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1505" firstSheet="3" activeTab="3"/>
  </bookViews>
  <sheets>
    <sheet name="Branch ATM_1" sheetId="1" r:id="rId1"/>
    <sheet name="CD Ratio_2" sheetId="2" r:id="rId2"/>
    <sheet name="CD Ratio_3(i)" sheetId="3" r:id="rId3"/>
    <sheet name="CD Ratio_3(ii)Dist" sheetId="4" r:id="rId4"/>
    <sheet name="OutstandingAgri_4" sheetId="5" r:id="rId5"/>
    <sheet name="MSMEoutstanding_5" sheetId="6" r:id="rId6"/>
    <sheet name="Pri Sec_outstanding_6" sheetId="7" r:id="rId7"/>
    <sheet name="Weaker Sec_7" sheetId="8" r:id="rId8"/>
    <sheet name="NPS_OS_8" sheetId="9" r:id="rId9"/>
    <sheet name="ACP_Agri_9(i)" sheetId="10" r:id="rId10"/>
    <sheet name="ACP_Agri_9(ii)" sheetId="11" r:id="rId11"/>
    <sheet name="ACP_MSME_10" sheetId="12" r:id="rId12"/>
    <sheet name="ACP_PS_11(i)" sheetId="13" r:id="rId13"/>
    <sheet name="ACP_PS_11(ii)" sheetId="14" r:id="rId14"/>
    <sheet name="ACP_NPS_12" sheetId="15" r:id="rId15"/>
    <sheet name="NPA_13" sheetId="16" r:id="rId16"/>
    <sheet name="NPA_PS_14" sheetId="17" r:id="rId17"/>
    <sheet name="NPA_NPS_15" sheetId="18" r:id="rId18"/>
    <sheet name="NPA_Govt. Sch16" sheetId="19" r:id="rId19"/>
    <sheet name="KCC_17" sheetId="20" r:id="rId20"/>
    <sheet name="Education Loan_18" sheetId="21" r:id="rId21"/>
    <sheet name="SHGs_19" sheetId="22" r:id="rId22"/>
    <sheet name="Restructured Acs_33" sheetId="23" state="hidden" r:id="rId23"/>
    <sheet name="Minority_OS_20" sheetId="24" r:id="rId24"/>
    <sheet name="SCST_OS_22" sheetId="26" r:id="rId25"/>
    <sheet name="SCST_Disb_23" sheetId="27" r:id="rId26"/>
    <sheet name="Women_24" sheetId="28" r:id="rId27"/>
    <sheet name="PMJDY_25" sheetId="29" state="hidden" r:id="rId28"/>
    <sheet name="RSETIs_26" sheetId="30" state="hidden" r:id="rId29"/>
    <sheet name="MUDRA_27" sheetId="31" state="hidden" r:id="rId30"/>
    <sheet name="SUI_28_Dist." sheetId="32" state="hidden" r:id="rId31"/>
    <sheet name="PMAY_29" sheetId="33" state="hidden" r:id="rId32"/>
    <sheet name="Aadh_Auh_31" sheetId="34" state="hidden" r:id="rId33"/>
    <sheet name="Aadhaar Auth_31" sheetId="35" state="hidden" r:id="rId34"/>
    <sheet name="Sheet1" sheetId="36" state="hidden" r:id="rId35"/>
  </sheets>
  <definedNames>
    <definedName name="_xlnm._FilterDatabase" localSheetId="9" hidden="1">'ACP_Agri_9(i)'!$H$5:$K$50</definedName>
    <definedName name="_xlnm._FilterDatabase" localSheetId="10" hidden="1">'ACP_Agri_9(ii)'!$M$5:$P$56</definedName>
    <definedName name="_xlnm._FilterDatabase" localSheetId="11" hidden="1">ACP_MSME_10!$C$5:$P$56</definedName>
    <definedName name="_xlnm._FilterDatabase" localSheetId="13" hidden="1">'ACP_PS_11(ii)'!$S$5:$T$56</definedName>
    <definedName name="_xlnm._FilterDatabase" localSheetId="1" hidden="1">'CD Ratio_2'!$F$5:$H$54</definedName>
    <definedName name="_xlnm._FilterDatabase" localSheetId="2" hidden="1">'CD Ratio_3(i)'!$C$5:$J$55</definedName>
    <definedName name="_xlnm._FilterDatabase" localSheetId="3" hidden="1">'CD Ratio_3(ii)Dist'!$A$3:$E$3</definedName>
    <definedName name="_xlnm._FilterDatabase" localSheetId="5" hidden="1">MSMEoutstanding_5!$C$5:$N$48</definedName>
    <definedName name="_xlnm._FilterDatabase" localSheetId="4" hidden="1">OutstandingAgri_4!$C$5:$L$47</definedName>
    <definedName name="_xlnm._FilterDatabase" localSheetId="6" hidden="1">'Pri Sec_outstanding_6'!$C$5:$P$51</definedName>
    <definedName name="CompanyName">#REF!</definedName>
    <definedName name="CustomerLookup">#REF!</definedName>
    <definedName name="Invoice_No">#REF!</definedName>
    <definedName name="_xlnm.Print_Area" localSheetId="9">'ACP_Agri_9(i)'!$A$1:$L$58</definedName>
    <definedName name="_xlnm.Print_Area" localSheetId="10">'ACP_Agri_9(ii)'!$A$1:$Q$58</definedName>
    <definedName name="_xlnm.Print_Area" localSheetId="11">ACP_MSME_10!$A$1:$Q$58</definedName>
    <definedName name="_xlnm.Print_Area" localSheetId="14">ACP_NPS_12!$A$1:$Q$58</definedName>
    <definedName name="_xlnm.Print_Area" localSheetId="12">'ACP_PS_11(i)'!$A$1:$Q$58</definedName>
    <definedName name="_xlnm.Print_Area" localSheetId="13">'ACP_PS_11(ii)'!$A$1:$U$58</definedName>
    <definedName name="_xlnm.Print_Area" localSheetId="0">'Branch ATM_1'!$A$1:$G$60</definedName>
    <definedName name="_xlnm.Print_Area" localSheetId="1">'CD Ratio_2'!$A$1:$K$60</definedName>
    <definedName name="_xlnm.Print_Area" localSheetId="2">'CD Ratio_3(i)'!$A$1:$J$60</definedName>
    <definedName name="_xlnm.Print_Area" localSheetId="3">'CD Ratio_3(ii)Dist'!$A$1:$E$60</definedName>
    <definedName name="_xlnm.Print_Area" localSheetId="20">'Education Loan_18'!$A$1:$N$58</definedName>
    <definedName name="_xlnm.Print_Area" localSheetId="19">KCC_17!$A$1:$F$58</definedName>
    <definedName name="_xlnm.Print_Area" localSheetId="23">Minority_OS_20!$A$1:$P$58</definedName>
    <definedName name="_xlnm.Print_Area" localSheetId="5">MSMEoutstanding_5!$A$1:$O$58</definedName>
    <definedName name="_xlnm.Print_Area" localSheetId="15">NPA_13!$A$1:$G$57</definedName>
    <definedName name="_xlnm.Print_Area" localSheetId="18">'NPA_Govt. Sch16'!$A$1:$AA$58</definedName>
    <definedName name="_xlnm.Print_Area" localSheetId="17">NPA_NPS_15!$A$1:$K$58</definedName>
    <definedName name="_xlnm.Print_Area" localSheetId="16">NPA_PS_14!$A$1:$Q$58</definedName>
    <definedName name="_xlnm.Print_Area" localSheetId="8">NPS_OS_8!$A$1:$N$58</definedName>
    <definedName name="_xlnm.Print_Area" localSheetId="4">OutstandingAgri_4!$A$1:$M$58</definedName>
    <definedName name="_xlnm.Print_Area" localSheetId="6">'Pri Sec_outstanding_6'!$A$1:$Q$58</definedName>
    <definedName name="_xlnm.Print_Area" localSheetId="25">SCST_Disb_23!$A$1:$F$58</definedName>
    <definedName name="_xlnm.Print_Area" localSheetId="24">SCST_OS_22!$A$1:$F$58</definedName>
    <definedName name="_xlnm.Print_Area" localSheetId="21">SHGs_19!$A$1:$J$58</definedName>
    <definedName name="_xlnm.Print_Area" localSheetId="7">'Weaker Sec_7'!$A$1:$S$58</definedName>
    <definedName name="_xlnm.Print_Area" localSheetId="26">Women_24!$A$1:$F$58</definedName>
    <definedName name="rngInvoic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6" i="19" l="1"/>
  <c r="M47" i="19"/>
  <c r="N47" i="19"/>
  <c r="N57" i="19" s="1"/>
  <c r="O47" i="19"/>
  <c r="O57" i="19" s="1"/>
  <c r="P47" i="19"/>
  <c r="L47" i="19"/>
  <c r="X57" i="19"/>
  <c r="Y57" i="19"/>
  <c r="Z57" i="19"/>
  <c r="S57" i="19"/>
  <c r="T57" i="19"/>
  <c r="U57" i="19"/>
  <c r="P57" i="19"/>
  <c r="I57" i="19"/>
  <c r="J57" i="19"/>
  <c r="K57" i="19"/>
  <c r="D57" i="19"/>
  <c r="E57" i="19"/>
  <c r="F57" i="19"/>
  <c r="X56" i="19"/>
  <c r="Y56" i="19"/>
  <c r="Z56" i="19"/>
  <c r="Z47" i="19"/>
  <c r="Y47" i="19"/>
  <c r="X47" i="19"/>
  <c r="W47" i="19"/>
  <c r="U47" i="19"/>
  <c r="T47" i="19"/>
  <c r="S47" i="19"/>
  <c r="R47" i="19"/>
  <c r="K47" i="19"/>
  <c r="J47" i="19"/>
  <c r="I47" i="19"/>
  <c r="H47" i="19"/>
  <c r="D47" i="19"/>
  <c r="E47" i="19"/>
  <c r="F47" i="19"/>
  <c r="C47" i="19"/>
  <c r="Z45" i="19"/>
  <c r="Y45" i="19"/>
  <c r="X45" i="19"/>
  <c r="W45" i="19"/>
  <c r="U45" i="19"/>
  <c r="T45" i="19"/>
  <c r="S45" i="19"/>
  <c r="R45" i="19"/>
  <c r="P45" i="19"/>
  <c r="O45" i="19"/>
  <c r="N45" i="19"/>
  <c r="M45" i="19"/>
  <c r="K45" i="19"/>
  <c r="J45" i="19"/>
  <c r="I45" i="19"/>
  <c r="H45" i="19"/>
  <c r="D45" i="19"/>
  <c r="E45" i="19"/>
  <c r="F45" i="19"/>
  <c r="Z42" i="19"/>
  <c r="Y42" i="19"/>
  <c r="X42" i="19"/>
  <c r="W42" i="19"/>
  <c r="U42" i="19"/>
  <c r="T42" i="19"/>
  <c r="S42" i="19"/>
  <c r="R42" i="19"/>
  <c r="P42" i="19"/>
  <c r="O42" i="19"/>
  <c r="N42" i="19"/>
  <c r="M42" i="19"/>
  <c r="K42" i="19"/>
  <c r="J42" i="19"/>
  <c r="I42" i="19"/>
  <c r="H42" i="19"/>
  <c r="D42" i="19"/>
  <c r="E42" i="19"/>
  <c r="F42" i="19"/>
  <c r="Z41" i="19"/>
  <c r="Y41" i="19"/>
  <c r="X41" i="19"/>
  <c r="W41" i="19"/>
  <c r="U41" i="19"/>
  <c r="T41" i="19"/>
  <c r="S41" i="19"/>
  <c r="R41" i="19"/>
  <c r="P41" i="19"/>
  <c r="O41" i="19"/>
  <c r="N41" i="19"/>
  <c r="M41" i="19"/>
  <c r="K41" i="19"/>
  <c r="J41" i="19"/>
  <c r="I41" i="19"/>
  <c r="H41" i="19"/>
  <c r="D41" i="19"/>
  <c r="E41" i="19"/>
  <c r="F41" i="19"/>
  <c r="Z18" i="19"/>
  <c r="Y18" i="19"/>
  <c r="X18" i="19"/>
  <c r="W18" i="19"/>
  <c r="U18" i="19"/>
  <c r="T18" i="19"/>
  <c r="S18" i="19"/>
  <c r="R18" i="19"/>
  <c r="P18" i="19"/>
  <c r="O18" i="19"/>
  <c r="N18" i="19"/>
  <c r="M18" i="19"/>
  <c r="K18" i="19"/>
  <c r="J18" i="19"/>
  <c r="I18" i="19"/>
  <c r="H18" i="19"/>
  <c r="D18" i="19"/>
  <c r="E18" i="19"/>
  <c r="F18" i="19"/>
  <c r="M57" i="19"/>
  <c r="AO18" i="19" l="1"/>
  <c r="AN18" i="19"/>
  <c r="AM18" i="19"/>
  <c r="AL18" i="19"/>
  <c r="AJ18" i="19"/>
  <c r="AI18" i="19"/>
  <c r="AH18" i="19"/>
  <c r="AG18" i="19"/>
  <c r="AE18" i="19"/>
  <c r="AD18" i="19"/>
  <c r="AC18" i="19"/>
  <c r="AB18" i="19"/>
  <c r="AE57" i="19"/>
  <c r="AD57" i="19"/>
  <c r="AC57" i="19"/>
  <c r="AB57" i="19"/>
  <c r="AO57" i="19" l="1"/>
  <c r="AN57" i="19"/>
  <c r="AM57" i="19"/>
  <c r="AL57" i="19"/>
  <c r="AJ57" i="19"/>
  <c r="AI57" i="19"/>
  <c r="AH57" i="19"/>
  <c r="AG57" i="19"/>
  <c r="AP7" i="19"/>
  <c r="AP8" i="19"/>
  <c r="AP9" i="19"/>
  <c r="AP10" i="19"/>
  <c r="AP11" i="19"/>
  <c r="AP12" i="19"/>
  <c r="AP13" i="19"/>
  <c r="AP14" i="19"/>
  <c r="AP15" i="19"/>
  <c r="AP16" i="19"/>
  <c r="AP17" i="19"/>
  <c r="AP18" i="19"/>
  <c r="AP19" i="19"/>
  <c r="AP20" i="19"/>
  <c r="AP21" i="19"/>
  <c r="AP22" i="19"/>
  <c r="AP23" i="19"/>
  <c r="AP24" i="19"/>
  <c r="AP25" i="19"/>
  <c r="AP26" i="19"/>
  <c r="AP27" i="19"/>
  <c r="AP28" i="19"/>
  <c r="AP29" i="19"/>
  <c r="AP30" i="19"/>
  <c r="AP31" i="19"/>
  <c r="AP32" i="19"/>
  <c r="AP33" i="19"/>
  <c r="AP34" i="19"/>
  <c r="AP35" i="19"/>
  <c r="AP36" i="19"/>
  <c r="AP37" i="19"/>
  <c r="AP38" i="19"/>
  <c r="AP39" i="19"/>
  <c r="AP40" i="19"/>
  <c r="AP41" i="19"/>
  <c r="AP42" i="19"/>
  <c r="AP43" i="19"/>
  <c r="AP44" i="19"/>
  <c r="AP45" i="19"/>
  <c r="AP46" i="19"/>
  <c r="AP47" i="19"/>
  <c r="AP48" i="19"/>
  <c r="AP49" i="19"/>
  <c r="AP50" i="19"/>
  <c r="AP51" i="19"/>
  <c r="AP52" i="19"/>
  <c r="AP53" i="19"/>
  <c r="AP54" i="19"/>
  <c r="AP55" i="19"/>
  <c r="AP56" i="19"/>
  <c r="AP57" i="19"/>
  <c r="AP58" i="19"/>
  <c r="AK7" i="19"/>
  <c r="AK8" i="19"/>
  <c r="AK9" i="19"/>
  <c r="AK10" i="19"/>
  <c r="AK11" i="19"/>
  <c r="AK12" i="19"/>
  <c r="AK13" i="19"/>
  <c r="AK14" i="19"/>
  <c r="AK15" i="19"/>
  <c r="AK16" i="19"/>
  <c r="AK17" i="19"/>
  <c r="AK18" i="19"/>
  <c r="AK19" i="19"/>
  <c r="AK20" i="19"/>
  <c r="AK21" i="19"/>
  <c r="AK22" i="19"/>
  <c r="AK23" i="19"/>
  <c r="AK24" i="19"/>
  <c r="AK25" i="19"/>
  <c r="AK26" i="19"/>
  <c r="AK27" i="19"/>
  <c r="AK28" i="19"/>
  <c r="AK29" i="19"/>
  <c r="AK30" i="19"/>
  <c r="AK31" i="19"/>
  <c r="AK32" i="19"/>
  <c r="AK33" i="19"/>
  <c r="AK34" i="19"/>
  <c r="AK35" i="19"/>
  <c r="AK36" i="19"/>
  <c r="AK37" i="19"/>
  <c r="AK38" i="19"/>
  <c r="AK39" i="19"/>
  <c r="AK40" i="19"/>
  <c r="AK41" i="19"/>
  <c r="AK42" i="19"/>
  <c r="AK43" i="19"/>
  <c r="AK44" i="19"/>
  <c r="AK45" i="19"/>
  <c r="AK46" i="19"/>
  <c r="AK47" i="19"/>
  <c r="AK48" i="19"/>
  <c r="AK49" i="19"/>
  <c r="AK50" i="19"/>
  <c r="AK51" i="19"/>
  <c r="AK52" i="19"/>
  <c r="AK53" i="19"/>
  <c r="AK54" i="19"/>
  <c r="AK55" i="19"/>
  <c r="AK56" i="19"/>
  <c r="AK57" i="19"/>
  <c r="AK58" i="19"/>
  <c r="AF7" i="19"/>
  <c r="AF8" i="19"/>
  <c r="AF9" i="19"/>
  <c r="AF10" i="19"/>
  <c r="AF11" i="19"/>
  <c r="AF12" i="19"/>
  <c r="AF13" i="19"/>
  <c r="AF14" i="19"/>
  <c r="AF15" i="19"/>
  <c r="AF16" i="19"/>
  <c r="AF17" i="19"/>
  <c r="AF18" i="19"/>
  <c r="AF19" i="19"/>
  <c r="AF20" i="19"/>
  <c r="AF21" i="19"/>
  <c r="AF22" i="19"/>
  <c r="AF23" i="19"/>
  <c r="AF24" i="19"/>
  <c r="AF25" i="19"/>
  <c r="AF26" i="19"/>
  <c r="AF27" i="19"/>
  <c r="AF28" i="19"/>
  <c r="AF29" i="19"/>
  <c r="AF30" i="19"/>
  <c r="AF31" i="19"/>
  <c r="AF32" i="19"/>
  <c r="AF33" i="19"/>
  <c r="AF34" i="19"/>
  <c r="AF35" i="19"/>
  <c r="AF36" i="19"/>
  <c r="AF37" i="19"/>
  <c r="AF38" i="19"/>
  <c r="AF39" i="19"/>
  <c r="AF40" i="19"/>
  <c r="AF41" i="19"/>
  <c r="AF42" i="19"/>
  <c r="AF43" i="19"/>
  <c r="AF44" i="19"/>
  <c r="AF45" i="19"/>
  <c r="AF46" i="19"/>
  <c r="AF47" i="19"/>
  <c r="AF48" i="19"/>
  <c r="AF49" i="19"/>
  <c r="AF50" i="19"/>
  <c r="AF51" i="19"/>
  <c r="AF52" i="19"/>
  <c r="AF53" i="19"/>
  <c r="AF54" i="19"/>
  <c r="AF55" i="19"/>
  <c r="AF56" i="19"/>
  <c r="AF57" i="19"/>
  <c r="AA7" i="19"/>
  <c r="AA8" i="19"/>
  <c r="AA9" i="19"/>
  <c r="AA10" i="19"/>
  <c r="AA11" i="19"/>
  <c r="AA12" i="19"/>
  <c r="AA13" i="19"/>
  <c r="AA14" i="19"/>
  <c r="AA15" i="19"/>
  <c r="AA16" i="19"/>
  <c r="AA17" i="19"/>
  <c r="AA18" i="19"/>
  <c r="AA19" i="19"/>
  <c r="AA25" i="19"/>
  <c r="AA26" i="19"/>
  <c r="AA27" i="19"/>
  <c r="AA28" i="19"/>
  <c r="AA29" i="19"/>
  <c r="AA36" i="19"/>
  <c r="AA40" i="19"/>
  <c r="AA41" i="19"/>
  <c r="AA43" i="19"/>
  <c r="AA44" i="19"/>
  <c r="AA45" i="19"/>
  <c r="AA48" i="19"/>
  <c r="AA49" i="19"/>
  <c r="AA50" i="19"/>
  <c r="AA51" i="19"/>
  <c r="AA54" i="19"/>
  <c r="AA55" i="19"/>
  <c r="AA56" i="19"/>
  <c r="V7" i="19"/>
  <c r="V8" i="19"/>
  <c r="V9" i="19"/>
  <c r="V10" i="19"/>
  <c r="V11" i="19"/>
  <c r="V12" i="19"/>
  <c r="V13" i="19"/>
  <c r="V14" i="19"/>
  <c r="V15" i="19"/>
  <c r="V16" i="19"/>
  <c r="V17" i="19"/>
  <c r="V18" i="19"/>
  <c r="V26" i="19"/>
  <c r="V27" i="19"/>
  <c r="V28" i="19"/>
  <c r="V41" i="19"/>
  <c r="V43" i="19"/>
  <c r="V44" i="19"/>
  <c r="V45" i="19"/>
  <c r="V46" i="19"/>
  <c r="V47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42" i="19"/>
  <c r="Q43" i="19"/>
  <c r="Q44" i="19"/>
  <c r="Q45" i="19"/>
  <c r="Q46" i="19"/>
  <c r="Q47" i="19"/>
  <c r="Q57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6" i="19"/>
  <c r="L27" i="19"/>
  <c r="L28" i="19"/>
  <c r="L41" i="19"/>
  <c r="L43" i="19"/>
  <c r="L44" i="19"/>
  <c r="L45" i="19"/>
  <c r="G18" i="19"/>
  <c r="G7" i="19"/>
  <c r="G8" i="19"/>
  <c r="G9" i="19"/>
  <c r="G10" i="19"/>
  <c r="G11" i="19"/>
  <c r="G12" i="19"/>
  <c r="G13" i="19"/>
  <c r="G14" i="19"/>
  <c r="G15" i="19"/>
  <c r="G16" i="19"/>
  <c r="G17" i="19"/>
  <c r="G19" i="19" l="1"/>
  <c r="G41" i="19"/>
  <c r="G43" i="19"/>
  <c r="G44" i="19"/>
  <c r="G45" i="19"/>
  <c r="AK6" i="19" l="1"/>
  <c r="AF6" i="19"/>
  <c r="AP6" i="19" l="1"/>
  <c r="C47" i="26" l="1"/>
  <c r="O45" i="24"/>
  <c r="O46" i="24"/>
  <c r="P45" i="24"/>
  <c r="P46" i="24"/>
  <c r="P47" i="24"/>
  <c r="D56" i="24"/>
  <c r="E56" i="24"/>
  <c r="F56" i="24"/>
  <c r="G56" i="24"/>
  <c r="H56" i="24"/>
  <c r="I56" i="24"/>
  <c r="J56" i="24"/>
  <c r="K56" i="24"/>
  <c r="L56" i="24"/>
  <c r="M56" i="24"/>
  <c r="N56" i="24"/>
  <c r="O56" i="24"/>
  <c r="P56" i="24"/>
  <c r="Q22" i="8"/>
  <c r="R22" i="8"/>
  <c r="Q46" i="8"/>
  <c r="R46" i="8"/>
  <c r="E7" i="8"/>
  <c r="Q7" i="8" s="1"/>
  <c r="E8" i="8"/>
  <c r="Q8" i="8" s="1"/>
  <c r="E9" i="8"/>
  <c r="Q9" i="8" s="1"/>
  <c r="E10" i="8"/>
  <c r="Q10" i="8" s="1"/>
  <c r="E11" i="8"/>
  <c r="Q11" i="8" s="1"/>
  <c r="E12" i="8"/>
  <c r="Q12" i="8" s="1"/>
  <c r="E13" i="8"/>
  <c r="Q13" i="8" s="1"/>
  <c r="E14" i="8"/>
  <c r="Q14" i="8" s="1"/>
  <c r="E15" i="8"/>
  <c r="Q15" i="8" s="1"/>
  <c r="E16" i="8"/>
  <c r="Q16" i="8" s="1"/>
  <c r="E17" i="8"/>
  <c r="Q17" i="8" s="1"/>
  <c r="C59" i="3" l="1"/>
  <c r="D59" i="3"/>
  <c r="E59" i="3"/>
  <c r="F59" i="3"/>
  <c r="D40" i="16" l="1"/>
  <c r="D43" i="16"/>
  <c r="D44" i="16"/>
  <c r="D46" i="16"/>
  <c r="D48" i="16"/>
  <c r="D49" i="16"/>
  <c r="D50" i="16"/>
  <c r="D51" i="16"/>
  <c r="D52" i="16"/>
  <c r="D53" i="16"/>
  <c r="D54" i="16"/>
  <c r="D55" i="16"/>
  <c r="C40" i="16"/>
  <c r="C43" i="16"/>
  <c r="C44" i="16"/>
  <c r="C48" i="16"/>
  <c r="C49" i="16"/>
  <c r="C50" i="16"/>
  <c r="C51" i="16"/>
  <c r="C52" i="16"/>
  <c r="C53" i="16"/>
  <c r="C54" i="16"/>
  <c r="C55" i="16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L15" i="9" l="1"/>
  <c r="L50" i="9" l="1"/>
  <c r="L48" i="9"/>
  <c r="L39" i="9"/>
  <c r="L36" i="9"/>
  <c r="L33" i="9"/>
  <c r="L32" i="9"/>
  <c r="L31" i="9"/>
  <c r="L30" i="9"/>
  <c r="L28" i="9"/>
  <c r="L25" i="9"/>
  <c r="L24" i="9"/>
  <c r="L23" i="9"/>
  <c r="F7" i="3"/>
  <c r="F8" i="3"/>
  <c r="F9" i="3"/>
  <c r="F10" i="3"/>
  <c r="F11" i="3"/>
  <c r="F12" i="3"/>
  <c r="F13" i="3"/>
  <c r="F14" i="3"/>
  <c r="F15" i="3"/>
  <c r="F16" i="3"/>
  <c r="F17" i="3"/>
  <c r="F18" i="3"/>
  <c r="D18" i="9"/>
  <c r="E18" i="9"/>
  <c r="F18" i="9"/>
  <c r="G18" i="9"/>
  <c r="H18" i="9"/>
  <c r="I18" i="9"/>
  <c r="J18" i="9"/>
  <c r="K18" i="9"/>
  <c r="M7" i="9"/>
  <c r="M8" i="9"/>
  <c r="M9" i="9"/>
  <c r="M10" i="9"/>
  <c r="M11" i="9"/>
  <c r="M12" i="9"/>
  <c r="M13" i="9"/>
  <c r="M14" i="9"/>
  <c r="M15" i="9"/>
  <c r="M16" i="9"/>
  <c r="M17" i="9"/>
  <c r="N7" i="9"/>
  <c r="N8" i="9"/>
  <c r="N9" i="9"/>
  <c r="N10" i="9"/>
  <c r="N11" i="9"/>
  <c r="N12" i="9"/>
  <c r="N13" i="9"/>
  <c r="N15" i="9"/>
  <c r="N16" i="9"/>
  <c r="N17" i="9"/>
  <c r="L16" i="9"/>
  <c r="L14" i="9"/>
  <c r="N14" i="9" s="1"/>
  <c r="L13" i="9"/>
  <c r="L18" i="9" l="1"/>
  <c r="O45" i="12"/>
  <c r="Q34" i="14"/>
  <c r="Q35" i="14"/>
  <c r="Q36" i="14"/>
  <c r="Q37" i="14"/>
  <c r="Q38" i="14"/>
  <c r="Q39" i="14"/>
  <c r="Q40" i="14"/>
  <c r="S7" i="14" l="1"/>
  <c r="T7" i="14"/>
  <c r="S8" i="14"/>
  <c r="T8" i="14"/>
  <c r="S9" i="14"/>
  <c r="T9" i="14"/>
  <c r="S10" i="14"/>
  <c r="T10" i="14"/>
  <c r="S11" i="14"/>
  <c r="T11" i="14"/>
  <c r="S12" i="14"/>
  <c r="T12" i="14"/>
  <c r="S13" i="14"/>
  <c r="T13" i="14"/>
  <c r="S14" i="14"/>
  <c r="T14" i="14"/>
  <c r="S15" i="14"/>
  <c r="T15" i="14"/>
  <c r="S16" i="14"/>
  <c r="T16" i="14"/>
  <c r="S17" i="14"/>
  <c r="T17" i="14"/>
  <c r="S19" i="14"/>
  <c r="T19" i="14"/>
  <c r="S20" i="14"/>
  <c r="T20" i="14"/>
  <c r="S21" i="14"/>
  <c r="T21" i="14"/>
  <c r="S22" i="14"/>
  <c r="T22" i="14"/>
  <c r="S23" i="14"/>
  <c r="T23" i="14"/>
  <c r="S24" i="14"/>
  <c r="T24" i="14"/>
  <c r="S25" i="14"/>
  <c r="T25" i="14"/>
  <c r="S26" i="14"/>
  <c r="T26" i="14"/>
  <c r="S27" i="14"/>
  <c r="T27" i="14"/>
  <c r="S28" i="14"/>
  <c r="T28" i="14"/>
  <c r="S29" i="14"/>
  <c r="T29" i="14"/>
  <c r="S30" i="14"/>
  <c r="T30" i="14"/>
  <c r="S31" i="14"/>
  <c r="T31" i="14"/>
  <c r="S32" i="14"/>
  <c r="T32" i="14"/>
  <c r="S33" i="14"/>
  <c r="T33" i="14"/>
  <c r="S34" i="14"/>
  <c r="T34" i="14"/>
  <c r="S35" i="14"/>
  <c r="T35" i="14"/>
  <c r="S36" i="14"/>
  <c r="T36" i="14"/>
  <c r="S37" i="14"/>
  <c r="T37" i="14"/>
  <c r="S38" i="14"/>
  <c r="T38" i="14"/>
  <c r="S39" i="14"/>
  <c r="T39" i="14"/>
  <c r="S40" i="14"/>
  <c r="T40" i="14"/>
  <c r="S43" i="14"/>
  <c r="T43" i="14"/>
  <c r="S44" i="14"/>
  <c r="T44" i="14"/>
  <c r="S46" i="14"/>
  <c r="T46" i="14"/>
  <c r="S48" i="14"/>
  <c r="T48" i="14"/>
  <c r="S49" i="14"/>
  <c r="T49" i="14"/>
  <c r="S50" i="14"/>
  <c r="T50" i="14"/>
  <c r="S51" i="14"/>
  <c r="T51" i="14"/>
  <c r="S52" i="14"/>
  <c r="T52" i="14"/>
  <c r="S53" i="14"/>
  <c r="T53" i="14"/>
  <c r="S54" i="14"/>
  <c r="T54" i="14"/>
  <c r="S55" i="14"/>
  <c r="T55" i="14"/>
  <c r="T6" i="14"/>
  <c r="L44" i="11"/>
  <c r="E18" i="10"/>
  <c r="F18" i="10"/>
  <c r="D56" i="8" l="1"/>
  <c r="G56" i="8"/>
  <c r="H56" i="8"/>
  <c r="I56" i="8"/>
  <c r="J56" i="8"/>
  <c r="K56" i="8"/>
  <c r="L56" i="8"/>
  <c r="M56" i="8"/>
  <c r="N56" i="8"/>
  <c r="O56" i="8"/>
  <c r="P56" i="8"/>
  <c r="D56" i="5" l="1"/>
  <c r="E56" i="5"/>
  <c r="F56" i="5"/>
  <c r="G56" i="5"/>
  <c r="H56" i="5"/>
  <c r="I56" i="5"/>
  <c r="J56" i="5"/>
  <c r="D56" i="6"/>
  <c r="E56" i="6"/>
  <c r="F56" i="6"/>
  <c r="G56" i="6"/>
  <c r="H56" i="6"/>
  <c r="I56" i="6"/>
  <c r="J56" i="6"/>
  <c r="K56" i="6"/>
  <c r="L56" i="6"/>
  <c r="D56" i="7"/>
  <c r="E56" i="7"/>
  <c r="F56" i="7"/>
  <c r="G56" i="7"/>
  <c r="H56" i="7"/>
  <c r="I56" i="7"/>
  <c r="J56" i="7"/>
  <c r="K56" i="7"/>
  <c r="L56" i="7"/>
  <c r="M56" i="7"/>
  <c r="N56" i="7"/>
  <c r="F56" i="9"/>
  <c r="G56" i="9"/>
  <c r="H56" i="9"/>
  <c r="I56" i="9"/>
  <c r="J56" i="9"/>
  <c r="K56" i="9"/>
  <c r="D56" i="28"/>
  <c r="E56" i="28"/>
  <c r="F56" i="28"/>
  <c r="D56" i="26"/>
  <c r="E56" i="26"/>
  <c r="F56" i="26"/>
  <c r="C56" i="24"/>
  <c r="D56" i="22"/>
  <c r="E56" i="22"/>
  <c r="F56" i="22"/>
  <c r="G56" i="22"/>
  <c r="H56" i="22"/>
  <c r="I56" i="22"/>
  <c r="J56" i="22"/>
  <c r="C56" i="22"/>
  <c r="N56" i="21"/>
  <c r="F56" i="21"/>
  <c r="G56" i="21"/>
  <c r="H56" i="21"/>
  <c r="I56" i="21"/>
  <c r="J56" i="21"/>
  <c r="M56" i="21"/>
  <c r="E56" i="21"/>
  <c r="D56" i="18"/>
  <c r="E56" i="18"/>
  <c r="F56" i="18"/>
  <c r="G56" i="18"/>
  <c r="H56" i="18"/>
  <c r="I56" i="18"/>
  <c r="J56" i="18"/>
  <c r="C56" i="18"/>
  <c r="P56" i="17"/>
  <c r="D56" i="16" s="1"/>
  <c r="O56" i="17"/>
  <c r="C56" i="16" s="1"/>
  <c r="M56" i="17"/>
  <c r="L56" i="17"/>
  <c r="J56" i="17"/>
  <c r="I56" i="17"/>
  <c r="G56" i="17"/>
  <c r="F56" i="17"/>
  <c r="D56" i="17"/>
  <c r="C56" i="17"/>
  <c r="E56" i="15"/>
  <c r="F56" i="15"/>
  <c r="G56" i="15"/>
  <c r="H56" i="15"/>
  <c r="I56" i="15"/>
  <c r="J56" i="15"/>
  <c r="K56" i="15"/>
  <c r="L56" i="15"/>
  <c r="M56" i="15"/>
  <c r="N56" i="15"/>
  <c r="D56" i="15"/>
  <c r="P56" i="14"/>
  <c r="O56" i="14"/>
  <c r="N56" i="14"/>
  <c r="M56" i="14"/>
  <c r="K56" i="14"/>
  <c r="J56" i="14"/>
  <c r="I56" i="14"/>
  <c r="H56" i="14"/>
  <c r="E56" i="14"/>
  <c r="S56" i="14" s="1"/>
  <c r="F56" i="14"/>
  <c r="D56" i="14"/>
  <c r="Q52" i="14"/>
  <c r="Q53" i="14"/>
  <c r="Q54" i="14"/>
  <c r="C56" i="13"/>
  <c r="E56" i="12"/>
  <c r="F56" i="12"/>
  <c r="G56" i="12"/>
  <c r="H56" i="12"/>
  <c r="I56" i="12"/>
  <c r="J56" i="12"/>
  <c r="K56" i="12"/>
  <c r="L56" i="12"/>
  <c r="M56" i="12"/>
  <c r="N56" i="12"/>
  <c r="D56" i="12"/>
  <c r="C46" i="17" l="1"/>
  <c r="F6" i="3" l="1"/>
  <c r="D45" i="1"/>
  <c r="E45" i="1"/>
  <c r="G45" i="1"/>
  <c r="D47" i="1"/>
  <c r="E47" i="1"/>
  <c r="G47" i="1"/>
  <c r="D56" i="1"/>
  <c r="E56" i="1"/>
  <c r="G56" i="1"/>
  <c r="F48" i="1"/>
  <c r="F56" i="1" s="1"/>
  <c r="F49" i="1"/>
  <c r="F50" i="1"/>
  <c r="F51" i="1"/>
  <c r="F52" i="1"/>
  <c r="F53" i="1"/>
  <c r="F54" i="1"/>
  <c r="F55" i="1"/>
  <c r="C56" i="15" l="1"/>
  <c r="D47" i="15"/>
  <c r="E47" i="15"/>
  <c r="F47" i="15"/>
  <c r="G47" i="15"/>
  <c r="H47" i="15"/>
  <c r="I47" i="15"/>
  <c r="J47" i="15"/>
  <c r="K47" i="15"/>
  <c r="L47" i="15"/>
  <c r="M47" i="15"/>
  <c r="N47" i="15"/>
  <c r="C47" i="15"/>
  <c r="D45" i="15"/>
  <c r="C45" i="15"/>
  <c r="D41" i="15"/>
  <c r="D42" i="15" s="1"/>
  <c r="C41" i="15"/>
  <c r="C42" i="15" s="1"/>
  <c r="D18" i="15"/>
  <c r="C18" i="15"/>
  <c r="N47" i="14"/>
  <c r="M47" i="14"/>
  <c r="N45" i="14"/>
  <c r="M45" i="14"/>
  <c r="N41" i="14"/>
  <c r="N42" i="14" s="1"/>
  <c r="M41" i="14"/>
  <c r="N18" i="14"/>
  <c r="M18" i="14"/>
  <c r="M42" i="14" s="1"/>
  <c r="I47" i="14"/>
  <c r="H47" i="14"/>
  <c r="I45" i="14"/>
  <c r="H45" i="14"/>
  <c r="I41" i="14"/>
  <c r="H41" i="14"/>
  <c r="I18" i="14"/>
  <c r="H15" i="14"/>
  <c r="H18" i="14" s="1"/>
  <c r="H42" i="14" s="1"/>
  <c r="C56" i="14"/>
  <c r="D47" i="14"/>
  <c r="C47" i="14"/>
  <c r="D45" i="14"/>
  <c r="C45" i="14"/>
  <c r="D41" i="14"/>
  <c r="C41" i="14"/>
  <c r="Q41" i="14" s="1"/>
  <c r="D18" i="14"/>
  <c r="C15" i="14"/>
  <c r="C18" i="14" s="1"/>
  <c r="C42" i="14" s="1"/>
  <c r="N56" i="13"/>
  <c r="M56" i="13"/>
  <c r="N47" i="13"/>
  <c r="M47" i="13"/>
  <c r="N45" i="13"/>
  <c r="M45" i="13"/>
  <c r="N41" i="13"/>
  <c r="M41" i="13"/>
  <c r="N18" i="13"/>
  <c r="M16" i="13"/>
  <c r="M18" i="13" s="1"/>
  <c r="M15" i="13"/>
  <c r="K56" i="13"/>
  <c r="J56" i="13"/>
  <c r="K47" i="13"/>
  <c r="J47" i="13"/>
  <c r="K45" i="13"/>
  <c r="J45" i="13"/>
  <c r="K41" i="13"/>
  <c r="J41" i="13"/>
  <c r="K18" i="13"/>
  <c r="J18" i="13"/>
  <c r="I56" i="13"/>
  <c r="H56" i="13"/>
  <c r="I47" i="13"/>
  <c r="H47" i="13"/>
  <c r="I45" i="13"/>
  <c r="H45" i="13"/>
  <c r="I41" i="13"/>
  <c r="H41" i="13"/>
  <c r="I18" i="13"/>
  <c r="H18" i="13"/>
  <c r="E18" i="13"/>
  <c r="F18" i="13"/>
  <c r="E41" i="13"/>
  <c r="F41" i="13"/>
  <c r="E45" i="13"/>
  <c r="F45" i="13"/>
  <c r="E47" i="13"/>
  <c r="F47" i="13"/>
  <c r="E56" i="13"/>
  <c r="F56" i="13"/>
  <c r="T56" i="14" s="1"/>
  <c r="E42" i="13" l="1"/>
  <c r="E57" i="13" s="1"/>
  <c r="C57" i="15"/>
  <c r="D57" i="15"/>
  <c r="I42" i="14"/>
  <c r="I57" i="14" s="1"/>
  <c r="D42" i="14"/>
  <c r="D57" i="14" s="1"/>
  <c r="N57" i="14"/>
  <c r="C57" i="14"/>
  <c r="M42" i="13"/>
  <c r="M57" i="13" s="1"/>
  <c r="H42" i="13"/>
  <c r="H57" i="13" s="1"/>
  <c r="N42" i="13"/>
  <c r="N57" i="13" s="1"/>
  <c r="F42" i="13"/>
  <c r="F57" i="13" s="1"/>
  <c r="J42" i="13"/>
  <c r="J57" i="13" s="1"/>
  <c r="I42" i="13"/>
  <c r="I57" i="13" s="1"/>
  <c r="M57" i="14"/>
  <c r="H57" i="14"/>
  <c r="K42" i="13"/>
  <c r="K57" i="13" s="1"/>
  <c r="D56" i="13"/>
  <c r="D47" i="13"/>
  <c r="C47" i="13"/>
  <c r="D45" i="13"/>
  <c r="C45" i="13"/>
  <c r="D41" i="13"/>
  <c r="C41" i="13"/>
  <c r="D18" i="13"/>
  <c r="C18" i="13"/>
  <c r="C42" i="13" s="1"/>
  <c r="D18" i="12"/>
  <c r="E18" i="12"/>
  <c r="F18" i="12"/>
  <c r="G18" i="12"/>
  <c r="H18" i="12"/>
  <c r="I18" i="12"/>
  <c r="J18" i="12"/>
  <c r="K18" i="12"/>
  <c r="L18" i="12"/>
  <c r="M18" i="12"/>
  <c r="N18" i="12"/>
  <c r="D45" i="12"/>
  <c r="E45" i="12"/>
  <c r="F45" i="12"/>
  <c r="G45" i="12"/>
  <c r="H45" i="12"/>
  <c r="I45" i="12"/>
  <c r="J45" i="12"/>
  <c r="K45" i="12"/>
  <c r="L45" i="12"/>
  <c r="M45" i="12"/>
  <c r="N45" i="12"/>
  <c r="C56" i="12"/>
  <c r="E47" i="12"/>
  <c r="F47" i="12"/>
  <c r="G47" i="12"/>
  <c r="H47" i="12"/>
  <c r="I47" i="12"/>
  <c r="J47" i="12"/>
  <c r="K47" i="12"/>
  <c r="L47" i="12"/>
  <c r="M47" i="12"/>
  <c r="N47" i="12"/>
  <c r="D47" i="12"/>
  <c r="C47" i="12"/>
  <c r="C45" i="12"/>
  <c r="D41" i="12"/>
  <c r="D42" i="12" s="1"/>
  <c r="C41" i="12"/>
  <c r="C18" i="12"/>
  <c r="C42" i="12" s="1"/>
  <c r="I56" i="11"/>
  <c r="H56" i="11"/>
  <c r="I47" i="11"/>
  <c r="H47" i="11"/>
  <c r="I45" i="11"/>
  <c r="H45" i="11"/>
  <c r="I41" i="11"/>
  <c r="H41" i="11"/>
  <c r="I18" i="11"/>
  <c r="H18" i="11"/>
  <c r="D56" i="11"/>
  <c r="C56" i="11"/>
  <c r="D47" i="11"/>
  <c r="C47" i="11"/>
  <c r="D45" i="11"/>
  <c r="C45" i="11"/>
  <c r="D41" i="11"/>
  <c r="C41" i="11"/>
  <c r="D18" i="11"/>
  <c r="C18" i="11"/>
  <c r="I56" i="10"/>
  <c r="H56" i="10"/>
  <c r="I47" i="10"/>
  <c r="H47" i="10"/>
  <c r="I45" i="10"/>
  <c r="H45" i="10"/>
  <c r="I41" i="10"/>
  <c r="H41" i="10"/>
  <c r="H18" i="10"/>
  <c r="I15" i="10"/>
  <c r="I18" i="10" s="1"/>
  <c r="H42" i="11" l="1"/>
  <c r="H57" i="11" s="1"/>
  <c r="D42" i="13"/>
  <c r="C57" i="13"/>
  <c r="D57" i="13"/>
  <c r="C57" i="12"/>
  <c r="D57" i="12"/>
  <c r="D42" i="11"/>
  <c r="D57" i="11" s="1"/>
  <c r="I42" i="11"/>
  <c r="I57" i="11" s="1"/>
  <c r="C42" i="11"/>
  <c r="C57" i="11" s="1"/>
  <c r="I42" i="10"/>
  <c r="H42" i="10"/>
  <c r="H57" i="10" s="1"/>
  <c r="I57" i="10"/>
  <c r="D47" i="10"/>
  <c r="C47" i="10"/>
  <c r="D45" i="10"/>
  <c r="C45" i="10"/>
  <c r="D41" i="10"/>
  <c r="C41" i="10"/>
  <c r="D18" i="10"/>
  <c r="C18" i="10"/>
  <c r="C42" i="10" l="1"/>
  <c r="D42" i="10"/>
  <c r="N52" i="11"/>
  <c r="R52" i="14" s="1"/>
  <c r="N53" i="11"/>
  <c r="R53" i="14" s="1"/>
  <c r="N54" i="11"/>
  <c r="R54" i="14" s="1"/>
  <c r="N55" i="11"/>
  <c r="R55" i="14" s="1"/>
  <c r="AA6" i="19" l="1"/>
  <c r="V6" i="19"/>
  <c r="Q6" i="19"/>
  <c r="L6" i="19"/>
  <c r="G6" i="19"/>
  <c r="O46" i="17" l="1"/>
  <c r="C46" i="16" s="1"/>
  <c r="D18" i="8" l="1"/>
  <c r="G18" i="8"/>
  <c r="H18" i="8"/>
  <c r="N39" i="9"/>
  <c r="K39" i="18" s="1"/>
  <c r="N36" i="9"/>
  <c r="K36" i="18" s="1"/>
  <c r="N33" i="9"/>
  <c r="K33" i="18" s="1"/>
  <c r="N32" i="9"/>
  <c r="K32" i="18" s="1"/>
  <c r="N31" i="9"/>
  <c r="K31" i="18" s="1"/>
  <c r="N28" i="9"/>
  <c r="K28" i="18" s="1"/>
  <c r="N23" i="9"/>
  <c r="N21" i="9"/>
  <c r="N20" i="9"/>
  <c r="D41" i="9"/>
  <c r="E41" i="9"/>
  <c r="F41" i="9"/>
  <c r="G41" i="9"/>
  <c r="H41" i="9"/>
  <c r="I41" i="9"/>
  <c r="J41" i="9"/>
  <c r="K41" i="9"/>
  <c r="C41" i="9"/>
  <c r="M19" i="9"/>
  <c r="N19" i="9"/>
  <c r="M20" i="9"/>
  <c r="M21" i="9"/>
  <c r="M22" i="9"/>
  <c r="N22" i="9"/>
  <c r="M23" i="9"/>
  <c r="M24" i="9"/>
  <c r="N24" i="9"/>
  <c r="M25" i="9"/>
  <c r="N25" i="9"/>
  <c r="M26" i="9"/>
  <c r="N26" i="9"/>
  <c r="M27" i="9"/>
  <c r="N27" i="9"/>
  <c r="M28" i="9"/>
  <c r="M29" i="9"/>
  <c r="N29" i="9"/>
  <c r="K29" i="18" s="1"/>
  <c r="M30" i="9"/>
  <c r="N30" i="9"/>
  <c r="K30" i="18" s="1"/>
  <c r="M31" i="9"/>
  <c r="M32" i="9"/>
  <c r="M33" i="9"/>
  <c r="M34" i="9"/>
  <c r="N34" i="9"/>
  <c r="K34" i="18" s="1"/>
  <c r="M35" i="9"/>
  <c r="N35" i="9"/>
  <c r="K35" i="18" s="1"/>
  <c r="M36" i="9"/>
  <c r="M37" i="9"/>
  <c r="N37" i="9"/>
  <c r="K37" i="18" s="1"/>
  <c r="M38" i="9"/>
  <c r="N38" i="9"/>
  <c r="K38" i="18" s="1"/>
  <c r="M39" i="9"/>
  <c r="M40" i="9"/>
  <c r="N40" i="9"/>
  <c r="K40" i="18" s="1"/>
  <c r="N41" i="7"/>
  <c r="D56" i="9"/>
  <c r="E56" i="9"/>
  <c r="D45" i="9"/>
  <c r="E45" i="9"/>
  <c r="F45" i="9"/>
  <c r="G45" i="9"/>
  <c r="H45" i="9"/>
  <c r="I45" i="9"/>
  <c r="J45" i="9"/>
  <c r="K45" i="9"/>
  <c r="L45" i="9"/>
  <c r="L56" i="9" l="1"/>
  <c r="M41" i="9"/>
  <c r="L41" i="9"/>
  <c r="N41" i="9"/>
  <c r="E56" i="3"/>
  <c r="D51" i="3"/>
  <c r="D52" i="3"/>
  <c r="D53" i="3"/>
  <c r="D54" i="3"/>
  <c r="D55" i="3"/>
  <c r="D57" i="3"/>
  <c r="E47" i="3"/>
  <c r="C47" i="3"/>
  <c r="F19" i="3"/>
  <c r="F20" i="3"/>
  <c r="F21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3" i="3"/>
  <c r="F44" i="3"/>
  <c r="F46" i="3"/>
  <c r="F48" i="3"/>
  <c r="F49" i="3"/>
  <c r="F50" i="3"/>
  <c r="F51" i="3"/>
  <c r="F52" i="3"/>
  <c r="F53" i="3"/>
  <c r="F54" i="3"/>
  <c r="F55" i="3"/>
  <c r="F57" i="3"/>
  <c r="D7" i="3"/>
  <c r="D8" i="3"/>
  <c r="D9" i="3"/>
  <c r="D10" i="3"/>
  <c r="D11" i="3"/>
  <c r="D12" i="3"/>
  <c r="D13" i="3"/>
  <c r="D14" i="3"/>
  <c r="D15" i="3"/>
  <c r="D16" i="3"/>
  <c r="D17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3" i="3"/>
  <c r="D44" i="3"/>
  <c r="D46" i="3"/>
  <c r="D47" i="3" s="1"/>
  <c r="D48" i="3"/>
  <c r="D49" i="3"/>
  <c r="D50" i="3"/>
  <c r="L42" i="9" l="1"/>
  <c r="D45" i="3"/>
  <c r="F47" i="3"/>
  <c r="F56" i="3"/>
  <c r="F45" i="3"/>
  <c r="F41" i="3"/>
  <c r="D56" i="3"/>
  <c r="D41" i="3"/>
  <c r="D18" i="6"/>
  <c r="E18" i="6"/>
  <c r="F18" i="6"/>
  <c r="G18" i="6"/>
  <c r="H18" i="6"/>
  <c r="I18" i="6"/>
  <c r="J18" i="6"/>
  <c r="K18" i="6"/>
  <c r="L18" i="6"/>
  <c r="D41" i="5"/>
  <c r="E41" i="5"/>
  <c r="F41" i="5"/>
  <c r="G41" i="5"/>
  <c r="H41" i="5"/>
  <c r="I41" i="5"/>
  <c r="J41" i="5"/>
  <c r="D18" i="5"/>
  <c r="E18" i="5"/>
  <c r="F18" i="5"/>
  <c r="G18" i="5"/>
  <c r="H18" i="5"/>
  <c r="I18" i="5"/>
  <c r="J18" i="5"/>
  <c r="I7" i="3"/>
  <c r="I9" i="3"/>
  <c r="I10" i="3"/>
  <c r="I11" i="3"/>
  <c r="I12" i="3"/>
  <c r="I13" i="3"/>
  <c r="I14" i="3"/>
  <c r="I15" i="3"/>
  <c r="I16" i="3"/>
  <c r="I17" i="3"/>
  <c r="I19" i="3"/>
  <c r="I20" i="3"/>
  <c r="I21" i="3"/>
  <c r="I22" i="3"/>
  <c r="I23" i="3"/>
  <c r="I24" i="3"/>
  <c r="I25" i="3"/>
  <c r="I26" i="3"/>
  <c r="I27" i="3"/>
  <c r="I28" i="3"/>
  <c r="I29" i="3"/>
  <c r="I31" i="3"/>
  <c r="I32" i="3"/>
  <c r="I33" i="3"/>
  <c r="I34" i="3"/>
  <c r="I35" i="3"/>
  <c r="I36" i="3"/>
  <c r="I37" i="3"/>
  <c r="I38" i="3"/>
  <c r="I39" i="3"/>
  <c r="I40" i="3"/>
  <c r="I43" i="3"/>
  <c r="I44" i="3"/>
  <c r="I46" i="3"/>
  <c r="I48" i="3"/>
  <c r="I49" i="3"/>
  <c r="I50" i="3"/>
  <c r="I51" i="3"/>
  <c r="I53" i="3"/>
  <c r="I54" i="3"/>
  <c r="I55" i="3"/>
  <c r="I57" i="3"/>
  <c r="H7" i="3"/>
  <c r="H8" i="3"/>
  <c r="H9" i="3"/>
  <c r="H10" i="3"/>
  <c r="H11" i="3"/>
  <c r="H12" i="3"/>
  <c r="H13" i="3"/>
  <c r="H14" i="3"/>
  <c r="H15" i="3"/>
  <c r="H16" i="3"/>
  <c r="H17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I47" i="3" l="1"/>
  <c r="I45" i="3"/>
  <c r="H42" i="3"/>
  <c r="H18" i="3"/>
  <c r="H59" i="3"/>
  <c r="D47" i="8" l="1"/>
  <c r="E47" i="8"/>
  <c r="F47" i="8"/>
  <c r="G47" i="8"/>
  <c r="H47" i="8"/>
  <c r="I47" i="8"/>
  <c r="J47" i="8"/>
  <c r="K47" i="8"/>
  <c r="L47" i="8"/>
  <c r="M47" i="8"/>
  <c r="N47" i="8"/>
  <c r="O47" i="8"/>
  <c r="P47" i="8"/>
  <c r="R47" i="8" l="1"/>
  <c r="N46" i="6"/>
  <c r="H46" i="17" s="1"/>
  <c r="D47" i="2"/>
  <c r="E47" i="2"/>
  <c r="F47" i="2"/>
  <c r="G47" i="2"/>
  <c r="H47" i="2"/>
  <c r="K20" i="5" l="1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K28" i="5"/>
  <c r="L28" i="5"/>
  <c r="K29" i="5"/>
  <c r="L29" i="5"/>
  <c r="K30" i="5"/>
  <c r="L30" i="5"/>
  <c r="E30" i="17" s="1"/>
  <c r="K31" i="5"/>
  <c r="L31" i="5"/>
  <c r="E31" i="17" s="1"/>
  <c r="K32" i="5"/>
  <c r="L32" i="5"/>
  <c r="K33" i="5"/>
  <c r="L33" i="5"/>
  <c r="E33" i="17" s="1"/>
  <c r="K34" i="5"/>
  <c r="L34" i="5"/>
  <c r="E34" i="17" s="1"/>
  <c r="K35" i="5"/>
  <c r="L35" i="5"/>
  <c r="E35" i="17" s="1"/>
  <c r="K36" i="5"/>
  <c r="L36" i="5"/>
  <c r="E36" i="17" s="1"/>
  <c r="K37" i="5"/>
  <c r="L37" i="5"/>
  <c r="E37" i="17" s="1"/>
  <c r="K38" i="5"/>
  <c r="L38" i="5"/>
  <c r="K39" i="5"/>
  <c r="L39" i="5"/>
  <c r="E39" i="17" s="1"/>
  <c r="K40" i="5"/>
  <c r="L40" i="5"/>
  <c r="E40" i="17" s="1"/>
  <c r="K43" i="5"/>
  <c r="L43" i="5"/>
  <c r="K44" i="5"/>
  <c r="L44" i="5"/>
  <c r="K46" i="5"/>
  <c r="L46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55" i="5"/>
  <c r="L55" i="5"/>
  <c r="L19" i="5"/>
  <c r="L56" i="5" l="1"/>
  <c r="K56" i="5"/>
  <c r="E26" i="17"/>
  <c r="E22" i="17"/>
  <c r="E29" i="17"/>
  <c r="E25" i="17"/>
  <c r="E21" i="17"/>
  <c r="E19" i="17"/>
  <c r="E28" i="17"/>
  <c r="E24" i="17"/>
  <c r="E20" i="17"/>
  <c r="E27" i="17"/>
  <c r="E23" i="17"/>
  <c r="E20" i="8"/>
  <c r="Q20" i="8" s="1"/>
  <c r="E21" i="8"/>
  <c r="Q21" i="8" s="1"/>
  <c r="E49" i="8" l="1"/>
  <c r="Q49" i="8" s="1"/>
  <c r="F49" i="8"/>
  <c r="R49" i="8" s="1"/>
  <c r="E50" i="8"/>
  <c r="Q50" i="8" s="1"/>
  <c r="F50" i="8"/>
  <c r="R50" i="8" s="1"/>
  <c r="E51" i="8"/>
  <c r="Q51" i="8" s="1"/>
  <c r="F51" i="8"/>
  <c r="R51" i="8" s="1"/>
  <c r="E52" i="8"/>
  <c r="Q52" i="8" s="1"/>
  <c r="F52" i="8"/>
  <c r="R52" i="8" s="1"/>
  <c r="E53" i="8"/>
  <c r="Q53" i="8" s="1"/>
  <c r="F53" i="8"/>
  <c r="R53" i="8" s="1"/>
  <c r="E54" i="8"/>
  <c r="Q54" i="8" s="1"/>
  <c r="F54" i="8"/>
  <c r="R54" i="8" s="1"/>
  <c r="E55" i="8"/>
  <c r="Q55" i="8" s="1"/>
  <c r="F55" i="8"/>
  <c r="R55" i="8" s="1"/>
  <c r="F48" i="8"/>
  <c r="R48" i="8" l="1"/>
  <c r="F56" i="8"/>
  <c r="R56" i="8" s="1"/>
  <c r="F7" i="8"/>
  <c r="R7" i="8" s="1"/>
  <c r="F8" i="8"/>
  <c r="R8" i="8" s="1"/>
  <c r="F9" i="8"/>
  <c r="R9" i="8" s="1"/>
  <c r="F10" i="8"/>
  <c r="R10" i="8" s="1"/>
  <c r="F11" i="8"/>
  <c r="R11" i="8" s="1"/>
  <c r="F12" i="8"/>
  <c r="R12" i="8" s="1"/>
  <c r="F13" i="8"/>
  <c r="R13" i="8" s="1"/>
  <c r="F14" i="8"/>
  <c r="R14" i="8" s="1"/>
  <c r="F15" i="8"/>
  <c r="R15" i="8" s="1"/>
  <c r="F16" i="8"/>
  <c r="R16" i="8" s="1"/>
  <c r="F17" i="8"/>
  <c r="R17" i="8" s="1"/>
  <c r="E19" i="8"/>
  <c r="Q19" i="8" s="1"/>
  <c r="F19" i="8"/>
  <c r="R19" i="8" s="1"/>
  <c r="F20" i="8"/>
  <c r="R20" i="8" s="1"/>
  <c r="F21" i="8"/>
  <c r="R21" i="8" s="1"/>
  <c r="E23" i="8"/>
  <c r="Q23" i="8" s="1"/>
  <c r="F23" i="8"/>
  <c r="R23" i="8" s="1"/>
  <c r="E24" i="8"/>
  <c r="Q24" i="8" s="1"/>
  <c r="F24" i="8"/>
  <c r="R24" i="8" s="1"/>
  <c r="E25" i="8"/>
  <c r="Q25" i="8" s="1"/>
  <c r="F25" i="8"/>
  <c r="R25" i="8" s="1"/>
  <c r="E26" i="8"/>
  <c r="Q26" i="8" s="1"/>
  <c r="F26" i="8"/>
  <c r="R26" i="8" s="1"/>
  <c r="E27" i="8"/>
  <c r="Q27" i="8" s="1"/>
  <c r="F27" i="8"/>
  <c r="R27" i="8" s="1"/>
  <c r="E28" i="8"/>
  <c r="Q28" i="8" s="1"/>
  <c r="F28" i="8"/>
  <c r="R28" i="8" s="1"/>
  <c r="E29" i="8"/>
  <c r="Q29" i="8" s="1"/>
  <c r="F29" i="8"/>
  <c r="R29" i="8" s="1"/>
  <c r="E30" i="8"/>
  <c r="Q30" i="8" s="1"/>
  <c r="F30" i="8"/>
  <c r="R30" i="8" s="1"/>
  <c r="E31" i="8"/>
  <c r="Q31" i="8" s="1"/>
  <c r="F31" i="8"/>
  <c r="R31" i="8" s="1"/>
  <c r="E32" i="8"/>
  <c r="Q32" i="8" s="1"/>
  <c r="F32" i="8"/>
  <c r="R32" i="8" s="1"/>
  <c r="E33" i="8"/>
  <c r="Q33" i="8" s="1"/>
  <c r="F33" i="8"/>
  <c r="R33" i="8" s="1"/>
  <c r="E34" i="8"/>
  <c r="Q34" i="8" s="1"/>
  <c r="F34" i="8"/>
  <c r="R34" i="8" s="1"/>
  <c r="E35" i="8"/>
  <c r="Q35" i="8" s="1"/>
  <c r="F35" i="8"/>
  <c r="R35" i="8" s="1"/>
  <c r="E36" i="8"/>
  <c r="Q36" i="8" s="1"/>
  <c r="F36" i="8"/>
  <c r="R36" i="8" s="1"/>
  <c r="E37" i="8"/>
  <c r="Q37" i="8" s="1"/>
  <c r="F37" i="8"/>
  <c r="R37" i="8" s="1"/>
  <c r="E38" i="8"/>
  <c r="F38" i="8"/>
  <c r="E39" i="8"/>
  <c r="Q39" i="8" s="1"/>
  <c r="F39" i="8"/>
  <c r="R39" i="8" s="1"/>
  <c r="E40" i="8"/>
  <c r="Q40" i="8" s="1"/>
  <c r="F40" i="8"/>
  <c r="R40" i="8" s="1"/>
  <c r="E43" i="8"/>
  <c r="Q43" i="8" s="1"/>
  <c r="F43" i="8"/>
  <c r="R43" i="8" s="1"/>
  <c r="E44" i="8"/>
  <c r="Q44" i="8" s="1"/>
  <c r="F44" i="8"/>
  <c r="R44" i="8" s="1"/>
  <c r="E48" i="8"/>
  <c r="F6" i="8"/>
  <c r="R6" i="8" s="1"/>
  <c r="E6" i="8"/>
  <c r="Q48" i="8" l="1"/>
  <c r="E56" i="8"/>
  <c r="E18" i="8"/>
  <c r="F18" i="8"/>
  <c r="L45" i="8"/>
  <c r="M45" i="8"/>
  <c r="N45" i="8"/>
  <c r="O45" i="8"/>
  <c r="P45" i="8"/>
  <c r="P41" i="8"/>
  <c r="D45" i="8"/>
  <c r="G45" i="8"/>
  <c r="H45" i="8"/>
  <c r="K45" i="8"/>
  <c r="D41" i="8"/>
  <c r="G41" i="8"/>
  <c r="H41" i="8"/>
  <c r="K41" i="8"/>
  <c r="L41" i="8"/>
  <c r="M41" i="8"/>
  <c r="N41" i="8"/>
  <c r="O41" i="8"/>
  <c r="C56" i="8" l="1"/>
  <c r="Q56" i="8" s="1"/>
  <c r="C47" i="8"/>
  <c r="Q47" i="8" s="1"/>
  <c r="E7" i="20" l="1"/>
  <c r="F7" i="20"/>
  <c r="E8" i="20"/>
  <c r="F8" i="20"/>
  <c r="E9" i="20"/>
  <c r="F9" i="20"/>
  <c r="E10" i="20"/>
  <c r="F10" i="20"/>
  <c r="E11" i="20"/>
  <c r="F11" i="20"/>
  <c r="E12" i="20"/>
  <c r="F12" i="20"/>
  <c r="E13" i="20"/>
  <c r="F13" i="20"/>
  <c r="E14" i="20"/>
  <c r="F14" i="20"/>
  <c r="E15" i="20"/>
  <c r="F15" i="20"/>
  <c r="E16" i="20"/>
  <c r="F16" i="20"/>
  <c r="E17" i="20"/>
  <c r="F17" i="20"/>
  <c r="F6" i="20"/>
  <c r="C49" i="20"/>
  <c r="D49" i="20"/>
  <c r="C50" i="20"/>
  <c r="D50" i="20"/>
  <c r="C51" i="20"/>
  <c r="D51" i="20"/>
  <c r="C52" i="20"/>
  <c r="D52" i="20"/>
  <c r="C53" i="20"/>
  <c r="D53" i="20"/>
  <c r="C54" i="20"/>
  <c r="D54" i="20"/>
  <c r="C55" i="20"/>
  <c r="D55" i="20"/>
  <c r="D48" i="20"/>
  <c r="C44" i="20"/>
  <c r="D44" i="20"/>
  <c r="D43" i="20"/>
  <c r="C20" i="20"/>
  <c r="D20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2" i="20"/>
  <c r="D32" i="20"/>
  <c r="C33" i="20"/>
  <c r="D33" i="20"/>
  <c r="C34" i="20"/>
  <c r="D34" i="20"/>
  <c r="C35" i="20"/>
  <c r="D35" i="20"/>
  <c r="C36" i="20"/>
  <c r="D36" i="20"/>
  <c r="C37" i="20"/>
  <c r="D37" i="20"/>
  <c r="C38" i="20"/>
  <c r="D38" i="20"/>
  <c r="C39" i="20"/>
  <c r="D39" i="20"/>
  <c r="C40" i="20"/>
  <c r="D40" i="20"/>
  <c r="D19" i="20"/>
  <c r="C7" i="20"/>
  <c r="D7" i="20"/>
  <c r="C8" i="20"/>
  <c r="D8" i="20"/>
  <c r="C9" i="20"/>
  <c r="D9" i="20"/>
  <c r="C10" i="20"/>
  <c r="D10" i="20"/>
  <c r="C11" i="20"/>
  <c r="D11" i="20"/>
  <c r="C12" i="20"/>
  <c r="D12" i="20"/>
  <c r="C13" i="20"/>
  <c r="D13" i="20"/>
  <c r="C14" i="20"/>
  <c r="D14" i="20"/>
  <c r="C15" i="20"/>
  <c r="D15" i="20"/>
  <c r="C16" i="20"/>
  <c r="D16" i="20"/>
  <c r="C17" i="20"/>
  <c r="D17" i="20"/>
  <c r="D6" i="20"/>
  <c r="E45" i="11" l="1"/>
  <c r="F45" i="11"/>
  <c r="O6" i="12"/>
  <c r="P6" i="12"/>
  <c r="O7" i="12"/>
  <c r="P7" i="12"/>
  <c r="O8" i="12"/>
  <c r="P8" i="12"/>
  <c r="O9" i="12"/>
  <c r="P9" i="12"/>
  <c r="O10" i="12"/>
  <c r="P10" i="12"/>
  <c r="O11" i="12"/>
  <c r="P11" i="12"/>
  <c r="O12" i="12"/>
  <c r="P12" i="12"/>
  <c r="O13" i="12"/>
  <c r="P13" i="12"/>
  <c r="O14" i="12"/>
  <c r="P14" i="12"/>
  <c r="O15" i="12"/>
  <c r="P15" i="12"/>
  <c r="O16" i="12"/>
  <c r="P16" i="12"/>
  <c r="O17" i="12"/>
  <c r="P17" i="12"/>
  <c r="O19" i="12"/>
  <c r="P19" i="12"/>
  <c r="O20" i="12"/>
  <c r="P20" i="12"/>
  <c r="O21" i="12"/>
  <c r="P21" i="12"/>
  <c r="O22" i="12"/>
  <c r="P22" i="12"/>
  <c r="O23" i="12"/>
  <c r="P23" i="12"/>
  <c r="O24" i="12"/>
  <c r="P24" i="12"/>
  <c r="O25" i="12"/>
  <c r="P25" i="12"/>
  <c r="O26" i="12"/>
  <c r="P26" i="12"/>
  <c r="O27" i="12"/>
  <c r="P27" i="12"/>
  <c r="O28" i="12"/>
  <c r="P28" i="12"/>
  <c r="O29" i="12"/>
  <c r="P29" i="12"/>
  <c r="O30" i="12"/>
  <c r="P30" i="12"/>
  <c r="O31" i="12"/>
  <c r="P31" i="12"/>
  <c r="O32" i="12"/>
  <c r="P32" i="12"/>
  <c r="O33" i="12"/>
  <c r="P33" i="12"/>
  <c r="O34" i="12"/>
  <c r="P34" i="12"/>
  <c r="O35" i="12"/>
  <c r="P35" i="12"/>
  <c r="O36" i="12"/>
  <c r="P36" i="12"/>
  <c r="O37" i="12"/>
  <c r="P37" i="12"/>
  <c r="O39" i="12"/>
  <c r="P39" i="12"/>
  <c r="O40" i="12"/>
  <c r="P40" i="12"/>
  <c r="O43" i="12"/>
  <c r="P43" i="12"/>
  <c r="O44" i="12"/>
  <c r="P44" i="12"/>
  <c r="L47" i="9"/>
  <c r="L57" i="9" s="1"/>
  <c r="P45" i="12" l="1"/>
  <c r="P18" i="12"/>
  <c r="O18" i="12"/>
  <c r="F47" i="21"/>
  <c r="G47" i="21"/>
  <c r="H47" i="21"/>
  <c r="I47" i="21"/>
  <c r="J47" i="21"/>
  <c r="K47" i="21"/>
  <c r="L47" i="21"/>
  <c r="M47" i="21"/>
  <c r="N47" i="21"/>
  <c r="N46" i="9"/>
  <c r="N48" i="9"/>
  <c r="N49" i="9"/>
  <c r="M46" i="9"/>
  <c r="M48" i="9"/>
  <c r="M46" i="6"/>
  <c r="D7" i="16" l="1"/>
  <c r="D8" i="16"/>
  <c r="D9" i="16"/>
  <c r="D10" i="16"/>
  <c r="D11" i="16"/>
  <c r="D12" i="16"/>
  <c r="D13" i="16"/>
  <c r="D14" i="16"/>
  <c r="D15" i="16"/>
  <c r="D16" i="16"/>
  <c r="D17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C7" i="16"/>
  <c r="C8" i="16"/>
  <c r="C9" i="16"/>
  <c r="C10" i="16"/>
  <c r="C11" i="16"/>
  <c r="C12" i="16"/>
  <c r="C13" i="16"/>
  <c r="C14" i="16"/>
  <c r="C15" i="16"/>
  <c r="C16" i="16"/>
  <c r="C17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F45" i="15"/>
  <c r="G45" i="15"/>
  <c r="H45" i="15"/>
  <c r="I45" i="15"/>
  <c r="J45" i="15"/>
  <c r="K45" i="15"/>
  <c r="L45" i="15"/>
  <c r="M45" i="15"/>
  <c r="N45" i="15"/>
  <c r="D45" i="7" l="1"/>
  <c r="E45" i="7"/>
  <c r="F45" i="7"/>
  <c r="G45" i="7"/>
  <c r="H45" i="7"/>
  <c r="I45" i="7"/>
  <c r="J45" i="7"/>
  <c r="K45" i="7"/>
  <c r="L45" i="7"/>
  <c r="M45" i="7"/>
  <c r="N45" i="7"/>
  <c r="D41" i="7"/>
  <c r="E41" i="7"/>
  <c r="F41" i="7"/>
  <c r="G41" i="7"/>
  <c r="H41" i="7"/>
  <c r="I41" i="7"/>
  <c r="J41" i="7"/>
  <c r="K41" i="7"/>
  <c r="L41" i="7"/>
  <c r="M41" i="7"/>
  <c r="I52" i="3"/>
  <c r="I30" i="3" l="1"/>
  <c r="I8" i="3"/>
  <c r="O46" i="6"/>
  <c r="G18" i="3"/>
  <c r="G56" i="3"/>
  <c r="G58" i="3"/>
  <c r="I41" i="3" l="1"/>
  <c r="K22" i="21" l="1"/>
  <c r="L22" i="21"/>
  <c r="K38" i="21"/>
  <c r="L38" i="21"/>
  <c r="L56" i="21" l="1"/>
  <c r="K56" i="21"/>
  <c r="N54" i="6" l="1"/>
  <c r="H54" i="17" s="1"/>
  <c r="N55" i="6"/>
  <c r="M55" i="6"/>
  <c r="E41" i="11" l="1"/>
  <c r="F41" i="11"/>
  <c r="D42" i="8" l="1"/>
  <c r="D57" i="8" s="1"/>
  <c r="F42" i="3" l="1"/>
  <c r="L18" i="17" l="1"/>
  <c r="M18" i="17"/>
  <c r="E41" i="15"/>
  <c r="F41" i="15"/>
  <c r="G41" i="15"/>
  <c r="H41" i="15"/>
  <c r="I41" i="15"/>
  <c r="J41" i="15"/>
  <c r="K41" i="15"/>
  <c r="L41" i="15"/>
  <c r="M41" i="15"/>
  <c r="N41" i="15"/>
  <c r="E41" i="12"/>
  <c r="E42" i="12" s="1"/>
  <c r="F41" i="12"/>
  <c r="F42" i="12" s="1"/>
  <c r="F57" i="12" s="1"/>
  <c r="G41" i="12"/>
  <c r="G42" i="12" s="1"/>
  <c r="G57" i="12" s="1"/>
  <c r="H41" i="12"/>
  <c r="H42" i="12" s="1"/>
  <c r="I41" i="12"/>
  <c r="I42" i="12" s="1"/>
  <c r="J41" i="12"/>
  <c r="J42" i="12" s="1"/>
  <c r="J57" i="12" s="1"/>
  <c r="K41" i="12"/>
  <c r="K42" i="12" s="1"/>
  <c r="L41" i="12"/>
  <c r="L42" i="12" s="1"/>
  <c r="M41" i="12"/>
  <c r="M42" i="12" s="1"/>
  <c r="N41" i="12"/>
  <c r="N42" i="12" s="1"/>
  <c r="N57" i="12" s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H57" i="12" l="1"/>
  <c r="E57" i="12"/>
  <c r="M57" i="12"/>
  <c r="L57" i="12"/>
  <c r="K57" i="12"/>
  <c r="I57" i="12"/>
  <c r="D18" i="18"/>
  <c r="E18" i="18"/>
  <c r="F18" i="18"/>
  <c r="G18" i="18"/>
  <c r="H18" i="18"/>
  <c r="I18" i="18"/>
  <c r="J18" i="18"/>
  <c r="D41" i="18"/>
  <c r="E41" i="18"/>
  <c r="F41" i="18"/>
  <c r="G41" i="18"/>
  <c r="H41" i="18"/>
  <c r="I41" i="18"/>
  <c r="J41" i="18"/>
  <c r="P18" i="17"/>
  <c r="O18" i="17"/>
  <c r="P41" i="17"/>
  <c r="D41" i="16" s="1"/>
  <c r="O41" i="17"/>
  <c r="C41" i="16" s="1"/>
  <c r="J18" i="17"/>
  <c r="I18" i="17"/>
  <c r="P45" i="17"/>
  <c r="D45" i="16" s="1"/>
  <c r="O45" i="17"/>
  <c r="C45" i="16" s="1"/>
  <c r="M45" i="17"/>
  <c r="L45" i="17"/>
  <c r="J45" i="17"/>
  <c r="I45" i="17"/>
  <c r="G45" i="17"/>
  <c r="F45" i="17"/>
  <c r="M41" i="17"/>
  <c r="M42" i="17" s="1"/>
  <c r="L41" i="17"/>
  <c r="L42" i="17" s="1"/>
  <c r="J41" i="17"/>
  <c r="I41" i="17"/>
  <c r="G41" i="17"/>
  <c r="F41" i="17"/>
  <c r="C18" i="16" l="1"/>
  <c r="D18" i="16"/>
  <c r="J42" i="18"/>
  <c r="G42" i="18"/>
  <c r="E42" i="18"/>
  <c r="F42" i="18"/>
  <c r="J42" i="17"/>
  <c r="I42" i="18"/>
  <c r="O42" i="17"/>
  <c r="C42" i="16" s="1"/>
  <c r="P42" i="17"/>
  <c r="D42" i="16" s="1"/>
  <c r="D42" i="18"/>
  <c r="H42" i="18"/>
  <c r="I42" i="17"/>
  <c r="O49" i="24" l="1"/>
  <c r="P49" i="24"/>
  <c r="O50" i="24"/>
  <c r="P50" i="24"/>
  <c r="O51" i="24"/>
  <c r="P51" i="24"/>
  <c r="O52" i="24"/>
  <c r="P52" i="24"/>
  <c r="O53" i="24"/>
  <c r="P53" i="24"/>
  <c r="O54" i="24"/>
  <c r="P54" i="24"/>
  <c r="O55" i="24"/>
  <c r="P55" i="24"/>
  <c r="P48" i="24"/>
  <c r="O19" i="24"/>
  <c r="P19" i="24"/>
  <c r="O20" i="24"/>
  <c r="P20" i="24"/>
  <c r="O21" i="24"/>
  <c r="P21" i="24"/>
  <c r="O22" i="24"/>
  <c r="P22" i="24"/>
  <c r="O23" i="24"/>
  <c r="P23" i="24"/>
  <c r="O24" i="24"/>
  <c r="P24" i="24"/>
  <c r="O25" i="24"/>
  <c r="P25" i="24"/>
  <c r="O26" i="24"/>
  <c r="P26" i="24"/>
  <c r="O27" i="24"/>
  <c r="P27" i="24"/>
  <c r="O28" i="24"/>
  <c r="P28" i="24"/>
  <c r="O29" i="24"/>
  <c r="P29" i="24"/>
  <c r="O30" i="24"/>
  <c r="P30" i="24"/>
  <c r="O31" i="24"/>
  <c r="P31" i="24"/>
  <c r="O32" i="24"/>
  <c r="P32" i="24"/>
  <c r="O33" i="24"/>
  <c r="P33" i="24"/>
  <c r="O34" i="24"/>
  <c r="P34" i="24"/>
  <c r="O35" i="24"/>
  <c r="P35" i="24"/>
  <c r="O36" i="24"/>
  <c r="P36" i="24"/>
  <c r="O37" i="24"/>
  <c r="P37" i="24"/>
  <c r="M47" i="17"/>
  <c r="L47" i="17"/>
  <c r="J47" i="17"/>
  <c r="I47" i="17"/>
  <c r="G47" i="17"/>
  <c r="F47" i="17"/>
  <c r="G18" i="17"/>
  <c r="F18" i="17"/>
  <c r="F42" i="17" s="1"/>
  <c r="F57" i="17" s="1"/>
  <c r="G42" i="17" l="1"/>
  <c r="J57" i="17"/>
  <c r="I57" i="17"/>
  <c r="M57" i="17"/>
  <c r="L57" i="17"/>
  <c r="G57" i="17" l="1"/>
  <c r="E18" i="26"/>
  <c r="F18" i="26"/>
  <c r="O46" i="15" l="1"/>
  <c r="O47" i="15" s="1"/>
  <c r="M49" i="6" l="1"/>
  <c r="N49" i="6"/>
  <c r="H49" i="17" s="1"/>
  <c r="M50" i="6"/>
  <c r="N50" i="6"/>
  <c r="M51" i="6"/>
  <c r="N51" i="6"/>
  <c r="H51" i="17" s="1"/>
  <c r="M52" i="6"/>
  <c r="N52" i="6"/>
  <c r="H52" i="17" s="1"/>
  <c r="M53" i="6"/>
  <c r="N53" i="6"/>
  <c r="H53" i="17" s="1"/>
  <c r="M54" i="6"/>
  <c r="N48" i="6"/>
  <c r="M44" i="6"/>
  <c r="N44" i="6"/>
  <c r="H44" i="17" s="1"/>
  <c r="N43" i="6"/>
  <c r="H43" i="17" s="1"/>
  <c r="M20" i="6"/>
  <c r="N20" i="6"/>
  <c r="M21" i="6"/>
  <c r="N21" i="6"/>
  <c r="M22" i="6"/>
  <c r="N22" i="6"/>
  <c r="H22" i="17" s="1"/>
  <c r="M23" i="6"/>
  <c r="N23" i="6"/>
  <c r="H23" i="17" s="1"/>
  <c r="M24" i="6"/>
  <c r="N24" i="6"/>
  <c r="M25" i="6"/>
  <c r="N25" i="6"/>
  <c r="H25" i="17" s="1"/>
  <c r="M26" i="6"/>
  <c r="N26" i="6"/>
  <c r="H26" i="17" s="1"/>
  <c r="M27" i="6"/>
  <c r="N27" i="6"/>
  <c r="H27" i="17" s="1"/>
  <c r="M28" i="6"/>
  <c r="N28" i="6"/>
  <c r="H28" i="17" s="1"/>
  <c r="M29" i="6"/>
  <c r="N29" i="6"/>
  <c r="H29" i="17" s="1"/>
  <c r="M30" i="6"/>
  <c r="N30" i="6"/>
  <c r="H30" i="17" s="1"/>
  <c r="M31" i="6"/>
  <c r="N31" i="6"/>
  <c r="H31" i="17" s="1"/>
  <c r="M32" i="6"/>
  <c r="N32" i="6"/>
  <c r="M33" i="6"/>
  <c r="N33" i="6"/>
  <c r="H33" i="17" s="1"/>
  <c r="M34" i="6"/>
  <c r="N34" i="6"/>
  <c r="H34" i="17" s="1"/>
  <c r="M35" i="6"/>
  <c r="N35" i="6"/>
  <c r="M36" i="6"/>
  <c r="N36" i="6"/>
  <c r="H36" i="17" s="1"/>
  <c r="M37" i="6"/>
  <c r="N37" i="6"/>
  <c r="H37" i="17" s="1"/>
  <c r="M38" i="6"/>
  <c r="N38" i="6"/>
  <c r="M39" i="6"/>
  <c r="N39" i="6"/>
  <c r="H39" i="17" s="1"/>
  <c r="M40" i="6"/>
  <c r="N40" i="6"/>
  <c r="H40" i="17" s="1"/>
  <c r="N19" i="6"/>
  <c r="H19" i="17" s="1"/>
  <c r="M7" i="6"/>
  <c r="N7" i="6"/>
  <c r="H7" i="17" s="1"/>
  <c r="M8" i="6"/>
  <c r="N8" i="6"/>
  <c r="H8" i="17" s="1"/>
  <c r="M9" i="6"/>
  <c r="N9" i="6"/>
  <c r="H9" i="17" s="1"/>
  <c r="M10" i="6"/>
  <c r="N10" i="6"/>
  <c r="H10" i="17" s="1"/>
  <c r="M11" i="6"/>
  <c r="N11" i="6"/>
  <c r="H11" i="17" s="1"/>
  <c r="M12" i="6"/>
  <c r="N12" i="6"/>
  <c r="H12" i="17" s="1"/>
  <c r="M13" i="6"/>
  <c r="N13" i="6"/>
  <c r="H13" i="17" s="1"/>
  <c r="M14" i="6"/>
  <c r="N14" i="6"/>
  <c r="H14" i="17" s="1"/>
  <c r="M15" i="6"/>
  <c r="N15" i="6"/>
  <c r="H15" i="17" s="1"/>
  <c r="M16" i="6"/>
  <c r="N16" i="6"/>
  <c r="H16" i="17" s="1"/>
  <c r="M17" i="6"/>
  <c r="N17" i="6"/>
  <c r="H17" i="17" s="1"/>
  <c r="N6" i="6"/>
  <c r="I41" i="6"/>
  <c r="I42" i="6" s="1"/>
  <c r="J41" i="6"/>
  <c r="J42" i="6" s="1"/>
  <c r="I45" i="6"/>
  <c r="J45" i="6"/>
  <c r="I47" i="6"/>
  <c r="J47" i="6"/>
  <c r="D41" i="6"/>
  <c r="D42" i="6" s="1"/>
  <c r="E41" i="6"/>
  <c r="E42" i="6" s="1"/>
  <c r="F41" i="6"/>
  <c r="F42" i="6" s="1"/>
  <c r="G41" i="6"/>
  <c r="G42" i="6" s="1"/>
  <c r="H41" i="6"/>
  <c r="H42" i="6" s="1"/>
  <c r="K41" i="6"/>
  <c r="K42" i="6" s="1"/>
  <c r="L41" i="6"/>
  <c r="L42" i="6" s="1"/>
  <c r="H48" i="17" l="1"/>
  <c r="N56" i="6"/>
  <c r="H20" i="17"/>
  <c r="I57" i="6"/>
  <c r="J57" i="6"/>
  <c r="E19" i="20" l="1"/>
  <c r="F19" i="20"/>
  <c r="E20" i="20"/>
  <c r="F20" i="20"/>
  <c r="E21" i="20"/>
  <c r="F21" i="20"/>
  <c r="E22" i="20"/>
  <c r="F22" i="20"/>
  <c r="E23" i="20"/>
  <c r="F23" i="20"/>
  <c r="E24" i="20"/>
  <c r="F24" i="20"/>
  <c r="E25" i="20"/>
  <c r="F25" i="20"/>
  <c r="E26" i="20"/>
  <c r="F26" i="20"/>
  <c r="E27" i="20"/>
  <c r="F27" i="20"/>
  <c r="E28" i="20"/>
  <c r="F28" i="20"/>
  <c r="E29" i="20"/>
  <c r="F29" i="20"/>
  <c r="E30" i="20"/>
  <c r="F30" i="20"/>
  <c r="E31" i="20"/>
  <c r="F31" i="20"/>
  <c r="E32" i="20"/>
  <c r="F32" i="20"/>
  <c r="E33" i="20"/>
  <c r="F33" i="20"/>
  <c r="E34" i="20"/>
  <c r="F34" i="20"/>
  <c r="E35" i="20"/>
  <c r="F35" i="20"/>
  <c r="E36" i="20"/>
  <c r="F36" i="20"/>
  <c r="E37" i="20"/>
  <c r="F37" i="20"/>
  <c r="E38" i="20"/>
  <c r="F38" i="20"/>
  <c r="E39" i="20"/>
  <c r="F39" i="20"/>
  <c r="E40" i="20"/>
  <c r="F40" i="20"/>
  <c r="E43" i="20"/>
  <c r="F43" i="20"/>
  <c r="E44" i="20"/>
  <c r="F44" i="20"/>
  <c r="E46" i="20"/>
  <c r="F46" i="20"/>
  <c r="E48" i="20"/>
  <c r="F48" i="20"/>
  <c r="E49" i="20"/>
  <c r="F49" i="20"/>
  <c r="E50" i="20"/>
  <c r="F50" i="20"/>
  <c r="E51" i="20"/>
  <c r="F51" i="20"/>
  <c r="E52" i="20"/>
  <c r="F52" i="20"/>
  <c r="E53" i="20"/>
  <c r="F53" i="20"/>
  <c r="E54" i="20"/>
  <c r="F54" i="20"/>
  <c r="E55" i="20"/>
  <c r="F55" i="20"/>
  <c r="E6" i="20"/>
  <c r="D6" i="16"/>
  <c r="C6" i="16"/>
  <c r="AA57" i="19" l="1"/>
  <c r="AA42" i="19"/>
  <c r="V42" i="19"/>
  <c r="P47" i="17"/>
  <c r="O47" i="17"/>
  <c r="N7" i="17"/>
  <c r="N8" i="17"/>
  <c r="N9" i="17"/>
  <c r="N10" i="17"/>
  <c r="N11" i="17"/>
  <c r="N12" i="17"/>
  <c r="N13" i="17"/>
  <c r="N14" i="17"/>
  <c r="N15" i="17"/>
  <c r="N16" i="17"/>
  <c r="N17" i="17"/>
  <c r="N19" i="17"/>
  <c r="N20" i="17"/>
  <c r="N21" i="17"/>
  <c r="N22" i="17"/>
  <c r="N23" i="17"/>
  <c r="N25" i="17"/>
  <c r="N26" i="17"/>
  <c r="N27" i="17"/>
  <c r="N43" i="17"/>
  <c r="N44" i="17"/>
  <c r="N46" i="17"/>
  <c r="N48" i="17"/>
  <c r="N49" i="17"/>
  <c r="N50" i="17"/>
  <c r="N51" i="17"/>
  <c r="N52" i="17"/>
  <c r="N53" i="17"/>
  <c r="N54" i="17"/>
  <c r="N55" i="17"/>
  <c r="N6" i="17"/>
  <c r="K7" i="17"/>
  <c r="K8" i="17"/>
  <c r="K9" i="17"/>
  <c r="K10" i="17"/>
  <c r="K11" i="17"/>
  <c r="K12" i="17"/>
  <c r="K13" i="17"/>
  <c r="K14" i="17"/>
  <c r="K15" i="17"/>
  <c r="K16" i="17"/>
  <c r="K17" i="17"/>
  <c r="K19" i="17"/>
  <c r="K22" i="17"/>
  <c r="K23" i="17"/>
  <c r="K25" i="17"/>
  <c r="K26" i="17"/>
  <c r="K27" i="17"/>
  <c r="K43" i="17"/>
  <c r="K44" i="17"/>
  <c r="K46" i="17"/>
  <c r="K50" i="17"/>
  <c r="K52" i="17"/>
  <c r="K6" i="17"/>
  <c r="D47" i="18"/>
  <c r="E47" i="18"/>
  <c r="F47" i="18"/>
  <c r="I47" i="18"/>
  <c r="J47" i="18"/>
  <c r="D45" i="18"/>
  <c r="E45" i="18"/>
  <c r="F45" i="18"/>
  <c r="I45" i="18"/>
  <c r="J45" i="18"/>
  <c r="G47" i="18"/>
  <c r="H47" i="18"/>
  <c r="C18" i="18"/>
  <c r="C41" i="18"/>
  <c r="C45" i="18"/>
  <c r="C47" i="18"/>
  <c r="P57" i="17" l="1"/>
  <c r="D57" i="16" s="1"/>
  <c r="D47" i="16"/>
  <c r="O57" i="17"/>
  <c r="C57" i="16" s="1"/>
  <c r="C47" i="16"/>
  <c r="F57" i="18"/>
  <c r="E57" i="18"/>
  <c r="D57" i="18"/>
  <c r="J57" i="18"/>
  <c r="I57" i="18"/>
  <c r="G45" i="18"/>
  <c r="G57" i="18" s="1"/>
  <c r="H45" i="18"/>
  <c r="H57" i="18" s="1"/>
  <c r="C42" i="18"/>
  <c r="C57" i="18" s="1"/>
  <c r="K52" i="2" l="1"/>
  <c r="K53" i="2"/>
  <c r="J52" i="2"/>
  <c r="D47" i="26" l="1"/>
  <c r="E47" i="26"/>
  <c r="F47" i="26"/>
  <c r="D45" i="26"/>
  <c r="E45" i="26"/>
  <c r="F45" i="26"/>
  <c r="D41" i="26"/>
  <c r="E41" i="26"/>
  <c r="E42" i="26" s="1"/>
  <c r="F41" i="26"/>
  <c r="D18" i="26"/>
  <c r="D56" i="27"/>
  <c r="E56" i="27"/>
  <c r="F56" i="27"/>
  <c r="D47" i="27"/>
  <c r="E47" i="27"/>
  <c r="F47" i="27"/>
  <c r="D45" i="27"/>
  <c r="E45" i="27"/>
  <c r="F45" i="27"/>
  <c r="D41" i="27"/>
  <c r="E41" i="27"/>
  <c r="F41" i="27"/>
  <c r="F18" i="27"/>
  <c r="D18" i="27"/>
  <c r="E18" i="27"/>
  <c r="F41" i="8" l="1"/>
  <c r="F45" i="8"/>
  <c r="E57" i="26"/>
  <c r="D42" i="26"/>
  <c r="F42" i="26"/>
  <c r="F57" i="26" s="1"/>
  <c r="E42" i="27"/>
  <c r="D42" i="27"/>
  <c r="D57" i="27" s="1"/>
  <c r="F42" i="27"/>
  <c r="D57" i="26" l="1"/>
  <c r="F42" i="8"/>
  <c r="F57" i="8" s="1"/>
  <c r="F57" i="27"/>
  <c r="E57" i="27"/>
  <c r="Q52" i="13" l="1"/>
  <c r="P52" i="15"/>
  <c r="P53" i="15"/>
  <c r="P54" i="15"/>
  <c r="P55" i="15"/>
  <c r="O52" i="15"/>
  <c r="O53" i="15"/>
  <c r="O54" i="15"/>
  <c r="O55" i="15"/>
  <c r="P49" i="12"/>
  <c r="P50" i="12"/>
  <c r="P51" i="12"/>
  <c r="P52" i="12"/>
  <c r="P53" i="12"/>
  <c r="P54" i="12"/>
  <c r="P55" i="12"/>
  <c r="O49" i="12"/>
  <c r="O50" i="12"/>
  <c r="O51" i="12"/>
  <c r="O52" i="12"/>
  <c r="O53" i="12"/>
  <c r="O54" i="12"/>
  <c r="O55" i="12"/>
  <c r="J56" i="11"/>
  <c r="K56" i="11"/>
  <c r="E56" i="11"/>
  <c r="F56" i="11"/>
  <c r="E47" i="11"/>
  <c r="F47" i="11"/>
  <c r="J47" i="11"/>
  <c r="K47" i="11"/>
  <c r="P52" i="11"/>
  <c r="P53" i="11"/>
  <c r="P54" i="11"/>
  <c r="P55" i="11"/>
  <c r="O51" i="11"/>
  <c r="O52" i="11"/>
  <c r="O53" i="11"/>
  <c r="O54" i="11"/>
  <c r="L52" i="11"/>
  <c r="L53" i="11"/>
  <c r="L54" i="11"/>
  <c r="L55" i="11"/>
  <c r="P7" i="11"/>
  <c r="P8" i="11"/>
  <c r="P9" i="11"/>
  <c r="P10" i="11"/>
  <c r="P11" i="11"/>
  <c r="P12" i="11"/>
  <c r="P13" i="11"/>
  <c r="P14" i="11"/>
  <c r="P15" i="11"/>
  <c r="P16" i="11"/>
  <c r="P17" i="11"/>
  <c r="O7" i="11"/>
  <c r="O8" i="11"/>
  <c r="O9" i="11"/>
  <c r="O10" i="11"/>
  <c r="O11" i="11"/>
  <c r="O12" i="11"/>
  <c r="O13" i="11"/>
  <c r="O14" i="11"/>
  <c r="O15" i="11"/>
  <c r="O16" i="11"/>
  <c r="O17" i="11"/>
  <c r="L40" i="11"/>
  <c r="L52" i="10"/>
  <c r="G52" i="10"/>
  <c r="G53" i="10"/>
  <c r="G54" i="10"/>
  <c r="G55" i="10"/>
  <c r="E56" i="10"/>
  <c r="F56" i="10"/>
  <c r="M44" i="9"/>
  <c r="M49" i="9"/>
  <c r="M50" i="9"/>
  <c r="M51" i="9"/>
  <c r="M52" i="9"/>
  <c r="M53" i="9"/>
  <c r="M54" i="9"/>
  <c r="M55" i="9"/>
  <c r="D47" i="9"/>
  <c r="E47" i="9"/>
  <c r="F47" i="9"/>
  <c r="G47" i="9"/>
  <c r="H47" i="9"/>
  <c r="I47" i="9"/>
  <c r="J47" i="9"/>
  <c r="K47" i="9"/>
  <c r="K41" i="21"/>
  <c r="L41" i="21"/>
  <c r="D42" i="9"/>
  <c r="E42" i="9"/>
  <c r="F42" i="9"/>
  <c r="G42" i="9"/>
  <c r="H42" i="9"/>
  <c r="I42" i="9"/>
  <c r="J42" i="9"/>
  <c r="K42" i="9"/>
  <c r="N55" i="9"/>
  <c r="N54" i="9"/>
  <c r="N53" i="9"/>
  <c r="N52" i="9"/>
  <c r="N51" i="9"/>
  <c r="M56" i="9" l="1"/>
  <c r="F57" i="9"/>
  <c r="G57" i="9"/>
  <c r="E57" i="9"/>
  <c r="D57" i="9"/>
  <c r="K57" i="9"/>
  <c r="J57" i="9"/>
  <c r="I57" i="9"/>
  <c r="H57" i="9"/>
  <c r="Q54" i="11"/>
  <c r="Q52" i="11"/>
  <c r="U52" i="14"/>
  <c r="K51" i="18"/>
  <c r="K52" i="18"/>
  <c r="K55" i="18"/>
  <c r="K54" i="18"/>
  <c r="K53" i="18"/>
  <c r="N47" i="9"/>
  <c r="O56" i="11"/>
  <c r="P56" i="11"/>
  <c r="N56" i="17" l="1"/>
  <c r="K56" i="17" l="1"/>
  <c r="O53" i="7"/>
  <c r="D47" i="7"/>
  <c r="E47" i="7"/>
  <c r="F47" i="7"/>
  <c r="G47" i="7"/>
  <c r="H47" i="7"/>
  <c r="I47" i="7"/>
  <c r="J47" i="7"/>
  <c r="K47" i="7"/>
  <c r="L47" i="7"/>
  <c r="M47" i="7"/>
  <c r="N47" i="7"/>
  <c r="N45" i="17"/>
  <c r="K41" i="17"/>
  <c r="N41" i="17"/>
  <c r="E53" i="16" l="1"/>
  <c r="K45" i="17"/>
  <c r="K47" i="17"/>
  <c r="N47" i="17"/>
  <c r="P55" i="7"/>
  <c r="O50" i="7"/>
  <c r="P50" i="7"/>
  <c r="E52" i="17"/>
  <c r="O52" i="7"/>
  <c r="O49" i="7"/>
  <c r="E49" i="17"/>
  <c r="P49" i="7"/>
  <c r="O51" i="7"/>
  <c r="P51" i="7"/>
  <c r="E51" i="17"/>
  <c r="E55" i="17"/>
  <c r="O55" i="7"/>
  <c r="P54" i="7"/>
  <c r="E53" i="17"/>
  <c r="O54" i="7"/>
  <c r="E54" i="17"/>
  <c r="E50" i="17"/>
  <c r="P53" i="7"/>
  <c r="P52" i="7"/>
  <c r="F49" i="16" l="1"/>
  <c r="G49" i="16" s="1"/>
  <c r="E49" i="16"/>
  <c r="F55" i="16"/>
  <c r="G55" i="16" s="1"/>
  <c r="E55" i="16"/>
  <c r="E52" i="16"/>
  <c r="F52" i="16"/>
  <c r="G52" i="16" s="1"/>
  <c r="F53" i="16"/>
  <c r="G53" i="16" s="1"/>
  <c r="F51" i="16"/>
  <c r="G51" i="16" s="1"/>
  <c r="E50" i="16"/>
  <c r="E51" i="16"/>
  <c r="F54" i="16"/>
  <c r="G54" i="16" s="1"/>
  <c r="E54" i="16"/>
  <c r="Q50" i="17"/>
  <c r="H56" i="17"/>
  <c r="Q55" i="17"/>
  <c r="Q52" i="17"/>
  <c r="Q49" i="17"/>
  <c r="Q51" i="17"/>
  <c r="Q54" i="17"/>
  <c r="Q53" i="17"/>
  <c r="E56" i="20"/>
  <c r="F56" i="20"/>
  <c r="D47" i="5"/>
  <c r="E47" i="5"/>
  <c r="E47" i="20" s="1"/>
  <c r="F47" i="5"/>
  <c r="F47" i="20" s="1"/>
  <c r="G47" i="5"/>
  <c r="H47" i="5"/>
  <c r="I47" i="5"/>
  <c r="J47" i="5"/>
  <c r="D45" i="5"/>
  <c r="E45" i="5"/>
  <c r="E45" i="20" s="1"/>
  <c r="F45" i="5"/>
  <c r="F45" i="20" s="1"/>
  <c r="G45" i="5"/>
  <c r="H45" i="5"/>
  <c r="I45" i="5"/>
  <c r="J45" i="5"/>
  <c r="E41" i="20"/>
  <c r="F41" i="20"/>
  <c r="E18" i="20"/>
  <c r="F18" i="20"/>
  <c r="K7" i="5"/>
  <c r="O7" i="7" s="1"/>
  <c r="L7" i="5"/>
  <c r="P7" i="7" s="1"/>
  <c r="K8" i="5"/>
  <c r="O8" i="7" s="1"/>
  <c r="L8" i="5"/>
  <c r="P8" i="7" s="1"/>
  <c r="K9" i="5"/>
  <c r="O9" i="7" s="1"/>
  <c r="L9" i="5"/>
  <c r="P9" i="7" s="1"/>
  <c r="K10" i="5"/>
  <c r="O10" i="7" s="1"/>
  <c r="L10" i="5"/>
  <c r="P10" i="7" s="1"/>
  <c r="K11" i="5"/>
  <c r="O11" i="7" s="1"/>
  <c r="L11" i="5"/>
  <c r="P11" i="7" s="1"/>
  <c r="K12" i="5"/>
  <c r="O12" i="7" s="1"/>
  <c r="L12" i="5"/>
  <c r="P12" i="7" s="1"/>
  <c r="K13" i="5"/>
  <c r="O13" i="7" s="1"/>
  <c r="L13" i="5"/>
  <c r="P13" i="7" s="1"/>
  <c r="K14" i="5"/>
  <c r="O14" i="7" s="1"/>
  <c r="L14" i="5"/>
  <c r="P14" i="7" s="1"/>
  <c r="K15" i="5"/>
  <c r="O15" i="7" s="1"/>
  <c r="L15" i="5"/>
  <c r="P15" i="7" s="1"/>
  <c r="K16" i="5"/>
  <c r="O16" i="7" s="1"/>
  <c r="L16" i="5"/>
  <c r="P16" i="7" s="1"/>
  <c r="K17" i="5"/>
  <c r="O17" i="7" s="1"/>
  <c r="L17" i="5"/>
  <c r="P17" i="7" s="1"/>
  <c r="L6" i="5"/>
  <c r="C56" i="5"/>
  <c r="P6" i="7" l="1"/>
  <c r="P18" i="7" s="1"/>
  <c r="L18" i="5"/>
  <c r="L41" i="5"/>
  <c r="L47" i="5"/>
  <c r="L45" i="5"/>
  <c r="H42" i="5"/>
  <c r="E15" i="17"/>
  <c r="E11" i="17"/>
  <c r="E9" i="17"/>
  <c r="G42" i="5"/>
  <c r="E48" i="17"/>
  <c r="E16" i="17"/>
  <c r="E14" i="17"/>
  <c r="E12" i="17"/>
  <c r="E10" i="17"/>
  <c r="E8" i="17"/>
  <c r="E6" i="17"/>
  <c r="E17" i="17"/>
  <c r="E13" i="17"/>
  <c r="E7" i="17"/>
  <c r="F42" i="5"/>
  <c r="J42" i="5"/>
  <c r="J57" i="5" s="1"/>
  <c r="I42" i="5"/>
  <c r="I57" i="5" s="1"/>
  <c r="E42" i="5"/>
  <c r="D42" i="5"/>
  <c r="D6" i="3"/>
  <c r="D18" i="3" s="1"/>
  <c r="H6" i="3"/>
  <c r="D42" i="3" l="1"/>
  <c r="I18" i="3"/>
  <c r="D57" i="5"/>
  <c r="L42" i="5"/>
  <c r="H57" i="5"/>
  <c r="G57" i="5"/>
  <c r="E56" i="17"/>
  <c r="E57" i="5"/>
  <c r="E42" i="20"/>
  <c r="F57" i="5"/>
  <c r="F42" i="20"/>
  <c r="L57" i="5" l="1"/>
  <c r="F57" i="20"/>
  <c r="E57" i="20"/>
  <c r="J46" i="3"/>
  <c r="J48" i="3"/>
  <c r="J49" i="3"/>
  <c r="J50" i="3"/>
  <c r="J51" i="3"/>
  <c r="J52" i="3"/>
  <c r="J53" i="3"/>
  <c r="J54" i="3"/>
  <c r="J55" i="3"/>
  <c r="J38" i="3"/>
  <c r="J43" i="3"/>
  <c r="J44" i="3"/>
  <c r="J19" i="3"/>
  <c r="J20" i="3"/>
  <c r="J21" i="3"/>
  <c r="J22" i="3"/>
  <c r="J23" i="3"/>
  <c r="J7" i="3"/>
  <c r="J8" i="3"/>
  <c r="J9" i="3"/>
  <c r="J10" i="3"/>
  <c r="J11" i="3"/>
  <c r="J12" i="3"/>
  <c r="J13" i="3"/>
  <c r="J14" i="3"/>
  <c r="J15" i="3"/>
  <c r="J16" i="3"/>
  <c r="J17" i="3"/>
  <c r="O39" i="6" l="1"/>
  <c r="J39" i="3"/>
  <c r="O26" i="6"/>
  <c r="J26" i="3"/>
  <c r="O36" i="6"/>
  <c r="J36" i="3"/>
  <c r="O24" i="6"/>
  <c r="J24" i="3"/>
  <c r="O35" i="6"/>
  <c r="J35" i="3"/>
  <c r="O34" i="6"/>
  <c r="J34" i="3"/>
  <c r="O30" i="6"/>
  <c r="J30" i="3"/>
  <c r="O28" i="6"/>
  <c r="J28" i="3"/>
  <c r="O40" i="6"/>
  <c r="J40" i="3"/>
  <c r="O27" i="6"/>
  <c r="J27" i="3"/>
  <c r="O33" i="6"/>
  <c r="J33" i="3"/>
  <c r="O32" i="6"/>
  <c r="J32" i="3"/>
  <c r="O31" i="6"/>
  <c r="J31" i="3"/>
  <c r="O29" i="6"/>
  <c r="J29" i="3"/>
  <c r="J57" i="3"/>
  <c r="J58" i="3" s="1"/>
  <c r="O37" i="6"/>
  <c r="J37" i="3"/>
  <c r="O25" i="6"/>
  <c r="J25" i="3"/>
  <c r="I6" i="3"/>
  <c r="S52" i="8"/>
  <c r="O52" i="6"/>
  <c r="M52" i="5"/>
  <c r="Q52" i="7"/>
  <c r="O50" i="6"/>
  <c r="O55" i="6"/>
  <c r="S55" i="8"/>
  <c r="Q55" i="7"/>
  <c r="O54" i="6"/>
  <c r="S54" i="8"/>
  <c r="Q54" i="7"/>
  <c r="M54" i="5"/>
  <c r="O51" i="6"/>
  <c r="S51" i="8"/>
  <c r="O53" i="6"/>
  <c r="M53" i="5"/>
  <c r="Q53" i="7"/>
  <c r="S53" i="8"/>
  <c r="F56" i="2"/>
  <c r="G56" i="2"/>
  <c r="H56" i="2"/>
  <c r="C56" i="1" l="1"/>
  <c r="D41" i="1"/>
  <c r="E41" i="1"/>
  <c r="G41" i="1"/>
  <c r="D19" i="1"/>
  <c r="E19" i="1"/>
  <c r="G19" i="1"/>
  <c r="C41" i="1"/>
  <c r="C45" i="1"/>
  <c r="C47" i="1"/>
  <c r="E42" i="1" l="1"/>
  <c r="G42" i="1"/>
  <c r="D42" i="1"/>
  <c r="C19" i="20" l="1"/>
  <c r="C43" i="20"/>
  <c r="C46" i="20"/>
  <c r="D46" i="20"/>
  <c r="C48" i="20"/>
  <c r="C6" i="20"/>
  <c r="W56" i="19"/>
  <c r="C18" i="19"/>
  <c r="F11" i="1" l="1"/>
  <c r="F12" i="1"/>
  <c r="F13" i="1"/>
  <c r="F14" i="1"/>
  <c r="F15" i="1"/>
  <c r="F16" i="1"/>
  <c r="F17" i="1"/>
  <c r="F18" i="1"/>
  <c r="F7" i="1"/>
  <c r="F8" i="1"/>
  <c r="F9" i="1"/>
  <c r="F10" i="1"/>
  <c r="F19" i="1" l="1"/>
  <c r="M18" i="8" l="1"/>
  <c r="N18" i="8"/>
  <c r="N42" i="8" l="1"/>
  <c r="N57" i="8" s="1"/>
  <c r="M42" i="8"/>
  <c r="M57" i="8" s="1"/>
  <c r="D41" i="22"/>
  <c r="E41" i="22"/>
  <c r="F41" i="22"/>
  <c r="G41" i="22"/>
  <c r="H41" i="22"/>
  <c r="I41" i="22"/>
  <c r="J41" i="22"/>
  <c r="C41" i="22"/>
  <c r="F41" i="21"/>
  <c r="G41" i="21"/>
  <c r="H41" i="21"/>
  <c r="I41" i="21"/>
  <c r="J41" i="21"/>
  <c r="M41" i="21"/>
  <c r="N41" i="21"/>
  <c r="E41" i="21"/>
  <c r="C45" i="19" l="1"/>
  <c r="O56" i="13" l="1"/>
  <c r="P56" i="13"/>
  <c r="O45" i="13"/>
  <c r="P45" i="13"/>
  <c r="O41" i="13"/>
  <c r="P41" i="13"/>
  <c r="P18" i="13"/>
  <c r="O18" i="13"/>
  <c r="O42" i="13" l="1"/>
  <c r="P42" i="13"/>
  <c r="P41" i="14" l="1"/>
  <c r="O41" i="14"/>
  <c r="K41" i="14"/>
  <c r="J41" i="14"/>
  <c r="E41" i="14"/>
  <c r="S41" i="14" s="1"/>
  <c r="F41" i="14"/>
  <c r="T41" i="14" s="1"/>
  <c r="O46" i="12"/>
  <c r="O47" i="12" s="1"/>
  <c r="O48" i="12"/>
  <c r="O56" i="12" s="1"/>
  <c r="G44" i="11"/>
  <c r="J41" i="11"/>
  <c r="K41" i="11"/>
  <c r="G7" i="11"/>
  <c r="G8" i="11"/>
  <c r="G9" i="11"/>
  <c r="G10" i="11"/>
  <c r="G11" i="11"/>
  <c r="G12" i="11"/>
  <c r="G13" i="11"/>
  <c r="G14" i="11"/>
  <c r="G15" i="11"/>
  <c r="G16" i="11"/>
  <c r="G17" i="11"/>
  <c r="G19" i="11"/>
  <c r="G20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40" i="11"/>
  <c r="G43" i="11"/>
  <c r="G46" i="11"/>
  <c r="G47" i="11" s="1"/>
  <c r="G48" i="11"/>
  <c r="G49" i="11"/>
  <c r="G50" i="11"/>
  <c r="G51" i="11"/>
  <c r="G53" i="11"/>
  <c r="G55" i="11"/>
  <c r="K56" i="10"/>
  <c r="D56" i="20" s="1"/>
  <c r="J56" i="10"/>
  <c r="C56" i="20" s="1"/>
  <c r="D56" i="10"/>
  <c r="N56" i="11" s="1"/>
  <c r="C56" i="10"/>
  <c r="K41" i="10"/>
  <c r="J41" i="10"/>
  <c r="C41" i="20" s="1"/>
  <c r="E41" i="10"/>
  <c r="F41" i="10"/>
  <c r="Q54" i="13"/>
  <c r="Q55" i="12"/>
  <c r="Q54" i="12"/>
  <c r="L55" i="10"/>
  <c r="P7" i="15"/>
  <c r="P8" i="15"/>
  <c r="P9" i="15"/>
  <c r="P10" i="15"/>
  <c r="P11" i="15"/>
  <c r="P12" i="15"/>
  <c r="P13" i="15"/>
  <c r="P14" i="15"/>
  <c r="P15" i="15"/>
  <c r="P16" i="15"/>
  <c r="P17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O7" i="15"/>
  <c r="O8" i="15"/>
  <c r="O9" i="15"/>
  <c r="O10" i="15"/>
  <c r="O11" i="15"/>
  <c r="O12" i="15"/>
  <c r="O13" i="15"/>
  <c r="O14" i="15"/>
  <c r="O15" i="15"/>
  <c r="O16" i="15"/>
  <c r="O17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3" i="15"/>
  <c r="L29" i="14"/>
  <c r="L30" i="14"/>
  <c r="L34" i="14"/>
  <c r="G34" i="14"/>
  <c r="Q7" i="13"/>
  <c r="Q8" i="13"/>
  <c r="Q9" i="13"/>
  <c r="Q10" i="13"/>
  <c r="Q11" i="13"/>
  <c r="Q12" i="13"/>
  <c r="Q13" i="13"/>
  <c r="Q14" i="13"/>
  <c r="Q15" i="13"/>
  <c r="Q16" i="13"/>
  <c r="Q17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40" i="13"/>
  <c r="Q43" i="13"/>
  <c r="Q44" i="13"/>
  <c r="Q46" i="13"/>
  <c r="Q48" i="13"/>
  <c r="Q49" i="13"/>
  <c r="Q50" i="13"/>
  <c r="Q51" i="13"/>
  <c r="Q53" i="13"/>
  <c r="Q55" i="13"/>
  <c r="L7" i="13"/>
  <c r="L8" i="13"/>
  <c r="L9" i="13"/>
  <c r="L10" i="13"/>
  <c r="L11" i="13"/>
  <c r="L12" i="13"/>
  <c r="L13" i="13"/>
  <c r="L14" i="13"/>
  <c r="L15" i="13"/>
  <c r="L16" i="13"/>
  <c r="L17" i="13"/>
  <c r="L19" i="13"/>
  <c r="L20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9" i="13"/>
  <c r="L40" i="13"/>
  <c r="L43" i="13"/>
  <c r="L44" i="13"/>
  <c r="L46" i="13"/>
  <c r="L48" i="13"/>
  <c r="L49" i="13"/>
  <c r="L50" i="13"/>
  <c r="L51" i="13"/>
  <c r="L53" i="13"/>
  <c r="L55" i="13"/>
  <c r="G7" i="13"/>
  <c r="G9" i="13"/>
  <c r="G10" i="13"/>
  <c r="G11" i="13"/>
  <c r="G14" i="13"/>
  <c r="G15" i="13"/>
  <c r="G17" i="13"/>
  <c r="G19" i="13"/>
  <c r="G26" i="13"/>
  <c r="G27" i="13"/>
  <c r="G36" i="13"/>
  <c r="P38" i="12"/>
  <c r="Q38" i="12" s="1"/>
  <c r="P46" i="12"/>
  <c r="P47" i="12" s="1"/>
  <c r="P48" i="12"/>
  <c r="P56" i="12" s="1"/>
  <c r="O38" i="12"/>
  <c r="O19" i="11"/>
  <c r="P19" i="11"/>
  <c r="O20" i="11"/>
  <c r="P20" i="11"/>
  <c r="O21" i="11"/>
  <c r="P21" i="11"/>
  <c r="O22" i="11"/>
  <c r="P22" i="11"/>
  <c r="O23" i="11"/>
  <c r="P23" i="11"/>
  <c r="O24" i="11"/>
  <c r="P24" i="11"/>
  <c r="O25" i="11"/>
  <c r="P25" i="11"/>
  <c r="O26" i="11"/>
  <c r="P26" i="11"/>
  <c r="O27" i="11"/>
  <c r="P27" i="11"/>
  <c r="O28" i="11"/>
  <c r="P28" i="11"/>
  <c r="O29" i="11"/>
  <c r="P29" i="11"/>
  <c r="O30" i="11"/>
  <c r="P30" i="11"/>
  <c r="O31" i="11"/>
  <c r="P31" i="11"/>
  <c r="O32" i="11"/>
  <c r="P32" i="11"/>
  <c r="O33" i="11"/>
  <c r="P33" i="11"/>
  <c r="O34" i="11"/>
  <c r="P34" i="11"/>
  <c r="O35" i="11"/>
  <c r="P35" i="11"/>
  <c r="O36" i="11"/>
  <c r="P36" i="11"/>
  <c r="O37" i="11"/>
  <c r="P37" i="11"/>
  <c r="O38" i="11"/>
  <c r="P38" i="11"/>
  <c r="O39" i="11"/>
  <c r="P39" i="11"/>
  <c r="O40" i="11"/>
  <c r="P40" i="11"/>
  <c r="O43" i="11"/>
  <c r="P43" i="11"/>
  <c r="O44" i="11"/>
  <c r="P44" i="11"/>
  <c r="O46" i="11"/>
  <c r="O47" i="11" s="1"/>
  <c r="P46" i="11"/>
  <c r="O48" i="11"/>
  <c r="P48" i="11"/>
  <c r="O49" i="11"/>
  <c r="P49" i="11"/>
  <c r="O50" i="11"/>
  <c r="P50" i="11"/>
  <c r="P51" i="11"/>
  <c r="O55" i="11"/>
  <c r="P6" i="11"/>
  <c r="O6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R38" i="14" s="1"/>
  <c r="N39" i="11"/>
  <c r="R39" i="14" s="1"/>
  <c r="N40" i="11"/>
  <c r="R40" i="14" s="1"/>
  <c r="N43" i="11"/>
  <c r="R43" i="14" s="1"/>
  <c r="N44" i="11"/>
  <c r="N46" i="11"/>
  <c r="N48" i="11"/>
  <c r="R48" i="14" s="1"/>
  <c r="N49" i="11"/>
  <c r="R49" i="14" s="1"/>
  <c r="N50" i="11"/>
  <c r="R50" i="14" s="1"/>
  <c r="N51" i="11"/>
  <c r="R51" i="14" s="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3" i="11"/>
  <c r="Q43" i="14" s="1"/>
  <c r="M44" i="11"/>
  <c r="Q44" i="14" s="1"/>
  <c r="M46" i="11"/>
  <c r="M48" i="11"/>
  <c r="M49" i="11"/>
  <c r="Q49" i="14" s="1"/>
  <c r="M50" i="11"/>
  <c r="Q50" i="14" s="1"/>
  <c r="M51" i="11"/>
  <c r="Q51" i="14" s="1"/>
  <c r="M55" i="11"/>
  <c r="Q55" i="14" s="1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9" i="10"/>
  <c r="G40" i="10"/>
  <c r="L38" i="10"/>
  <c r="L39" i="10"/>
  <c r="L40" i="10"/>
  <c r="L43" i="10"/>
  <c r="L44" i="10"/>
  <c r="L46" i="10"/>
  <c r="L48" i="10"/>
  <c r="L49" i="10"/>
  <c r="L50" i="10"/>
  <c r="L51" i="10"/>
  <c r="L53" i="10"/>
  <c r="L54" i="10"/>
  <c r="L7" i="10"/>
  <c r="L8" i="10"/>
  <c r="L9" i="10"/>
  <c r="L10" i="10"/>
  <c r="L11" i="10"/>
  <c r="L12" i="10"/>
  <c r="L13" i="10"/>
  <c r="L14" i="10"/>
  <c r="L15" i="10"/>
  <c r="L16" i="10"/>
  <c r="L17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F43" i="1"/>
  <c r="F44" i="1"/>
  <c r="F57" i="1"/>
  <c r="F45" i="1" l="1"/>
  <c r="R56" i="14"/>
  <c r="O41" i="15"/>
  <c r="P41" i="15"/>
  <c r="Q56" i="12"/>
  <c r="P41" i="12"/>
  <c r="P42" i="12" s="1"/>
  <c r="O41" i="12"/>
  <c r="O42" i="12" s="1"/>
  <c r="O57" i="12" s="1"/>
  <c r="P41" i="11"/>
  <c r="Q40" i="12"/>
  <c r="U40" i="14"/>
  <c r="Q39" i="12"/>
  <c r="U39" i="14"/>
  <c r="O41" i="11"/>
  <c r="Q37" i="15"/>
  <c r="Q40" i="15"/>
  <c r="Q39" i="15"/>
  <c r="Q38" i="15"/>
  <c r="Q53" i="11"/>
  <c r="F41" i="1"/>
  <c r="Q46" i="14"/>
  <c r="M47" i="11"/>
  <c r="Q55" i="11"/>
  <c r="G41" i="11"/>
  <c r="R46" i="14"/>
  <c r="N47" i="11"/>
  <c r="Q46" i="11"/>
  <c r="Q47" i="11" s="1"/>
  <c r="P47" i="11"/>
  <c r="L41" i="10"/>
  <c r="D41" i="20"/>
  <c r="Q40" i="11"/>
  <c r="Q36" i="11"/>
  <c r="Q32" i="11"/>
  <c r="Q28" i="11"/>
  <c r="Q24" i="11"/>
  <c r="Q34" i="11"/>
  <c r="Q30" i="11"/>
  <c r="Q26" i="11"/>
  <c r="Q49" i="11"/>
  <c r="Q43" i="11"/>
  <c r="Q39" i="11"/>
  <c r="Q37" i="11"/>
  <c r="Q35" i="11"/>
  <c r="Q33" i="11"/>
  <c r="Q31" i="11"/>
  <c r="Q29" i="11"/>
  <c r="Q27" i="11"/>
  <c r="Q25" i="11"/>
  <c r="Q23" i="11"/>
  <c r="Q51" i="11"/>
  <c r="Q50" i="11"/>
  <c r="Q48" i="11"/>
  <c r="Q44" i="11"/>
  <c r="U54" i="14"/>
  <c r="N41" i="11"/>
  <c r="U56" i="14" l="1"/>
  <c r="P57" i="12"/>
  <c r="Q41" i="11"/>
  <c r="F42" i="1"/>
  <c r="U55" i="14"/>
  <c r="F46" i="1" l="1"/>
  <c r="F47" i="1" s="1"/>
  <c r="C56" i="26"/>
  <c r="F18" i="21" l="1"/>
  <c r="E18" i="21"/>
  <c r="F42" i="21" l="1"/>
  <c r="E45" i="15" l="1"/>
  <c r="E18" i="15"/>
  <c r="F18" i="15"/>
  <c r="G18" i="15"/>
  <c r="H18" i="15"/>
  <c r="I18" i="15"/>
  <c r="J18" i="15"/>
  <c r="K18" i="15"/>
  <c r="L18" i="15"/>
  <c r="M18" i="15"/>
  <c r="N18" i="15"/>
  <c r="P43" i="15"/>
  <c r="P44" i="15"/>
  <c r="P46" i="15"/>
  <c r="P47" i="15" s="1"/>
  <c r="P48" i="15"/>
  <c r="P49" i="15"/>
  <c r="P50" i="15"/>
  <c r="P51" i="15"/>
  <c r="O44" i="15"/>
  <c r="O45" i="15" s="1"/>
  <c r="O48" i="15"/>
  <c r="O49" i="15"/>
  <c r="O50" i="15"/>
  <c r="O51" i="15"/>
  <c r="M7" i="11"/>
  <c r="N7" i="11"/>
  <c r="Q7" i="11" s="1"/>
  <c r="M8" i="11"/>
  <c r="N8" i="11"/>
  <c r="Q8" i="11" s="1"/>
  <c r="M9" i="11"/>
  <c r="N9" i="11"/>
  <c r="Q9" i="11" s="1"/>
  <c r="M10" i="11"/>
  <c r="N10" i="11"/>
  <c r="Q10" i="11" s="1"/>
  <c r="M11" i="11"/>
  <c r="N11" i="11"/>
  <c r="Q11" i="11" s="1"/>
  <c r="M12" i="11"/>
  <c r="N12" i="11"/>
  <c r="Q12" i="11" s="1"/>
  <c r="M13" i="11"/>
  <c r="N13" i="11"/>
  <c r="Q13" i="11" s="1"/>
  <c r="M14" i="11"/>
  <c r="N14" i="11"/>
  <c r="Q14" i="11" s="1"/>
  <c r="M15" i="11"/>
  <c r="N15" i="11"/>
  <c r="Q15" i="11" s="1"/>
  <c r="M16" i="11"/>
  <c r="N16" i="11"/>
  <c r="Q16" i="11" s="1"/>
  <c r="M17" i="11"/>
  <c r="N17" i="11"/>
  <c r="Q17" i="11" s="1"/>
  <c r="M19" i="11"/>
  <c r="N19" i="11"/>
  <c r="Q19" i="11" s="1"/>
  <c r="M20" i="11"/>
  <c r="N20" i="11"/>
  <c r="Q20" i="11" s="1"/>
  <c r="M21" i="11"/>
  <c r="N21" i="11"/>
  <c r="Q21" i="11" s="1"/>
  <c r="M22" i="11"/>
  <c r="N22" i="11"/>
  <c r="Q22" i="11" s="1"/>
  <c r="N6" i="11"/>
  <c r="M6" i="11"/>
  <c r="O56" i="15" l="1"/>
  <c r="P56" i="15"/>
  <c r="P45" i="15"/>
  <c r="P18" i="15"/>
  <c r="O18" i="15"/>
  <c r="Q41" i="15"/>
  <c r="K42" i="15"/>
  <c r="K57" i="15" s="1"/>
  <c r="G42" i="15"/>
  <c r="G57" i="15" s="1"/>
  <c r="J42" i="15"/>
  <c r="J57" i="15" s="1"/>
  <c r="F42" i="15"/>
  <c r="F57" i="15" s="1"/>
  <c r="N42" i="15"/>
  <c r="N57" i="15" s="1"/>
  <c r="M42" i="15"/>
  <c r="M57" i="15" s="1"/>
  <c r="I42" i="15"/>
  <c r="I57" i="15" s="1"/>
  <c r="E42" i="15"/>
  <c r="E57" i="15" s="1"/>
  <c r="L42" i="15"/>
  <c r="L57" i="15" s="1"/>
  <c r="H42" i="15"/>
  <c r="H57" i="15" s="1"/>
  <c r="O42" i="15" l="1"/>
  <c r="O57" i="15" s="1"/>
  <c r="P42" i="15"/>
  <c r="P57" i="15" s="1"/>
  <c r="Q42" i="15" l="1"/>
  <c r="Q6" i="14"/>
  <c r="R6" i="14"/>
  <c r="Q7" i="14"/>
  <c r="R7" i="14"/>
  <c r="Q8" i="14"/>
  <c r="R8" i="14"/>
  <c r="Q9" i="14"/>
  <c r="R9" i="14"/>
  <c r="Q10" i="14"/>
  <c r="R10" i="14"/>
  <c r="Q11" i="14"/>
  <c r="R11" i="14"/>
  <c r="Q12" i="14"/>
  <c r="R12" i="14"/>
  <c r="Q13" i="14"/>
  <c r="R13" i="14"/>
  <c r="Q14" i="14"/>
  <c r="R14" i="14"/>
  <c r="Q15" i="14"/>
  <c r="R15" i="14"/>
  <c r="Q16" i="14"/>
  <c r="R16" i="14"/>
  <c r="Q17" i="14"/>
  <c r="R17" i="14"/>
  <c r="Q48" i="14"/>
  <c r="Q56" i="14" s="1"/>
  <c r="M6" i="9" l="1"/>
  <c r="M18" i="9" s="1"/>
  <c r="N6" i="9"/>
  <c r="N18" i="9" s="1"/>
  <c r="E7" i="16"/>
  <c r="E8" i="16"/>
  <c r="E9" i="16"/>
  <c r="E10" i="16"/>
  <c r="E11" i="16"/>
  <c r="E12" i="16"/>
  <c r="E13" i="16"/>
  <c r="E14" i="16"/>
  <c r="E15" i="16"/>
  <c r="E16" i="16"/>
  <c r="E17" i="16"/>
  <c r="M19" i="6"/>
  <c r="F10" i="16" l="1"/>
  <c r="F15" i="16"/>
  <c r="K12" i="18"/>
  <c r="F12" i="16"/>
  <c r="K9" i="18"/>
  <c r="F9" i="16"/>
  <c r="K17" i="18"/>
  <c r="F17" i="16"/>
  <c r="K16" i="18"/>
  <c r="F16" i="16"/>
  <c r="K14" i="18"/>
  <c r="F14" i="16"/>
  <c r="K7" i="18"/>
  <c r="F7" i="16"/>
  <c r="K13" i="18"/>
  <c r="F13" i="16"/>
  <c r="K15" i="18"/>
  <c r="K10" i="18"/>
  <c r="M41" i="6"/>
  <c r="K6" i="18"/>
  <c r="C18" i="28" l="1"/>
  <c r="D18" i="28"/>
  <c r="E18" i="28"/>
  <c r="F18" i="28"/>
  <c r="O6" i="15"/>
  <c r="P6" i="15"/>
  <c r="Q7" i="15"/>
  <c r="Q8" i="15"/>
  <c r="Q9" i="15"/>
  <c r="Q10" i="15"/>
  <c r="Q11" i="15"/>
  <c r="Q12" i="15"/>
  <c r="Q13" i="15"/>
  <c r="Q14" i="15"/>
  <c r="Q15" i="15"/>
  <c r="Q16" i="15"/>
  <c r="Q17" i="15"/>
  <c r="M43" i="9"/>
  <c r="M45" i="9" s="1"/>
  <c r="N43" i="9"/>
  <c r="N44" i="9"/>
  <c r="S56" i="19"/>
  <c r="V57" i="19" l="1"/>
  <c r="N45" i="9"/>
  <c r="K43" i="18"/>
  <c r="K44" i="18"/>
  <c r="Q6" i="15"/>
  <c r="Q56" i="13" l="1"/>
  <c r="O47" i="13"/>
  <c r="P47" i="13"/>
  <c r="L41" i="13"/>
  <c r="Q41" i="13"/>
  <c r="L7" i="11"/>
  <c r="L8" i="11"/>
  <c r="L9" i="11"/>
  <c r="L10" i="11"/>
  <c r="L11" i="11"/>
  <c r="L12" i="11"/>
  <c r="L13" i="11"/>
  <c r="L14" i="11"/>
  <c r="L15" i="11"/>
  <c r="L16" i="11"/>
  <c r="L17" i="11"/>
  <c r="L19" i="11"/>
  <c r="L20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43" i="11"/>
  <c r="L46" i="11"/>
  <c r="L47" i="11" s="1"/>
  <c r="L48" i="11"/>
  <c r="L49" i="11"/>
  <c r="L50" i="11"/>
  <c r="L51" i="11"/>
  <c r="J45" i="11"/>
  <c r="K45" i="11"/>
  <c r="E18" i="11"/>
  <c r="F18" i="11"/>
  <c r="J18" i="11"/>
  <c r="J42" i="11" s="1"/>
  <c r="K18" i="11"/>
  <c r="K42" i="11" s="1"/>
  <c r="Q19" i="14"/>
  <c r="Q20" i="14"/>
  <c r="R20" i="14"/>
  <c r="Q21" i="14"/>
  <c r="R21" i="14"/>
  <c r="Q22" i="14"/>
  <c r="R22" i="14"/>
  <c r="Q23" i="14"/>
  <c r="R23" i="14"/>
  <c r="Q24" i="14"/>
  <c r="R24" i="14"/>
  <c r="Q25" i="14"/>
  <c r="R25" i="14"/>
  <c r="Q26" i="14"/>
  <c r="R26" i="14"/>
  <c r="Q27" i="14"/>
  <c r="R27" i="14"/>
  <c r="Q28" i="14"/>
  <c r="R28" i="14"/>
  <c r="Q29" i="14"/>
  <c r="R29" i="14"/>
  <c r="Q30" i="14"/>
  <c r="R30" i="14"/>
  <c r="Q31" i="14"/>
  <c r="R31" i="14"/>
  <c r="Q32" i="14"/>
  <c r="R32" i="14"/>
  <c r="Q33" i="14"/>
  <c r="R33" i="14"/>
  <c r="R34" i="14"/>
  <c r="R35" i="14"/>
  <c r="R36" i="14"/>
  <c r="R37" i="14"/>
  <c r="R44" i="14"/>
  <c r="G45" i="11" l="1"/>
  <c r="L45" i="11"/>
  <c r="K57" i="11"/>
  <c r="O57" i="13"/>
  <c r="P57" i="13"/>
  <c r="J57" i="11"/>
  <c r="G18" i="11"/>
  <c r="G56" i="11"/>
  <c r="G41" i="13"/>
  <c r="L56" i="13"/>
  <c r="Q18" i="13"/>
  <c r="L18" i="13"/>
  <c r="G18" i="13"/>
  <c r="Q47" i="13"/>
  <c r="L47" i="13"/>
  <c r="Q45" i="13"/>
  <c r="L45" i="13"/>
  <c r="L56" i="11"/>
  <c r="F42" i="11"/>
  <c r="L18" i="11"/>
  <c r="E42" i="11"/>
  <c r="E57" i="11" s="1"/>
  <c r="R19" i="14"/>
  <c r="R41" i="14" s="1"/>
  <c r="L41" i="11"/>
  <c r="F57" i="11" l="1"/>
  <c r="G42" i="11"/>
  <c r="L57" i="13"/>
  <c r="L42" i="13"/>
  <c r="G42" i="13"/>
  <c r="Q42" i="13"/>
  <c r="L42" i="11"/>
  <c r="Q57" i="13"/>
  <c r="L57" i="11"/>
  <c r="K18" i="8"/>
  <c r="K42" i="8" s="1"/>
  <c r="K57" i="8" s="1"/>
  <c r="L18" i="8"/>
  <c r="L42" i="8" s="1"/>
  <c r="L57" i="8" s="1"/>
  <c r="O18" i="8"/>
  <c r="P18" i="8"/>
  <c r="D47" i="22"/>
  <c r="E47" i="22"/>
  <c r="F47" i="22"/>
  <c r="G47" i="22"/>
  <c r="H47" i="22"/>
  <c r="I47" i="22"/>
  <c r="J47" i="22"/>
  <c r="D45" i="22"/>
  <c r="E45" i="22"/>
  <c r="F45" i="22"/>
  <c r="G45" i="22"/>
  <c r="H45" i="22"/>
  <c r="I45" i="22"/>
  <c r="J45" i="22"/>
  <c r="D18" i="22"/>
  <c r="E18" i="22"/>
  <c r="G42" i="8" s="1"/>
  <c r="G57" i="8" s="1"/>
  <c r="F18" i="22"/>
  <c r="G18" i="22"/>
  <c r="H18" i="22"/>
  <c r="I18" i="22"/>
  <c r="J18" i="22"/>
  <c r="O42" i="8" l="1"/>
  <c r="O57" i="8" s="1"/>
  <c r="P42" i="8"/>
  <c r="P57" i="8" s="1"/>
  <c r="G57" i="11"/>
  <c r="G57" i="13"/>
  <c r="U56" i="19"/>
  <c r="T56" i="19"/>
  <c r="G42" i="22"/>
  <c r="G57" i="22" s="1"/>
  <c r="I42" i="22"/>
  <c r="I57" i="22" s="1"/>
  <c r="F42" i="22"/>
  <c r="E42" i="22"/>
  <c r="D42" i="22"/>
  <c r="D57" i="22" s="1"/>
  <c r="H42" i="22"/>
  <c r="H57" i="22" s="1"/>
  <c r="J42" i="22"/>
  <c r="F45" i="21"/>
  <c r="F57" i="21" s="1"/>
  <c r="G45" i="21"/>
  <c r="H45" i="21"/>
  <c r="I45" i="21"/>
  <c r="J45" i="21"/>
  <c r="M45" i="21"/>
  <c r="N45" i="21"/>
  <c r="G18" i="21"/>
  <c r="H18" i="21"/>
  <c r="I18" i="21"/>
  <c r="J18" i="21"/>
  <c r="M18" i="21"/>
  <c r="N18" i="21"/>
  <c r="H42" i="8" l="1"/>
  <c r="H57" i="8" s="1"/>
  <c r="J42" i="21"/>
  <c r="J57" i="21" s="1"/>
  <c r="I42" i="21"/>
  <c r="I57" i="21" s="1"/>
  <c r="H42" i="21"/>
  <c r="H57" i="21" s="1"/>
  <c r="M42" i="21"/>
  <c r="M57" i="21" s="1"/>
  <c r="N42" i="21"/>
  <c r="N57" i="21" s="1"/>
  <c r="J57" i="22"/>
  <c r="G42" i="21"/>
  <c r="G57" i="21" s="1"/>
  <c r="F57" i="22"/>
  <c r="E57" i="22"/>
  <c r="D47" i="17"/>
  <c r="D45" i="17"/>
  <c r="D41" i="17"/>
  <c r="E41" i="17" s="1"/>
  <c r="D18" i="17"/>
  <c r="E18" i="17" s="1"/>
  <c r="K46" i="18"/>
  <c r="K48" i="18"/>
  <c r="K49" i="18"/>
  <c r="N50" i="9"/>
  <c r="D18" i="7"/>
  <c r="E18" i="7"/>
  <c r="E42" i="7" s="1"/>
  <c r="F18" i="7"/>
  <c r="G18" i="7"/>
  <c r="G42" i="7" s="1"/>
  <c r="H18" i="7"/>
  <c r="H42" i="7" s="1"/>
  <c r="I18" i="7"/>
  <c r="J18" i="7"/>
  <c r="K18" i="7"/>
  <c r="L18" i="7"/>
  <c r="M18" i="7"/>
  <c r="N18" i="7"/>
  <c r="D47" i="6"/>
  <c r="E47" i="6"/>
  <c r="F47" i="6"/>
  <c r="G47" i="6"/>
  <c r="H47" i="6"/>
  <c r="K47" i="6"/>
  <c r="L47" i="6"/>
  <c r="D45" i="6"/>
  <c r="E45" i="6"/>
  <c r="F45" i="6"/>
  <c r="G45" i="6"/>
  <c r="H45" i="6"/>
  <c r="K45" i="6"/>
  <c r="L45" i="6"/>
  <c r="O7" i="6"/>
  <c r="O8" i="6"/>
  <c r="O9" i="6"/>
  <c r="O10" i="6"/>
  <c r="O11" i="6"/>
  <c r="O12" i="6"/>
  <c r="O13" i="6"/>
  <c r="O14" i="6"/>
  <c r="O15" i="6"/>
  <c r="O16" i="6"/>
  <c r="O17" i="6"/>
  <c r="O19" i="6"/>
  <c r="O20" i="6"/>
  <c r="O21" i="6"/>
  <c r="O22" i="6"/>
  <c r="O23" i="6"/>
  <c r="O43" i="6"/>
  <c r="O44" i="6"/>
  <c r="O48" i="6"/>
  <c r="O49" i="6"/>
  <c r="O6" i="6"/>
  <c r="M43" i="6"/>
  <c r="M48" i="6"/>
  <c r="M56" i="6" s="1"/>
  <c r="M9" i="5"/>
  <c r="M12" i="5"/>
  <c r="M17" i="5"/>
  <c r="K19" i="5"/>
  <c r="M20" i="5"/>
  <c r="O22" i="7"/>
  <c r="M28" i="5"/>
  <c r="O30" i="7"/>
  <c r="M36" i="5"/>
  <c r="O37" i="7"/>
  <c r="O38" i="7"/>
  <c r="O39" i="7"/>
  <c r="O40" i="7"/>
  <c r="M50" i="5"/>
  <c r="M51" i="5"/>
  <c r="J6" i="3"/>
  <c r="G47" i="3"/>
  <c r="G45" i="3"/>
  <c r="G41" i="3"/>
  <c r="G42" i="3" s="1"/>
  <c r="G59" i="3" s="1"/>
  <c r="D58" i="2"/>
  <c r="E58" i="2"/>
  <c r="F58" i="2"/>
  <c r="G58" i="2"/>
  <c r="H58" i="2"/>
  <c r="D56" i="2"/>
  <c r="E56" i="2"/>
  <c r="D45" i="2"/>
  <c r="E45" i="2"/>
  <c r="G45" i="2"/>
  <c r="H45" i="2"/>
  <c r="D41" i="2"/>
  <c r="E41" i="2"/>
  <c r="F41" i="2"/>
  <c r="G41" i="2"/>
  <c r="H41" i="2"/>
  <c r="D18" i="2"/>
  <c r="E18" i="2"/>
  <c r="F18" i="2"/>
  <c r="G18" i="2"/>
  <c r="H18" i="2"/>
  <c r="D58" i="1"/>
  <c r="D59" i="1" s="1"/>
  <c r="E58" i="1"/>
  <c r="E59" i="1" s="1"/>
  <c r="G58" i="1"/>
  <c r="G59" i="1" s="1"/>
  <c r="F52" i="34"/>
  <c r="D52" i="34"/>
  <c r="C52" i="34"/>
  <c r="E67" i="33"/>
  <c r="D67" i="33"/>
  <c r="C67" i="33"/>
  <c r="H26" i="32"/>
  <c r="G26" i="32"/>
  <c r="F26" i="32"/>
  <c r="E26" i="32"/>
  <c r="D26" i="32"/>
  <c r="C26" i="32"/>
  <c r="H49" i="31"/>
  <c r="G49" i="31"/>
  <c r="F49" i="31"/>
  <c r="E49" i="31"/>
  <c r="D49" i="31"/>
  <c r="C49" i="31"/>
  <c r="J48" i="31"/>
  <c r="I48" i="31"/>
  <c r="J47" i="31"/>
  <c r="I47" i="31"/>
  <c r="J46" i="31"/>
  <c r="I46" i="31"/>
  <c r="J45" i="31"/>
  <c r="I45" i="31"/>
  <c r="J44" i="31"/>
  <c r="I44" i="31"/>
  <c r="J43" i="31"/>
  <c r="I43" i="31"/>
  <c r="J42" i="31"/>
  <c r="I42" i="31"/>
  <c r="J41" i="31"/>
  <c r="I41" i="31"/>
  <c r="H40" i="31"/>
  <c r="G40" i="31"/>
  <c r="F40" i="31"/>
  <c r="E40" i="31"/>
  <c r="D40" i="31"/>
  <c r="C40" i="31"/>
  <c r="J39" i="31"/>
  <c r="I39" i="31"/>
  <c r="J38" i="31"/>
  <c r="I38" i="31"/>
  <c r="H36" i="31"/>
  <c r="G36" i="31"/>
  <c r="F36" i="31"/>
  <c r="E36" i="31"/>
  <c r="D36" i="31"/>
  <c r="C36" i="31"/>
  <c r="J35" i="31"/>
  <c r="I35" i="31"/>
  <c r="J34" i="31"/>
  <c r="I34" i="31"/>
  <c r="J33" i="31"/>
  <c r="I33" i="31"/>
  <c r="J32" i="31"/>
  <c r="I32" i="31"/>
  <c r="J31" i="31"/>
  <c r="I31" i="31"/>
  <c r="J30" i="31"/>
  <c r="I30" i="31"/>
  <c r="J29" i="31"/>
  <c r="I29" i="31"/>
  <c r="J28" i="31"/>
  <c r="I28" i="31"/>
  <c r="J27" i="31"/>
  <c r="I27" i="31"/>
  <c r="J26" i="31"/>
  <c r="I26" i="31"/>
  <c r="J25" i="31"/>
  <c r="I25" i="31"/>
  <c r="J24" i="31"/>
  <c r="I24" i="31"/>
  <c r="J23" i="31"/>
  <c r="I23" i="31"/>
  <c r="J22" i="31"/>
  <c r="I22" i="31"/>
  <c r="J21" i="31"/>
  <c r="I21" i="31"/>
  <c r="H19" i="31"/>
  <c r="G19" i="31"/>
  <c r="F19" i="31"/>
  <c r="E19" i="31"/>
  <c r="D19" i="31"/>
  <c r="C19" i="31"/>
  <c r="J18" i="31"/>
  <c r="I18" i="31"/>
  <c r="J17" i="31"/>
  <c r="I17" i="31"/>
  <c r="J16" i="31"/>
  <c r="I1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J8" i="31"/>
  <c r="I8" i="31"/>
  <c r="J7" i="31"/>
  <c r="I7" i="31"/>
  <c r="H35" i="29"/>
  <c r="G35" i="29"/>
  <c r="F35" i="29"/>
  <c r="E35" i="29"/>
  <c r="D35" i="29"/>
  <c r="C35" i="29"/>
  <c r="H32" i="29"/>
  <c r="G32" i="29"/>
  <c r="F32" i="29"/>
  <c r="E32" i="29"/>
  <c r="D32" i="29"/>
  <c r="C32" i="29"/>
  <c r="H17" i="29"/>
  <c r="G17" i="29"/>
  <c r="F17" i="29"/>
  <c r="E17" i="29"/>
  <c r="D17" i="29"/>
  <c r="C17" i="29"/>
  <c r="C56" i="28"/>
  <c r="F47" i="28"/>
  <c r="E47" i="28"/>
  <c r="D47" i="28"/>
  <c r="C47" i="28"/>
  <c r="F45" i="28"/>
  <c r="E45" i="28"/>
  <c r="D45" i="28"/>
  <c r="C45" i="28"/>
  <c r="F41" i="28"/>
  <c r="E41" i="28"/>
  <c r="D41" i="28"/>
  <c r="C41" i="28"/>
  <c r="C56" i="27"/>
  <c r="C47" i="27"/>
  <c r="C45" i="27"/>
  <c r="C41" i="27"/>
  <c r="C18" i="27"/>
  <c r="C45" i="26"/>
  <c r="E45" i="8" s="1"/>
  <c r="C41" i="26"/>
  <c r="E41" i="8" s="1"/>
  <c r="C18" i="26"/>
  <c r="O48" i="24"/>
  <c r="N47" i="24"/>
  <c r="N57" i="24" s="1"/>
  <c r="M47" i="24"/>
  <c r="M57" i="24" s="1"/>
  <c r="L47" i="24"/>
  <c r="L57" i="24" s="1"/>
  <c r="K47" i="24"/>
  <c r="O47" i="24" s="1"/>
  <c r="J47" i="24"/>
  <c r="J57" i="24" s="1"/>
  <c r="I47" i="24"/>
  <c r="I57" i="24" s="1"/>
  <c r="H47" i="24"/>
  <c r="H57" i="24" s="1"/>
  <c r="G47" i="24"/>
  <c r="G57" i="24" s="1"/>
  <c r="F47" i="24"/>
  <c r="F57" i="24" s="1"/>
  <c r="E47" i="24"/>
  <c r="E57" i="24" s="1"/>
  <c r="D47" i="24"/>
  <c r="D57" i="24" s="1"/>
  <c r="C47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P44" i="24"/>
  <c r="O44" i="24"/>
  <c r="P43" i="24"/>
  <c r="O43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P40" i="24"/>
  <c r="O40" i="24"/>
  <c r="P39" i="24"/>
  <c r="O39" i="24"/>
  <c r="P38" i="24"/>
  <c r="J38" i="8" s="1"/>
  <c r="R38" i="8" s="1"/>
  <c r="O38" i="24"/>
  <c r="I38" i="8" s="1"/>
  <c r="Q38" i="8" s="1"/>
  <c r="N18" i="24"/>
  <c r="M18" i="24"/>
  <c r="L18" i="24"/>
  <c r="K18" i="24"/>
  <c r="J18" i="24"/>
  <c r="I18" i="24"/>
  <c r="H18" i="24"/>
  <c r="G18" i="24"/>
  <c r="F18" i="24"/>
  <c r="E18" i="24"/>
  <c r="D18" i="24"/>
  <c r="C18" i="24"/>
  <c r="P17" i="24"/>
  <c r="O17" i="24"/>
  <c r="P16" i="24"/>
  <c r="O16" i="24"/>
  <c r="P15" i="24"/>
  <c r="O15" i="24"/>
  <c r="P14" i="24"/>
  <c r="O14" i="24"/>
  <c r="P13" i="24"/>
  <c r="O13" i="24"/>
  <c r="P12" i="24"/>
  <c r="O12" i="24"/>
  <c r="P11" i="24"/>
  <c r="O11" i="24"/>
  <c r="P10" i="24"/>
  <c r="O10" i="24"/>
  <c r="P9" i="24"/>
  <c r="O9" i="24"/>
  <c r="P8" i="24"/>
  <c r="O8" i="24"/>
  <c r="P7" i="24"/>
  <c r="O7" i="24"/>
  <c r="P6" i="24"/>
  <c r="O6" i="24"/>
  <c r="Q6" i="8" s="1"/>
  <c r="J55" i="23"/>
  <c r="I55" i="23"/>
  <c r="H55" i="23"/>
  <c r="G55" i="23"/>
  <c r="F55" i="23"/>
  <c r="E55" i="23"/>
  <c r="D55" i="23"/>
  <c r="C55" i="23"/>
  <c r="C47" i="22"/>
  <c r="C45" i="22"/>
  <c r="C18" i="22"/>
  <c r="E47" i="21"/>
  <c r="E45" i="21"/>
  <c r="R56" i="19"/>
  <c r="K56" i="19"/>
  <c r="J56" i="19"/>
  <c r="I56" i="19"/>
  <c r="H56" i="19"/>
  <c r="F56" i="19"/>
  <c r="E56" i="19"/>
  <c r="C41" i="19"/>
  <c r="C42" i="19" s="1"/>
  <c r="C57" i="19" s="1"/>
  <c r="C47" i="17"/>
  <c r="C45" i="17"/>
  <c r="C41" i="17"/>
  <c r="C18" i="17"/>
  <c r="Q55" i="15"/>
  <c r="Q53" i="15"/>
  <c r="Q51" i="15"/>
  <c r="Q50" i="15"/>
  <c r="Q49" i="15"/>
  <c r="Q48" i="15"/>
  <c r="Q46" i="15"/>
  <c r="Q44" i="15"/>
  <c r="Q43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L55" i="14"/>
  <c r="L49" i="14"/>
  <c r="G49" i="14"/>
  <c r="L48" i="14"/>
  <c r="G48" i="14"/>
  <c r="P47" i="14"/>
  <c r="O47" i="14"/>
  <c r="K47" i="14"/>
  <c r="J47" i="14"/>
  <c r="F47" i="14"/>
  <c r="T47" i="14" s="1"/>
  <c r="E47" i="14"/>
  <c r="S47" i="14" s="1"/>
  <c r="L46" i="14"/>
  <c r="G46" i="14"/>
  <c r="P45" i="14"/>
  <c r="O45" i="14"/>
  <c r="K45" i="14"/>
  <c r="J45" i="14"/>
  <c r="F45" i="14"/>
  <c r="T45" i="14" s="1"/>
  <c r="E45" i="14"/>
  <c r="S45" i="14" s="1"/>
  <c r="L44" i="14"/>
  <c r="G44" i="14"/>
  <c r="L43" i="14"/>
  <c r="G43" i="14"/>
  <c r="G30" i="14"/>
  <c r="G29" i="14"/>
  <c r="L28" i="14"/>
  <c r="G28" i="14"/>
  <c r="L27" i="14"/>
  <c r="G27" i="14"/>
  <c r="L26" i="14"/>
  <c r="G26" i="14"/>
  <c r="G23" i="14"/>
  <c r="L20" i="14"/>
  <c r="G20" i="14"/>
  <c r="L19" i="14"/>
  <c r="G19" i="14"/>
  <c r="P18" i="14"/>
  <c r="O18" i="14"/>
  <c r="K18" i="14"/>
  <c r="J18" i="14"/>
  <c r="F18" i="14"/>
  <c r="E18" i="14"/>
  <c r="L17" i="14"/>
  <c r="G17" i="14"/>
  <c r="L16" i="14"/>
  <c r="G16" i="14"/>
  <c r="L15" i="14"/>
  <c r="G15" i="14"/>
  <c r="L14" i="14"/>
  <c r="G14" i="14"/>
  <c r="L13" i="14"/>
  <c r="G13" i="14"/>
  <c r="L12" i="14"/>
  <c r="G12" i="14"/>
  <c r="L11" i="14"/>
  <c r="G11" i="14"/>
  <c r="L10" i="14"/>
  <c r="G10" i="14"/>
  <c r="L9" i="14"/>
  <c r="G9" i="14"/>
  <c r="L8" i="14"/>
  <c r="G8" i="14"/>
  <c r="L7" i="14"/>
  <c r="G7" i="14"/>
  <c r="L6" i="14"/>
  <c r="G6" i="14"/>
  <c r="Q6" i="13"/>
  <c r="L6" i="13"/>
  <c r="G6" i="13"/>
  <c r="U51" i="14"/>
  <c r="U36" i="14"/>
  <c r="U35" i="14"/>
  <c r="U31" i="14"/>
  <c r="U30" i="14"/>
  <c r="U29" i="14"/>
  <c r="U28" i="14"/>
  <c r="U23" i="14"/>
  <c r="U22" i="14"/>
  <c r="U21" i="14"/>
  <c r="U20" i="14"/>
  <c r="U17" i="14"/>
  <c r="L6" i="11"/>
  <c r="G6" i="11"/>
  <c r="L56" i="10"/>
  <c r="Q56" i="11"/>
  <c r="G51" i="10"/>
  <c r="G50" i="10"/>
  <c r="G49" i="10"/>
  <c r="G48" i="10"/>
  <c r="K47" i="10"/>
  <c r="D47" i="20" s="1"/>
  <c r="J47" i="10"/>
  <c r="C47" i="20" s="1"/>
  <c r="F47" i="10"/>
  <c r="E47" i="10"/>
  <c r="G46" i="10"/>
  <c r="K45" i="10"/>
  <c r="J45" i="10"/>
  <c r="C45" i="20" s="1"/>
  <c r="F45" i="10"/>
  <c r="P45" i="11" s="1"/>
  <c r="E45" i="10"/>
  <c r="O45" i="11" s="1"/>
  <c r="N45" i="11"/>
  <c r="G44" i="10"/>
  <c r="G43" i="10"/>
  <c r="M41" i="11"/>
  <c r="K18" i="10"/>
  <c r="J18" i="10"/>
  <c r="P18" i="11"/>
  <c r="G17" i="10"/>
  <c r="G16" i="10"/>
  <c r="G15" i="10"/>
  <c r="G14" i="10"/>
  <c r="G13" i="10"/>
  <c r="G12" i="10"/>
  <c r="G11" i="10"/>
  <c r="G10" i="10"/>
  <c r="G9" i="10"/>
  <c r="G8" i="10"/>
  <c r="G7" i="10"/>
  <c r="L6" i="10"/>
  <c r="G6" i="10"/>
  <c r="C56" i="9"/>
  <c r="C47" i="9"/>
  <c r="M47" i="9" s="1"/>
  <c r="C45" i="9"/>
  <c r="C18" i="9"/>
  <c r="C45" i="8"/>
  <c r="C41" i="8"/>
  <c r="C18" i="8"/>
  <c r="C56" i="7"/>
  <c r="C47" i="7"/>
  <c r="C45" i="7"/>
  <c r="C41" i="7"/>
  <c r="C18" i="7"/>
  <c r="C56" i="6"/>
  <c r="C47" i="6"/>
  <c r="C45" i="6"/>
  <c r="C41" i="6"/>
  <c r="C18" i="6"/>
  <c r="M6" i="6"/>
  <c r="C47" i="5"/>
  <c r="K47" i="5" s="1"/>
  <c r="C45" i="5"/>
  <c r="K45" i="5" s="1"/>
  <c r="C41" i="5"/>
  <c r="K41" i="5" s="1"/>
  <c r="C18" i="5"/>
  <c r="K6" i="5"/>
  <c r="K18" i="5" s="1"/>
  <c r="C58" i="2"/>
  <c r="K57" i="2"/>
  <c r="C56" i="2"/>
  <c r="K55" i="2"/>
  <c r="J55" i="2"/>
  <c r="I55" i="2"/>
  <c r="K54" i="2"/>
  <c r="J54" i="2"/>
  <c r="I54" i="2"/>
  <c r="J53" i="2"/>
  <c r="I53" i="2"/>
  <c r="K51" i="2"/>
  <c r="J51" i="2"/>
  <c r="I51" i="2"/>
  <c r="K50" i="2"/>
  <c r="J50" i="2"/>
  <c r="I50" i="2"/>
  <c r="K49" i="2"/>
  <c r="J49" i="2"/>
  <c r="I49" i="2"/>
  <c r="K48" i="2"/>
  <c r="J48" i="2"/>
  <c r="I48" i="2"/>
  <c r="C47" i="2"/>
  <c r="K46" i="2"/>
  <c r="J46" i="2"/>
  <c r="I46" i="2"/>
  <c r="C45" i="2"/>
  <c r="K44" i="2"/>
  <c r="J44" i="2"/>
  <c r="I44" i="2"/>
  <c r="K43" i="2"/>
  <c r="J43" i="2"/>
  <c r="I43" i="2"/>
  <c r="C41" i="2"/>
  <c r="K40" i="2"/>
  <c r="J40" i="2"/>
  <c r="I40" i="2"/>
  <c r="K39" i="2"/>
  <c r="J39" i="2"/>
  <c r="K37" i="2"/>
  <c r="K36" i="2"/>
  <c r="J36" i="2"/>
  <c r="I36" i="2"/>
  <c r="K35" i="2"/>
  <c r="K34" i="2"/>
  <c r="J34" i="2"/>
  <c r="I34" i="2"/>
  <c r="K33" i="2"/>
  <c r="K32" i="2"/>
  <c r="K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K23" i="2"/>
  <c r="J23" i="2"/>
  <c r="I23" i="2"/>
  <c r="K22" i="2"/>
  <c r="K21" i="2"/>
  <c r="K20" i="2"/>
  <c r="J20" i="2"/>
  <c r="I20" i="2"/>
  <c r="K19" i="2"/>
  <c r="J19" i="2"/>
  <c r="I19" i="2"/>
  <c r="C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C58" i="1"/>
  <c r="C19" i="1"/>
  <c r="C42" i="1" s="1"/>
  <c r="K57" i="24" l="1"/>
  <c r="O57" i="24"/>
  <c r="N56" i="9"/>
  <c r="S18" i="14"/>
  <c r="T18" i="14"/>
  <c r="D58" i="3"/>
  <c r="M42" i="9"/>
  <c r="M57" i="9" s="1"/>
  <c r="F58" i="3"/>
  <c r="D57" i="6"/>
  <c r="S44" i="8"/>
  <c r="J45" i="8"/>
  <c r="R45" i="8" s="1"/>
  <c r="I41" i="8"/>
  <c r="Q41" i="8" s="1"/>
  <c r="I45" i="8"/>
  <c r="Q45" i="8" s="1"/>
  <c r="J41" i="8"/>
  <c r="R41" i="8" s="1"/>
  <c r="K26" i="18"/>
  <c r="K45" i="21"/>
  <c r="K24" i="18"/>
  <c r="K19" i="18"/>
  <c r="L45" i="21"/>
  <c r="E39" i="16"/>
  <c r="E38" i="16"/>
  <c r="E37" i="16"/>
  <c r="K27" i="18"/>
  <c r="K25" i="18"/>
  <c r="K23" i="18"/>
  <c r="K21" i="18"/>
  <c r="K20" i="18"/>
  <c r="E30" i="16"/>
  <c r="E22" i="16"/>
  <c r="M47" i="6"/>
  <c r="Q18" i="12"/>
  <c r="M18" i="11"/>
  <c r="Q18" i="14" s="1"/>
  <c r="E40" i="16"/>
  <c r="K50" i="18"/>
  <c r="F50" i="16"/>
  <c r="G50" i="16" s="1"/>
  <c r="N47" i="6"/>
  <c r="H47" i="17" s="1"/>
  <c r="L18" i="21"/>
  <c r="F42" i="7"/>
  <c r="M42" i="7"/>
  <c r="M57" i="7" s="1"/>
  <c r="N42" i="7"/>
  <c r="N57" i="7" s="1"/>
  <c r="L42" i="7"/>
  <c r="L57" i="7" s="1"/>
  <c r="D42" i="7"/>
  <c r="D57" i="7" s="1"/>
  <c r="K42" i="7"/>
  <c r="K57" i="7" s="1"/>
  <c r="J42" i="7"/>
  <c r="J57" i="7" s="1"/>
  <c r="I42" i="7"/>
  <c r="I57" i="7" s="1"/>
  <c r="K18" i="21"/>
  <c r="O47" i="6"/>
  <c r="S16" i="8"/>
  <c r="S9" i="8"/>
  <c r="S13" i="8"/>
  <c r="S39" i="8"/>
  <c r="S43" i="8"/>
  <c r="S46" i="8"/>
  <c r="S8" i="8"/>
  <c r="S10" i="8"/>
  <c r="S40" i="8"/>
  <c r="S7" i="8"/>
  <c r="S11" i="8"/>
  <c r="U9" i="14"/>
  <c r="U11" i="14"/>
  <c r="U8" i="14"/>
  <c r="U16" i="14"/>
  <c r="S6" i="14"/>
  <c r="I42" i="24"/>
  <c r="J42" i="24"/>
  <c r="K42" i="24"/>
  <c r="H42" i="24"/>
  <c r="C42" i="24"/>
  <c r="C57" i="24" s="1"/>
  <c r="N41" i="6"/>
  <c r="H41" i="17" s="1"/>
  <c r="G57" i="6"/>
  <c r="E57" i="6"/>
  <c r="M44" i="5"/>
  <c r="E44" i="17"/>
  <c r="H57" i="7"/>
  <c r="N18" i="17"/>
  <c r="G57" i="7"/>
  <c r="E46" i="17"/>
  <c r="E43" i="17"/>
  <c r="K18" i="17"/>
  <c r="H6" i="17"/>
  <c r="K47" i="18"/>
  <c r="F57" i="6"/>
  <c r="O6" i="7"/>
  <c r="C42" i="27"/>
  <c r="L57" i="6"/>
  <c r="K57" i="6"/>
  <c r="H57" i="6"/>
  <c r="Q47" i="14"/>
  <c r="K42" i="10"/>
  <c r="D42" i="20" s="1"/>
  <c r="D18" i="20"/>
  <c r="M48" i="5"/>
  <c r="J42" i="10"/>
  <c r="C42" i="20" s="1"/>
  <c r="C18" i="20"/>
  <c r="Q45" i="11"/>
  <c r="L45" i="10"/>
  <c r="D45" i="20"/>
  <c r="R57" i="19"/>
  <c r="H57" i="19"/>
  <c r="O18" i="11"/>
  <c r="E42" i="10"/>
  <c r="O42" i="11" s="1"/>
  <c r="Q47" i="12"/>
  <c r="F42" i="10"/>
  <c r="P42" i="11" s="1"/>
  <c r="M45" i="11"/>
  <c r="Q45" i="14" s="1"/>
  <c r="L47" i="10"/>
  <c r="Q41" i="12"/>
  <c r="F58" i="1"/>
  <c r="F59" i="1" s="1"/>
  <c r="N18" i="11"/>
  <c r="R18" i="14" s="1"/>
  <c r="N42" i="11"/>
  <c r="L18" i="10"/>
  <c r="R47" i="14"/>
  <c r="W57" i="19"/>
  <c r="M56" i="11"/>
  <c r="D42" i="17"/>
  <c r="D57" i="17" s="1"/>
  <c r="M10" i="5"/>
  <c r="Q19" i="15"/>
  <c r="O46" i="7"/>
  <c r="O43" i="7"/>
  <c r="O42" i="14"/>
  <c r="O57" i="14" s="1"/>
  <c r="O48" i="7"/>
  <c r="O56" i="7" s="1"/>
  <c r="O44" i="7"/>
  <c r="G56" i="10"/>
  <c r="G47" i="10"/>
  <c r="C42" i="5"/>
  <c r="K56" i="2"/>
  <c r="J45" i="2"/>
  <c r="K18" i="2"/>
  <c r="S23" i="8"/>
  <c r="S27" i="8"/>
  <c r="S31" i="8"/>
  <c r="S35" i="8"/>
  <c r="G18" i="10"/>
  <c r="Q17" i="12"/>
  <c r="E52" i="34"/>
  <c r="I56" i="2"/>
  <c r="S21" i="8"/>
  <c r="S25" i="8"/>
  <c r="S33" i="8"/>
  <c r="S37" i="8"/>
  <c r="L56" i="14"/>
  <c r="S48" i="8"/>
  <c r="J40" i="31"/>
  <c r="G52" i="34"/>
  <c r="P36" i="7"/>
  <c r="Q23" i="12"/>
  <c r="Q8" i="12"/>
  <c r="C42" i="7"/>
  <c r="C57" i="7" s="1"/>
  <c r="M33" i="5"/>
  <c r="O35" i="7"/>
  <c r="O31" i="7"/>
  <c r="O27" i="7"/>
  <c r="O23" i="7"/>
  <c r="O19" i="7"/>
  <c r="M15" i="5"/>
  <c r="H42" i="2"/>
  <c r="H59" i="2" s="1"/>
  <c r="U44" i="14"/>
  <c r="Q44" i="12"/>
  <c r="F42" i="2"/>
  <c r="F59" i="2" s="1"/>
  <c r="O24" i="7"/>
  <c r="I41" i="2"/>
  <c r="U37" i="14"/>
  <c r="Q37" i="12"/>
  <c r="U53" i="14"/>
  <c r="Q53" i="12"/>
  <c r="O32" i="7"/>
  <c r="I47" i="2"/>
  <c r="J41" i="2"/>
  <c r="M55" i="5"/>
  <c r="M31" i="5"/>
  <c r="P39" i="7"/>
  <c r="P20" i="7"/>
  <c r="C42" i="2"/>
  <c r="Q11" i="12"/>
  <c r="Q21" i="12"/>
  <c r="Q30" i="12"/>
  <c r="Q51" i="12"/>
  <c r="G18" i="14"/>
  <c r="F42" i="14"/>
  <c r="G45" i="14"/>
  <c r="L45" i="14"/>
  <c r="C42" i="28"/>
  <c r="G36" i="29"/>
  <c r="I36" i="31"/>
  <c r="M49" i="5"/>
  <c r="M25" i="5"/>
  <c r="O34" i="7"/>
  <c r="O26" i="7"/>
  <c r="R45" i="14"/>
  <c r="G56" i="14"/>
  <c r="H36" i="29"/>
  <c r="P34" i="7"/>
  <c r="P26" i="7"/>
  <c r="M39" i="5"/>
  <c r="M23" i="5"/>
  <c r="M7" i="5"/>
  <c r="P33" i="7"/>
  <c r="P25" i="7"/>
  <c r="J36" i="31"/>
  <c r="M6" i="5"/>
  <c r="Q14" i="12"/>
  <c r="U14" i="14"/>
  <c r="Q26" i="12"/>
  <c r="U26" i="14"/>
  <c r="F42" i="24"/>
  <c r="N42" i="24"/>
  <c r="P57" i="24"/>
  <c r="F36" i="29"/>
  <c r="D50" i="31"/>
  <c r="K45" i="2"/>
  <c r="K47" i="2"/>
  <c r="O36" i="7"/>
  <c r="O28" i="7"/>
  <c r="O20" i="7"/>
  <c r="P18" i="24"/>
  <c r="Q20" i="12"/>
  <c r="Q33" i="12"/>
  <c r="U33" i="14"/>
  <c r="Q36" i="12"/>
  <c r="G47" i="14"/>
  <c r="O41" i="24"/>
  <c r="G42" i="24"/>
  <c r="E50" i="31"/>
  <c r="G42" i="2"/>
  <c r="G59" i="2" s="1"/>
  <c r="J47" i="2"/>
  <c r="P40" i="7"/>
  <c r="P35" i="7"/>
  <c r="P31" i="7"/>
  <c r="P27" i="7"/>
  <c r="P23" i="7"/>
  <c r="P19" i="7"/>
  <c r="Q15" i="12"/>
  <c r="U15" i="14"/>
  <c r="Q27" i="12"/>
  <c r="U27" i="14"/>
  <c r="Q48" i="12"/>
  <c r="U48" i="14"/>
  <c r="Q34" i="12"/>
  <c r="U34" i="14"/>
  <c r="Q43" i="12"/>
  <c r="U43" i="14"/>
  <c r="I19" i="31"/>
  <c r="G50" i="31"/>
  <c r="J19" i="31"/>
  <c r="H50" i="31"/>
  <c r="Q24" i="12"/>
  <c r="U24" i="14"/>
  <c r="C42" i="9"/>
  <c r="C57" i="9" s="1"/>
  <c r="G45" i="10"/>
  <c r="Q6" i="12"/>
  <c r="U6" i="14"/>
  <c r="Q9" i="12"/>
  <c r="Q16" i="12"/>
  <c r="Q28" i="12"/>
  <c r="Q31" i="12"/>
  <c r="O18" i="24"/>
  <c r="I18" i="8" s="1"/>
  <c r="Q18" i="8" s="1"/>
  <c r="C36" i="29"/>
  <c r="I49" i="31"/>
  <c r="P48" i="7"/>
  <c r="P41" i="24"/>
  <c r="F50" i="31"/>
  <c r="Q12" i="12"/>
  <c r="U12" i="14"/>
  <c r="Q49" i="12"/>
  <c r="U49" i="14"/>
  <c r="Q13" i="12"/>
  <c r="U13" i="14"/>
  <c r="Q19" i="12"/>
  <c r="Q25" i="12"/>
  <c r="U25" i="14"/>
  <c r="Q35" i="12"/>
  <c r="Q50" i="12"/>
  <c r="U50" i="14"/>
  <c r="P42" i="14"/>
  <c r="P57" i="14" s="1"/>
  <c r="Q47" i="15"/>
  <c r="D42" i="24"/>
  <c r="L42" i="24"/>
  <c r="D36" i="29"/>
  <c r="J49" i="31"/>
  <c r="K41" i="2"/>
  <c r="O33" i="7"/>
  <c r="O29" i="7"/>
  <c r="O25" i="7"/>
  <c r="O21" i="7"/>
  <c r="Q7" i="12"/>
  <c r="U7" i="14"/>
  <c r="Q10" i="12"/>
  <c r="U10" i="14"/>
  <c r="Q22" i="12"/>
  <c r="Q32" i="12"/>
  <c r="U32" i="14"/>
  <c r="E42" i="24"/>
  <c r="M42" i="24"/>
  <c r="C42" i="26"/>
  <c r="E42" i="8" s="1"/>
  <c r="E57" i="8" s="1"/>
  <c r="E36" i="29"/>
  <c r="I40" i="31"/>
  <c r="C50" i="31"/>
  <c r="D42" i="2"/>
  <c r="D59" i="2" s="1"/>
  <c r="P43" i="7"/>
  <c r="P32" i="7"/>
  <c r="P24" i="7"/>
  <c r="P28" i="7"/>
  <c r="M43" i="5"/>
  <c r="M35" i="5"/>
  <c r="M27" i="5"/>
  <c r="M19" i="5"/>
  <c r="M11" i="5"/>
  <c r="P38" i="7"/>
  <c r="P30" i="7"/>
  <c r="P22" i="7"/>
  <c r="M34" i="5"/>
  <c r="M26" i="5"/>
  <c r="P37" i="7"/>
  <c r="P29" i="7"/>
  <c r="P21" i="7"/>
  <c r="M40" i="5"/>
  <c r="M32" i="5"/>
  <c r="M24" i="5"/>
  <c r="M16" i="5"/>
  <c r="M8" i="5"/>
  <c r="P46" i="7"/>
  <c r="P44" i="7"/>
  <c r="M46" i="5"/>
  <c r="M47" i="5" s="1"/>
  <c r="M30" i="5"/>
  <c r="M22" i="5"/>
  <c r="M14" i="5"/>
  <c r="M37" i="5"/>
  <c r="M29" i="5"/>
  <c r="M21" i="5"/>
  <c r="M13" i="5"/>
  <c r="Q18" i="15"/>
  <c r="L18" i="14"/>
  <c r="J42" i="14"/>
  <c r="J57" i="14" s="1"/>
  <c r="E42" i="14"/>
  <c r="Q46" i="12"/>
  <c r="U46" i="14"/>
  <c r="Q29" i="12"/>
  <c r="C59" i="1"/>
  <c r="C42" i="8"/>
  <c r="S12" i="8"/>
  <c r="S24" i="8"/>
  <c r="S28" i="8"/>
  <c r="S32" i="8"/>
  <c r="S36" i="8"/>
  <c r="S20" i="8"/>
  <c r="S17" i="8"/>
  <c r="S29" i="8"/>
  <c r="S49" i="8"/>
  <c r="S22" i="8"/>
  <c r="S14" i="8"/>
  <c r="S26" i="8"/>
  <c r="S30" i="8"/>
  <c r="S34" i="8"/>
  <c r="S15" i="8"/>
  <c r="S6" i="8"/>
  <c r="Q6" i="11"/>
  <c r="C42" i="22"/>
  <c r="D42" i="28"/>
  <c r="E42" i="28"/>
  <c r="F42" i="28"/>
  <c r="E42" i="21"/>
  <c r="E57" i="21" s="1"/>
  <c r="M45" i="6"/>
  <c r="N18" i="6"/>
  <c r="H18" i="17" s="1"/>
  <c r="M18" i="6"/>
  <c r="M42" i="6" s="1"/>
  <c r="N45" i="6"/>
  <c r="H45" i="17" s="1"/>
  <c r="O56" i="6"/>
  <c r="E42" i="2"/>
  <c r="E59" i="2" s="1"/>
  <c r="I18" i="2"/>
  <c r="J56" i="2"/>
  <c r="J18" i="2"/>
  <c r="K58" i="2"/>
  <c r="I45" i="2"/>
  <c r="C42" i="6"/>
  <c r="K42" i="14"/>
  <c r="L41" i="14"/>
  <c r="Q56" i="15"/>
  <c r="G41" i="10"/>
  <c r="L47" i="14"/>
  <c r="C42" i="17"/>
  <c r="G41" i="14"/>
  <c r="Q45" i="15"/>
  <c r="L57" i="19" l="1"/>
  <c r="L42" i="19"/>
  <c r="G42" i="19"/>
  <c r="Q30" i="17"/>
  <c r="Q38" i="17"/>
  <c r="Q32" i="17"/>
  <c r="Q31" i="17"/>
  <c r="Q33" i="17"/>
  <c r="P56" i="7"/>
  <c r="Q35" i="17"/>
  <c r="Q29" i="17"/>
  <c r="Q40" i="17"/>
  <c r="Q39" i="17"/>
  <c r="Q37" i="17"/>
  <c r="Q28" i="17"/>
  <c r="Q36" i="17"/>
  <c r="Q34" i="17"/>
  <c r="E57" i="14"/>
  <c r="S57" i="14" s="1"/>
  <c r="S42" i="14"/>
  <c r="F57" i="14"/>
  <c r="T42" i="14"/>
  <c r="O41" i="7"/>
  <c r="N42" i="6"/>
  <c r="H42" i="17" s="1"/>
  <c r="I58" i="3"/>
  <c r="J56" i="3"/>
  <c r="I56" i="3"/>
  <c r="D57" i="20"/>
  <c r="I42" i="8"/>
  <c r="F28" i="16"/>
  <c r="G28" i="16" s="1"/>
  <c r="F25" i="16"/>
  <c r="G25" i="16" s="1"/>
  <c r="F33" i="16"/>
  <c r="G33" i="16" s="1"/>
  <c r="S41" i="8"/>
  <c r="F23" i="16"/>
  <c r="G23" i="16" s="1"/>
  <c r="F27" i="16"/>
  <c r="G27" i="16" s="1"/>
  <c r="C57" i="5"/>
  <c r="K42" i="5"/>
  <c r="F31" i="16"/>
  <c r="G31" i="16" s="1"/>
  <c r="F36" i="16"/>
  <c r="G36" i="16" s="1"/>
  <c r="S45" i="8"/>
  <c r="F39" i="16"/>
  <c r="G39" i="16" s="1"/>
  <c r="F21" i="16"/>
  <c r="G21" i="16" s="1"/>
  <c r="F32" i="16"/>
  <c r="G32" i="16" s="1"/>
  <c r="F29" i="16"/>
  <c r="G29" i="16" s="1"/>
  <c r="F40" i="16"/>
  <c r="G40" i="16" s="1"/>
  <c r="K45" i="18"/>
  <c r="C57" i="8"/>
  <c r="F43" i="16"/>
  <c r="G43" i="16" s="1"/>
  <c r="E21" i="16"/>
  <c r="E20" i="16"/>
  <c r="E31" i="16"/>
  <c r="F46" i="16"/>
  <c r="F37" i="16"/>
  <c r="G37" i="16" s="1"/>
  <c r="E25" i="16"/>
  <c r="E28" i="16"/>
  <c r="E32" i="16"/>
  <c r="E35" i="16"/>
  <c r="E48" i="16"/>
  <c r="E56" i="16" s="1"/>
  <c r="E29" i="16"/>
  <c r="E36" i="16"/>
  <c r="E26" i="16"/>
  <c r="E33" i="16"/>
  <c r="F48" i="16"/>
  <c r="F56" i="16" s="1"/>
  <c r="F26" i="16"/>
  <c r="G26" i="16" s="1"/>
  <c r="E34" i="16"/>
  <c r="E6" i="16"/>
  <c r="F22" i="16"/>
  <c r="F34" i="16"/>
  <c r="G34" i="16" s="1"/>
  <c r="F30" i="16"/>
  <c r="G30" i="16" s="1"/>
  <c r="E43" i="16"/>
  <c r="E46" i="16"/>
  <c r="F38" i="16"/>
  <c r="F24" i="16"/>
  <c r="G24" i="16" s="1"/>
  <c r="E23" i="16"/>
  <c r="F35" i="16"/>
  <c r="G35" i="16" s="1"/>
  <c r="E24" i="16"/>
  <c r="E27" i="16"/>
  <c r="K41" i="18"/>
  <c r="F44" i="16"/>
  <c r="G44" i="16" s="1"/>
  <c r="P45" i="7"/>
  <c r="F19" i="16"/>
  <c r="G19" i="16" s="1"/>
  <c r="P41" i="7"/>
  <c r="Q20" i="17"/>
  <c r="F20" i="16"/>
  <c r="G20" i="16" s="1"/>
  <c r="E19" i="16"/>
  <c r="E44" i="16"/>
  <c r="O45" i="7"/>
  <c r="K56" i="18"/>
  <c r="F57" i="7"/>
  <c r="L42" i="21"/>
  <c r="L57" i="21" s="1"/>
  <c r="E57" i="7"/>
  <c r="K42" i="21"/>
  <c r="K57" i="21" s="1"/>
  <c r="D57" i="28"/>
  <c r="J18" i="8"/>
  <c r="R18" i="8" s="1"/>
  <c r="N57" i="6"/>
  <c r="J45" i="3"/>
  <c r="J41" i="3"/>
  <c r="O41" i="6"/>
  <c r="E47" i="17"/>
  <c r="O45" i="6"/>
  <c r="J18" i="3"/>
  <c r="J47" i="3"/>
  <c r="M45" i="5"/>
  <c r="E45" i="17"/>
  <c r="Q48" i="17"/>
  <c r="Q16" i="17"/>
  <c r="G16" i="16"/>
  <c r="Q46" i="17"/>
  <c r="Q6" i="17"/>
  <c r="F6" i="16"/>
  <c r="G9" i="16"/>
  <c r="Q9" i="17"/>
  <c r="G13" i="16"/>
  <c r="Q13" i="17"/>
  <c r="G17" i="16"/>
  <c r="Q17" i="17"/>
  <c r="N42" i="17"/>
  <c r="Q44" i="17"/>
  <c r="Q43" i="17"/>
  <c r="G10" i="16"/>
  <c r="Q10" i="17"/>
  <c r="Q24" i="17"/>
  <c r="Q19" i="17"/>
  <c r="Q25" i="17"/>
  <c r="Q26" i="17"/>
  <c r="K42" i="17"/>
  <c r="Q8" i="17"/>
  <c r="G14" i="16"/>
  <c r="Q14" i="17"/>
  <c r="Q27" i="17"/>
  <c r="Q22" i="17"/>
  <c r="Q21" i="17"/>
  <c r="Q23" i="17"/>
  <c r="Q7" i="17"/>
  <c r="G7" i="16"/>
  <c r="Q11" i="17"/>
  <c r="G15" i="16"/>
  <c r="Q15" i="17"/>
  <c r="F57" i="28"/>
  <c r="G12" i="16"/>
  <c r="Q12" i="17"/>
  <c r="E42" i="17"/>
  <c r="O18" i="6"/>
  <c r="O47" i="7"/>
  <c r="C59" i="2"/>
  <c r="D57" i="10"/>
  <c r="J57" i="10"/>
  <c r="K57" i="10"/>
  <c r="P47" i="7"/>
  <c r="M41" i="5"/>
  <c r="Q42" i="11"/>
  <c r="C57" i="28"/>
  <c r="U19" i="14"/>
  <c r="U41" i="14"/>
  <c r="G57" i="19"/>
  <c r="Q18" i="11"/>
  <c r="L42" i="10"/>
  <c r="C57" i="10"/>
  <c r="M42" i="11"/>
  <c r="Q42" i="14" s="1"/>
  <c r="Q57" i="14" s="1"/>
  <c r="R42" i="14"/>
  <c r="R57" i="14" s="1"/>
  <c r="Q36" i="7"/>
  <c r="I50" i="31"/>
  <c r="E57" i="10"/>
  <c r="J42" i="2"/>
  <c r="U47" i="14"/>
  <c r="U18" i="14"/>
  <c r="L42" i="14"/>
  <c r="S56" i="8"/>
  <c r="J50" i="31"/>
  <c r="E57" i="28"/>
  <c r="S19" i="8"/>
  <c r="S50" i="8"/>
  <c r="O42" i="24"/>
  <c r="G42" i="14"/>
  <c r="Q21" i="7"/>
  <c r="Q39" i="7"/>
  <c r="Q28" i="7"/>
  <c r="Q20" i="7"/>
  <c r="Q37" i="7"/>
  <c r="Q17" i="7"/>
  <c r="Q9" i="7"/>
  <c r="M56" i="5"/>
  <c r="O18" i="7"/>
  <c r="C57" i="26"/>
  <c r="G57" i="14"/>
  <c r="Q45" i="12"/>
  <c r="U45" i="14"/>
  <c r="M18" i="5"/>
  <c r="P42" i="24"/>
  <c r="C57" i="20"/>
  <c r="Q29" i="7"/>
  <c r="C57" i="22"/>
  <c r="K57" i="14"/>
  <c r="L57" i="14" s="1"/>
  <c r="C57" i="27"/>
  <c r="C57" i="17"/>
  <c r="Q26" i="7"/>
  <c r="C57" i="6"/>
  <c r="Q50" i="7"/>
  <c r="Q30" i="7"/>
  <c r="Q22" i="7"/>
  <c r="Q7" i="7"/>
  <c r="Q14" i="7"/>
  <c r="Q6" i="7"/>
  <c r="Q10" i="7"/>
  <c r="Q33" i="7"/>
  <c r="Q15" i="7"/>
  <c r="Q34" i="7"/>
  <c r="Q48" i="7"/>
  <c r="Q12" i="7"/>
  <c r="Q43" i="7"/>
  <c r="Q31" i="7"/>
  <c r="Q51" i="7"/>
  <c r="Q35" i="7"/>
  <c r="Q40" i="7"/>
  <c r="Q24" i="7"/>
  <c r="Q23" i="7"/>
  <c r="Q13" i="7"/>
  <c r="Q27" i="7"/>
  <c r="Q49" i="7"/>
  <c r="Q25" i="7"/>
  <c r="Q8" i="7"/>
  <c r="Q44" i="7"/>
  <c r="G42" i="10"/>
  <c r="F57" i="10"/>
  <c r="Q11" i="7"/>
  <c r="Q19" i="7"/>
  <c r="Q16" i="7"/>
  <c r="Q46" i="7"/>
  <c r="K42" i="2"/>
  <c r="K59" i="2"/>
  <c r="Q32" i="7"/>
  <c r="I42" i="2"/>
  <c r="I57" i="8" l="1"/>
  <c r="Q57" i="8" s="1"/>
  <c r="Q42" i="8"/>
  <c r="T57" i="14"/>
  <c r="H57" i="17"/>
  <c r="I42" i="3"/>
  <c r="K57" i="5"/>
  <c r="F41" i="16"/>
  <c r="G41" i="16" s="1"/>
  <c r="Q56" i="17"/>
  <c r="J42" i="8"/>
  <c r="E45" i="16"/>
  <c r="F45" i="16"/>
  <c r="G45" i="16" s="1"/>
  <c r="E41" i="16"/>
  <c r="F47" i="16"/>
  <c r="G47" i="16" s="1"/>
  <c r="E47" i="16"/>
  <c r="N57" i="11"/>
  <c r="M57" i="6"/>
  <c r="Q41" i="17"/>
  <c r="S47" i="8"/>
  <c r="P42" i="7"/>
  <c r="E18" i="16"/>
  <c r="O42" i="7"/>
  <c r="S18" i="8"/>
  <c r="O57" i="11"/>
  <c r="I59" i="2"/>
  <c r="M42" i="5"/>
  <c r="J42" i="3"/>
  <c r="O42" i="6"/>
  <c r="E57" i="17"/>
  <c r="K57" i="17"/>
  <c r="Q47" i="7"/>
  <c r="Q47" i="17"/>
  <c r="Q45" i="17"/>
  <c r="N57" i="17"/>
  <c r="Q18" i="17"/>
  <c r="P57" i="11"/>
  <c r="Q57" i="12"/>
  <c r="L57" i="10"/>
  <c r="M57" i="11"/>
  <c r="Q57" i="15"/>
  <c r="G57" i="10"/>
  <c r="G46" i="16"/>
  <c r="Q56" i="7"/>
  <c r="J59" i="2"/>
  <c r="G6" i="16"/>
  <c r="Q42" i="12"/>
  <c r="Q18" i="7"/>
  <c r="G48" i="16"/>
  <c r="Q45" i="7"/>
  <c r="Q41" i="7"/>
  <c r="J57" i="8" l="1"/>
  <c r="R57" i="8" s="1"/>
  <c r="R42" i="8"/>
  <c r="I59" i="3"/>
  <c r="P57" i="7"/>
  <c r="E42" i="16"/>
  <c r="O57" i="7"/>
  <c r="Q57" i="11"/>
  <c r="J59" i="3"/>
  <c r="O57" i="6"/>
  <c r="Q42" i="17"/>
  <c r="M57" i="5"/>
  <c r="U42" i="14"/>
  <c r="Q42" i="7"/>
  <c r="G56" i="16"/>
  <c r="S42" i="8" l="1"/>
  <c r="E57" i="16"/>
  <c r="Q57" i="17"/>
  <c r="U57" i="14"/>
  <c r="Q57" i="7"/>
  <c r="S57" i="8" l="1"/>
  <c r="K8" i="18" l="1"/>
  <c r="F8" i="16"/>
  <c r="G8" i="16" s="1"/>
  <c r="F11" i="16" l="1"/>
  <c r="G11" i="16" s="1"/>
  <c r="K11" i="18"/>
  <c r="N42" i="9" l="1"/>
  <c r="F18" i="16"/>
  <c r="G18" i="16" s="1"/>
  <c r="K18" i="18"/>
  <c r="N57" i="9" l="1"/>
  <c r="F42" i="16"/>
  <c r="G42" i="16" s="1"/>
  <c r="K42" i="18"/>
  <c r="K57" i="18" l="1"/>
  <c r="F57" i="16"/>
  <c r="G57" i="16" l="1"/>
</calcChain>
</file>

<file path=xl/sharedStrings.xml><?xml version="1.0" encoding="utf-8"?>
<sst xmlns="http://schemas.openxmlformats.org/spreadsheetml/2006/main" count="3165" uniqueCount="1091">
  <si>
    <t>SLBC Madhya Pradesh Convenor: Central Bank of India    TABLE: 1</t>
  </si>
  <si>
    <t>Sr.</t>
  </si>
  <si>
    <t>BANKS</t>
  </si>
  <si>
    <t>RURAL</t>
  </si>
  <si>
    <t>SEMI URBAN</t>
  </si>
  <si>
    <t>URBAN</t>
  </si>
  <si>
    <t>TOTAL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</si>
  <si>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</si>
  <si>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</si>
  <si>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</si>
  <si>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</si>
  <si>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</si>
  <si>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</si>
  <si>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</si>
  <si>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</si>
  <si>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State Bank of India</t>
  </si>
  <si>
    <t>UCO Bank</t>
  </si>
  <si>
    <t>Union Bank of India</t>
  </si>
  <si>
    <t>PSBs - SUB TOTAL</t>
  </si>
  <si>
    <t>Axis Bank</t>
  </si>
  <si>
    <t>Bandhan Bank</t>
  </si>
  <si>
    <t>Catholic Syrian Bank</t>
  </si>
  <si>
    <t>City Union Bank</t>
  </si>
  <si>
    <t>Development Credit Bank</t>
  </si>
  <si>
    <t>Dhan Lakshmi Bank</t>
  </si>
  <si>
    <t>Federal Bank Ltd.</t>
  </si>
  <si>
    <t>HDFC Bank</t>
  </si>
  <si>
    <t>ICICI Bank</t>
  </si>
  <si>
    <t>IDBI Bank</t>
  </si>
  <si>
    <t>IDFC First Bank</t>
  </si>
  <si>
    <t>Indusind Bank Limited</t>
  </si>
  <si>
    <t>Jammu and Kashmir Bank</t>
  </si>
  <si>
    <t>Karnataka Bank Limited</t>
  </si>
  <si>
    <t>Karur Vysya Bank Ltd.</t>
  </si>
  <si>
    <t>Kotak Mahindra Bank</t>
  </si>
  <si>
    <t>Lakshmi Vilas Bank</t>
  </si>
  <si>
    <t>Ratnakar Bank Ltd. (RBL)</t>
  </si>
  <si>
    <t>South Indian Bank</t>
  </si>
  <si>
    <t>Standard Chartered Bank</t>
  </si>
  <si>
    <t>Tamilnadu Mercantile Bank</t>
  </si>
  <si>
    <t>Yes Bank</t>
  </si>
  <si>
    <t>PRIVATE BANK SUB TOTAL</t>
  </si>
  <si>
    <t>COMMERCIAL BANKS SUB TOTAL</t>
  </si>
  <si>
    <t>MGB</t>
  </si>
  <si>
    <t>MPGB</t>
  </si>
  <si>
    <t>RRBs - SUB TOTAL</t>
  </si>
  <si>
    <t>DCCB &amp; Apex Bank</t>
  </si>
  <si>
    <t>CO-OPERATIVE BANK - SUB TOTAL</t>
  </si>
  <si>
    <t>AU Small Finance Bank</t>
  </si>
  <si>
    <t>Equitas Small Finance Bank</t>
  </si>
  <si>
    <t>ESAF</t>
  </si>
  <si>
    <t>Fincare Small Finance Bank</t>
  </si>
  <si>
    <t>Jana Small Finance Bank</t>
  </si>
  <si>
    <t>Suryoday Small Finance Bank</t>
  </si>
  <si>
    <t>Ujjivan Small Finance Bank</t>
  </si>
  <si>
    <t>Utkarsh Small Finance Bank</t>
  </si>
  <si>
    <t>SMALL FINANCE BANK SUB TOTAL</t>
  </si>
  <si>
    <t>INDIA POST PAYMENT BANK</t>
  </si>
  <si>
    <t>PAYMENT BANK - SUB TOTAL</t>
  </si>
  <si>
    <t>Page-</t>
  </si>
  <si>
    <t>SLBC, Madhya Pradesh  Convenor: Central Bank of India</t>
  </si>
  <si>
    <t>[Amt. in lacs]</t>
  </si>
  <si>
    <t>TABLE-2</t>
  </si>
  <si>
    <t>DEPOSIT</t>
  </si>
  <si>
    <t>ADVANCES</t>
  </si>
  <si>
    <t>C.D RATIO</t>
  </si>
  <si>
    <t>SLBC, Madhya Pradesh Convenor-Central Bank of India</t>
  </si>
  <si>
    <t>TABLE: 3(i)</t>
  </si>
  <si>
    <t>SR</t>
  </si>
  <si>
    <t>DEPOSITS</t>
  </si>
  <si>
    <t xml:space="preserve">Amount in lakh </t>
  </si>
  <si>
    <t>District Name</t>
  </si>
  <si>
    <t>Deposits</t>
  </si>
  <si>
    <t>Total</t>
  </si>
  <si>
    <t>Amt. in Lakhs</t>
  </si>
  <si>
    <t>No. in actual</t>
  </si>
  <si>
    <t>TABLE: 4</t>
  </si>
  <si>
    <t>Banks</t>
  </si>
  <si>
    <t>Farm Credit</t>
  </si>
  <si>
    <t>Out of Farm Credit total Crop Loans</t>
  </si>
  <si>
    <t>Agri Infrastructure</t>
  </si>
  <si>
    <t>Ancillary Activities</t>
  </si>
  <si>
    <t>Total Agri</t>
  </si>
  <si>
    <t>No.</t>
  </si>
  <si>
    <t>Amt.</t>
  </si>
  <si>
    <t>TABLE:5</t>
  </si>
  <si>
    <t>% of Micro credit to total advances</t>
  </si>
  <si>
    <t>Micro</t>
  </si>
  <si>
    <t>Small</t>
  </si>
  <si>
    <t>Medium</t>
  </si>
  <si>
    <t>KVIC</t>
  </si>
  <si>
    <t>Other MSME</t>
  </si>
  <si>
    <t>No</t>
  </si>
  <si>
    <t>Amt</t>
  </si>
  <si>
    <t>Number in Actual</t>
  </si>
  <si>
    <t>TABLE:6</t>
  </si>
  <si>
    <t>% of Total Pri Sec loans to total advances</t>
  </si>
  <si>
    <t>Export Credit</t>
  </si>
  <si>
    <t>Education</t>
  </si>
  <si>
    <t>Housing</t>
  </si>
  <si>
    <t>Social Infra</t>
  </si>
  <si>
    <t>Renewable Energy</t>
  </si>
  <si>
    <t>Others</t>
  </si>
  <si>
    <t>Total Priority Sector</t>
  </si>
  <si>
    <t>PRIVATE BANK - SUB TOTAL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</si>
  <si>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</si>
  <si>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</si>
  <si>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</si>
  <si>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</si>
  <si>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</si>
  <si>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</si>
  <si>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</si>
  <si>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Other loans to weaker sections</t>
  </si>
  <si>
    <t>Total advances to weaker sections</t>
  </si>
  <si>
    <t>Agriculture</t>
  </si>
  <si>
    <t>Personal loans under NPS</t>
  </si>
  <si>
    <t>Total NPS</t>
  </si>
  <si>
    <t>Table: 9(i)</t>
  </si>
  <si>
    <t>FARM CREDIT</t>
  </si>
  <si>
    <t>Achievement % (Amt.)</t>
  </si>
  <si>
    <t>CROP LOANS (Out of Farm Credit)</t>
  </si>
  <si>
    <t>TARGET</t>
  </si>
  <si>
    <t>ACHIVEMENT</t>
  </si>
  <si>
    <t>Number</t>
  </si>
  <si>
    <t>Amount</t>
  </si>
  <si>
    <t>TABLE: 9(ii)</t>
  </si>
  <si>
    <t>AGRI INFRASTRUCTURE</t>
  </si>
  <si>
    <t>ANCILLARY ACTIVITIES</t>
  </si>
  <si>
    <t>TOTAL AGRICULTURE (Farm Credit+Agri Infr+Anci Acti)</t>
  </si>
  <si>
    <t>TABLE:10</t>
  </si>
  <si>
    <t xml:space="preserve">TARGET </t>
  </si>
  <si>
    <t>Total MSME</t>
  </si>
  <si>
    <t>TABLE: 11(i)</t>
  </si>
  <si>
    <t>EXPORT CREDIT</t>
  </si>
  <si>
    <t>EDUCATION</t>
  </si>
  <si>
    <t>HOUSING</t>
  </si>
  <si>
    <t>TABLE:11(ii)</t>
  </si>
  <si>
    <t>SOCIAL INFRASTRUCTURE</t>
  </si>
  <si>
    <t>RENEWABLE ENERGY</t>
  </si>
  <si>
    <t>OTHERS</t>
  </si>
  <si>
    <t>TOTAL PRIORITY SECTOR</t>
  </si>
  <si>
    <t>Page</t>
  </si>
  <si>
    <t>TABLE:12</t>
  </si>
  <si>
    <t>Sr</t>
  </si>
  <si>
    <t>Bank</t>
  </si>
  <si>
    <t>Target</t>
  </si>
  <si>
    <t>Achievement %</t>
  </si>
  <si>
    <t xml:space="preserve">                                                                 SLBC Madhya Pradesh. Convenor-Central Bank of India                                                               </t>
  </si>
  <si>
    <t>TABLE-13</t>
  </si>
  <si>
    <t>Sr.No</t>
  </si>
  <si>
    <t>TOTAL NPA</t>
  </si>
  <si>
    <t>TOTAL ADVANCES</t>
  </si>
  <si>
    <t>NPA %</t>
  </si>
  <si>
    <r>
      <rPr>
        <b/>
        <sz val="11"/>
        <rFont val="Times New Roman"/>
        <family val="1"/>
      </rP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</si>
  <si>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AGRICULTURE</t>
  </si>
  <si>
    <t>MSME</t>
  </si>
  <si>
    <t xml:space="preserve">                                             SLBC Madhya Pradesh. Convenor Central Bank of India                                                               </t>
  </si>
  <si>
    <t>TABLE: 15</t>
  </si>
  <si>
    <t>TOTAL NPS</t>
  </si>
  <si>
    <t>MMYUY/MMSY</t>
  </si>
  <si>
    <t>PMEGP</t>
  </si>
  <si>
    <t>CMRHM</t>
  </si>
  <si>
    <t>MUDRA LOANS</t>
  </si>
  <si>
    <t>SR.</t>
  </si>
  <si>
    <t>NPA</t>
  </si>
  <si>
    <t>OUTSTANDING</t>
  </si>
  <si>
    <t>NPA%</t>
  </si>
  <si>
    <t>NO.</t>
  </si>
  <si>
    <t>AMT.</t>
  </si>
  <si>
    <t>TABLE:17</t>
  </si>
  <si>
    <t>TABLE: 18</t>
  </si>
  <si>
    <t xml:space="preserve">Sr. No. </t>
  </si>
  <si>
    <t>Name of the Bank</t>
  </si>
  <si>
    <t xml:space="preserve">TARGET for FY   2021-22 </t>
  </si>
  <si>
    <t>Sanctioned during the year (including application received during previous year)</t>
  </si>
  <si>
    <t>of which no of loans guaranteed by  MP STATE GOVT</t>
  </si>
  <si>
    <t xml:space="preserve">Education Loan Outstanding </t>
  </si>
  <si>
    <t xml:space="preserve">      </t>
  </si>
  <si>
    <t>TABLE-19</t>
  </si>
  <si>
    <t>Current FY</t>
  </si>
  <si>
    <t>Savings Linked</t>
  </si>
  <si>
    <t>Credit Linked</t>
  </si>
  <si>
    <t>RELIEF MEASURES EXTENDED BY BANKS ON ACCOUNT OF NATURAL CALAMITIES IN MADHYA PRADESH</t>
  </si>
  <si>
    <t>TABLE: 33</t>
  </si>
  <si>
    <t>Year 2014-15</t>
  </si>
  <si>
    <t>Year 2015-16 (31.03.2016)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</si>
  <si>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</si>
  <si>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</si>
  <si>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</si>
  <si>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</si>
  <si>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</si>
  <si>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</si>
  <si>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Allahabad Bank</t>
  </si>
  <si>
    <t>Andhra Bank</t>
  </si>
  <si>
    <t>Corporation Bank</t>
  </si>
  <si>
    <t>Dena Bank</t>
  </si>
  <si>
    <t>Oriental Bank of Commerce</t>
  </si>
  <si>
    <t>Punjab &amp; Sind Bank</t>
  </si>
  <si>
    <t>Syndicate Bank</t>
  </si>
  <si>
    <t>Uco Bank</t>
  </si>
  <si>
    <t>United Bank of India</t>
  </si>
  <si>
    <t>Vijaya Bank</t>
  </si>
  <si>
    <t>Bandan Bank</t>
  </si>
  <si>
    <t>Bharatiya Mahila Bank</t>
  </si>
  <si>
    <t>S.B. of Hyderabad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</si>
  <si>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</si>
  <si>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</si>
  <si>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</si>
  <si>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</si>
  <si>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</si>
  <si>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</si>
  <si>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</si>
  <si>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</si>
  <si>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>The Federal Bank Ltd.</t>
  </si>
  <si>
    <t xml:space="preserve">The Jammu &amp; Kashmir Bank </t>
  </si>
  <si>
    <t>Karur Vysya Bank</t>
  </si>
  <si>
    <t>Ratnakar Bank</t>
  </si>
  <si>
    <t>The South Indian Bank</t>
  </si>
  <si>
    <t>Citi Bank</t>
  </si>
  <si>
    <t>DCB Bank</t>
  </si>
  <si>
    <t xml:space="preserve">M G B </t>
  </si>
  <si>
    <t>NJGB</t>
  </si>
  <si>
    <t>CMPGB</t>
  </si>
  <si>
    <t>M.P.Co-operative Bank</t>
  </si>
  <si>
    <t xml:space="preserve">TOTAL </t>
  </si>
  <si>
    <t>TABLE-20</t>
  </si>
  <si>
    <t>CHRISTIANS</t>
  </si>
  <si>
    <t>MUSLIMS</t>
  </si>
  <si>
    <t>BUDDHISTS</t>
  </si>
  <si>
    <t>SIKHS</t>
  </si>
  <si>
    <t>ZORASTRIANS</t>
  </si>
  <si>
    <t>JAINS</t>
  </si>
  <si>
    <t>Table: 22</t>
  </si>
  <si>
    <t>SCHEDULED CASTE</t>
  </si>
  <si>
    <t>SCHEDULED TRIBES</t>
  </si>
  <si>
    <t>Table: 23</t>
  </si>
  <si>
    <t>Table: 24</t>
  </si>
  <si>
    <t>Outstanding loans to Women</t>
  </si>
  <si>
    <t>Pradhan Mantri Jan Dhan Yojana (PMJDY) Cumulative status                          as on 31.03.2021</t>
  </si>
  <si>
    <t xml:space="preserve">No. in Actual </t>
  </si>
  <si>
    <t>Bank Name</t>
  </si>
  <si>
    <t>Total no. of A/cs</t>
  </si>
  <si>
    <t>Out of total Female A/cs</t>
  </si>
  <si>
    <t>No. of RuPay card issued</t>
  </si>
  <si>
    <t>Aadhaar Seeded</t>
  </si>
  <si>
    <t>Zero Balance A/cs</t>
  </si>
  <si>
    <t>Total Deposit in Rs crore</t>
  </si>
  <si>
    <t>PSBs Sub Total</t>
  </si>
  <si>
    <t>Axis Bank Ltd</t>
  </si>
  <si>
    <t>City Union Bank Ltd</t>
  </si>
  <si>
    <t>Federal Bank Ltd</t>
  </si>
  <si>
    <t>HDFC Bank Ltd</t>
  </si>
  <si>
    <t>ICICI Bank Ltd</t>
  </si>
  <si>
    <t>IDBI Bank Ltd.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</si>
  <si>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</si>
  <si>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</si>
  <si>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</si>
  <si>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</si>
  <si>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</si>
  <si>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</si>
  <si>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</si>
  <si>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PVTs Sub Total</t>
  </si>
  <si>
    <t>MP Gramin Bank</t>
  </si>
  <si>
    <t>Madhyanchal Gramin Bank</t>
  </si>
  <si>
    <t>RRBs Sub Total</t>
  </si>
  <si>
    <t>Grand Total</t>
  </si>
  <si>
    <t>PROGRESS OF RURAL SELF EMPLOYMENT TRAINING INSTITUTES (RSETIs) IN THE STATE OF MADHYA PRADESH AS ON MAR- 2021</t>
  </si>
  <si>
    <t>RSETI</t>
  </si>
  <si>
    <t>Targets                 FY 2020-21</t>
  </si>
  <si>
    <t>Achievement FY-2020-21</t>
  </si>
  <si>
    <t>Cummulative achievement since 01.04.11</t>
  </si>
  <si>
    <t>No.of pro.</t>
  </si>
  <si>
    <t>No of Candidates</t>
  </si>
  <si>
    <t>No.ofpro</t>
  </si>
  <si>
    <t>No. of Candidates</t>
  </si>
  <si>
    <t>BPL</t>
  </si>
  <si>
    <t>APL</t>
  </si>
  <si>
    <t>SC</t>
  </si>
  <si>
    <t>ST</t>
  </si>
  <si>
    <t>OBC</t>
  </si>
  <si>
    <t>Minority</t>
  </si>
  <si>
    <t>No.ofpro.</t>
  </si>
  <si>
    <t>No.ofcanidatestrained</t>
  </si>
  <si>
    <t>No.of Candidates settled</t>
  </si>
  <si>
    <t>BF</t>
  </si>
  <si>
    <t>SF</t>
  </si>
  <si>
    <t>WE</t>
  </si>
  <si>
    <t>ALHBSatna</t>
  </si>
  <si>
    <t>  14  </t>
  </si>
  <si>
    <t>401  </t>
  </si>
  <si>
    <t>  8  </t>
  </si>
  <si>
    <t>  127  </t>
  </si>
  <si>
    <t>  29  </t>
  </si>
  <si>
    <t>  153  </t>
  </si>
  <si>
    <t>  236  </t>
  </si>
  <si>
    <t>  6884  </t>
  </si>
  <si>
    <t>  4836  </t>
  </si>
  <si>
    <t>  1508  </t>
  </si>
  <si>
    <t>  3328  </t>
  </si>
  <si>
    <t>  183  </t>
  </si>
  <si>
    <t>BF-Bank Finance</t>
  </si>
  <si>
    <t>BOBAlirajpur</t>
  </si>
  <si>
    <t>  461  </t>
  </si>
  <si>
    <t>422  </t>
  </si>
  <si>
    <t>  39  </t>
  </si>
  <si>
    <t>  3  </t>
  </si>
  <si>
    <t>  458  </t>
  </si>
  <si>
    <t>  169  </t>
  </si>
  <si>
    <t>  5028  </t>
  </si>
  <si>
    <t>  3371  </t>
  </si>
  <si>
    <t>  1893  </t>
  </si>
  <si>
    <t>  1478  </t>
  </si>
  <si>
    <t>  22  </t>
  </si>
  <si>
    <t>SF-Self Employed</t>
  </si>
  <si>
    <t>BOBJhabua</t>
  </si>
  <si>
    <t>  13  </t>
  </si>
  <si>
    <t>  376  </t>
  </si>
  <si>
    <t>376  </t>
  </si>
  <si>
    <t>  7  </t>
  </si>
  <si>
    <t>  362  </t>
  </si>
  <si>
    <t>  6  </t>
  </si>
  <si>
    <t>  234  </t>
  </si>
  <si>
    <t>  6887  </t>
  </si>
  <si>
    <t>  4814  </t>
  </si>
  <si>
    <t>  1485  </t>
  </si>
  <si>
    <t>  3329  </t>
  </si>
  <si>
    <t>  57  </t>
  </si>
  <si>
    <t>WE-Wage Employed</t>
  </si>
  <si>
    <t>BOIBarwani</t>
  </si>
  <si>
    <t>  17  </t>
  </si>
  <si>
    <t>  451  </t>
  </si>
  <si>
    <t>392  </t>
  </si>
  <si>
    <t>  5  </t>
  </si>
  <si>
    <t>  354  </t>
  </si>
  <si>
    <t>  88  </t>
  </si>
  <si>
    <t>  177  </t>
  </si>
  <si>
    <t>  4920  </t>
  </si>
  <si>
    <t>  3403  </t>
  </si>
  <si>
    <t>  1062  </t>
  </si>
  <si>
    <t>  2341  </t>
  </si>
  <si>
    <t>  68  </t>
  </si>
  <si>
    <t>BOIBhopal</t>
  </si>
  <si>
    <t>0</t>
  </si>
  <si>
    <t>  84  </t>
  </si>
  <si>
    <t>  2398  </t>
  </si>
  <si>
    <t>  1912  </t>
  </si>
  <si>
    <t>  1302  </t>
  </si>
  <si>
    <t>  610  </t>
  </si>
  <si>
    <t>  111  </t>
  </si>
  <si>
    <t>BOIBurhanpur</t>
  </si>
  <si>
    <t>  19  </t>
  </si>
  <si>
    <t>  455  </t>
  </si>
  <si>
    <t>426  </t>
  </si>
  <si>
    <t>  70  </t>
  </si>
  <si>
    <t>  43  </t>
  </si>
  <si>
    <t>  294  </t>
  </si>
  <si>
    <t>  37  </t>
  </si>
  <si>
    <t>  208  </t>
  </si>
  <si>
    <t>  5596  </t>
  </si>
  <si>
    <t>  4144  </t>
  </si>
  <si>
    <t>  1439  </t>
  </si>
  <si>
    <t>  2705  </t>
  </si>
  <si>
    <t>  187  </t>
  </si>
  <si>
    <t>BOIDewas</t>
  </si>
  <si>
    <t>  501  </t>
  </si>
  <si>
    <t>497  </t>
  </si>
  <si>
    <t>  4  </t>
  </si>
  <si>
    <t>  231  </t>
  </si>
  <si>
    <t>  64  </t>
  </si>
  <si>
    <t>  133  </t>
  </si>
  <si>
    <t>  49  </t>
  </si>
  <si>
    <t>  193  </t>
  </si>
  <si>
    <t>  5500  </t>
  </si>
  <si>
    <t>  3897  </t>
  </si>
  <si>
    <t>  1894  </t>
  </si>
  <si>
    <t>  2003  </t>
  </si>
  <si>
    <t>  160  </t>
  </si>
  <si>
    <t>BOIDhar</t>
  </si>
  <si>
    <t>  16  </t>
  </si>
  <si>
    <t>  410  </t>
  </si>
  <si>
    <t>400  </t>
  </si>
  <si>
    <t>  10  </t>
  </si>
  <si>
    <t>  51  </t>
  </si>
  <si>
    <t>  277  </t>
  </si>
  <si>
    <t>  44  </t>
  </si>
  <si>
    <t>  11  </t>
  </si>
  <si>
    <t>  5059  </t>
  </si>
  <si>
    <t>  3414  </t>
  </si>
  <si>
    <t>  1158  </t>
  </si>
  <si>
    <t>  2256  </t>
  </si>
  <si>
    <t>BOIKhandwa</t>
  </si>
  <si>
    <t>  15  </t>
  </si>
  <si>
    <t>  460  </t>
  </si>
  <si>
    <t>213  </t>
  </si>
  <si>
    <t>  151  </t>
  </si>
  <si>
    <t>  237  </t>
  </si>
  <si>
    <t>  6209  </t>
  </si>
  <si>
    <t>  4250  </t>
  </si>
  <si>
    <t>  1781  </t>
  </si>
  <si>
    <t>  2469  </t>
  </si>
  <si>
    <t>BOIKhargone</t>
  </si>
  <si>
    <t>  18  </t>
  </si>
  <si>
    <t>  454  </t>
  </si>
  <si>
    <t>167  </t>
  </si>
  <si>
    <t>  69  </t>
  </si>
  <si>
    <t>  50  </t>
  </si>
  <si>
    <t>  135  </t>
  </si>
  <si>
    <t>  244  </t>
  </si>
  <si>
    <t>  1  </t>
  </si>
  <si>
    <t>  194  </t>
  </si>
  <si>
    <t>  5405  </t>
  </si>
  <si>
    <t>  3981  </t>
  </si>
  <si>
    <t>  1459  </t>
  </si>
  <si>
    <t>  2522  </t>
  </si>
  <si>
    <t>  239  </t>
  </si>
  <si>
    <t>BOIRajgarh</t>
  </si>
  <si>
    <t>461  </t>
  </si>
  <si>
    <t>  107  </t>
  </si>
  <si>
    <t>  313  </t>
  </si>
  <si>
    <t>  257  </t>
  </si>
  <si>
    <t>  7821  </t>
  </si>
  <si>
    <t>  6455  </t>
  </si>
  <si>
    <t>  4978  </t>
  </si>
  <si>
    <t>  1477  </t>
  </si>
  <si>
    <t>  189  </t>
  </si>
  <si>
    <t>BOISehore</t>
  </si>
  <si>
    <t>  12  </t>
  </si>
  <si>
    <t>  308  </t>
  </si>
  <si>
    <t>242  </t>
  </si>
  <si>
    <t>  66  </t>
  </si>
  <si>
    <t>  113  </t>
  </si>
  <si>
    <t>  2  </t>
  </si>
  <si>
    <t>  170  </t>
  </si>
  <si>
    <t>  158  </t>
  </si>
  <si>
    <t>  4783  </t>
  </si>
  <si>
    <t>  3323  </t>
  </si>
  <si>
    <t>  2212  </t>
  </si>
  <si>
    <t>  1111  </t>
  </si>
  <si>
    <t>  63  </t>
  </si>
  <si>
    <t>BOIShajapur</t>
  </si>
  <si>
    <t>  453  </t>
  </si>
  <si>
    <t>332  </t>
  </si>
  <si>
    <t>  121  </t>
  </si>
  <si>
    <t>  179  </t>
  </si>
  <si>
    <t>  174  </t>
  </si>
  <si>
    <t>  5556  </t>
  </si>
  <si>
    <t>  4179  </t>
  </si>
  <si>
    <t>  1831  </t>
  </si>
  <si>
    <t>  2348  </t>
  </si>
  <si>
    <t>  387  </t>
  </si>
  <si>
    <t>BOIUjjain</t>
  </si>
  <si>
    <t>  486  </t>
  </si>
  <si>
    <t>306  </t>
  </si>
  <si>
    <t>  9  </t>
  </si>
  <si>
    <t>  161  </t>
  </si>
  <si>
    <t>  201  </t>
  </si>
  <si>
    <t>  5058  </t>
  </si>
  <si>
    <t>  3547  </t>
  </si>
  <si>
    <t>  1777  </t>
  </si>
  <si>
    <t>  1770  </t>
  </si>
  <si>
    <t>CBIAnuppur</t>
  </si>
  <si>
    <t>  372  </t>
  </si>
  <si>
    <t>370  </t>
  </si>
  <si>
    <t>  2</t>
  </si>
  <si>
    <t>  40  </t>
  </si>
  <si>
    <t>  211  </t>
  </si>
  <si>
    <t>  100  </t>
  </si>
  <si>
    <t>  165  </t>
  </si>
  <si>
    <t>  4205  </t>
  </si>
  <si>
    <t>  3246  </t>
  </si>
  <si>
    <t>  1457  </t>
  </si>
  <si>
    <t>  1789  </t>
  </si>
  <si>
    <t>  147  </t>
  </si>
  <si>
    <t>CBIBalaghat</t>
  </si>
  <si>
    <t>  457  </t>
  </si>
  <si>
    <t>349  </t>
  </si>
  <si>
    <t>  93  </t>
  </si>
  <si>
    <t>  391  </t>
  </si>
  <si>
    <t>  5429  </t>
  </si>
  <si>
    <t>  3797  </t>
  </si>
  <si>
    <t>  1751  </t>
  </si>
  <si>
    <t>  2046  </t>
  </si>
  <si>
    <t>  129  </t>
  </si>
  <si>
    <t>CBIBetul</t>
  </si>
  <si>
    <t>  405  </t>
  </si>
  <si>
    <t>236  </t>
  </si>
  <si>
    <t>  167  </t>
  </si>
  <si>
    <t>  150  </t>
  </si>
  <si>
    <t>  166  </t>
  </si>
  <si>
    <t>  4238  </t>
  </si>
  <si>
    <t>  2675  </t>
  </si>
  <si>
    <t>  1150  </t>
  </si>
  <si>
    <t>  1525  </t>
  </si>
  <si>
    <t>  -  </t>
  </si>
  <si>
    <t>CBIBhind</t>
  </si>
  <si>
    <t>  325  </t>
  </si>
  <si>
    <t>121  </t>
  </si>
  <si>
    <t>  204  </t>
  </si>
  <si>
    <t>  134  </t>
  </si>
  <si>
    <t>  144  </t>
  </si>
  <si>
    <t>  3964  </t>
  </si>
  <si>
    <t>  2470  </t>
  </si>
  <si>
    <t>  1089  </t>
  </si>
  <si>
    <t>  1381  </t>
  </si>
  <si>
    <t>  116  </t>
  </si>
  <si>
    <t>CBIChhindwara</t>
  </si>
  <si>
    <t>  343  </t>
  </si>
  <si>
    <t>274  </t>
  </si>
  <si>
    <t>  125  </t>
  </si>
  <si>
    <t>  148  </t>
  </si>
  <si>
    <t>  163  </t>
  </si>
  <si>
    <t>  4542  </t>
  </si>
  <si>
    <t>  2691  </t>
  </si>
  <si>
    <t>  1022  </t>
  </si>
  <si>
    <t>  1669  </t>
  </si>
  <si>
    <t>  137  </t>
  </si>
  <si>
    <t>CBIDindori</t>
  </si>
  <si>
    <t>  421  </t>
  </si>
  <si>
    <t>412  </t>
  </si>
  <si>
    <t>  271  </t>
  </si>
  <si>
    <t>  216  </t>
  </si>
  <si>
    <t>  6071  </t>
  </si>
  <si>
    <t>  3944  </t>
  </si>
  <si>
    <t>  1638  </t>
  </si>
  <si>
    <t>  2306  </t>
  </si>
  <si>
    <t>  25  </t>
  </si>
  <si>
    <t>CBIGwalior</t>
  </si>
  <si>
    <t>  490  </t>
  </si>
  <si>
    <t>266  </t>
  </si>
  <si>
    <t>  198  </t>
  </si>
  <si>
    <t>  97  </t>
  </si>
  <si>
    <t>  71  </t>
  </si>
  <si>
    <t>  35  </t>
  </si>
  <si>
    <t>  221  </t>
  </si>
  <si>
    <t>  5521  </t>
  </si>
  <si>
    <t>  3382  </t>
  </si>
  <si>
    <t>  2080  </t>
  </si>
  <si>
    <t>  89  </t>
  </si>
  <si>
    <t>CBIHoshangabad</t>
  </si>
  <si>
    <t>  360  </t>
  </si>
  <si>
    <t>181  </t>
  </si>
  <si>
    <t>  38  </t>
  </si>
  <si>
    <t>  172  </t>
  </si>
  <si>
    <t>  217  </t>
  </si>
  <si>
    <t>  5581  </t>
  </si>
  <si>
    <t>  3737  </t>
  </si>
  <si>
    <t>  2100  </t>
  </si>
  <si>
    <t>  1637  </t>
  </si>
  <si>
    <t>CBIJabalpur</t>
  </si>
  <si>
    <t>  383  </t>
  </si>
  <si>
    <t>  77  </t>
  </si>
  <si>
    <t>  56  </t>
  </si>
  <si>
    <t>  141  </t>
  </si>
  <si>
    <t>  162  </t>
  </si>
  <si>
    <t>  5910  </t>
  </si>
  <si>
    <t>  3811  </t>
  </si>
  <si>
    <t>  2972  </t>
  </si>
  <si>
    <t>  839  </t>
  </si>
  <si>
    <t>  159  </t>
  </si>
  <si>
    <t>CBIMandla</t>
  </si>
  <si>
    <t>  316  </t>
  </si>
  <si>
    <t>241  </t>
  </si>
  <si>
    <t>  74  </t>
  </si>
  <si>
    <t>  168  </t>
  </si>
  <si>
    <t>  171  </t>
  </si>
  <si>
    <t>  4651  </t>
  </si>
  <si>
    <t>  3049  </t>
  </si>
  <si>
    <t>  1254  </t>
  </si>
  <si>
    <t>  1795  </t>
  </si>
  <si>
    <t>  67  </t>
  </si>
  <si>
    <t>CBIMandsaur</t>
  </si>
  <si>
    <t>  353  </t>
  </si>
  <si>
    <t>205  </t>
  </si>
  <si>
    <t>  80  </t>
  </si>
  <si>
    <t>  154  </t>
  </si>
  <si>
    <t>  191  </t>
  </si>
  <si>
    <t>  5466  </t>
  </si>
  <si>
    <t>  3497  </t>
  </si>
  <si>
    <t>  1340  </t>
  </si>
  <si>
    <t>  2157  </t>
  </si>
  <si>
    <t>  514  </t>
  </si>
  <si>
    <t>CBIMorena</t>
  </si>
  <si>
    <t>228  </t>
  </si>
  <si>
    <t>  5044  </t>
  </si>
  <si>
    <t>  3461  </t>
  </si>
  <si>
    <t>  1102  </t>
  </si>
  <si>
    <t>  2359  </t>
  </si>
  <si>
    <t>  276  </t>
  </si>
  <si>
    <t>CBINarsinghpur</t>
  </si>
  <si>
    <t>232  </t>
  </si>
  <si>
    <t>  85  </t>
  </si>
  <si>
    <t>  32  </t>
  </si>
  <si>
    <t>  212  </t>
  </si>
  <si>
    <t>  6462  </t>
  </si>
  <si>
    <t>  4972  </t>
  </si>
  <si>
    <t>  3343  </t>
  </si>
  <si>
    <t>  1629  </t>
  </si>
  <si>
    <t>  175  </t>
  </si>
  <si>
    <t>CBIRaisen</t>
  </si>
  <si>
    <t>  304  </t>
  </si>
  <si>
    <t>281  </t>
  </si>
  <si>
    <t>  23  </t>
  </si>
  <si>
    <t>  46  </t>
  </si>
  <si>
    <t>  99  </t>
  </si>
  <si>
    <t>  192  </t>
  </si>
  <si>
    <t>  5966  </t>
  </si>
  <si>
    <t>  3825  </t>
  </si>
  <si>
    <t>  2806  </t>
  </si>
  <si>
    <t>  1019  </t>
  </si>
  <si>
    <t>CBIRatlam</t>
  </si>
  <si>
    <t>  279  </t>
  </si>
  <si>
    <t>230  </t>
  </si>
  <si>
    <t>  45  </t>
  </si>
  <si>
    <t>  58  </t>
  </si>
  <si>
    <t>  210  </t>
  </si>
  <si>
    <t>  256  </t>
  </si>
  <si>
    <t>  7016  </t>
  </si>
  <si>
    <t>  5492  </t>
  </si>
  <si>
    <t>  3086  </t>
  </si>
  <si>
    <t>  2406  </t>
  </si>
  <si>
    <t>CBISagar</t>
  </si>
  <si>
    <t>  203  </t>
  </si>
  <si>
    <t>173  </t>
  </si>
  <si>
    <t>  126  </t>
  </si>
  <si>
    <t>  6680  </t>
  </si>
  <si>
    <t>  4602  </t>
  </si>
  <si>
    <t>  2524  </t>
  </si>
  <si>
    <t>  2078  </t>
  </si>
  <si>
    <t>  55  </t>
  </si>
  <si>
    <t>CBISeoni</t>
  </si>
  <si>
    <t>  314  </t>
  </si>
  <si>
    <t>139  </t>
  </si>
  <si>
    <t>  72  </t>
  </si>
  <si>
    <t>  34  </t>
  </si>
  <si>
    <t>  105  </t>
  </si>
  <si>
    <t>  181  </t>
  </si>
  <si>
    <t>  4594  </t>
  </si>
  <si>
    <t>  3191  </t>
  </si>
  <si>
    <t>  1246  </t>
  </si>
  <si>
    <t>  1945  </t>
  </si>
  <si>
    <t>CBIShahdol</t>
  </si>
  <si>
    <t>  358  </t>
  </si>
  <si>
    <t>358  </t>
  </si>
  <si>
    <t>  233  </t>
  </si>
  <si>
    <t>  6951  </t>
  </si>
  <si>
    <t>  4358  </t>
  </si>
  <si>
    <t>  1808  </t>
  </si>
  <si>
    <t>  2550  </t>
  </si>
  <si>
    <t>PNBDatia</t>
  </si>
  <si>
    <t>  502  </t>
  </si>
  <si>
    <t>  250  </t>
  </si>
  <si>
    <t>  326  </t>
  </si>
  <si>
    <t>  8754  </t>
  </si>
  <si>
    <t>  5460  </t>
  </si>
  <si>
    <t>  586  </t>
  </si>
  <si>
    <t>RUDSETIBhopal</t>
  </si>
  <si>
    <t>  651  </t>
  </si>
  <si>
    <t>581  </t>
  </si>
  <si>
    <t>  42  </t>
  </si>
  <si>
    <t>  368  </t>
  </si>
  <si>
    <t>  24  </t>
  </si>
  <si>
    <t>  345  </t>
  </si>
  <si>
    <t>  9680  </t>
  </si>
  <si>
    <t>  6570  </t>
  </si>
  <si>
    <t>  2369  </t>
  </si>
  <si>
    <t>  4201  </t>
  </si>
  <si>
    <t>  1483  </t>
  </si>
  <si>
    <t>SBIAshokNagar</t>
  </si>
  <si>
    <t>  255  </t>
  </si>
  <si>
    <t>150  </t>
  </si>
  <si>
    <t>  90  </t>
  </si>
  <si>
    <t>  130  </t>
  </si>
  <si>
    <t>  186  </t>
  </si>
  <si>
    <t>  4642  </t>
  </si>
  <si>
    <t>  2886  </t>
  </si>
  <si>
    <t>  1199  </t>
  </si>
  <si>
    <t>  1687  </t>
  </si>
  <si>
    <t>  447  </t>
  </si>
  <si>
    <t>SBIChhatarpur</t>
  </si>
  <si>
    <t>  414  </t>
  </si>
  <si>
    <t>  119  </t>
  </si>
  <si>
    <t>  222  </t>
  </si>
  <si>
    <t>  240  </t>
  </si>
  <si>
    <t>  6809  </t>
  </si>
  <si>
    <t>  4431  </t>
  </si>
  <si>
    <t>  1807  </t>
  </si>
  <si>
    <t>  2637  </t>
  </si>
  <si>
    <t>SBIDamoh</t>
  </si>
  <si>
    <t>  307  </t>
  </si>
  <si>
    <t>305  </t>
  </si>
  <si>
    <t>  61  </t>
  </si>
  <si>
    <t>  7069  </t>
  </si>
  <si>
    <t>  4592  </t>
  </si>
  <si>
    <t>  1406  </t>
  </si>
  <si>
    <t>  3186  </t>
  </si>
  <si>
    <t>  1359  </t>
  </si>
  <si>
    <t>SBIGuna</t>
  </si>
  <si>
    <t>193  </t>
  </si>
  <si>
    <t>  54  </t>
  </si>
  <si>
    <t>  36  </t>
  </si>
  <si>
    <t>  136  </t>
  </si>
  <si>
    <t>  195  </t>
  </si>
  <si>
    <t>  5623  </t>
  </si>
  <si>
    <t>  3430  </t>
  </si>
  <si>
    <t>  1015  </t>
  </si>
  <si>
    <t>  2415  </t>
  </si>
  <si>
    <t>  1021  </t>
  </si>
  <si>
    <t>SBIHarda</t>
  </si>
  <si>
    <t>149  </t>
  </si>
  <si>
    <t>  52  </t>
  </si>
  <si>
    <t>  81  </t>
  </si>
  <si>
    <t>  164  </t>
  </si>
  <si>
    <t>  4163  </t>
  </si>
  <si>
    <t>  2658  </t>
  </si>
  <si>
    <t>  710  </t>
  </si>
  <si>
    <t>  1948  </t>
  </si>
  <si>
    <t>  247  </t>
  </si>
  <si>
    <t>SBIKatni</t>
  </si>
  <si>
    <t>  21  </t>
  </si>
  <si>
    <t>  592  </t>
  </si>
  <si>
    <t>425  </t>
  </si>
  <si>
    <t>  306  </t>
  </si>
  <si>
    <t>  5868  </t>
  </si>
  <si>
    <t>  4256  </t>
  </si>
  <si>
    <t>  1833  </t>
  </si>
  <si>
    <t>  2423  </t>
  </si>
  <si>
    <t>  337  </t>
  </si>
  <si>
    <t>SBINeemuch</t>
  </si>
  <si>
    <t>  328  </t>
  </si>
  <si>
    <t>191  </t>
  </si>
  <si>
    <t>  30  </t>
  </si>
  <si>
    <t>  185  </t>
  </si>
  <si>
    <t>  4684  </t>
  </si>
  <si>
    <t>  3025  </t>
  </si>
  <si>
    <t>  1014  </t>
  </si>
  <si>
    <t>  2011  </t>
  </si>
  <si>
    <t>  850  </t>
  </si>
  <si>
    <t>SBIPanna</t>
  </si>
  <si>
    <t>210  </t>
  </si>
  <si>
    <t>  3077  </t>
  </si>
  <si>
    <t>  1326  </t>
  </si>
  <si>
    <t>SBISheopur</t>
  </si>
  <si>
    <t>  351  </t>
  </si>
  <si>
    <t>327  </t>
  </si>
  <si>
    <t>  87  </t>
  </si>
  <si>
    <t>  5880  </t>
  </si>
  <si>
    <t>  3828  </t>
  </si>
  <si>
    <t>  1625  </t>
  </si>
  <si>
    <t>  2203  </t>
  </si>
  <si>
    <t>SBIShivpuri</t>
  </si>
  <si>
    <t>  303  </t>
  </si>
  <si>
    <t>143  </t>
  </si>
  <si>
    <t>  75  </t>
  </si>
  <si>
    <t>  188  </t>
  </si>
  <si>
    <t>  5064  </t>
  </si>
  <si>
    <t>  3064  </t>
  </si>
  <si>
    <t>  1352  </t>
  </si>
  <si>
    <t>  1712  </t>
  </si>
  <si>
    <t>  268  </t>
  </si>
  <si>
    <t>SBITikamgarh</t>
  </si>
  <si>
    <t>  366  </t>
  </si>
  <si>
    <t>189  </t>
  </si>
  <si>
    <t>  109  </t>
  </si>
  <si>
    <t>  219  </t>
  </si>
  <si>
    <t>  6022  </t>
  </si>
  <si>
    <t>  4037  </t>
  </si>
  <si>
    <t>  1417  </t>
  </si>
  <si>
    <t>  2620  </t>
  </si>
  <si>
    <t>  363  </t>
  </si>
  <si>
    <t>SBIUmaria</t>
  </si>
  <si>
    <t>  305  </t>
  </si>
  <si>
    <t>280  </t>
  </si>
  <si>
    <t>  190  </t>
  </si>
  <si>
    <t>  5499  </t>
  </si>
  <si>
    <t>  3968  </t>
  </si>
  <si>
    <t>  1210  </t>
  </si>
  <si>
    <t>  2758  </t>
  </si>
  <si>
    <t>  466  </t>
  </si>
  <si>
    <t>SBIVidisha</t>
  </si>
  <si>
    <t>  373  </t>
  </si>
  <si>
    <t>373  </t>
  </si>
  <si>
    <t>  228  </t>
  </si>
  <si>
    <t>  28  </t>
  </si>
  <si>
    <t>  4768  </t>
  </si>
  <si>
    <t>  3352  </t>
  </si>
  <si>
    <t>  1630  </t>
  </si>
  <si>
    <t>  1722  </t>
  </si>
  <si>
    <t>  346  </t>
  </si>
  <si>
    <t>UBIRewa</t>
  </si>
  <si>
    <t>  450  </t>
  </si>
  <si>
    <t>311  </t>
  </si>
  <si>
    <t>  139  </t>
  </si>
  <si>
    <t>  120  </t>
  </si>
  <si>
    <t>  245  </t>
  </si>
  <si>
    <t>  6689  </t>
  </si>
  <si>
    <t>  4362  </t>
  </si>
  <si>
    <t>  1785  </t>
  </si>
  <si>
    <t>  2577  </t>
  </si>
  <si>
    <t>UBISidhi</t>
  </si>
  <si>
    <t>  558  </t>
  </si>
  <si>
    <t>524  </t>
  </si>
  <si>
    <t>  33  </t>
  </si>
  <si>
    <t>  173  </t>
  </si>
  <si>
    <t>  196  </t>
  </si>
  <si>
    <t>  5404  </t>
  </si>
  <si>
    <t>  3213  </t>
  </si>
  <si>
    <t>  1041  </t>
  </si>
  <si>
    <t>  2172  </t>
  </si>
  <si>
    <t>  218  </t>
  </si>
  <si>
    <t>UBIsingarauli</t>
  </si>
  <si>
    <t>  300  </t>
  </si>
  <si>
    <t>294  </t>
  </si>
  <si>
    <t>  176  </t>
  </si>
  <si>
    <t>  5062  </t>
  </si>
  <si>
    <t>  3308  </t>
  </si>
  <si>
    <t>  1343  </t>
  </si>
  <si>
    <t>  1965  </t>
  </si>
  <si>
    <t>  128  </t>
  </si>
  <si>
    <t>BOBIndore</t>
  </si>
  <si>
    <t>145  </t>
  </si>
  <si>
    <t>  155  </t>
  </si>
  <si>
    <t>  106  </t>
  </si>
  <si>
    <t>  209  </t>
  </si>
  <si>
    <t>  4819  </t>
  </si>
  <si>
    <t>  3593  </t>
  </si>
  <si>
    <t>  1441  </t>
  </si>
  <si>
    <t>  2152  </t>
  </si>
  <si>
    <t>  413  </t>
  </si>
  <si>
    <t>  704  </t>
  </si>
  <si>
    <t>  19215  </t>
  </si>
  <si>
    <t>761  </t>
  </si>
  <si>
    <t>  2564  </t>
  </si>
  <si>
    <t>  4271  </t>
  </si>
  <si>
    <t>  4960  </t>
  </si>
  <si>
    <t>  7795  </t>
  </si>
  <si>
    <t>  438  </t>
  </si>
  <si>
    <t>  10342  </t>
  </si>
  <si>
    <t>  286814  </t>
  </si>
  <si>
    <t>  194836  </t>
  </si>
  <si>
    <t>  87116  </t>
  </si>
  <si>
    <t>  107733  </t>
  </si>
  <si>
    <t>  13837  </t>
  </si>
  <si>
    <t>Pradhan Mantri MUDRA Yojana Progress FY 2020-21</t>
  </si>
  <si>
    <t xml:space="preserve">        Numbers in actual &amp; Disbursed amount in Crore</t>
  </si>
  <si>
    <t>As on 31.03.2021</t>
  </si>
  <si>
    <t>Shishu</t>
  </si>
  <si>
    <t>Kishor</t>
  </si>
  <si>
    <t>Tarun</t>
  </si>
  <si>
    <t>Accounts</t>
  </si>
  <si>
    <t>Public Sector Banks</t>
  </si>
  <si>
    <t>Private Sector Banks</t>
  </si>
  <si>
    <t>Dhanlaxmi Bank</t>
  </si>
  <si>
    <t>Federal Bank</t>
  </si>
  <si>
    <t>IDBI Bank Limited</t>
  </si>
  <si>
    <t>IDFC Bank Limited</t>
  </si>
  <si>
    <t>IndusInd Bank</t>
  </si>
  <si>
    <t>Jammu &amp; Kashmir Bank</t>
  </si>
  <si>
    <t>Karnataka Bank</t>
  </si>
  <si>
    <t>Regional Rural Banks</t>
  </si>
  <si>
    <t>Madhya Pradesh Gramin Bank</t>
  </si>
  <si>
    <t>Jana Small Finance Bank Limited</t>
  </si>
  <si>
    <t>AU Small Finance Bank Limited</t>
  </si>
  <si>
    <t>ESAF Small Finance Bank</t>
  </si>
  <si>
    <t>SFBs Sub Total</t>
  </si>
  <si>
    <t>Stand-up India Scheme- District wise progress FY 2018-19</t>
  </si>
  <si>
    <t xml:space="preserve">As on 30.09.2018 </t>
  </si>
  <si>
    <t>Sanctioned amount in lakh</t>
  </si>
  <si>
    <t>District</t>
  </si>
  <si>
    <t>Female</t>
  </si>
  <si>
    <t>Male</t>
  </si>
  <si>
    <t>Sanc. Amount</t>
  </si>
  <si>
    <t>Barwani</t>
  </si>
  <si>
    <t>Bhopal</t>
  </si>
  <si>
    <t>Chhatarpur</t>
  </si>
  <si>
    <t>Dewas</t>
  </si>
  <si>
    <t>Dhar</t>
  </si>
  <si>
    <t>Gwalior</t>
  </si>
  <si>
    <t>Indore</t>
  </si>
  <si>
    <t>Jabalpur</t>
  </si>
  <si>
    <t>Katni</t>
  </si>
  <si>
    <t>Mandsaur</t>
  </si>
  <si>
    <t>Raisen</t>
  </si>
  <si>
    <t>Ratlam</t>
  </si>
  <si>
    <t>Rewa</t>
  </si>
  <si>
    <t>Seoni</t>
  </si>
  <si>
    <t>Shahdol</t>
  </si>
  <si>
    <t>Sidhi</t>
  </si>
  <si>
    <t>Singrauli</t>
  </si>
  <si>
    <t>Ujjain</t>
  </si>
  <si>
    <t>PRADHAN MANTRI AWAS YOJANA-URBAN AS ON 30.09.2018</t>
  </si>
  <si>
    <t>Rs. In Lakhs</t>
  </si>
  <si>
    <t>Sr. No.</t>
  </si>
  <si>
    <t>Name of Bank/HFC</t>
  </si>
  <si>
    <t>No. of Cases Disbursed</t>
  </si>
  <si>
    <t>Loan Sanctioned</t>
  </si>
  <si>
    <t>Subsidy Released</t>
  </si>
  <si>
    <t>Aadhar Housing Finance Ltd.</t>
  </si>
  <si>
    <t>Aditya Birla Housing Finance Ltd.</t>
  </si>
  <si>
    <t>Aspire Home Finance Corporation Ltd.</t>
  </si>
  <si>
    <t>AU Housing Finance Ltd.</t>
  </si>
  <si>
    <t>Axis Bank Ltd.</t>
  </si>
  <si>
    <t>Bhartiya Mahila Bank Ltd.</t>
  </si>
  <si>
    <t>Can Fin Homes Ltd.</t>
  </si>
  <si>
    <t>Capital First Home Finance Ltd.</t>
  </si>
  <si>
    <t>Cent Bank Home Finance Ltd.</t>
  </si>
  <si>
    <t>Central Madhya Pradesh Gramin Bank</t>
  </si>
  <si>
    <t xml:space="preserve">Centrum Housing Finance Ltd. </t>
  </si>
  <si>
    <t>Dewan Housing Finance Corporation Ltd.</t>
  </si>
  <si>
    <t>Equitas Housing Finance Pvt. Ltd.</t>
  </si>
  <si>
    <t xml:space="preserve">Equitas Small Finance Bank </t>
  </si>
  <si>
    <t>GIC Housing Finance Ltd.</t>
  </si>
  <si>
    <t>GRUH Finance Ltd.</t>
  </si>
  <si>
    <t>Home First Finance Company India Pvt. Ltd.</t>
  </si>
  <si>
    <t>Housing Development Finance Corporation Ltd.</t>
  </si>
  <si>
    <t>ICICI Bank Ltd.</t>
  </si>
  <si>
    <t>ICICI Home Finance Company Ltd.</t>
  </si>
  <si>
    <t>India Bulls Housing Finance Ltd.</t>
  </si>
  <si>
    <t>India Infoline Housing Finance Ltd.</t>
  </si>
  <si>
    <t>India Shelter Finance Corporation Ltd.</t>
  </si>
  <si>
    <t>Karnataka Bank Ltd.</t>
  </si>
  <si>
    <t>Kotak Mahindra Bank Ltd.</t>
  </si>
  <si>
    <t>LIC Housing Finance Ltd.</t>
  </si>
  <si>
    <t xml:space="preserve">Magma Housing Finance </t>
  </si>
  <si>
    <t>Mahindra Rural Housing Finance Ltd.</t>
  </si>
  <si>
    <t>Mentor Home Loans India Ltd.</t>
  </si>
  <si>
    <t>Micro Housing Finance Corporation Ltd.</t>
  </si>
  <si>
    <t>Muthoot Homefin(India) Ltd.</t>
  </si>
  <si>
    <t>Muthoot Housing Finance Company  Ltd.</t>
  </si>
  <si>
    <t>Narmada Jhabua Gramin Bank</t>
  </si>
  <si>
    <t>PNB Housing Finance Ltd.</t>
  </si>
  <si>
    <t>Reliance Home Finance Ltd.</t>
  </si>
  <si>
    <t>Repco Home Finance Ltd.</t>
  </si>
  <si>
    <t>SEWA Grih Rin Ltd.</t>
  </si>
  <si>
    <t xml:space="preserve">Shivalik Mercantile Co-Operative Bank </t>
  </si>
  <si>
    <t>Shriram Housing Finance Ltd.</t>
  </si>
  <si>
    <t>Shubham Housing Development Finance Company Pvt. Ltd.</t>
  </si>
  <si>
    <t>State Bank of Patiala</t>
  </si>
  <si>
    <t>Sundaram BNP Paribas Home Finance Ltd.</t>
  </si>
  <si>
    <t>Tata Capital Housing Finance Ltd.</t>
  </si>
  <si>
    <t>Vastu Housing Finance Corporation Ltd.</t>
  </si>
  <si>
    <t>BANK WISE CASA AND AADHAAR AUTHENTICATION AS ON 30.09.2018</t>
  </si>
  <si>
    <t>Number in Lakh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</si>
  <si>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</si>
  <si>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</si>
  <si>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</si>
  <si>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</si>
  <si>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</si>
  <si>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PSBs SUB TOTAL</t>
  </si>
  <si>
    <t>Airtel Payment Bank</t>
  </si>
  <si>
    <t>Catholic Syrian Bank Ltd</t>
  </si>
  <si>
    <t>DCB Bank Limited</t>
  </si>
  <si>
    <t>Dhanalakshmi Bank Ltd</t>
  </si>
  <si>
    <t>IDFC Bank Ltd.</t>
  </si>
  <si>
    <t>Tamilnadu Mercantile Bank Ltd</t>
  </si>
  <si>
    <t>PVBs SUB TOTAL</t>
  </si>
  <si>
    <t>RRBs SUB TOTAL</t>
  </si>
  <si>
    <t>BANK WISE AADHAAR AUTHENTICATION STATUS AS ON 31.12.2017</t>
  </si>
  <si>
    <t>Number in lakh</t>
  </si>
  <si>
    <t>Page-98</t>
  </si>
  <si>
    <t>Rural</t>
  </si>
  <si>
    <t>Semi-Urban</t>
  </si>
  <si>
    <t>Urban &amp; Metro</t>
  </si>
  <si>
    <t>Numbers</t>
  </si>
  <si>
    <t>% of Agri adv. to total credit</t>
  </si>
  <si>
    <t>Amt. in Lakh</t>
  </si>
  <si>
    <t>Outstanding at the end of the quarter (Amt in Lakh)</t>
  </si>
  <si>
    <r>
      <t>of which girl student</t>
    </r>
    <r>
      <rPr>
        <sz val="10.5"/>
        <rFont val="Times New Roman"/>
        <family val="1"/>
      </rPr>
      <t xml:space="preserve">          </t>
    </r>
    <r>
      <rPr>
        <b/>
        <sz val="10.5"/>
        <rFont val="Times New Roman"/>
        <family val="1"/>
      </rPr>
      <t>(Out of column 3)</t>
    </r>
  </si>
  <si>
    <r>
      <t>of Which Girl Student</t>
    </r>
    <r>
      <rPr>
        <sz val="10.5"/>
        <rFont val="Times New Roman"/>
        <family val="1"/>
      </rPr>
      <t> </t>
    </r>
  </si>
  <si>
    <t>Punjab and Sind Bank</t>
  </si>
  <si>
    <t>Alirajpur</t>
  </si>
  <si>
    <t>Anuppur</t>
  </si>
  <si>
    <t>Ashoknagar</t>
  </si>
  <si>
    <t>Balaghat</t>
  </si>
  <si>
    <t>Betul</t>
  </si>
  <si>
    <t>Bhind</t>
  </si>
  <si>
    <t>Burhanpur</t>
  </si>
  <si>
    <t>Chhindwara</t>
  </si>
  <si>
    <t>Damoh</t>
  </si>
  <si>
    <t>Datia</t>
  </si>
  <si>
    <t>Dindori</t>
  </si>
  <si>
    <t>Guna</t>
  </si>
  <si>
    <t>Harda</t>
  </si>
  <si>
    <t>Hoshangabad</t>
  </si>
  <si>
    <t>Jhabua</t>
  </si>
  <si>
    <t>Khargone</t>
  </si>
  <si>
    <t>Mandla</t>
  </si>
  <si>
    <t>Morena</t>
  </si>
  <si>
    <t>Neemuch</t>
  </si>
  <si>
    <t>Panna</t>
  </si>
  <si>
    <t>Rajgarh</t>
  </si>
  <si>
    <t>Sagar</t>
  </si>
  <si>
    <t>Satna</t>
  </si>
  <si>
    <t>Sehore</t>
  </si>
  <si>
    <t>Shajapur</t>
  </si>
  <si>
    <t>Shivpuri</t>
  </si>
  <si>
    <t>Tikamgarh</t>
  </si>
  <si>
    <t>Vidisha</t>
  </si>
  <si>
    <t>% of loans to weaker sections to total advances</t>
  </si>
  <si>
    <t>SHG LOANS (All SHGs loans)</t>
  </si>
  <si>
    <t>South Indian bank</t>
  </si>
  <si>
    <t>IDFC</t>
  </si>
  <si>
    <t>Tamilnad Merchantile Bank</t>
  </si>
  <si>
    <t>Standard Charted Bank</t>
  </si>
  <si>
    <t>Agar-malwa</t>
  </si>
  <si>
    <t>East nimar</t>
  </si>
  <si>
    <t>Narsimhapur</t>
  </si>
  <si>
    <t>Niwari</t>
  </si>
  <si>
    <t>Sheopur</t>
  </si>
  <si>
    <t>Umaria</t>
  </si>
  <si>
    <t>Shivalik Small Finance Bank</t>
  </si>
  <si>
    <t>ATM</t>
  </si>
  <si>
    <t>Savings Linked qtrly</t>
  </si>
  <si>
    <t>Credit Linked qtrly</t>
  </si>
  <si>
    <t xml:space="preserve">Quaterly </t>
  </si>
  <si>
    <t>Column1</t>
  </si>
  <si>
    <t>Column2</t>
  </si>
  <si>
    <t>Column3</t>
  </si>
  <si>
    <t>Column4</t>
  </si>
  <si>
    <t>Column5</t>
  </si>
  <si>
    <t>Column6</t>
  </si>
  <si>
    <t>Column7</t>
  </si>
  <si>
    <t>Bank wise Position of Branches/ATM as on 30.06.2024</t>
  </si>
  <si>
    <t>CENTRE WISE DEPOSITS, ADVANCES AND C.D.RATIO  30.06.2024</t>
  </si>
  <si>
    <t>Previous Quarter 31.03.2024</t>
  </si>
  <si>
    <t>Current Quarter 30.06.2024</t>
  </si>
  <si>
    <t>Including Cr. as per place of utilization 30.06.2024</t>
  </si>
  <si>
    <t>BANKWISE TOTAL DEPOSITS, ADVANCES AND C.D.RATIO  As on 30.06.2024</t>
  </si>
  <si>
    <t>Outstanding at the end of  quarter 30.06.2024</t>
  </si>
  <si>
    <t>AGRICULTURE LOANS OUTSTANDING AS ON 30.06.2024</t>
  </si>
  <si>
    <t>MSME  (PRIORITY SECTOR) OUTSTANDING AS ON 30.06.2024</t>
  </si>
  <si>
    <t>PRIORITY SECTOR  OUTSTANDING AS ON 30.06.2024</t>
  </si>
  <si>
    <t>Outstanding at the end of quarter 30.06.2024</t>
  </si>
  <si>
    <t>ANNUAL CREDIT PLAN ACHIEVEMENT UNDER AGRICULTURE AS ON 30.06.2024</t>
  </si>
  <si>
    <t>NON-PRIORITY SECTOR  OUTSTANDING AS ON 30.06.2024  Table: 8</t>
  </si>
  <si>
    <t>ADVANCES TO WEAKER SECTION OUTSTANDING AS ON 30.06.2024</t>
  </si>
  <si>
    <t>Outstanding at the end of the quarter 30.06.2024</t>
  </si>
  <si>
    <t>ANNUAL CREDIT PLAN ACHIEVEMENT UNDER PRIORITY SECTOR AS ON 30.06.2024</t>
  </si>
  <si>
    <t>ANNUAL CREDIT PLAN ACHIEVEMENT UNDER MSME (PRI SEC) AS ON 30.06.2024</t>
  </si>
  <si>
    <t>Disbursement upto the end of current quarter 30.06.2024</t>
  </si>
  <si>
    <t>ANNUAL CREDIT PLAN ACHIEVEMENT UNDER NON-PRIORITY SECTOR AS ON 30.06.2024</t>
  </si>
  <si>
    <t>POSITION OF NPA AS ON 30.06.2024</t>
  </si>
  <si>
    <t>POSITION OF SECTOR WISE NPA (PRIORITY SECTOR) As on 30.06.2024</t>
  </si>
  <si>
    <t>POSITION OF SECTOR WISE NPA (NON PRIORITY SECTOR) As on 30.06.2024</t>
  </si>
  <si>
    <t>No. of KCC issued from 01.04.23 to 30.06.2024 (Including renewal)</t>
  </si>
  <si>
    <t>Total no. of KCC as on 30.06.2024</t>
  </si>
  <si>
    <t>PROGRESS UNDER KISAN CREDIT CARD (as on 30.06.2024)</t>
  </si>
  <si>
    <t>Advances</t>
  </si>
  <si>
    <t>cd ratio</t>
  </si>
  <si>
    <t>Maihar</t>
  </si>
  <si>
    <t>Mauganj</t>
  </si>
  <si>
    <t>Pandhurna</t>
  </si>
  <si>
    <t>CREDIT DEPOSIT RATIO (DISTRICT WISE) AS ON June  30, 2024</t>
  </si>
  <si>
    <t>LOANS OUTSTANDING TO MINORITY COMMUNITIES AS ON 30.06.2024</t>
  </si>
  <si>
    <t>LOANS OUTSTANDING TO SC/ST AS ON 30.06.2024</t>
  </si>
  <si>
    <t>LOANS DISBURSED TO SC/ST 01.04.2023 TO 30.06.2024</t>
  </si>
  <si>
    <t>ADVANCES TO WOMEN AS ON 30.06.2024</t>
  </si>
  <si>
    <t>Loans disbursed to women 01.04.2024 to 30.06.2024</t>
  </si>
  <si>
    <t>POSITION SHG BANK LINKAGE PROGRAMME AS ON 30.06.2024</t>
  </si>
  <si>
    <t>PROGRESS UNDER HIGHER EDUCATION LOANS AS ON 30.06.2024</t>
  </si>
  <si>
    <t>PM SVANIDHI</t>
  </si>
  <si>
    <t>CM Street Vendor</t>
  </si>
  <si>
    <t>Mukhya Mantri Udyam Kranti Yojana</t>
  </si>
  <si>
    <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</si>
  <si>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POSITION OF NPA UNDER GOVT. SPONSORED SCHEME As on 30.06.2024</t>
  </si>
  <si>
    <t>Credit as per place of Utilization jun-24</t>
  </si>
  <si>
    <t>Page-52</t>
  </si>
  <si>
    <t>Page-53</t>
  </si>
  <si>
    <t>Page-54</t>
  </si>
  <si>
    <t>Page-55</t>
  </si>
  <si>
    <t>Page-56</t>
  </si>
  <si>
    <t>Page-57</t>
  </si>
  <si>
    <t>Page 58</t>
  </si>
  <si>
    <t>Page 59</t>
  </si>
  <si>
    <t>Page-60</t>
  </si>
  <si>
    <t>Page-61</t>
  </si>
  <si>
    <t>Page 62</t>
  </si>
  <si>
    <t>Page-63</t>
  </si>
  <si>
    <t>Page-64</t>
  </si>
  <si>
    <t>Page-65</t>
  </si>
  <si>
    <t>Page-66</t>
  </si>
  <si>
    <t>Page-67</t>
  </si>
  <si>
    <t>Page-68</t>
  </si>
  <si>
    <t>Page 69</t>
  </si>
  <si>
    <t>Page-70</t>
  </si>
  <si>
    <t>Page 71</t>
  </si>
  <si>
    <t>Page-72</t>
  </si>
  <si>
    <t>Page-73</t>
  </si>
  <si>
    <t>Page-74</t>
  </si>
  <si>
    <t>Page-75</t>
  </si>
  <si>
    <t>Page-76</t>
  </si>
  <si>
    <t>Page-77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</si>
</sst>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[$-10409]0.00"/>
  </numFmts>
  <fonts count="43" x14ac:knownFonts="1">
    <font>
      <sz val="10"/>
      <color rgb="FF21798F"/>
      <name val="Calibri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</font>
    <font>
      <sz val="10.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21798F"/>
      <name val="Times New Roman"/>
      <family val="1"/>
    </font>
    <font>
      <b/>
      <sz val="10"/>
      <color rgb="FF21798F"/>
      <name val="Calibri"/>
      <family val="2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sz val="9"/>
      <name val="Calibri"/>
      <family val="2"/>
    </font>
    <font>
      <sz val="9"/>
      <name val="Times New Roman"/>
      <family val="1"/>
    </font>
    <font>
      <b/>
      <sz val="12"/>
      <name val="Times New Roman"/>
      <family val="1"/>
    </font>
    <font>
      <sz val="11"/>
      <color rgb="FF21798F"/>
      <name val="Calibri"/>
      <family val="2"/>
    </font>
    <font>
      <sz val="10"/>
      <color theme="1"/>
      <name val="Calibri"/>
      <family val="2"/>
    </font>
    <font>
      <sz val="10"/>
      <color rgb="FF21798F"/>
      <name val="Calibri"/>
      <family val="2"/>
    </font>
    <font>
      <sz val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21798F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AF0E6"/>
      </patternFill>
    </fill>
    <fill>
      <patternFill patternType="solid">
        <fgColor theme="0"/>
        <bgColor rgb="FFDAEEF3"/>
      </patternFill>
    </fill>
    <fill>
      <patternFill patternType="solid">
        <fgColor theme="0"/>
        <bgColor rgb="FFDBE5F1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2" fillId="0" borderId="10"/>
    <xf numFmtId="9" fontId="36" fillId="0" borderId="0" applyFont="0" applyFill="0" applyBorder="0" applyAlignment="0" applyProtection="0"/>
    <xf numFmtId="0" fontId="36" fillId="0" borderId="10"/>
  </cellStyleXfs>
  <cellXfs count="549">
    <xf numFmtId="0" fontId="0" fillId="0" borderId="0" xfId="0" applyAlignment="1">
      <alignment vertical="top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" fontId="13" fillId="0" borderId="9" xfId="0" applyNumberFormat="1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right" vertical="center" wrapText="1"/>
    </xf>
    <xf numFmtId="1" fontId="13" fillId="0" borderId="9" xfId="0" applyNumberFormat="1" applyFont="1" applyBorder="1" applyAlignment="1">
      <alignment horizontal="left" vertical="center" wrapText="1"/>
    </xf>
    <xf numFmtId="1" fontId="12" fillId="0" borderId="13" xfId="0" applyNumberFormat="1" applyFont="1" applyBorder="1" applyAlignment="1">
      <alignment horizontal="left" vertical="center" wrapText="1"/>
    </xf>
    <xf numFmtId="1" fontId="12" fillId="0" borderId="13" xfId="0" applyNumberFormat="1" applyFont="1" applyBorder="1" applyAlignment="1">
      <alignment horizontal="right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left" vertical="center" wrapText="1"/>
    </xf>
    <xf numFmtId="1" fontId="13" fillId="0" borderId="17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right" vertical="center" wrapText="1"/>
    </xf>
    <xf numFmtId="1" fontId="12" fillId="0" borderId="2" xfId="0" applyNumberFormat="1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2" fillId="0" borderId="0" xfId="0" applyFont="1"/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vertical="center"/>
    </xf>
    <xf numFmtId="0" fontId="19" fillId="2" borderId="2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 wrapText="1"/>
    </xf>
    <xf numFmtId="0" fontId="22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" fontId="6" fillId="2" borderId="0" xfId="0" applyNumberFormat="1" applyFont="1" applyFill="1" applyAlignment="1">
      <alignment horizontal="center" vertical="top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2" borderId="8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/>
    <xf numFmtId="1" fontId="18" fillId="2" borderId="2" xfId="0" applyNumberFormat="1" applyFont="1" applyFill="1" applyBorder="1"/>
    <xf numFmtId="164" fontId="18" fillId="2" borderId="2" xfId="0" applyNumberFormat="1" applyFont="1" applyFill="1" applyBorder="1"/>
    <xf numFmtId="0" fontId="18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vertical="top" wrapText="1"/>
    </xf>
    <xf numFmtId="1" fontId="16" fillId="2" borderId="2" xfId="0" applyNumberFormat="1" applyFont="1" applyFill="1" applyBorder="1"/>
    <xf numFmtId="164" fontId="16" fillId="2" borderId="2" xfId="0" applyNumberFormat="1" applyFont="1" applyFill="1" applyBorder="1"/>
    <xf numFmtId="0" fontId="18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top" wrapText="1"/>
    </xf>
    <xf numFmtId="1" fontId="6" fillId="2" borderId="0" xfId="0" applyNumberFormat="1" applyFont="1" applyFill="1" applyAlignment="1">
      <alignment horizontal="right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vertical="center"/>
    </xf>
    <xf numFmtId="1" fontId="6" fillId="2" borderId="2" xfId="0" applyNumberFormat="1" applyFont="1" applyFill="1" applyBorder="1"/>
    <xf numFmtId="1" fontId="5" fillId="2" borderId="2" xfId="0" applyNumberFormat="1" applyFont="1" applyFill="1" applyBorder="1" applyAlignment="1">
      <alignment vertical="center"/>
    </xf>
    <xf numFmtId="1" fontId="16" fillId="2" borderId="2" xfId="0" applyNumberFormat="1" applyFont="1" applyFill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vertical="center"/>
    </xf>
    <xf numFmtId="2" fontId="18" fillId="2" borderId="2" xfId="0" applyNumberFormat="1" applyFont="1" applyFill="1" applyBorder="1" applyAlignment="1">
      <alignment horizontal="right" vertical="center" wrapText="1"/>
    </xf>
    <xf numFmtId="0" fontId="18" fillId="2" borderId="2" xfId="0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right" vertical="center"/>
    </xf>
    <xf numFmtId="1" fontId="18" fillId="2" borderId="2" xfId="0" applyNumberFormat="1" applyFont="1" applyFill="1" applyBorder="1" applyAlignment="1">
      <alignment horizontal="right" vertical="center"/>
    </xf>
    <xf numFmtId="1" fontId="18" fillId="3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vertical="center"/>
    </xf>
    <xf numFmtId="1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top" wrapText="1"/>
    </xf>
    <xf numFmtId="1" fontId="7" fillId="2" borderId="0" xfId="0" applyNumberFormat="1" applyFont="1" applyFill="1" applyAlignment="1">
      <alignment horizontal="right" vertical="top" wrapText="1"/>
    </xf>
    <xf numFmtId="1" fontId="7" fillId="2" borderId="0" xfId="0" applyNumberFormat="1" applyFont="1" applyFill="1" applyAlignment="1">
      <alignment horizontal="right" vertical="center"/>
    </xf>
    <xf numFmtId="1" fontId="7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" fontId="21" fillId="2" borderId="0" xfId="0" applyNumberFormat="1" applyFont="1" applyFill="1" applyAlignment="1">
      <alignment vertical="center"/>
    </xf>
    <xf numFmtId="1" fontId="22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top" wrapText="1"/>
    </xf>
    <xf numFmtId="2" fontId="2" fillId="2" borderId="0" xfId="0" applyNumberFormat="1" applyFont="1" applyFill="1" applyAlignment="1">
      <alignment vertical="center"/>
    </xf>
    <xf numFmtId="1" fontId="16" fillId="2" borderId="2" xfId="0" applyNumberFormat="1" applyFont="1" applyFill="1" applyBorder="1" applyAlignment="1">
      <alignment horizontal="center" vertical="center"/>
    </xf>
    <xf numFmtId="2" fontId="18" fillId="2" borderId="2" xfId="0" applyNumberFormat="1" applyFont="1" applyFill="1" applyBorder="1" applyAlignment="1">
      <alignment vertical="center"/>
    </xf>
    <xf numFmtId="2" fontId="16" fillId="2" borderId="2" xfId="0" applyNumberFormat="1" applyFont="1" applyFill="1" applyBorder="1" applyAlignment="1">
      <alignment vertical="center"/>
    </xf>
    <xf numFmtId="2" fontId="21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2" fontId="0" fillId="2" borderId="0" xfId="0" applyNumberFormat="1" applyFill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/>
    <xf numFmtId="1" fontId="18" fillId="2" borderId="2" xfId="0" applyNumberFormat="1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vertical="center"/>
    </xf>
    <xf numFmtId="1" fontId="21" fillId="2" borderId="2" xfId="0" applyNumberFormat="1" applyFont="1" applyFill="1" applyBorder="1"/>
    <xf numFmtId="2" fontId="21" fillId="2" borderId="2" xfId="0" applyNumberFormat="1" applyFont="1" applyFill="1" applyBorder="1" applyAlignment="1">
      <alignment vertical="center"/>
    </xf>
    <xf numFmtId="1" fontId="22" fillId="2" borderId="2" xfId="0" applyNumberFormat="1" applyFont="1" applyFill="1" applyBorder="1" applyAlignment="1">
      <alignment vertical="center"/>
    </xf>
    <xf numFmtId="1" fontId="22" fillId="2" borderId="2" xfId="0" applyNumberFormat="1" applyFont="1" applyFill="1" applyBorder="1"/>
    <xf numFmtId="2" fontId="22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top" wrapText="1"/>
    </xf>
    <xf numFmtId="2" fontId="6" fillId="2" borderId="0" xfId="0" applyNumberFormat="1" applyFont="1" applyFill="1" applyAlignment="1">
      <alignment vertical="top" wrapText="1"/>
    </xf>
    <xf numFmtId="1" fontId="5" fillId="2" borderId="0" xfId="0" applyNumberFormat="1" applyFont="1" applyFill="1" applyAlignment="1">
      <alignment vertical="top" wrapText="1"/>
    </xf>
    <xf numFmtId="164" fontId="6" fillId="2" borderId="2" xfId="0" applyNumberFormat="1" applyFont="1" applyFill="1" applyBorder="1" applyAlignment="1">
      <alignment vertical="top" wrapText="1"/>
    </xf>
    <xf numFmtId="164" fontId="5" fillId="2" borderId="2" xfId="0" applyNumberFormat="1" applyFont="1" applyFill="1" applyBorder="1" applyAlignment="1">
      <alignment vertical="top" wrapText="1"/>
    </xf>
    <xf numFmtId="164" fontId="2" fillId="2" borderId="0" xfId="0" applyNumberFormat="1" applyFont="1" applyFill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vertical="center" wrapText="1"/>
    </xf>
    <xf numFmtId="1" fontId="26" fillId="2" borderId="2" xfId="0" applyNumberFormat="1" applyFont="1" applyFill="1" applyBorder="1" applyAlignment="1">
      <alignment horizontal="left" vertical="top" wrapText="1" readingOrder="1"/>
    </xf>
    <xf numFmtId="1" fontId="18" fillId="2" borderId="3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horizontal="right" vertical="center" wrapText="1"/>
    </xf>
    <xf numFmtId="164" fontId="18" fillId="2" borderId="2" xfId="0" applyNumberFormat="1" applyFont="1" applyFill="1" applyBorder="1" applyAlignment="1">
      <alignment horizontal="right" vertical="center" wrapText="1"/>
    </xf>
    <xf numFmtId="164" fontId="16" fillId="2" borderId="2" xfId="0" applyNumberFormat="1" applyFont="1" applyFill="1" applyBorder="1" applyAlignment="1">
      <alignment horizontal="right" vertical="center" wrapText="1"/>
    </xf>
    <xf numFmtId="164" fontId="25" fillId="2" borderId="2" xfId="0" applyNumberFormat="1" applyFont="1" applyFill="1" applyBorder="1" applyAlignment="1">
      <alignment horizontal="right" vertical="center" wrapText="1"/>
    </xf>
    <xf numFmtId="164" fontId="26" fillId="2" borderId="2" xfId="0" applyNumberFormat="1" applyFont="1" applyFill="1" applyBorder="1" applyAlignment="1">
      <alignment horizontal="right" vertical="center" wrapText="1"/>
    </xf>
    <xf numFmtId="1" fontId="26" fillId="2" borderId="2" xfId="0" applyNumberFormat="1" applyFont="1" applyFill="1" applyBorder="1" applyAlignment="1">
      <alignment horizontal="right" vertical="center" wrapText="1"/>
    </xf>
    <xf numFmtId="1" fontId="11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1" fontId="2" fillId="2" borderId="0" xfId="0" applyNumberFormat="1" applyFont="1" applyFill="1" applyAlignment="1">
      <alignment vertical="top" wrapText="1"/>
    </xf>
    <xf numFmtId="1" fontId="3" fillId="2" borderId="0" xfId="0" applyNumberFormat="1" applyFont="1" applyFill="1" applyAlignment="1">
      <alignment vertical="top" wrapText="1"/>
    </xf>
    <xf numFmtId="2" fontId="18" fillId="2" borderId="2" xfId="0" applyNumberFormat="1" applyFont="1" applyFill="1" applyBorder="1" applyAlignment="1">
      <alignment vertical="center" wrapText="1"/>
    </xf>
    <xf numFmtId="2" fontId="16" fillId="2" borderId="2" xfId="0" applyNumberFormat="1" applyFont="1" applyFill="1" applyBorder="1" applyAlignment="1">
      <alignment vertical="center" wrapText="1"/>
    </xf>
    <xf numFmtId="1" fontId="21" fillId="2" borderId="0" xfId="0" applyNumberFormat="1" applyFont="1" applyFill="1" applyAlignment="1">
      <alignment vertical="center" wrapText="1"/>
    </xf>
    <xf numFmtId="1" fontId="21" fillId="2" borderId="0" xfId="0" applyNumberFormat="1" applyFont="1" applyFill="1" applyAlignment="1">
      <alignment horizontal="center" vertical="center" wrapText="1"/>
    </xf>
    <xf numFmtId="1" fontId="2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top" wrapText="1"/>
    </xf>
    <xf numFmtId="1" fontId="28" fillId="2" borderId="2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 wrapText="1"/>
    </xf>
    <xf numFmtId="1" fontId="14" fillId="2" borderId="0" xfId="0" applyNumberFormat="1" applyFont="1" applyFill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1" fontId="6" fillId="2" borderId="9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vertical="center" wrapText="1"/>
    </xf>
    <xf numFmtId="1" fontId="19" fillId="2" borderId="2" xfId="0" applyNumberFormat="1" applyFont="1" applyFill="1" applyBorder="1" applyAlignment="1">
      <alignment vertical="center"/>
    </xf>
    <xf numFmtId="2" fontId="19" fillId="2" borderId="0" xfId="0" applyNumberFormat="1" applyFont="1" applyFill="1" applyAlignment="1">
      <alignment vertical="center"/>
    </xf>
    <xf numFmtId="2" fontId="20" fillId="2" borderId="0" xfId="0" applyNumberFormat="1" applyFont="1" applyFill="1" applyAlignment="1">
      <alignment vertical="center" wrapText="1"/>
    </xf>
    <xf numFmtId="1" fontId="20" fillId="2" borderId="0" xfId="0" applyNumberFormat="1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1" fontId="25" fillId="2" borderId="2" xfId="0" applyNumberFormat="1" applyFont="1" applyFill="1" applyBorder="1" applyAlignment="1">
      <alignment horizontal="left" vertical="top" wrapText="1" readingOrder="1"/>
    </xf>
    <xf numFmtId="1" fontId="18" fillId="2" borderId="2" xfId="0" applyNumberFormat="1" applyFont="1" applyFill="1" applyBorder="1" applyAlignment="1">
      <alignment vertical="top" wrapText="1"/>
    </xf>
    <xf numFmtId="1" fontId="25" fillId="2" borderId="2" xfId="0" applyNumberFormat="1" applyFont="1" applyFill="1" applyBorder="1" applyAlignment="1">
      <alignment horizontal="right" vertical="top" wrapText="1" readingOrder="1"/>
    </xf>
    <xf numFmtId="1" fontId="18" fillId="2" borderId="2" xfId="0" applyNumberFormat="1" applyFont="1" applyFill="1" applyBorder="1" applyAlignment="1">
      <alignment horizontal="right" vertical="top" wrapText="1"/>
    </xf>
    <xf numFmtId="1" fontId="16" fillId="2" borderId="2" xfId="0" applyNumberFormat="1" applyFont="1" applyFill="1" applyBorder="1" applyAlignment="1">
      <alignment vertical="top" wrapText="1"/>
    </xf>
    <xf numFmtId="1" fontId="26" fillId="2" borderId="2" xfId="0" applyNumberFormat="1" applyFont="1" applyFill="1" applyBorder="1" applyAlignment="1">
      <alignment horizontal="right" vertical="top" wrapText="1" readingOrder="1"/>
    </xf>
    <xf numFmtId="1" fontId="18" fillId="2" borderId="9" xfId="0" applyNumberFormat="1" applyFont="1" applyFill="1" applyBorder="1" applyAlignment="1">
      <alignment vertical="center"/>
    </xf>
    <xf numFmtId="1" fontId="25" fillId="2" borderId="9" xfId="0" applyNumberFormat="1" applyFont="1" applyFill="1" applyBorder="1" applyAlignment="1">
      <alignment horizontal="left" vertical="top" wrapText="1" readingOrder="1"/>
    </xf>
    <xf numFmtId="1" fontId="18" fillId="2" borderId="9" xfId="0" applyNumberFormat="1" applyFont="1" applyFill="1" applyBorder="1" applyAlignment="1">
      <alignment vertical="top" wrapText="1"/>
    </xf>
    <xf numFmtId="1" fontId="25" fillId="2" borderId="9" xfId="0" applyNumberFormat="1" applyFont="1" applyFill="1" applyBorder="1" applyAlignment="1">
      <alignment horizontal="right" vertical="top" wrapText="1" readingOrder="1"/>
    </xf>
    <xf numFmtId="1" fontId="18" fillId="2" borderId="9" xfId="0" applyNumberFormat="1" applyFont="1" applyFill="1" applyBorder="1" applyAlignment="1">
      <alignment horizontal="right" vertical="top" wrapText="1"/>
    </xf>
    <xf numFmtId="1" fontId="16" fillId="2" borderId="2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vertical="top" wrapText="1"/>
    </xf>
    <xf numFmtId="1" fontId="18" fillId="2" borderId="6" xfId="0" applyNumberFormat="1" applyFont="1" applyFill="1" applyBorder="1" applyAlignment="1">
      <alignment vertical="top" wrapText="1"/>
    </xf>
    <xf numFmtId="1" fontId="16" fillId="2" borderId="5" xfId="0" applyNumberFormat="1" applyFont="1" applyFill="1" applyBorder="1" applyAlignment="1">
      <alignment horizontal="right" vertical="top" wrapText="1"/>
    </xf>
    <xf numFmtId="1" fontId="18" fillId="2" borderId="5" xfId="0" applyNumberFormat="1" applyFont="1" applyFill="1" applyBorder="1" applyAlignment="1">
      <alignment horizontal="right" vertical="top" wrapText="1"/>
    </xf>
    <xf numFmtId="1" fontId="18" fillId="2" borderId="3" xfId="0" applyNumberFormat="1" applyFont="1" applyFill="1" applyBorder="1" applyAlignment="1">
      <alignment horizontal="right" vertical="top" wrapText="1"/>
    </xf>
    <xf numFmtId="1" fontId="16" fillId="2" borderId="21" xfId="0" applyNumberFormat="1" applyFont="1" applyFill="1" applyBorder="1" applyAlignment="1">
      <alignment horizontal="right" vertical="top" wrapText="1"/>
    </xf>
    <xf numFmtId="1" fontId="18" fillId="2" borderId="21" xfId="0" applyNumberFormat="1" applyFont="1" applyFill="1" applyBorder="1" applyAlignment="1">
      <alignment horizontal="right" vertical="top" wrapText="1"/>
    </xf>
    <xf numFmtId="1" fontId="18" fillId="2" borderId="21" xfId="0" applyNumberFormat="1" applyFont="1" applyFill="1" applyBorder="1" applyAlignment="1">
      <alignment horizontal="right"/>
    </xf>
    <xf numFmtId="2" fontId="5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vertical="center" wrapText="1"/>
    </xf>
    <xf numFmtId="2" fontId="6" fillId="2" borderId="0" xfId="0" applyNumberFormat="1" applyFont="1" applyFill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18" fillId="2" borderId="6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" fontId="22" fillId="2" borderId="2" xfId="0" applyNumberFormat="1" applyFont="1" applyFill="1" applyBorder="1" applyAlignment="1">
      <alignment horizontal="center" vertical="center" wrapText="1"/>
    </xf>
    <xf numFmtId="2" fontId="20" fillId="2" borderId="0" xfId="0" applyNumberFormat="1" applyFont="1" applyFill="1" applyAlignment="1">
      <alignment horizontal="center" vertical="center" wrapText="1"/>
    </xf>
    <xf numFmtId="1" fontId="20" fillId="2" borderId="2" xfId="0" applyNumberFormat="1" applyFont="1" applyFill="1" applyBorder="1" applyAlignment="1">
      <alignment vertical="center"/>
    </xf>
    <xf numFmtId="1" fontId="21" fillId="2" borderId="2" xfId="0" applyNumberFormat="1" applyFont="1" applyFill="1" applyBorder="1" applyAlignment="1">
      <alignment vertical="center" wrapText="1"/>
    </xf>
    <xf numFmtId="1" fontId="22" fillId="2" borderId="2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1" fontId="19" fillId="2" borderId="0" xfId="0" applyNumberFormat="1" applyFont="1" applyFill="1" applyAlignment="1">
      <alignment vertical="center" wrapText="1"/>
    </xf>
    <xf numFmtId="1" fontId="5" fillId="2" borderId="0" xfId="0" applyNumberFormat="1" applyFont="1" applyFill="1" applyAlignment="1">
      <alignment vertical="center"/>
    </xf>
    <xf numFmtId="1" fontId="18" fillId="3" borderId="2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164" fontId="6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" fontId="2" fillId="2" borderId="2" xfId="0" applyNumberFormat="1" applyFont="1" applyFill="1" applyBorder="1"/>
    <xf numFmtId="1" fontId="3" fillId="2" borderId="2" xfId="0" applyNumberFormat="1" applyFont="1" applyFill="1" applyBorder="1"/>
    <xf numFmtId="1" fontId="10" fillId="2" borderId="2" xfId="0" applyNumberFormat="1" applyFont="1" applyFill="1" applyBorder="1" applyAlignment="1">
      <alignment horizontal="right" vertical="top" wrapText="1" readingOrder="1"/>
    </xf>
    <xf numFmtId="164" fontId="2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center" readingOrder="1"/>
    </xf>
    <xf numFmtId="1" fontId="9" fillId="2" borderId="2" xfId="0" applyNumberFormat="1" applyFont="1" applyFill="1" applyBorder="1" applyAlignment="1">
      <alignment horizontal="right" vertical="top" wrapText="1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" fontId="3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top" wrapText="1" readingOrder="1"/>
    </xf>
    <xf numFmtId="1" fontId="2" fillId="2" borderId="2" xfId="0" applyNumberFormat="1" applyFont="1" applyFill="1" applyBorder="1" applyAlignment="1">
      <alignment horizontal="right"/>
    </xf>
    <xf numFmtId="0" fontId="6" fillId="2" borderId="0" xfId="0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right"/>
    </xf>
    <xf numFmtId="1" fontId="9" fillId="2" borderId="2" xfId="0" applyNumberFormat="1" applyFont="1" applyFill="1" applyBorder="1" applyAlignment="1">
      <alignment horizontal="right" vertical="top" wrapText="1"/>
    </xf>
    <xf numFmtId="2" fontId="3" fillId="2" borderId="2" xfId="0" applyNumberFormat="1" applyFont="1" applyFill="1" applyBorder="1" applyAlignment="1">
      <alignment vertical="center"/>
    </xf>
    <xf numFmtId="1" fontId="12" fillId="2" borderId="2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vertical="center"/>
    </xf>
    <xf numFmtId="1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vertical="center" wrapText="1"/>
    </xf>
    <xf numFmtId="1" fontId="0" fillId="2" borderId="0" xfId="0" applyNumberFormat="1" applyFill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1" fontId="6" fillId="2" borderId="6" xfId="0" applyNumberFormat="1" applyFont="1" applyFill="1" applyBorder="1" applyAlignment="1">
      <alignment vertical="center"/>
    </xf>
    <xf numFmtId="0" fontId="31" fillId="2" borderId="10" xfId="0" applyFont="1" applyFill="1" applyBorder="1" applyAlignment="1">
      <alignment vertical="top" wrapText="1"/>
    </xf>
    <xf numFmtId="1" fontId="5" fillId="2" borderId="6" xfId="0" applyNumberFormat="1" applyFont="1" applyFill="1" applyBorder="1" applyAlignment="1">
      <alignment vertical="center"/>
    </xf>
    <xf numFmtId="1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vertical="center"/>
    </xf>
    <xf numFmtId="1" fontId="5" fillId="2" borderId="9" xfId="0" applyNumberFormat="1" applyFont="1" applyFill="1" applyBorder="1"/>
    <xf numFmtId="164" fontId="5" fillId="2" borderId="9" xfId="0" applyNumberFormat="1" applyFont="1" applyFill="1" applyBorder="1" applyAlignment="1">
      <alignment vertical="center"/>
    </xf>
    <xf numFmtId="1" fontId="6" fillId="2" borderId="21" xfId="0" applyNumberFormat="1" applyFont="1" applyFill="1" applyBorder="1"/>
    <xf numFmtId="164" fontId="6" fillId="2" borderId="21" xfId="0" applyNumberFormat="1" applyFont="1" applyFill="1" applyBorder="1" applyAlignment="1">
      <alignment vertical="center"/>
    </xf>
    <xf numFmtId="0" fontId="31" fillId="2" borderId="21" xfId="0" applyFont="1" applyFill="1" applyBorder="1" applyAlignment="1">
      <alignment vertical="top" wrapText="1"/>
    </xf>
    <xf numFmtId="1" fontId="5" fillId="2" borderId="21" xfId="0" applyNumberFormat="1" applyFont="1" applyFill="1" applyBorder="1"/>
    <xf numFmtId="164" fontId="5" fillId="2" borderId="21" xfId="0" applyNumberFormat="1" applyFont="1" applyFill="1" applyBorder="1" applyAlignment="1">
      <alignment vertical="center"/>
    </xf>
    <xf numFmtId="1" fontId="5" fillId="2" borderId="21" xfId="0" applyNumberFormat="1" applyFont="1" applyFill="1" applyBorder="1" applyAlignment="1">
      <alignment vertical="center" wrapText="1"/>
    </xf>
    <xf numFmtId="1" fontId="5" fillId="2" borderId="21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2" fontId="16" fillId="2" borderId="2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164" fontId="18" fillId="2" borderId="2" xfId="0" applyNumberFormat="1" applyFont="1" applyFill="1" applyBorder="1" applyAlignment="1">
      <alignment horizontal="right" vertical="center"/>
    </xf>
    <xf numFmtId="164" fontId="16" fillId="2" borderId="2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vertical="center" wrapText="1"/>
    </xf>
    <xf numFmtId="164" fontId="0" fillId="2" borderId="0" xfId="0" applyNumberForma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2" fillId="2" borderId="2" xfId="0" applyNumberFormat="1" applyFont="1" applyFill="1" applyBorder="1" applyAlignment="1">
      <alignment vertical="center" wrapText="1"/>
    </xf>
    <xf numFmtId="1" fontId="5" fillId="2" borderId="2" xfId="0" applyNumberFormat="1" applyFont="1" applyFill="1" applyBorder="1" applyAlignment="1">
      <alignment vertical="center" wrapText="1"/>
    </xf>
    <xf numFmtId="1" fontId="5" fillId="2" borderId="0" xfId="0" applyNumberFormat="1" applyFont="1" applyFill="1" applyAlignment="1">
      <alignment horizontal="center" vertical="top" wrapText="1"/>
    </xf>
    <xf numFmtId="1" fontId="16" fillId="2" borderId="3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right" vertical="center" wrapText="1"/>
    </xf>
    <xf numFmtId="1" fontId="0" fillId="2" borderId="0" xfId="0" applyNumberFormat="1" applyFill="1" applyAlignment="1">
      <alignment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1" fontId="5" fillId="2" borderId="21" xfId="0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2" fontId="6" fillId="2" borderId="21" xfId="0" applyNumberFormat="1" applyFont="1" applyFill="1" applyBorder="1" applyAlignment="1">
      <alignment vertical="center"/>
    </xf>
    <xf numFmtId="1" fontId="16" fillId="2" borderId="3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vertical="center"/>
    </xf>
    <xf numFmtId="1" fontId="7" fillId="2" borderId="10" xfId="0" applyNumberFormat="1" applyFont="1" applyFill="1" applyBorder="1" applyAlignment="1">
      <alignment vertical="center"/>
    </xf>
    <xf numFmtId="2" fontId="18" fillId="2" borderId="3" xfId="0" applyNumberFormat="1" applyFont="1" applyFill="1" applyBorder="1" applyAlignment="1">
      <alignment horizontal="right" vertical="center" wrapText="1"/>
    </xf>
    <xf numFmtId="1" fontId="16" fillId="2" borderId="21" xfId="0" applyNumberFormat="1" applyFont="1" applyFill="1" applyBorder="1" applyAlignment="1">
      <alignment horizontal="right" vertical="center"/>
    </xf>
    <xf numFmtId="2" fontId="18" fillId="2" borderId="21" xfId="0" applyNumberFormat="1" applyFont="1" applyFill="1" applyBorder="1" applyAlignment="1">
      <alignment horizontal="right" vertical="center" wrapText="1"/>
    </xf>
    <xf numFmtId="2" fontId="5" fillId="2" borderId="21" xfId="0" applyNumberFormat="1" applyFont="1" applyFill="1" applyBorder="1" applyAlignment="1">
      <alignment vertical="center"/>
    </xf>
    <xf numFmtId="166" fontId="2" fillId="2" borderId="0" xfId="0" applyNumberFormat="1" applyFont="1" applyFill="1" applyAlignment="1">
      <alignment vertical="center"/>
    </xf>
    <xf numFmtId="1" fontId="24" fillId="2" borderId="0" xfId="0" applyNumberFormat="1" applyFont="1" applyFill="1" applyAlignment="1">
      <alignment vertical="center" wrapText="1"/>
    </xf>
    <xf numFmtId="1" fontId="13" fillId="2" borderId="2" xfId="0" applyNumberFormat="1" applyFont="1" applyFill="1" applyBorder="1" applyAlignment="1">
      <alignment vertical="center"/>
    </xf>
    <xf numFmtId="2" fontId="7" fillId="2" borderId="0" xfId="0" applyNumberFormat="1" applyFont="1" applyFill="1" applyAlignment="1">
      <alignment vertical="center"/>
    </xf>
    <xf numFmtId="0" fontId="34" fillId="2" borderId="2" xfId="0" applyNumberFormat="1" applyFont="1" applyFill="1" applyBorder="1" applyAlignment="1">
      <alignment vertical="top" wrapText="1" readingOrder="1"/>
    </xf>
    <xf numFmtId="167" fontId="34" fillId="2" borderId="2" xfId="0" applyNumberFormat="1" applyFont="1" applyFill="1" applyBorder="1" applyAlignment="1">
      <alignment vertical="top" wrapText="1" readingOrder="1"/>
    </xf>
    <xf numFmtId="0" fontId="35" fillId="5" borderId="2" xfId="0" applyNumberFormat="1" applyFont="1" applyFill="1" applyBorder="1" applyAlignment="1">
      <alignment vertical="top" wrapText="1" readingOrder="1"/>
    </xf>
    <xf numFmtId="0" fontId="35" fillId="2" borderId="2" xfId="0" applyFont="1" applyFill="1" applyBorder="1" applyAlignment="1">
      <alignment horizontal="right" vertical="center"/>
    </xf>
    <xf numFmtId="0" fontId="34" fillId="5" borderId="2" xfId="0" applyNumberFormat="1" applyFont="1" applyFill="1" applyBorder="1" applyAlignment="1">
      <alignment vertical="top" wrapText="1" readingOrder="1"/>
    </xf>
    <xf numFmtId="1" fontId="34" fillId="6" borderId="2" xfId="0" applyNumberFormat="1" applyFont="1" applyFill="1" applyBorder="1" applyAlignment="1">
      <alignment horizontal="right" vertical="center"/>
    </xf>
    <xf numFmtId="1" fontId="35" fillId="5" borderId="2" xfId="0" applyNumberFormat="1" applyFont="1" applyFill="1" applyBorder="1" applyAlignment="1">
      <alignment vertical="top" wrapText="1" readingOrder="1"/>
    </xf>
    <xf numFmtId="1" fontId="35" fillId="2" borderId="2" xfId="0" applyNumberFormat="1" applyFont="1" applyFill="1" applyBorder="1" applyAlignment="1">
      <alignment horizontal="right" vertical="center"/>
    </xf>
    <xf numFmtId="167" fontId="35" fillId="5" borderId="2" xfId="0" applyNumberFormat="1" applyFont="1" applyFill="1" applyBorder="1" applyAlignment="1">
      <alignment vertical="top" wrapText="1" readingOrder="1"/>
    </xf>
    <xf numFmtId="1" fontId="34" fillId="2" borderId="2" xfId="0" applyNumberFormat="1" applyFont="1" applyFill="1" applyBorder="1" applyAlignment="1">
      <alignment vertical="top" wrapText="1" readingOrder="1"/>
    </xf>
    <xf numFmtId="1" fontId="34" fillId="5" borderId="2" xfId="0" applyNumberFormat="1" applyFont="1" applyFill="1" applyBorder="1" applyAlignment="1">
      <alignment vertical="top" wrapText="1" readingOrder="1"/>
    </xf>
    <xf numFmtId="1" fontId="34" fillId="7" borderId="2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top" wrapText="1"/>
    </xf>
    <xf numFmtId="0" fontId="20" fillId="4" borderId="21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top" wrapText="1"/>
    </xf>
    <xf numFmtId="0" fontId="4" fillId="2" borderId="21" xfId="0" applyFont="1" applyFill="1" applyBorder="1" applyAlignment="1">
      <alignment vertical="center" wrapText="1"/>
    </xf>
    <xf numFmtId="164" fontId="12" fillId="2" borderId="6" xfId="0" applyNumberFormat="1" applyFont="1" applyFill="1" applyBorder="1" applyAlignment="1">
      <alignment vertical="center" wrapText="1"/>
    </xf>
    <xf numFmtId="1" fontId="12" fillId="2" borderId="21" xfId="0" applyNumberFormat="1" applyFont="1" applyFill="1" applyBorder="1" applyAlignment="1">
      <alignment horizontal="center" vertical="center" wrapText="1"/>
    </xf>
    <xf numFmtId="1" fontId="12" fillId="2" borderId="3" xfId="3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1" fontId="13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vertical="center" wrapText="1"/>
    </xf>
    <xf numFmtId="164" fontId="13" fillId="2" borderId="6" xfId="0" applyNumberFormat="1" applyFont="1" applyFill="1" applyBorder="1" applyAlignment="1">
      <alignment vertical="center" wrapText="1"/>
    </xf>
    <xf numFmtId="1" fontId="13" fillId="3" borderId="2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vertical="center"/>
    </xf>
    <xf numFmtId="0" fontId="38" fillId="2" borderId="21" xfId="0" applyFont="1" applyFill="1" applyBorder="1" applyAlignment="1">
      <alignment vertical="center" wrapText="1"/>
    </xf>
    <xf numFmtId="0" fontId="38" fillId="2" borderId="0" xfId="0" applyFont="1" applyFill="1" applyAlignment="1">
      <alignment vertical="center" wrapText="1"/>
    </xf>
    <xf numFmtId="1" fontId="37" fillId="2" borderId="21" xfId="3" applyNumberFormat="1" applyFont="1" applyFill="1" applyBorder="1" applyAlignment="1">
      <alignment horizontal="right" vertical="center"/>
    </xf>
    <xf numFmtId="2" fontId="37" fillId="2" borderId="21" xfId="3" applyNumberFormat="1" applyFont="1" applyFill="1" applyBorder="1" applyAlignment="1">
      <alignment horizontal="right" vertical="center"/>
    </xf>
    <xf numFmtId="10" fontId="37" fillId="2" borderId="21" xfId="2" applyNumberFormat="1" applyFont="1" applyFill="1" applyBorder="1" applyAlignment="1">
      <alignment horizontal="right" vertical="center" wrapText="1"/>
    </xf>
    <xf numFmtId="0" fontId="4" fillId="2" borderId="21" xfId="0" applyFont="1" applyFill="1" applyBorder="1" applyAlignment="1">
      <alignment horizontal="right" vertical="center" wrapText="1"/>
    </xf>
    <xf numFmtId="10" fontId="39" fillId="2" borderId="21" xfId="2" applyNumberFormat="1" applyFont="1" applyFill="1" applyBorder="1" applyAlignment="1">
      <alignment horizontal="right" vertical="center" wrapText="1"/>
    </xf>
    <xf numFmtId="2" fontId="5" fillId="2" borderId="0" xfId="0" applyNumberFormat="1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23" fillId="2" borderId="0" xfId="0" applyFont="1" applyFill="1" applyAlignment="1">
      <alignment vertical="top" wrapText="1"/>
    </xf>
    <xf numFmtId="0" fontId="21" fillId="2" borderId="0" xfId="0" applyFont="1" applyFill="1" applyAlignment="1">
      <alignment vertical="top" wrapText="1"/>
    </xf>
    <xf numFmtId="0" fontId="40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vertical="center" wrapText="1"/>
    </xf>
    <xf numFmtId="1" fontId="41" fillId="2" borderId="0" xfId="0" applyNumberFormat="1" applyFont="1" applyFill="1" applyAlignment="1">
      <alignment horizontal="center" vertical="top" wrapText="1"/>
    </xf>
    <xf numFmtId="0" fontId="42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 wrapText="1"/>
    </xf>
    <xf numFmtId="1" fontId="16" fillId="2" borderId="6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top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8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vertical="top" wrapText="1"/>
    </xf>
    <xf numFmtId="1" fontId="5" fillId="2" borderId="0" xfId="0" applyNumberFormat="1" applyFont="1" applyFill="1" applyAlignment="1">
      <alignment horizontal="center" vertical="top" wrapText="1"/>
    </xf>
    <xf numFmtId="0" fontId="16" fillId="2" borderId="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vertical="top" wrapText="1"/>
    </xf>
    <xf numFmtId="0" fontId="0" fillId="2" borderId="27" xfId="0" applyFill="1" applyBorder="1" applyAlignment="1">
      <alignment vertical="top" wrapText="1"/>
    </xf>
    <xf numFmtId="1" fontId="6" fillId="2" borderId="21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vertical="top" wrapText="1"/>
    </xf>
    <xf numFmtId="0" fontId="17" fillId="2" borderId="5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2" fontId="16" fillId="2" borderId="3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/>
    </xf>
    <xf numFmtId="1" fontId="16" fillId="2" borderId="5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top" wrapText="1"/>
    </xf>
    <xf numFmtId="1" fontId="22" fillId="2" borderId="3" xfId="0" applyNumberFormat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vertical="top" wrapText="1"/>
    </xf>
    <xf numFmtId="0" fontId="21" fillId="2" borderId="9" xfId="0" applyFont="1" applyFill="1" applyBorder="1" applyAlignment="1">
      <alignment vertical="top" wrapText="1"/>
    </xf>
    <xf numFmtId="1" fontId="22" fillId="2" borderId="6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top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vertical="top" wrapText="1"/>
    </xf>
    <xf numFmtId="1" fontId="22" fillId="2" borderId="3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top" wrapText="1"/>
    </xf>
    <xf numFmtId="1" fontId="22" fillId="2" borderId="5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0" fillId="2" borderId="0" xfId="0" applyNumberFormat="1" applyFill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1" fontId="3" fillId="2" borderId="6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/>
    </xf>
    <xf numFmtId="1" fontId="16" fillId="2" borderId="3" xfId="0" applyNumberFormat="1" applyFont="1" applyFill="1" applyBorder="1" applyAlignment="1">
      <alignment vertical="center" wrapText="1"/>
    </xf>
    <xf numFmtId="1" fontId="22" fillId="2" borderId="0" xfId="0" applyNumberFormat="1" applyFont="1" applyFill="1" applyAlignment="1">
      <alignment horizontal="center" vertical="center"/>
    </xf>
    <xf numFmtId="0" fontId="18" fillId="2" borderId="5" xfId="0" applyFont="1" applyFill="1" applyBorder="1" applyAlignment="1">
      <alignment vertical="center" wrapText="1"/>
    </xf>
    <xf numFmtId="1" fontId="22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vertical="center" wrapText="1"/>
    </xf>
    <xf numFmtId="1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vertical="center" wrapText="1"/>
    </xf>
    <xf numFmtId="2" fontId="1" fillId="2" borderId="0" xfId="0" applyNumberFormat="1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0" fontId="27" fillId="2" borderId="4" xfId="0" applyFont="1" applyFill="1" applyBorder="1" applyAlignment="1">
      <alignment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vertical="center" wrapText="1"/>
    </xf>
    <xf numFmtId="1" fontId="12" fillId="2" borderId="6" xfId="3" applyNumberFormat="1" applyFont="1" applyFill="1" applyBorder="1" applyAlignment="1">
      <alignment horizontal="center" vertical="center" wrapText="1"/>
    </xf>
    <xf numFmtId="0" fontId="27" fillId="2" borderId="4" xfId="3" applyFont="1" applyFill="1" applyBorder="1" applyAlignment="1">
      <alignment vertical="center" wrapText="1"/>
    </xf>
    <xf numFmtId="0" fontId="27" fillId="2" borderId="5" xfId="3" applyFont="1" applyFill="1" applyBorder="1" applyAlignment="1">
      <alignment vertical="center" wrapText="1"/>
    </xf>
    <xf numFmtId="1" fontId="12" fillId="2" borderId="3" xfId="3" applyNumberFormat="1" applyFont="1" applyFill="1" applyBorder="1" applyAlignment="1">
      <alignment horizontal="center" vertical="center" wrapText="1"/>
    </xf>
    <xf numFmtId="0" fontId="27" fillId="2" borderId="7" xfId="3" applyFont="1" applyFill="1" applyBorder="1" applyAlignment="1">
      <alignment vertical="center" wrapText="1"/>
    </xf>
    <xf numFmtId="1" fontId="12" fillId="2" borderId="21" xfId="0" applyNumberFormat="1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vertical="center" wrapText="1"/>
    </xf>
    <xf numFmtId="2" fontId="8" fillId="2" borderId="0" xfId="0" applyNumberFormat="1" applyFont="1" applyFill="1" applyAlignment="1">
      <alignment horizontal="center" vertical="center" wrapText="1"/>
    </xf>
    <xf numFmtId="1" fontId="19" fillId="2" borderId="21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1" fontId="5" fillId="2" borderId="21" xfId="0" applyNumberFormat="1" applyFont="1" applyFill="1" applyBorder="1" applyAlignment="1">
      <alignment horizontal="center" vertical="center" wrapText="1"/>
    </xf>
    <xf numFmtId="1" fontId="8" fillId="2" borderId="21" xfId="0" applyNumberFormat="1" applyFont="1" applyFill="1" applyBorder="1" applyAlignment="1">
      <alignment horizontal="center" vertical="center" wrapText="1"/>
    </xf>
    <xf numFmtId="1" fontId="29" fillId="2" borderId="21" xfId="0" applyNumberFormat="1" applyFont="1" applyFill="1" applyBorder="1" applyAlignment="1">
      <alignment horizontal="center" vertical="center" wrapText="1"/>
    </xf>
    <xf numFmtId="1" fontId="5" fillId="2" borderId="22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16" fillId="2" borderId="11" xfId="0" applyNumberFormat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2" fontId="19" fillId="2" borderId="0" xfId="0" applyNumberFormat="1" applyFont="1" applyFill="1" applyAlignment="1">
      <alignment horizontal="center" vertical="center" wrapText="1"/>
    </xf>
    <xf numFmtId="0" fontId="21" fillId="2" borderId="5" xfId="0" applyFont="1" applyFill="1" applyBorder="1" applyAlignment="1">
      <alignment vertical="center" wrapText="1"/>
    </xf>
    <xf numFmtId="2" fontId="19" fillId="2" borderId="0" xfId="0" applyNumberFormat="1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 wrapText="1"/>
    </xf>
    <xf numFmtId="0" fontId="21" fillId="2" borderId="9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vertical="top" wrapText="1"/>
    </xf>
    <xf numFmtId="0" fontId="17" fillId="2" borderId="16" xfId="0" applyFont="1" applyFill="1" applyBorder="1" applyAlignment="1">
      <alignment vertical="top" wrapText="1"/>
    </xf>
    <xf numFmtId="2" fontId="5" fillId="2" borderId="0" xfId="0" applyNumberFormat="1" applyFont="1" applyFill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5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1" fontId="12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Border="1" applyAlignment="1">
      <alignment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2EDF4"/>
          <bgColor rgb="FFD2EDF4"/>
        </patternFill>
      </fill>
    </dxf>
  </dxfs>
  <tableStyles count="1">
    <tableStyle name="Branch ATM_1-style" pivot="0" count="2"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5:G60" totalsRowCount="1" headerRowDxfId="19" dataDxfId="18" totalsRowDxfId="17">
  <tableColumns count="7">
    <tableColumn id="1" name="Column1" dataDxfId="16" totalsRowDxfId="15"/>
    <tableColumn id="2" name="Column2" totalsRowDxfId="14"/>
    <tableColumn id="3" name="Column3" totalsRowDxfId="13"/>
    <tableColumn id="4" name="Column4" totalsRowLabel="Page-52" dataDxfId="12" totalsRowDxfId="11"/>
    <tableColumn id="5" name="Column5" totalsRowDxfId="10"/>
    <tableColumn id="6" name="Column6" totalsRowDxfId="9"/>
    <tableColumn id="7" name="Column7" totalsRowDxfId="8"/>
  </tableColumns>
  <tableStyleInfo name="Branch ATM_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33"/>
  </sheetPr>
  <dimension ref="A1:G77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B72" sqref="B72"/>
    </sheetView>
  </sheetViews>
  <sheetFormatPr defaultColWidth="14.42578125" defaultRowHeight="15" customHeight="1" x14ac:dyDescent="0.2"/>
  <cols>
    <col min="1" max="1" width="5.85546875" style="100" customWidth="1"/>
    <col min="2" max="2" width="34.85546875" style="100" customWidth="1"/>
    <col min="3" max="3" width="11.140625" style="100" customWidth="1"/>
    <col min="4" max="4" width="13.140625" style="100" customWidth="1"/>
    <col min="5" max="5" width="12.140625" style="100" customWidth="1"/>
    <col min="6" max="6" width="11" style="100" customWidth="1"/>
    <col min="7" max="7" width="12.85546875" style="100" customWidth="1"/>
    <col min="8" max="16384" width="14.42578125" style="100"/>
  </cols>
  <sheetData>
    <row r="1" spans="1:7" ht="18.75" customHeight="1" x14ac:dyDescent="0.2">
      <c r="A1" s="389" t="s">
        <v>1021</v>
      </c>
      <c r="B1" s="390"/>
      <c r="C1" s="390"/>
      <c r="D1" s="390"/>
      <c r="E1" s="390"/>
      <c r="F1" s="390"/>
      <c r="G1" s="390"/>
    </row>
    <row r="2" spans="1:7" ht="15" customHeight="1" x14ac:dyDescent="0.2">
      <c r="A2" s="391" t="s">
        <v>0</v>
      </c>
      <c r="B2" s="392"/>
      <c r="C2" s="392"/>
      <c r="D2" s="392"/>
      <c r="E2" s="392"/>
      <c r="F2" s="392"/>
      <c r="G2" s="392"/>
    </row>
    <row r="3" spans="1:7" ht="15" customHeight="1" x14ac:dyDescent="0.2">
      <c r="A3" s="101"/>
      <c r="B3" s="102"/>
      <c r="C3" s="102"/>
      <c r="D3" s="102"/>
      <c r="E3" s="102"/>
      <c r="F3" s="102"/>
      <c r="G3" s="102"/>
    </row>
    <row r="4" spans="1:7" ht="15" customHeight="1" x14ac:dyDescent="0.2">
      <c r="A4" s="101"/>
      <c r="B4" s="102"/>
      <c r="C4" s="102"/>
      <c r="D4" s="102"/>
      <c r="E4" s="102"/>
      <c r="F4" s="102" t="s">
        <v>962</v>
      </c>
      <c r="G4" s="102"/>
    </row>
    <row r="5" spans="1:7" ht="33" hidden="1" customHeight="1" x14ac:dyDescent="0.2">
      <c r="A5" t="s">
        <v>1014</v>
      </c>
      <c r="B5" t="s">
        <v>1015</v>
      </c>
      <c r="C5" t="s">
        <v>1016</v>
      </c>
      <c r="D5" t="s">
        <v>1017</v>
      </c>
      <c r="E5" t="s">
        <v>1018</v>
      </c>
      <c r="F5" t="s">
        <v>1019</v>
      </c>
      <c r="G5" t="s">
        <v>1020</v>
      </c>
    </row>
    <row r="6" spans="1:7" ht="13.5" customHeight="1" x14ac:dyDescent="0.2">
      <c r="A6" s="94" t="s">
        <v>1</v>
      </c>
      <c r="B6" s="94" t="s">
        <v>2</v>
      </c>
      <c r="C6" s="94" t="s">
        <v>3</v>
      </c>
      <c r="D6" s="94" t="s">
        <v>4</v>
      </c>
      <c r="E6" s="94" t="s">
        <v>5</v>
      </c>
      <c r="F6" s="94" t="s">
        <v>6</v>
      </c>
      <c r="G6" s="314" t="s">
        <v>1010</v>
      </c>
    </row>
    <row r="7" spans="1:7" ht="13.5" customHeight="1" x14ac:dyDescent="0.2">
      <c r="A7" s="95">
        <v>1</v>
      </c>
      <c r="B7" s="96" t="s">
        <v>7</v>
      </c>
      <c r="C7" s="96">
        <v>48</v>
      </c>
      <c r="D7" s="96">
        <v>87</v>
      </c>
      <c r="E7" s="96">
        <v>134</v>
      </c>
      <c r="F7" s="96">
        <f>Table_1[[#This Row],[Column5]]+Table_1[[#This Row],[Column4]]+Table_1[[#This Row],[Column3]]</f>
        <v>269</v>
      </c>
      <c r="G7" s="96">
        <v>391</v>
      </c>
    </row>
    <row r="8" spans="1:7" ht="13.5" customHeight="1" x14ac:dyDescent="0.2">
      <c r="A8" s="95">
        <v>2</v>
      </c>
      <c r="B8" s="329" t="s">
        <v>8</v>
      </c>
      <c r="C8" s="329">
        <v>176</v>
      </c>
      <c r="D8" s="329">
        <v>140</v>
      </c>
      <c r="E8" s="329">
        <v>132</v>
      </c>
      <c r="F8" s="329">
        <f>Table_1[[#This Row],[Column5]]+Table_1[[#This Row],[Column4]]+Table_1[[#This Row],[Column3]]</f>
        <v>448</v>
      </c>
      <c r="G8" s="96">
        <v>525</v>
      </c>
    </row>
    <row r="9" spans="1:7" ht="13.5" customHeight="1" x14ac:dyDescent="0.2">
      <c r="A9" s="95">
        <v>3</v>
      </c>
      <c r="B9" s="329" t="s">
        <v>9</v>
      </c>
      <c r="C9" s="329">
        <v>78</v>
      </c>
      <c r="D9" s="329">
        <v>38</v>
      </c>
      <c r="E9" s="329">
        <v>71</v>
      </c>
      <c r="F9" s="329">
        <f>Table_1[[#This Row],[Column5]]+Table_1[[#This Row],[Column4]]+Table_1[[#This Row],[Column3]]</f>
        <v>187</v>
      </c>
      <c r="G9" s="96">
        <v>165</v>
      </c>
    </row>
    <row r="10" spans="1:7" ht="13.5" customHeight="1" x14ac:dyDescent="0.2">
      <c r="A10" s="95">
        <v>4</v>
      </c>
      <c r="B10" s="329" t="s">
        <v>10</v>
      </c>
      <c r="C10" s="329">
        <v>54</v>
      </c>
      <c r="D10" s="329">
        <v>110</v>
      </c>
      <c r="E10" s="329">
        <v>136</v>
      </c>
      <c r="F10" s="329">
        <f>Table_1[[#This Row],[Column5]]+Table_1[[#This Row],[Column4]]+Table_1[[#This Row],[Column3]]</f>
        <v>300</v>
      </c>
      <c r="G10" s="359">
        <v>221</v>
      </c>
    </row>
    <row r="11" spans="1:7" ht="13.5" customHeight="1" x14ac:dyDescent="0.2">
      <c r="A11" s="95">
        <v>5</v>
      </c>
      <c r="B11" s="329" t="s">
        <v>11</v>
      </c>
      <c r="C11" s="329">
        <v>227</v>
      </c>
      <c r="D11" s="329">
        <v>135</v>
      </c>
      <c r="E11" s="329">
        <v>94</v>
      </c>
      <c r="F11" s="329">
        <f>Table_1[[#This Row],[Column5]]+Table_1[[#This Row],[Column4]]+Table_1[[#This Row],[Column3]]</f>
        <v>456</v>
      </c>
      <c r="G11" s="96">
        <v>474</v>
      </c>
    </row>
    <row r="12" spans="1:7" ht="13.5" customHeight="1" x14ac:dyDescent="0.2">
      <c r="A12" s="95">
        <v>6</v>
      </c>
      <c r="B12" s="329" t="s">
        <v>12</v>
      </c>
      <c r="C12" s="329">
        <v>80</v>
      </c>
      <c r="D12" s="329">
        <v>52</v>
      </c>
      <c r="E12" s="329">
        <v>97</v>
      </c>
      <c r="F12" s="329">
        <f>Table_1[[#This Row],[Column5]]+Table_1[[#This Row],[Column4]]+Table_1[[#This Row],[Column3]]</f>
        <v>229</v>
      </c>
      <c r="G12" s="96">
        <v>125</v>
      </c>
    </row>
    <row r="13" spans="1:7" ht="13.5" customHeight="1" x14ac:dyDescent="0.2">
      <c r="A13" s="95">
        <v>7</v>
      </c>
      <c r="B13" s="329" t="s">
        <v>13</v>
      </c>
      <c r="C13" s="329">
        <v>9</v>
      </c>
      <c r="D13" s="329">
        <v>6</v>
      </c>
      <c r="E13" s="329">
        <v>42</v>
      </c>
      <c r="F13" s="329">
        <f>Table_1[[#This Row],[Column5]]+Table_1[[#This Row],[Column4]]+Table_1[[#This Row],[Column3]]</f>
        <v>57</v>
      </c>
      <c r="G13" s="96">
        <v>47</v>
      </c>
    </row>
    <row r="14" spans="1:7" ht="12.75" customHeight="1" x14ac:dyDescent="0.2">
      <c r="A14" s="95">
        <v>8</v>
      </c>
      <c r="B14" s="96" t="s">
        <v>968</v>
      </c>
      <c r="C14" s="96">
        <v>9</v>
      </c>
      <c r="D14" s="96">
        <v>6</v>
      </c>
      <c r="E14" s="96">
        <v>28</v>
      </c>
      <c r="F14" s="96">
        <f>Table_1[[#This Row],[Column5]]+Table_1[[#This Row],[Column4]]+Table_1[[#This Row],[Column3]]</f>
        <v>43</v>
      </c>
      <c r="G14" s="96">
        <v>29</v>
      </c>
    </row>
    <row r="15" spans="1:7" ht="13.5" customHeight="1" x14ac:dyDescent="0.2">
      <c r="A15" s="95">
        <v>9</v>
      </c>
      <c r="B15" s="96" t="s">
        <v>14</v>
      </c>
      <c r="C15" s="96">
        <v>94</v>
      </c>
      <c r="D15" s="96">
        <v>104</v>
      </c>
      <c r="E15" s="96">
        <v>183</v>
      </c>
      <c r="F15" s="96">
        <f>Table_1[[#This Row],[Column5]]+Table_1[[#This Row],[Column4]]+Table_1[[#This Row],[Column3]]</f>
        <v>381</v>
      </c>
      <c r="G15" s="96">
        <v>429</v>
      </c>
    </row>
    <row r="16" spans="1:7" ht="13.5" customHeight="1" x14ac:dyDescent="0.2">
      <c r="A16" s="95">
        <v>10</v>
      </c>
      <c r="B16" s="96" t="s">
        <v>15</v>
      </c>
      <c r="C16" s="96">
        <v>354</v>
      </c>
      <c r="D16" s="96">
        <v>388</v>
      </c>
      <c r="E16" s="96">
        <v>430</v>
      </c>
      <c r="F16" s="96">
        <f>Table_1[[#This Row],[Column5]]+Table_1[[#This Row],[Column4]]+Table_1[[#This Row],[Column3]]</f>
        <v>1172</v>
      </c>
      <c r="G16" s="359">
        <v>4123</v>
      </c>
    </row>
    <row r="17" spans="1:7" ht="13.5" customHeight="1" x14ac:dyDescent="0.2">
      <c r="A17" s="95">
        <v>11</v>
      </c>
      <c r="B17" s="96" t="s">
        <v>16</v>
      </c>
      <c r="C17" s="96">
        <v>43</v>
      </c>
      <c r="D17" s="96">
        <v>49</v>
      </c>
      <c r="E17" s="96">
        <v>83</v>
      </c>
      <c r="F17" s="96">
        <f>Table_1[[#This Row],[Column5]]+Table_1[[#This Row],[Column4]]+Table_1[[#This Row],[Column3]]</f>
        <v>175</v>
      </c>
      <c r="G17" s="96">
        <v>123</v>
      </c>
    </row>
    <row r="18" spans="1:7" ht="13.5" customHeight="1" x14ac:dyDescent="0.2">
      <c r="A18" s="92">
        <v>12</v>
      </c>
      <c r="B18" s="93" t="s">
        <v>17</v>
      </c>
      <c r="C18" s="93">
        <v>102</v>
      </c>
      <c r="D18" s="93">
        <v>92</v>
      </c>
      <c r="E18" s="93">
        <v>162</v>
      </c>
      <c r="F18" s="96">
        <f>Table_1[[#This Row],[Column5]]+Table_1[[#This Row],[Column4]]+Table_1[[#This Row],[Column3]]</f>
        <v>356</v>
      </c>
      <c r="G18" s="93">
        <v>387</v>
      </c>
    </row>
    <row r="19" spans="1:7" ht="13.5" customHeight="1" x14ac:dyDescent="0.2">
      <c r="A19" s="90"/>
      <c r="B19" s="91" t="s">
        <v>18</v>
      </c>
      <c r="C19" s="91">
        <f t="shared" ref="C19:G19" si="0">SUBTOTAL(109,C7:C18)</f>
        <v>1274</v>
      </c>
      <c r="D19" s="91">
        <f t="shared" si="0"/>
        <v>1207</v>
      </c>
      <c r="E19" s="91">
        <f t="shared" si="0"/>
        <v>1592</v>
      </c>
      <c r="F19" s="91">
        <f t="shared" si="0"/>
        <v>4073</v>
      </c>
      <c r="G19" s="91">
        <f t="shared" si="0"/>
        <v>7039</v>
      </c>
    </row>
    <row r="20" spans="1:7" ht="13.5" customHeight="1" x14ac:dyDescent="0.2">
      <c r="A20" s="88">
        <v>13</v>
      </c>
      <c r="B20" s="89" t="s">
        <v>19</v>
      </c>
      <c r="C20" s="89">
        <v>46</v>
      </c>
      <c r="D20" s="89">
        <v>70</v>
      </c>
      <c r="E20" s="89">
        <v>110</v>
      </c>
      <c r="F20" s="96">
        <f>Table_1[[#This Row],[Column5]]+Table_1[[#This Row],[Column4]]+Table_1[[#This Row],[Column3]]</f>
        <v>226</v>
      </c>
      <c r="G20" s="89">
        <v>379</v>
      </c>
    </row>
    <row r="21" spans="1:7" ht="13.5" customHeight="1" x14ac:dyDescent="0.2">
      <c r="A21" s="88">
        <v>14</v>
      </c>
      <c r="B21" s="89" t="s">
        <v>20</v>
      </c>
      <c r="C21" s="89">
        <v>28</v>
      </c>
      <c r="D21" s="89">
        <v>158</v>
      </c>
      <c r="E21" s="89">
        <v>124</v>
      </c>
      <c r="F21" s="96">
        <f>Table_1[[#This Row],[Column5]]+Table_1[[#This Row],[Column4]]+Table_1[[#This Row],[Column3]]</f>
        <v>310</v>
      </c>
      <c r="G21" s="89">
        <v>21</v>
      </c>
    </row>
    <row r="22" spans="1:7" ht="13.5" customHeight="1" x14ac:dyDescent="0.2">
      <c r="A22" s="88">
        <v>15</v>
      </c>
      <c r="B22" s="89" t="s">
        <v>21</v>
      </c>
      <c r="C22" s="89">
        <v>0</v>
      </c>
      <c r="D22" s="89">
        <v>0</v>
      </c>
      <c r="E22" s="89">
        <v>6</v>
      </c>
      <c r="F22" s="96">
        <f>Table_1[[#This Row],[Column5]]+Table_1[[#This Row],[Column4]]+Table_1[[#This Row],[Column3]]</f>
        <v>6</v>
      </c>
      <c r="G22" s="89">
        <v>6</v>
      </c>
    </row>
    <row r="23" spans="1:7" ht="13.5" customHeight="1" x14ac:dyDescent="0.2">
      <c r="A23" s="88">
        <v>16</v>
      </c>
      <c r="B23" s="89" t="s">
        <v>22</v>
      </c>
      <c r="C23" s="89">
        <v>0</v>
      </c>
      <c r="D23" s="89">
        <v>0</v>
      </c>
      <c r="E23" s="89">
        <v>4</v>
      </c>
      <c r="F23" s="96">
        <f>Table_1[[#This Row],[Column5]]+Table_1[[#This Row],[Column4]]+Table_1[[#This Row],[Column3]]</f>
        <v>4</v>
      </c>
      <c r="G23" s="89">
        <v>4</v>
      </c>
    </row>
    <row r="24" spans="1:7" ht="13.5" customHeight="1" x14ac:dyDescent="0.2">
      <c r="A24" s="88">
        <v>17</v>
      </c>
      <c r="B24" s="89" t="s">
        <v>23</v>
      </c>
      <c r="C24" s="89">
        <v>11</v>
      </c>
      <c r="D24" s="89">
        <v>13</v>
      </c>
      <c r="E24" s="89">
        <v>9</v>
      </c>
      <c r="F24" s="96">
        <f>Table_1[[#This Row],[Column5]]+Table_1[[#This Row],[Column4]]+Table_1[[#This Row],[Column3]]</f>
        <v>33</v>
      </c>
      <c r="G24" s="89">
        <v>31</v>
      </c>
    </row>
    <row r="25" spans="1:7" ht="13.5" customHeight="1" x14ac:dyDescent="0.2">
      <c r="A25" s="88">
        <v>18</v>
      </c>
      <c r="B25" s="89" t="s">
        <v>24</v>
      </c>
      <c r="C25" s="89">
        <v>0</v>
      </c>
      <c r="D25" s="89">
        <v>0</v>
      </c>
      <c r="E25" s="89">
        <v>1</v>
      </c>
      <c r="F25" s="96">
        <f>Table_1[[#This Row],[Column5]]+Table_1[[#This Row],[Column4]]+Table_1[[#This Row],[Column3]]</f>
        <v>1</v>
      </c>
      <c r="G25" s="89">
        <v>1</v>
      </c>
    </row>
    <row r="26" spans="1:7" ht="13.5" customHeight="1" x14ac:dyDescent="0.2">
      <c r="A26" s="88">
        <v>19</v>
      </c>
      <c r="B26" s="89" t="s">
        <v>25</v>
      </c>
      <c r="C26" s="89">
        <v>1</v>
      </c>
      <c r="D26" s="89">
        <v>2</v>
      </c>
      <c r="E26" s="89">
        <v>15</v>
      </c>
      <c r="F26" s="96">
        <f>Table_1[[#This Row],[Column5]]+Table_1[[#This Row],[Column4]]+Table_1[[#This Row],[Column3]]</f>
        <v>18</v>
      </c>
      <c r="G26" s="89">
        <v>17</v>
      </c>
    </row>
    <row r="27" spans="1:7" ht="13.5" customHeight="1" x14ac:dyDescent="0.2">
      <c r="A27" s="88">
        <v>20</v>
      </c>
      <c r="B27" s="89" t="s">
        <v>26</v>
      </c>
      <c r="C27" s="89">
        <v>19</v>
      </c>
      <c r="D27" s="89">
        <v>184</v>
      </c>
      <c r="E27" s="89">
        <v>193</v>
      </c>
      <c r="F27" s="96">
        <f>Table_1[[#This Row],[Column5]]+Table_1[[#This Row],[Column4]]+Table_1[[#This Row],[Column3]]</f>
        <v>396</v>
      </c>
      <c r="G27" s="89">
        <v>484</v>
      </c>
    </row>
    <row r="28" spans="1:7" ht="13.5" customHeight="1" x14ac:dyDescent="0.2">
      <c r="A28" s="88">
        <v>21</v>
      </c>
      <c r="B28" s="89" t="s">
        <v>27</v>
      </c>
      <c r="C28" s="89">
        <v>73</v>
      </c>
      <c r="D28" s="89">
        <v>98</v>
      </c>
      <c r="E28" s="89">
        <v>118</v>
      </c>
      <c r="F28" s="96">
        <f>Table_1[[#This Row],[Column5]]+Table_1[[#This Row],[Column4]]+Table_1[[#This Row],[Column3]]</f>
        <v>289</v>
      </c>
      <c r="G28" s="89">
        <v>497</v>
      </c>
    </row>
    <row r="29" spans="1:7" ht="13.5" customHeight="1" x14ac:dyDescent="0.2">
      <c r="A29" s="88">
        <v>22</v>
      </c>
      <c r="B29" s="89" t="s">
        <v>28</v>
      </c>
      <c r="C29" s="89">
        <v>23</v>
      </c>
      <c r="D29" s="89">
        <v>35</v>
      </c>
      <c r="E29" s="89">
        <v>47</v>
      </c>
      <c r="F29" s="96">
        <f>Table_1[[#This Row],[Column5]]+Table_1[[#This Row],[Column4]]+Table_1[[#This Row],[Column3]]</f>
        <v>105</v>
      </c>
      <c r="G29" s="89">
        <v>189</v>
      </c>
    </row>
    <row r="30" spans="1:7" ht="13.5" customHeight="1" x14ac:dyDescent="0.2">
      <c r="A30" s="88">
        <v>23</v>
      </c>
      <c r="B30" s="287" t="s">
        <v>29</v>
      </c>
      <c r="C30" s="287">
        <v>18</v>
      </c>
      <c r="D30" s="287">
        <v>25</v>
      </c>
      <c r="E30" s="287">
        <v>55</v>
      </c>
      <c r="F30" s="329">
        <f>Table_1[[#This Row],[Column5]]+Table_1[[#This Row],[Column4]]+Table_1[[#This Row],[Column3]]</f>
        <v>98</v>
      </c>
      <c r="G30" s="287">
        <v>52</v>
      </c>
    </row>
    <row r="31" spans="1:7" ht="13.5" customHeight="1" x14ac:dyDescent="0.2">
      <c r="A31" s="88">
        <v>24</v>
      </c>
      <c r="B31" s="287" t="s">
        <v>30</v>
      </c>
      <c r="C31" s="287">
        <v>33</v>
      </c>
      <c r="D31" s="287">
        <v>33</v>
      </c>
      <c r="E31" s="287">
        <v>66</v>
      </c>
      <c r="F31" s="329">
        <f>Table_1[[#This Row],[Column5]]+Table_1[[#This Row],[Column4]]+Table_1[[#This Row],[Column3]]</f>
        <v>132</v>
      </c>
      <c r="G31" s="287">
        <v>83</v>
      </c>
    </row>
    <row r="32" spans="1:7" ht="13.5" customHeight="1" x14ac:dyDescent="0.2">
      <c r="A32" s="88">
        <v>25</v>
      </c>
      <c r="B32" s="287" t="s">
        <v>31</v>
      </c>
      <c r="C32" s="287">
        <v>0</v>
      </c>
      <c r="D32" s="287">
        <v>0</v>
      </c>
      <c r="E32" s="287">
        <v>2</v>
      </c>
      <c r="F32" s="329">
        <f>Table_1[[#This Row],[Column5]]+Table_1[[#This Row],[Column4]]+Table_1[[#This Row],[Column3]]</f>
        <v>2</v>
      </c>
      <c r="G32" s="287">
        <v>1</v>
      </c>
    </row>
    <row r="33" spans="1:7" ht="13.5" customHeight="1" x14ac:dyDescent="0.2">
      <c r="A33" s="88">
        <v>26</v>
      </c>
      <c r="B33" s="287" t="s">
        <v>32</v>
      </c>
      <c r="C33" s="287">
        <v>0</v>
      </c>
      <c r="D33" s="287">
        <v>0</v>
      </c>
      <c r="E33" s="287">
        <v>7</v>
      </c>
      <c r="F33" s="329">
        <f>Table_1[[#This Row],[Column5]]+Table_1[[#This Row],[Column4]]+Table_1[[#This Row],[Column3]]</f>
        <v>7</v>
      </c>
      <c r="G33" s="287">
        <v>6</v>
      </c>
    </row>
    <row r="34" spans="1:7" ht="13.5" customHeight="1" x14ac:dyDescent="0.2">
      <c r="A34" s="88">
        <v>27</v>
      </c>
      <c r="B34" s="89" t="s">
        <v>33</v>
      </c>
      <c r="C34" s="89">
        <v>0</v>
      </c>
      <c r="D34" s="89">
        <v>0</v>
      </c>
      <c r="E34" s="89">
        <v>4</v>
      </c>
      <c r="F34" s="96">
        <f>Table_1[[#This Row],[Column5]]+Table_1[[#This Row],[Column4]]+Table_1[[#This Row],[Column3]]</f>
        <v>4</v>
      </c>
      <c r="G34" s="89">
        <v>4</v>
      </c>
    </row>
    <row r="35" spans="1:7" ht="13.5" customHeight="1" x14ac:dyDescent="0.2">
      <c r="A35" s="88">
        <v>28</v>
      </c>
      <c r="B35" s="89" t="s">
        <v>34</v>
      </c>
      <c r="C35" s="89">
        <v>2</v>
      </c>
      <c r="D35" s="89">
        <v>10</v>
      </c>
      <c r="E35" s="89">
        <v>43</v>
      </c>
      <c r="F35" s="96">
        <f>Table_1[[#This Row],[Column5]]+Table_1[[#This Row],[Column4]]+Table_1[[#This Row],[Column3]]</f>
        <v>55</v>
      </c>
      <c r="G35" s="89">
        <v>64</v>
      </c>
    </row>
    <row r="36" spans="1:7" ht="13.5" customHeight="1" x14ac:dyDescent="0.2">
      <c r="A36" s="88">
        <v>29</v>
      </c>
      <c r="B36" s="89" t="s">
        <v>35</v>
      </c>
      <c r="C36" s="89">
        <v>0</v>
      </c>
      <c r="D36" s="89">
        <v>0</v>
      </c>
      <c r="E36" s="89">
        <v>4</v>
      </c>
      <c r="F36" s="96">
        <f>Table_1[[#This Row],[Column5]]+Table_1[[#This Row],[Column4]]+Table_1[[#This Row],[Column3]]</f>
        <v>4</v>
      </c>
      <c r="G36" s="89">
        <v>4</v>
      </c>
    </row>
    <row r="37" spans="1:7" ht="13.5" customHeight="1" x14ac:dyDescent="0.2">
      <c r="A37" s="88">
        <v>30</v>
      </c>
      <c r="B37" s="89" t="s">
        <v>36</v>
      </c>
      <c r="C37" s="89">
        <v>4</v>
      </c>
      <c r="D37" s="89">
        <v>6</v>
      </c>
      <c r="E37" s="89">
        <v>7</v>
      </c>
      <c r="F37" s="96">
        <f>Table_1[[#This Row],[Column5]]+Table_1[[#This Row],[Column4]]+Table_1[[#This Row],[Column3]]</f>
        <v>17</v>
      </c>
      <c r="G37" s="89">
        <v>11</v>
      </c>
    </row>
    <row r="38" spans="1:7" ht="13.5" customHeight="1" x14ac:dyDescent="0.2">
      <c r="A38" s="88">
        <v>31</v>
      </c>
      <c r="B38" s="89" t="s">
        <v>999</v>
      </c>
      <c r="C38" s="89">
        <v>0</v>
      </c>
      <c r="D38" s="89">
        <v>0</v>
      </c>
      <c r="E38" s="89">
        <v>4</v>
      </c>
      <c r="F38" s="96">
        <f>Table_1[[#This Row],[Column5]]+Table_1[[#This Row],[Column4]]+Table_1[[#This Row],[Column3]]</f>
        <v>4</v>
      </c>
      <c r="G38" s="89">
        <v>5</v>
      </c>
    </row>
    <row r="39" spans="1:7" ht="13.5" customHeight="1" x14ac:dyDescent="0.2">
      <c r="A39" s="88">
        <v>32</v>
      </c>
      <c r="B39" s="89" t="s">
        <v>39</v>
      </c>
      <c r="C39" s="89">
        <v>0</v>
      </c>
      <c r="D39" s="89">
        <v>1</v>
      </c>
      <c r="E39" s="89">
        <v>2</v>
      </c>
      <c r="F39" s="96">
        <f>Table_1[[#This Row],[Column5]]+Table_1[[#This Row],[Column4]]+Table_1[[#This Row],[Column3]]</f>
        <v>3</v>
      </c>
      <c r="G39" s="89">
        <v>3</v>
      </c>
    </row>
    <row r="40" spans="1:7" ht="13.5" customHeight="1" x14ac:dyDescent="0.2">
      <c r="A40" s="88">
        <v>33</v>
      </c>
      <c r="B40" s="89" t="s">
        <v>40</v>
      </c>
      <c r="C40" s="89">
        <v>9</v>
      </c>
      <c r="D40" s="89">
        <v>22</v>
      </c>
      <c r="E40" s="89">
        <v>32</v>
      </c>
      <c r="F40" s="96">
        <f>Table_1[[#This Row],[Column5]]+Table_1[[#This Row],[Column4]]+Table_1[[#This Row],[Column3]]</f>
        <v>63</v>
      </c>
      <c r="G40" s="89">
        <v>60</v>
      </c>
    </row>
    <row r="41" spans="1:7" ht="13.5" customHeight="1" x14ac:dyDescent="0.2">
      <c r="A41" s="90"/>
      <c r="B41" s="91" t="s">
        <v>41</v>
      </c>
      <c r="C41" s="91">
        <f>SUBTOTAL(109,C20:C40)</f>
        <v>267</v>
      </c>
      <c r="D41" s="91">
        <f t="shared" ref="D41:G41" si="1">SUBTOTAL(109,D20:D40)</f>
        <v>657</v>
      </c>
      <c r="E41" s="91">
        <f t="shared" si="1"/>
        <v>853</v>
      </c>
      <c r="F41" s="91">
        <f t="shared" si="1"/>
        <v>1777</v>
      </c>
      <c r="G41" s="91">
        <f t="shared" si="1"/>
        <v>1922</v>
      </c>
    </row>
    <row r="42" spans="1:7" ht="13.5" customHeight="1" x14ac:dyDescent="0.2">
      <c r="A42" s="90"/>
      <c r="B42" s="97" t="s">
        <v>42</v>
      </c>
      <c r="C42" s="91">
        <f>C41+C19</f>
        <v>1541</v>
      </c>
      <c r="D42" s="91">
        <f t="shared" ref="D42:G42" si="2">D41+D19</f>
        <v>1864</v>
      </c>
      <c r="E42" s="91">
        <f t="shared" si="2"/>
        <v>2445</v>
      </c>
      <c r="F42" s="91">
        <f t="shared" si="2"/>
        <v>5850</v>
      </c>
      <c r="G42" s="91">
        <f t="shared" si="2"/>
        <v>8961</v>
      </c>
    </row>
    <row r="43" spans="1:7" ht="13.5" customHeight="1" x14ac:dyDescent="0.2">
      <c r="A43" s="88">
        <v>35</v>
      </c>
      <c r="B43" s="89" t="s">
        <v>43</v>
      </c>
      <c r="C43" s="89">
        <v>316</v>
      </c>
      <c r="D43" s="89">
        <v>90</v>
      </c>
      <c r="E43" s="89">
        <v>48</v>
      </c>
      <c r="F43" s="96">
        <f>Table_1[[#This Row],[Column5]]+Table_1[[#This Row],[Column4]]+Table_1[[#This Row],[Column3]]</f>
        <v>454</v>
      </c>
      <c r="G43" s="89">
        <v>1</v>
      </c>
    </row>
    <row r="44" spans="1:7" ht="13.5" customHeight="1" x14ac:dyDescent="0.2">
      <c r="A44" s="88">
        <v>36</v>
      </c>
      <c r="B44" s="89" t="s">
        <v>44</v>
      </c>
      <c r="C44" s="89">
        <v>543</v>
      </c>
      <c r="D44" s="89">
        <v>232</v>
      </c>
      <c r="E44" s="89">
        <v>104</v>
      </c>
      <c r="F44" s="96">
        <f>Table_1[[#This Row],[Column5]]+Table_1[[#This Row],[Column4]]+Table_1[[#This Row],[Column3]]</f>
        <v>879</v>
      </c>
      <c r="G44" s="89">
        <v>0</v>
      </c>
    </row>
    <row r="45" spans="1:7" ht="13.5" customHeight="1" x14ac:dyDescent="0.2">
      <c r="A45" s="90"/>
      <c r="B45" s="91" t="s">
        <v>45</v>
      </c>
      <c r="C45" s="91">
        <f t="shared" ref="C45:G45" si="3">C43+C44</f>
        <v>859</v>
      </c>
      <c r="D45" s="91">
        <f t="shared" si="3"/>
        <v>322</v>
      </c>
      <c r="E45" s="91">
        <f t="shared" si="3"/>
        <v>152</v>
      </c>
      <c r="F45" s="91">
        <f t="shared" si="3"/>
        <v>1333</v>
      </c>
      <c r="G45" s="91">
        <f t="shared" si="3"/>
        <v>1</v>
      </c>
    </row>
    <row r="46" spans="1:7" ht="13.5" customHeight="1" x14ac:dyDescent="0.2">
      <c r="A46" s="88">
        <v>37</v>
      </c>
      <c r="B46" s="89" t="s">
        <v>46</v>
      </c>
      <c r="C46" s="89">
        <v>380</v>
      </c>
      <c r="D46" s="89">
        <v>250</v>
      </c>
      <c r="E46" s="89">
        <v>221</v>
      </c>
      <c r="F46" s="96">
        <f>Table_1[[#This Row],[Column5]]+Table_1[[#This Row],[Column4]]+Table_1[[#This Row],[Column3]]</f>
        <v>851</v>
      </c>
      <c r="G46" s="89">
        <v>44</v>
      </c>
    </row>
    <row r="47" spans="1:7" ht="13.5" customHeight="1" x14ac:dyDescent="0.2">
      <c r="A47" s="90"/>
      <c r="B47" s="91" t="s">
        <v>47</v>
      </c>
      <c r="C47" s="91">
        <f t="shared" ref="C47:G47" si="4">C46</f>
        <v>380</v>
      </c>
      <c r="D47" s="91">
        <f t="shared" si="4"/>
        <v>250</v>
      </c>
      <c r="E47" s="91">
        <f t="shared" si="4"/>
        <v>221</v>
      </c>
      <c r="F47" s="91">
        <f t="shared" si="4"/>
        <v>851</v>
      </c>
      <c r="G47" s="91">
        <f t="shared" si="4"/>
        <v>44</v>
      </c>
    </row>
    <row r="48" spans="1:7" ht="13.5" customHeight="1" x14ac:dyDescent="0.2">
      <c r="A48" s="88">
        <v>38</v>
      </c>
      <c r="B48" s="89" t="s">
        <v>48</v>
      </c>
      <c r="C48" s="89">
        <v>22</v>
      </c>
      <c r="D48" s="89">
        <v>86</v>
      </c>
      <c r="E48" s="89">
        <v>72</v>
      </c>
      <c r="F48" s="96">
        <f>Table_1[[#This Row],[Column5]]+Table_1[[#This Row],[Column4]]+Table_1[[#This Row],[Column3]]</f>
        <v>180</v>
      </c>
      <c r="G48" s="89">
        <v>53</v>
      </c>
    </row>
    <row r="49" spans="1:7" ht="13.5" customHeight="1" x14ac:dyDescent="0.2">
      <c r="A49" s="88">
        <v>39</v>
      </c>
      <c r="B49" s="89" t="s">
        <v>49</v>
      </c>
      <c r="C49" s="89">
        <v>5</v>
      </c>
      <c r="D49" s="89">
        <v>15</v>
      </c>
      <c r="E49" s="89">
        <v>36</v>
      </c>
      <c r="F49" s="96">
        <f>Table_1[[#This Row],[Column5]]+Table_1[[#This Row],[Column4]]+Table_1[[#This Row],[Column3]]</f>
        <v>56</v>
      </c>
      <c r="G49" s="89">
        <v>21</v>
      </c>
    </row>
    <row r="50" spans="1:7" ht="13.5" customHeight="1" x14ac:dyDescent="0.2">
      <c r="A50" s="88">
        <v>40</v>
      </c>
      <c r="B50" s="89" t="s">
        <v>50</v>
      </c>
      <c r="C50" s="89">
        <v>2</v>
      </c>
      <c r="D50" s="89">
        <v>45</v>
      </c>
      <c r="E50" s="89">
        <v>21</v>
      </c>
      <c r="F50" s="96">
        <f>Table_1[[#This Row],[Column5]]+Table_1[[#This Row],[Column4]]+Table_1[[#This Row],[Column3]]</f>
        <v>68</v>
      </c>
      <c r="G50" s="89">
        <v>46</v>
      </c>
    </row>
    <row r="51" spans="1:7" ht="13.5" customHeight="1" x14ac:dyDescent="0.2">
      <c r="A51" s="88">
        <v>41</v>
      </c>
      <c r="B51" s="89" t="s">
        <v>52</v>
      </c>
      <c r="C51" s="89">
        <v>11</v>
      </c>
      <c r="D51" s="89">
        <v>6</v>
      </c>
      <c r="E51" s="89">
        <v>27</v>
      </c>
      <c r="F51" s="96">
        <f>Table_1[[#This Row],[Column5]]+Table_1[[#This Row],[Column4]]+Table_1[[#This Row],[Column3]]</f>
        <v>44</v>
      </c>
      <c r="G51" s="89">
        <v>3</v>
      </c>
    </row>
    <row r="52" spans="1:7" ht="13.5" customHeight="1" x14ac:dyDescent="0.2">
      <c r="A52" s="88">
        <v>42</v>
      </c>
      <c r="B52" s="89" t="s">
        <v>1009</v>
      </c>
      <c r="C52" s="89">
        <v>0</v>
      </c>
      <c r="D52" s="89">
        <v>1</v>
      </c>
      <c r="E52" s="89">
        <v>4</v>
      </c>
      <c r="F52" s="96">
        <f>Table_1[[#This Row],[Column5]]+Table_1[[#This Row],[Column4]]+Table_1[[#This Row],[Column3]]</f>
        <v>5</v>
      </c>
      <c r="G52" s="89">
        <v>0</v>
      </c>
    </row>
    <row r="53" spans="1:7" ht="13.5" customHeight="1" x14ac:dyDescent="0.2">
      <c r="A53" s="88">
        <v>43</v>
      </c>
      <c r="B53" s="89" t="s">
        <v>53</v>
      </c>
      <c r="C53" s="89">
        <v>6</v>
      </c>
      <c r="D53" s="89">
        <v>8</v>
      </c>
      <c r="E53" s="89">
        <v>22</v>
      </c>
      <c r="F53" s="96">
        <f>Table_1[[#This Row],[Column5]]+Table_1[[#This Row],[Column4]]+Table_1[[#This Row],[Column3]]</f>
        <v>36</v>
      </c>
      <c r="G53" s="89">
        <v>0</v>
      </c>
    </row>
    <row r="54" spans="1:7" ht="13.5" customHeight="1" x14ac:dyDescent="0.2">
      <c r="A54" s="88">
        <v>44</v>
      </c>
      <c r="B54" s="89" t="s">
        <v>54</v>
      </c>
      <c r="C54" s="89">
        <v>1</v>
      </c>
      <c r="D54" s="89">
        <v>5</v>
      </c>
      <c r="E54" s="89">
        <v>8</v>
      </c>
      <c r="F54" s="96">
        <f>Table_1[[#This Row],[Column5]]+Table_1[[#This Row],[Column4]]+Table_1[[#This Row],[Column3]]</f>
        <v>14</v>
      </c>
      <c r="G54" s="89">
        <v>13</v>
      </c>
    </row>
    <row r="55" spans="1:7" ht="13.5" customHeight="1" x14ac:dyDescent="0.2">
      <c r="A55" s="88">
        <v>45</v>
      </c>
      <c r="B55" s="89" t="s">
        <v>55</v>
      </c>
      <c r="C55" s="89">
        <v>3</v>
      </c>
      <c r="D55" s="89">
        <v>25</v>
      </c>
      <c r="E55" s="89">
        <v>15</v>
      </c>
      <c r="F55" s="96">
        <f>Table_1[[#This Row],[Column5]]+Table_1[[#This Row],[Column4]]+Table_1[[#This Row],[Column3]]</f>
        <v>43</v>
      </c>
      <c r="G55" s="89">
        <v>9</v>
      </c>
    </row>
    <row r="56" spans="1:7" ht="13.5" customHeight="1" x14ac:dyDescent="0.2">
      <c r="A56" s="90"/>
      <c r="B56" s="91" t="s">
        <v>56</v>
      </c>
      <c r="C56" s="91">
        <f>SUBTOTAL(109,C48:C55)</f>
        <v>50</v>
      </c>
      <c r="D56" s="91">
        <f t="shared" ref="D56:G56" si="5">SUBTOTAL(109,D48:D55)</f>
        <v>191</v>
      </c>
      <c r="E56" s="91">
        <f t="shared" si="5"/>
        <v>205</v>
      </c>
      <c r="F56" s="91">
        <f t="shared" si="5"/>
        <v>446</v>
      </c>
      <c r="G56" s="91">
        <f t="shared" si="5"/>
        <v>145</v>
      </c>
    </row>
    <row r="57" spans="1:7" ht="13.5" customHeight="1" x14ac:dyDescent="0.2">
      <c r="A57" s="88">
        <v>47</v>
      </c>
      <c r="B57" s="89" t="s">
        <v>57</v>
      </c>
      <c r="C57" s="89">
        <v>0</v>
      </c>
      <c r="D57" s="89">
        <v>14</v>
      </c>
      <c r="E57" s="89">
        <v>28</v>
      </c>
      <c r="F57" s="96">
        <f>Table_1[[#This Row],[Column5]]+Table_1[[#This Row],[Column4]]+Table_1[[#This Row],[Column3]]</f>
        <v>42</v>
      </c>
      <c r="G57" s="89">
        <v>0</v>
      </c>
    </row>
    <row r="58" spans="1:7" ht="13.5" customHeight="1" x14ac:dyDescent="0.2">
      <c r="A58" s="90"/>
      <c r="B58" s="91" t="s">
        <v>58</v>
      </c>
      <c r="C58" s="91">
        <f t="shared" ref="C58:G58" si="6">C57</f>
        <v>0</v>
      </c>
      <c r="D58" s="91">
        <f t="shared" si="6"/>
        <v>14</v>
      </c>
      <c r="E58" s="91">
        <f t="shared" si="6"/>
        <v>28</v>
      </c>
      <c r="F58" s="96">
        <f>Table_1[[#This Row],[Column5]]+Table_1[[#This Row],[Column4]]+Table_1[[#This Row],[Column3]]</f>
        <v>42</v>
      </c>
      <c r="G58" s="91">
        <f t="shared" si="6"/>
        <v>0</v>
      </c>
    </row>
    <row r="59" spans="1:7" ht="18.75" customHeight="1" x14ac:dyDescent="0.2">
      <c r="A59" s="90"/>
      <c r="B59" s="91" t="s">
        <v>6</v>
      </c>
      <c r="C59" s="91">
        <f>C58+C56+C47+C45+C42</f>
        <v>2830</v>
      </c>
      <c r="D59" s="91">
        <f t="shared" ref="D59:G59" si="7">D58+D56+D47+D45+D42</f>
        <v>2641</v>
      </c>
      <c r="E59" s="91">
        <f t="shared" si="7"/>
        <v>3051</v>
      </c>
      <c r="F59" s="91">
        <f t="shared" si="7"/>
        <v>8522</v>
      </c>
      <c r="G59" s="91">
        <f t="shared" si="7"/>
        <v>9151</v>
      </c>
    </row>
    <row r="60" spans="1:7" ht="18.75" customHeight="1" x14ac:dyDescent="0.2">
      <c r="A60" s="386"/>
      <c r="B60" s="386"/>
      <c r="C60" s="385"/>
      <c r="D60" s="387" t="s">
        <v>1065</v>
      </c>
      <c r="E60" s="385"/>
      <c r="F60" s="388"/>
      <c r="G60" s="385"/>
    </row>
    <row r="61" spans="1:7" ht="18.75" customHeight="1" x14ac:dyDescent="0.2">
      <c r="A61" s="103"/>
      <c r="B61" s="103"/>
      <c r="C61" s="104"/>
      <c r="D61" s="104"/>
      <c r="E61" s="104"/>
      <c r="F61" s="105"/>
      <c r="G61" s="104"/>
    </row>
    <row r="62" spans="1:7" ht="18.75" customHeight="1" x14ac:dyDescent="0.2">
      <c r="A62" s="103"/>
      <c r="B62" s="103"/>
      <c r="C62" s="104"/>
      <c r="D62" s="104"/>
      <c r="E62" s="104"/>
      <c r="F62" s="105"/>
      <c r="G62" s="104"/>
    </row>
    <row r="63" spans="1:7" ht="18.75" customHeight="1" x14ac:dyDescent="0.2">
      <c r="A63" s="103"/>
      <c r="B63" s="103"/>
      <c r="C63" s="104"/>
      <c r="D63" s="104"/>
      <c r="E63" s="104"/>
      <c r="F63" s="105"/>
      <c r="G63" s="104"/>
    </row>
    <row r="64" spans="1:7" ht="18.75" customHeight="1" x14ac:dyDescent="0.2">
      <c r="A64" s="103"/>
      <c r="B64" s="103"/>
      <c r="C64" s="104"/>
      <c r="D64" s="104"/>
      <c r="E64" s="104"/>
      <c r="F64" s="105"/>
      <c r="G64" s="104"/>
    </row>
    <row r="65" spans="1:7" ht="18.75" customHeight="1" x14ac:dyDescent="0.2">
      <c r="A65" s="103"/>
      <c r="B65" s="103"/>
      <c r="C65" s="104"/>
      <c r="D65" s="104"/>
      <c r="E65" s="104"/>
      <c r="F65" s="105"/>
      <c r="G65" s="104"/>
    </row>
    <row r="66" spans="1:7" ht="18.75" customHeight="1" x14ac:dyDescent="0.2">
      <c r="A66" s="103"/>
      <c r="B66" s="103"/>
      <c r="C66" s="104"/>
      <c r="D66" s="104"/>
      <c r="E66" s="104"/>
      <c r="F66" s="105"/>
      <c r="G66" s="104"/>
    </row>
    <row r="67" spans="1:7" ht="18.75" customHeight="1" x14ac:dyDescent="0.2">
      <c r="A67" s="103"/>
      <c r="B67" s="103"/>
      <c r="C67" s="104"/>
      <c r="D67" s="104"/>
      <c r="E67" s="104"/>
      <c r="F67" s="105"/>
      <c r="G67" s="104"/>
    </row>
    <row r="68" spans="1:7" ht="18.75" customHeight="1" x14ac:dyDescent="0.2">
      <c r="A68" s="103"/>
      <c r="B68" s="103"/>
      <c r="C68" s="104"/>
      <c r="D68" s="104"/>
      <c r="E68" s="104"/>
      <c r="F68" s="105"/>
      <c r="G68" s="104"/>
    </row>
    <row r="69" spans="1:7" ht="18.75" customHeight="1" x14ac:dyDescent="0.2">
      <c r="A69" s="103"/>
      <c r="B69" s="103"/>
      <c r="C69" s="104"/>
      <c r="D69" s="104"/>
      <c r="E69" s="104"/>
      <c r="F69" s="105"/>
      <c r="G69" s="104"/>
    </row>
    <row r="70" spans="1:7" ht="18.75" customHeight="1" x14ac:dyDescent="0.2">
      <c r="A70" s="103"/>
      <c r="B70" s="103"/>
      <c r="C70" s="104"/>
      <c r="D70" s="104"/>
      <c r="E70" s="104"/>
      <c r="F70" s="105"/>
      <c r="G70" s="104"/>
    </row>
    <row r="71" spans="1:7" ht="18.75" customHeight="1" x14ac:dyDescent="0.2">
      <c r="A71" s="103"/>
      <c r="B71" s="103"/>
      <c r="C71" s="104"/>
      <c r="D71" s="104"/>
      <c r="E71" s="104"/>
      <c r="F71" s="105"/>
      <c r="G71" s="104"/>
    </row>
    <row r="72" spans="1:7" ht="18.75" customHeight="1" x14ac:dyDescent="0.2">
      <c r="A72" s="103"/>
      <c r="B72" s="103"/>
      <c r="C72" s="104"/>
      <c r="D72" s="104"/>
      <c r="E72" s="104"/>
      <c r="F72" s="105"/>
      <c r="G72" s="104"/>
    </row>
    <row r="73" spans="1:7" ht="18.75" customHeight="1" x14ac:dyDescent="0.2">
      <c r="A73" s="103"/>
      <c r="B73" s="103"/>
      <c r="C73" s="104"/>
      <c r="D73" s="104"/>
      <c r="E73" s="104"/>
      <c r="F73" s="105"/>
      <c r="G73" s="104"/>
    </row>
    <row r="74" spans="1:7" ht="18.75" customHeight="1" x14ac:dyDescent="0.2">
      <c r="A74" s="103"/>
      <c r="B74" s="103"/>
      <c r="C74" s="104"/>
      <c r="D74" s="104"/>
      <c r="E74" s="104"/>
      <c r="F74" s="105"/>
      <c r="G74" s="104"/>
    </row>
    <row r="75" spans="1:7" ht="18.75" customHeight="1" x14ac:dyDescent="0.2">
      <c r="A75" s="103"/>
      <c r="B75" s="103"/>
      <c r="C75" s="104"/>
      <c r="D75" s="104"/>
      <c r="E75" s="104"/>
      <c r="F75" s="105"/>
      <c r="G75" s="104"/>
    </row>
    <row r="76" spans="1:7" ht="18.75" customHeight="1" x14ac:dyDescent="0.2">
      <c r="A76" s="103"/>
      <c r="B76" s="103"/>
      <c r="C76" s="104"/>
      <c r="D76" s="104"/>
      <c r="E76" s="104"/>
      <c r="F76" s="105"/>
      <c r="G76" s="104"/>
    </row>
    <row r="77" spans="1:7" ht="15" customHeight="1" x14ac:dyDescent="0.2">
      <c r="A77" s="103"/>
      <c r="B77" s="103"/>
      <c r="C77" s="104"/>
      <c r="D77" s="104"/>
      <c r="E77" s="104"/>
      <c r="F77" s="105"/>
      <c r="G77" s="104"/>
    </row>
  </sheetData>
  <mergeCells count="2">
    <mergeCell ref="A1:G1"/>
    <mergeCell ref="A2:G2"/>
  </mergeCells>
  <phoneticPr fontId="33" type="noConversion"/>
  <printOptions horizontalCentered="1"/>
  <pageMargins left="0.25" right="0.25" top="0.25" bottom="0.25" header="0" footer="0"/>
  <pageSetup scale="87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92"/>
  <sheetViews>
    <sheetView view="pageBreakPreview" zoomScale="60" zoomScaleNormal="100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G60" sqref="G60"/>
    </sheetView>
  </sheetViews>
  <sheetFormatPr defaultColWidth="14.42578125" defaultRowHeight="15" customHeight="1" x14ac:dyDescent="0.2"/>
  <cols>
    <col min="1" max="1" width="4.42578125" style="358" customWidth="1"/>
    <col min="2" max="2" width="24.5703125" style="358" customWidth="1"/>
    <col min="3" max="4" width="11.85546875" style="358" customWidth="1"/>
    <col min="5" max="5" width="10.85546875" style="358" customWidth="1"/>
    <col min="6" max="6" width="12" style="358" customWidth="1"/>
    <col min="7" max="7" width="8.85546875" style="358" customWidth="1"/>
    <col min="8" max="8" width="10.5703125" style="358" customWidth="1"/>
    <col min="9" max="9" width="10.85546875" style="358" customWidth="1"/>
    <col min="10" max="10" width="10.5703125" style="358" customWidth="1"/>
    <col min="11" max="11" width="11.5703125" style="358" customWidth="1"/>
    <col min="12" max="12" width="8.140625" style="358" customWidth="1"/>
    <col min="13" max="16384" width="14.42578125" style="358"/>
  </cols>
  <sheetData>
    <row r="1" spans="1:14" ht="15" customHeight="1" x14ac:dyDescent="0.2">
      <c r="A1" s="414" t="s">
        <v>1032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4" ht="15" customHeight="1" x14ac:dyDescent="0.2">
      <c r="A2" s="84"/>
      <c r="B2" s="86" t="s">
        <v>74</v>
      </c>
      <c r="C2" s="145"/>
      <c r="D2" s="145"/>
      <c r="E2" s="144"/>
      <c r="F2" s="144"/>
      <c r="G2" s="144"/>
      <c r="H2" s="144"/>
      <c r="I2" s="145" t="s">
        <v>117</v>
      </c>
      <c r="J2" s="144"/>
      <c r="K2" s="144"/>
      <c r="L2" s="144"/>
    </row>
    <row r="3" spans="1:14" ht="15" customHeight="1" x14ac:dyDescent="0.2">
      <c r="A3" s="450" t="s">
        <v>1</v>
      </c>
      <c r="B3" s="450" t="s">
        <v>77</v>
      </c>
      <c r="C3" s="451" t="s">
        <v>118</v>
      </c>
      <c r="D3" s="452"/>
      <c r="E3" s="452"/>
      <c r="F3" s="446"/>
      <c r="G3" s="447" t="s">
        <v>119</v>
      </c>
      <c r="H3" s="445" t="s">
        <v>120</v>
      </c>
      <c r="I3" s="452"/>
      <c r="J3" s="452"/>
      <c r="K3" s="446"/>
      <c r="L3" s="447" t="s">
        <v>119</v>
      </c>
    </row>
    <row r="4" spans="1:14" ht="24.75" customHeight="1" x14ac:dyDescent="0.2">
      <c r="A4" s="448"/>
      <c r="B4" s="448"/>
      <c r="C4" s="445" t="s">
        <v>121</v>
      </c>
      <c r="D4" s="446"/>
      <c r="E4" s="445" t="s">
        <v>122</v>
      </c>
      <c r="F4" s="446"/>
      <c r="G4" s="448"/>
      <c r="H4" s="445" t="s">
        <v>121</v>
      </c>
      <c r="I4" s="446"/>
      <c r="J4" s="445" t="s">
        <v>122</v>
      </c>
      <c r="K4" s="446"/>
      <c r="L4" s="448"/>
    </row>
    <row r="5" spans="1:14" ht="15" customHeight="1" x14ac:dyDescent="0.2">
      <c r="A5" s="449"/>
      <c r="B5" s="449"/>
      <c r="C5" s="157" t="s">
        <v>123</v>
      </c>
      <c r="D5" s="157" t="s">
        <v>124</v>
      </c>
      <c r="E5" s="157" t="s">
        <v>123</v>
      </c>
      <c r="F5" s="157" t="s">
        <v>124</v>
      </c>
      <c r="G5" s="449"/>
      <c r="H5" s="157" t="s">
        <v>123</v>
      </c>
      <c r="I5" s="157" t="s">
        <v>124</v>
      </c>
      <c r="J5" s="157" t="s">
        <v>123</v>
      </c>
      <c r="K5" s="157" t="s">
        <v>124</v>
      </c>
      <c r="L5" s="449"/>
    </row>
    <row r="6" spans="1:14" ht="13.5" customHeight="1" x14ac:dyDescent="0.25">
      <c r="A6" s="158">
        <v>1</v>
      </c>
      <c r="B6" s="126" t="s">
        <v>7</v>
      </c>
      <c r="C6" s="346">
        <v>153822</v>
      </c>
      <c r="D6" s="355">
        <v>316006</v>
      </c>
      <c r="E6" s="127">
        <v>38118</v>
      </c>
      <c r="F6" s="127">
        <v>83993.360000000015</v>
      </c>
      <c r="G6" s="267">
        <f t="shared" ref="G6:G40" si="0">F6*100/D6</f>
        <v>26.57967253786321</v>
      </c>
      <c r="H6" s="346">
        <v>105722</v>
      </c>
      <c r="I6" s="355">
        <v>215782</v>
      </c>
      <c r="J6" s="127">
        <v>29208</v>
      </c>
      <c r="K6" s="127">
        <v>65190.870000000024</v>
      </c>
      <c r="L6" s="268">
        <f t="shared" ref="L6:L57" si="1">K6*100/I6</f>
        <v>30.211449518495531</v>
      </c>
    </row>
    <row r="7" spans="1:14" ht="13.5" customHeight="1" x14ac:dyDescent="0.25">
      <c r="A7" s="158">
        <v>2</v>
      </c>
      <c r="B7" s="126" t="s">
        <v>8</v>
      </c>
      <c r="C7" s="346">
        <v>528747</v>
      </c>
      <c r="D7" s="355">
        <v>1037108</v>
      </c>
      <c r="E7" s="127">
        <v>194505</v>
      </c>
      <c r="F7" s="127">
        <v>451724.75999999983</v>
      </c>
      <c r="G7" s="267">
        <f t="shared" si="0"/>
        <v>43.556192797664259</v>
      </c>
      <c r="H7" s="346">
        <v>383043</v>
      </c>
      <c r="I7" s="355">
        <v>723065</v>
      </c>
      <c r="J7" s="127">
        <v>140169</v>
      </c>
      <c r="K7" s="127">
        <v>346622.97000000003</v>
      </c>
      <c r="L7" s="268">
        <f t="shared" si="1"/>
        <v>47.938009722500745</v>
      </c>
    </row>
    <row r="8" spans="1:14" ht="13.5" customHeight="1" x14ac:dyDescent="0.25">
      <c r="A8" s="158">
        <v>3</v>
      </c>
      <c r="B8" s="126" t="s">
        <v>9</v>
      </c>
      <c r="C8" s="346">
        <v>63205</v>
      </c>
      <c r="D8" s="355">
        <v>131451</v>
      </c>
      <c r="E8" s="127">
        <v>10334</v>
      </c>
      <c r="F8" s="127">
        <v>20983.56</v>
      </c>
      <c r="G8" s="267">
        <f t="shared" si="0"/>
        <v>15.963028048474337</v>
      </c>
      <c r="H8" s="346">
        <v>45890</v>
      </c>
      <c r="I8" s="355">
        <v>95747</v>
      </c>
      <c r="J8" s="127">
        <v>9406</v>
      </c>
      <c r="K8" s="127">
        <v>18235.960000000006</v>
      </c>
      <c r="L8" s="268">
        <f t="shared" si="1"/>
        <v>19.045985775011236</v>
      </c>
    </row>
    <row r="9" spans="1:14" ht="13.5" customHeight="1" x14ac:dyDescent="0.25">
      <c r="A9" s="158">
        <v>4</v>
      </c>
      <c r="B9" s="126" t="s">
        <v>10</v>
      </c>
      <c r="C9" s="346">
        <v>154061</v>
      </c>
      <c r="D9" s="355">
        <v>315178</v>
      </c>
      <c r="E9" s="127">
        <v>41933</v>
      </c>
      <c r="F9" s="127">
        <v>96954.440000000031</v>
      </c>
      <c r="G9" s="267">
        <f t="shared" si="0"/>
        <v>30.761804440665287</v>
      </c>
      <c r="H9" s="346">
        <v>125310</v>
      </c>
      <c r="I9" s="355">
        <v>257587</v>
      </c>
      <c r="J9" s="127">
        <v>41089</v>
      </c>
      <c r="K9" s="127">
        <v>95447.240000000049</v>
      </c>
      <c r="L9" s="268">
        <f t="shared" si="1"/>
        <v>37.054369979851487</v>
      </c>
    </row>
    <row r="10" spans="1:14" ht="13.5" customHeight="1" x14ac:dyDescent="0.25">
      <c r="A10" s="158">
        <v>5</v>
      </c>
      <c r="B10" s="126" t="s">
        <v>11</v>
      </c>
      <c r="C10" s="346">
        <v>819094</v>
      </c>
      <c r="D10" s="355">
        <v>816372</v>
      </c>
      <c r="E10" s="127">
        <v>189268</v>
      </c>
      <c r="F10" s="127">
        <v>300216.5500000001</v>
      </c>
      <c r="G10" s="267">
        <f t="shared" si="0"/>
        <v>36.774479036517683</v>
      </c>
      <c r="H10" s="346">
        <v>432071</v>
      </c>
      <c r="I10" s="355">
        <v>425266</v>
      </c>
      <c r="J10" s="127">
        <v>85903</v>
      </c>
      <c r="K10" s="127">
        <v>137066.29000000004</v>
      </c>
      <c r="L10" s="268">
        <f t="shared" si="1"/>
        <v>32.230719126382084</v>
      </c>
    </row>
    <row r="11" spans="1:14" ht="13.5" customHeight="1" x14ac:dyDescent="0.25">
      <c r="A11" s="158">
        <v>6</v>
      </c>
      <c r="B11" s="126" t="s">
        <v>12</v>
      </c>
      <c r="C11" s="346">
        <v>109795</v>
      </c>
      <c r="D11" s="355">
        <v>167788</v>
      </c>
      <c r="E11" s="127">
        <v>25438</v>
      </c>
      <c r="F11" s="127">
        <v>38856.58</v>
      </c>
      <c r="G11" s="267">
        <f t="shared" si="0"/>
        <v>23.158140033852241</v>
      </c>
      <c r="H11" s="346">
        <v>78768</v>
      </c>
      <c r="I11" s="355">
        <v>123328</v>
      </c>
      <c r="J11" s="127">
        <v>24844</v>
      </c>
      <c r="K11" s="127">
        <v>36329.69999999999</v>
      </c>
      <c r="L11" s="268">
        <f t="shared" si="1"/>
        <v>29.457787363777886</v>
      </c>
    </row>
    <row r="12" spans="1:14" ht="13.5" customHeight="1" x14ac:dyDescent="0.25">
      <c r="A12" s="158">
        <v>7</v>
      </c>
      <c r="B12" s="126" t="s">
        <v>13</v>
      </c>
      <c r="C12" s="346">
        <v>10454</v>
      </c>
      <c r="D12" s="355">
        <v>22868</v>
      </c>
      <c r="E12" s="127">
        <v>1535</v>
      </c>
      <c r="F12" s="127">
        <v>3445.4000000000005</v>
      </c>
      <c r="G12" s="267">
        <f t="shared" si="0"/>
        <v>15.066468427496941</v>
      </c>
      <c r="H12" s="346">
        <v>6305</v>
      </c>
      <c r="I12" s="355">
        <v>13860</v>
      </c>
      <c r="J12" s="127">
        <v>1456</v>
      </c>
      <c r="K12" s="127">
        <v>3255.9500000000007</v>
      </c>
      <c r="L12" s="268">
        <f t="shared" si="1"/>
        <v>23.491702741702746</v>
      </c>
    </row>
    <row r="13" spans="1:14" ht="13.5" customHeight="1" x14ac:dyDescent="0.25">
      <c r="A13" s="158">
        <v>8</v>
      </c>
      <c r="B13" s="126" t="s">
        <v>968</v>
      </c>
      <c r="C13" s="346">
        <v>6529</v>
      </c>
      <c r="D13" s="355">
        <v>13269</v>
      </c>
      <c r="E13" s="127">
        <v>508</v>
      </c>
      <c r="F13" s="127">
        <v>2137.5400000000004</v>
      </c>
      <c r="G13" s="267">
        <f t="shared" si="0"/>
        <v>16.109277262792979</v>
      </c>
      <c r="H13" s="346">
        <v>3864</v>
      </c>
      <c r="I13" s="355">
        <v>6918</v>
      </c>
      <c r="J13" s="127">
        <v>290</v>
      </c>
      <c r="K13" s="127">
        <v>434.54</v>
      </c>
      <c r="L13" s="268">
        <f t="shared" si="1"/>
        <v>6.2812951720150334</v>
      </c>
    </row>
    <row r="14" spans="1:14" ht="13.5" customHeight="1" x14ac:dyDescent="0.25">
      <c r="A14" s="158">
        <v>9</v>
      </c>
      <c r="B14" s="126" t="s">
        <v>14</v>
      </c>
      <c r="C14" s="346">
        <v>202504</v>
      </c>
      <c r="D14" s="355">
        <v>383068</v>
      </c>
      <c r="E14" s="127">
        <v>44500</v>
      </c>
      <c r="F14" s="127">
        <v>114425.53</v>
      </c>
      <c r="G14" s="267">
        <f t="shared" si="0"/>
        <v>29.870814059122662</v>
      </c>
      <c r="H14" s="346">
        <v>150219</v>
      </c>
      <c r="I14" s="355">
        <v>281471</v>
      </c>
      <c r="J14" s="127">
        <v>42502</v>
      </c>
      <c r="K14" s="127">
        <v>110207.93000000001</v>
      </c>
      <c r="L14" s="268">
        <f t="shared" si="1"/>
        <v>39.154275218406156</v>
      </c>
      <c r="M14" s="297"/>
      <c r="N14" s="297"/>
    </row>
    <row r="15" spans="1:14" ht="13.5" customHeight="1" x14ac:dyDescent="0.25">
      <c r="A15" s="158">
        <v>10</v>
      </c>
      <c r="B15" s="126" t="s">
        <v>15</v>
      </c>
      <c r="C15" s="346">
        <v>741166</v>
      </c>
      <c r="D15" s="355">
        <v>1465210</v>
      </c>
      <c r="E15" s="127">
        <v>188470</v>
      </c>
      <c r="F15" s="127">
        <v>398862.65000000014</v>
      </c>
      <c r="G15" s="267">
        <f t="shared" si="0"/>
        <v>27.222217293084277</v>
      </c>
      <c r="H15" s="346">
        <v>580702</v>
      </c>
      <c r="I15" s="355">
        <f>-21+1147408</f>
        <v>1147387</v>
      </c>
      <c r="J15" s="127">
        <v>182956</v>
      </c>
      <c r="K15" s="127">
        <v>386645.9499999999</v>
      </c>
      <c r="L15" s="268">
        <f t="shared" si="1"/>
        <v>33.697954569818201</v>
      </c>
    </row>
    <row r="16" spans="1:14" ht="13.5" customHeight="1" x14ac:dyDescent="0.25">
      <c r="A16" s="158">
        <v>11</v>
      </c>
      <c r="B16" s="126" t="s">
        <v>16</v>
      </c>
      <c r="C16" s="346">
        <v>62807</v>
      </c>
      <c r="D16" s="355">
        <v>125439</v>
      </c>
      <c r="E16" s="127">
        <v>6789</v>
      </c>
      <c r="F16" s="127">
        <v>16777.469999999998</v>
      </c>
      <c r="G16" s="267">
        <f t="shared" si="0"/>
        <v>13.375002989500871</v>
      </c>
      <c r="H16" s="346">
        <v>44001</v>
      </c>
      <c r="I16" s="355">
        <v>86330</v>
      </c>
      <c r="J16" s="127">
        <v>5602</v>
      </c>
      <c r="K16" s="127">
        <v>13344.159999999998</v>
      </c>
      <c r="L16" s="268">
        <f t="shared" si="1"/>
        <v>15.457152785821844</v>
      </c>
    </row>
    <row r="17" spans="1:12" ht="13.5" customHeight="1" x14ac:dyDescent="0.25">
      <c r="A17" s="158">
        <v>12</v>
      </c>
      <c r="B17" s="126" t="s">
        <v>17</v>
      </c>
      <c r="C17" s="346">
        <v>251572</v>
      </c>
      <c r="D17" s="355">
        <v>440434</v>
      </c>
      <c r="E17" s="127">
        <v>60775</v>
      </c>
      <c r="F17" s="127">
        <v>156761.47</v>
      </c>
      <c r="G17" s="267">
        <f t="shared" si="0"/>
        <v>35.592499670779276</v>
      </c>
      <c r="H17" s="346">
        <v>196869</v>
      </c>
      <c r="I17" s="355">
        <v>337225</v>
      </c>
      <c r="J17" s="127">
        <v>49925</v>
      </c>
      <c r="K17" s="127">
        <v>128182.35</v>
      </c>
      <c r="L17" s="268">
        <f t="shared" si="1"/>
        <v>38.010927422344132</v>
      </c>
    </row>
    <row r="18" spans="1:12" ht="13.5" customHeight="1" x14ac:dyDescent="0.2">
      <c r="A18" s="157"/>
      <c r="B18" s="128" t="s">
        <v>18</v>
      </c>
      <c r="C18" s="348">
        <f>SUM(C6:C17)</f>
        <v>3103756</v>
      </c>
      <c r="D18" s="352">
        <f t="shared" ref="D18" si="2">SUM(D6:D17)</f>
        <v>5234191</v>
      </c>
      <c r="E18" s="159">
        <f t="shared" ref="E18:F18" si="3">SUM(E6:E17)</f>
        <v>802173</v>
      </c>
      <c r="F18" s="159">
        <f t="shared" si="3"/>
        <v>1685139.3100000003</v>
      </c>
      <c r="G18" s="269">
        <f t="shared" si="0"/>
        <v>32.194837941527169</v>
      </c>
      <c r="H18" s="348">
        <f t="shared" ref="H18:I18" si="4">SUM(H6:H17)</f>
        <v>2152764</v>
      </c>
      <c r="I18" s="352">
        <f t="shared" si="4"/>
        <v>3713966</v>
      </c>
      <c r="J18" s="159">
        <f t="shared" ref="J18:K18" si="5">SUM(J6:J17)</f>
        <v>613350</v>
      </c>
      <c r="K18" s="159">
        <f t="shared" si="5"/>
        <v>1340963.9100000001</v>
      </c>
      <c r="L18" s="268">
        <f t="shared" si="1"/>
        <v>36.105982391868963</v>
      </c>
    </row>
    <row r="19" spans="1:12" ht="13.5" customHeight="1" x14ac:dyDescent="0.25">
      <c r="A19" s="158">
        <v>13</v>
      </c>
      <c r="B19" s="126" t="s">
        <v>19</v>
      </c>
      <c r="C19" s="346">
        <v>146798</v>
      </c>
      <c r="D19" s="355">
        <v>277827</v>
      </c>
      <c r="E19" s="127">
        <v>48983</v>
      </c>
      <c r="F19" s="127">
        <v>81398.120000000024</v>
      </c>
      <c r="G19" s="269">
        <f t="shared" si="0"/>
        <v>29.298131571085612</v>
      </c>
      <c r="H19" s="346">
        <v>98192</v>
      </c>
      <c r="I19" s="355">
        <v>186293</v>
      </c>
      <c r="J19" s="127">
        <v>45813</v>
      </c>
      <c r="K19" s="127">
        <v>71585.180000000008</v>
      </c>
      <c r="L19" s="268">
        <f t="shared" si="1"/>
        <v>38.426124438384697</v>
      </c>
    </row>
    <row r="20" spans="1:12" ht="13.5" customHeight="1" x14ac:dyDescent="0.25">
      <c r="A20" s="158">
        <v>14</v>
      </c>
      <c r="B20" s="126" t="s">
        <v>20</v>
      </c>
      <c r="C20" s="346">
        <v>20563</v>
      </c>
      <c r="D20" s="355">
        <v>35833</v>
      </c>
      <c r="E20" s="127">
        <v>4887</v>
      </c>
      <c r="F20" s="127">
        <v>3850.3000000000011</v>
      </c>
      <c r="G20" s="269">
        <f t="shared" si="0"/>
        <v>10.745123210448472</v>
      </c>
      <c r="H20" s="346">
        <v>7869</v>
      </c>
      <c r="I20" s="355">
        <v>16974</v>
      </c>
      <c r="J20" s="127">
        <v>0</v>
      </c>
      <c r="K20" s="127">
        <v>0</v>
      </c>
      <c r="L20" s="268">
        <f t="shared" si="1"/>
        <v>0</v>
      </c>
    </row>
    <row r="21" spans="1:12" ht="13.5" customHeight="1" x14ac:dyDescent="0.25">
      <c r="A21" s="158">
        <v>15</v>
      </c>
      <c r="B21" s="126" t="s">
        <v>21</v>
      </c>
      <c r="C21" s="346">
        <v>796</v>
      </c>
      <c r="D21" s="355">
        <v>1148</v>
      </c>
      <c r="E21" s="127">
        <v>1040</v>
      </c>
      <c r="F21" s="127">
        <v>1505.2199999999998</v>
      </c>
      <c r="G21" s="269">
        <f t="shared" si="0"/>
        <v>131.11672473867594</v>
      </c>
      <c r="H21" s="346">
        <v>95</v>
      </c>
      <c r="I21" s="355">
        <v>200</v>
      </c>
      <c r="J21" s="127">
        <v>0</v>
      </c>
      <c r="K21" s="127">
        <v>0</v>
      </c>
      <c r="L21" s="268">
        <f t="shared" si="1"/>
        <v>0</v>
      </c>
    </row>
    <row r="22" spans="1:12" ht="13.5" customHeight="1" x14ac:dyDescent="0.25">
      <c r="A22" s="158">
        <v>16</v>
      </c>
      <c r="B22" s="126" t="s">
        <v>22</v>
      </c>
      <c r="C22" s="346">
        <v>470</v>
      </c>
      <c r="D22" s="355">
        <v>1010</v>
      </c>
      <c r="E22" s="127">
        <v>0</v>
      </c>
      <c r="F22" s="127">
        <v>0</v>
      </c>
      <c r="G22" s="269">
        <f t="shared" si="0"/>
        <v>0</v>
      </c>
      <c r="H22" s="346">
        <v>245</v>
      </c>
      <c r="I22" s="355">
        <v>516</v>
      </c>
      <c r="J22" s="127">
        <v>0</v>
      </c>
      <c r="K22" s="127">
        <v>0</v>
      </c>
      <c r="L22" s="268">
        <f t="shared" si="1"/>
        <v>0</v>
      </c>
    </row>
    <row r="23" spans="1:12" ht="13.5" customHeight="1" x14ac:dyDescent="0.25">
      <c r="A23" s="158">
        <v>17</v>
      </c>
      <c r="B23" s="126" t="s">
        <v>23</v>
      </c>
      <c r="C23" s="346">
        <v>24371</v>
      </c>
      <c r="D23" s="355">
        <v>46586</v>
      </c>
      <c r="E23" s="127">
        <v>3312</v>
      </c>
      <c r="F23" s="127">
        <v>14267.449999999999</v>
      </c>
      <c r="G23" s="269">
        <f t="shared" si="0"/>
        <v>30.626046451723695</v>
      </c>
      <c r="H23" s="346">
        <v>15700</v>
      </c>
      <c r="I23" s="355">
        <v>28394</v>
      </c>
      <c r="J23" s="127">
        <v>1067</v>
      </c>
      <c r="K23" s="127">
        <v>4988.1200000000017</v>
      </c>
      <c r="L23" s="268">
        <f t="shared" si="1"/>
        <v>17.567514263576818</v>
      </c>
    </row>
    <row r="24" spans="1:12" ht="13.5" customHeight="1" x14ac:dyDescent="0.25">
      <c r="A24" s="158">
        <v>18</v>
      </c>
      <c r="B24" s="126" t="s">
        <v>24</v>
      </c>
      <c r="C24" s="346">
        <v>157</v>
      </c>
      <c r="D24" s="355">
        <v>440</v>
      </c>
      <c r="E24" s="127">
        <v>6</v>
      </c>
      <c r="F24" s="127">
        <v>38.630000000000003</v>
      </c>
      <c r="G24" s="269">
        <f t="shared" si="0"/>
        <v>8.7795454545454561</v>
      </c>
      <c r="H24" s="346">
        <v>0</v>
      </c>
      <c r="I24" s="355">
        <v>0</v>
      </c>
      <c r="J24" s="127">
        <v>6</v>
      </c>
      <c r="K24" s="127">
        <v>38.630000000000003</v>
      </c>
      <c r="L24" s="268" t="e">
        <f t="shared" si="1"/>
        <v>#DIV/0!</v>
      </c>
    </row>
    <row r="25" spans="1:12" ht="13.5" customHeight="1" x14ac:dyDescent="0.25">
      <c r="A25" s="158">
        <v>19</v>
      </c>
      <c r="B25" s="126" t="s">
        <v>25</v>
      </c>
      <c r="C25" s="346">
        <v>8270</v>
      </c>
      <c r="D25" s="355">
        <v>15794</v>
      </c>
      <c r="E25" s="127">
        <v>3756</v>
      </c>
      <c r="F25" s="127">
        <v>10500.529999999999</v>
      </c>
      <c r="G25" s="269">
        <f t="shared" si="0"/>
        <v>66.484297834620747</v>
      </c>
      <c r="H25" s="346">
        <v>6933</v>
      </c>
      <c r="I25" s="355">
        <v>12358</v>
      </c>
      <c r="J25" s="127">
        <v>3720</v>
      </c>
      <c r="K25" s="127">
        <v>10324.880000000001</v>
      </c>
      <c r="L25" s="268">
        <f t="shared" si="1"/>
        <v>83.54814694934457</v>
      </c>
    </row>
    <row r="26" spans="1:12" ht="13.5" customHeight="1" x14ac:dyDescent="0.25">
      <c r="A26" s="158">
        <v>20</v>
      </c>
      <c r="B26" s="126" t="s">
        <v>26</v>
      </c>
      <c r="C26" s="346">
        <v>408119</v>
      </c>
      <c r="D26" s="355">
        <v>728565</v>
      </c>
      <c r="E26" s="127">
        <v>69713</v>
      </c>
      <c r="F26" s="127">
        <v>215584.5500000001</v>
      </c>
      <c r="G26" s="269">
        <f t="shared" si="0"/>
        <v>29.590297365368926</v>
      </c>
      <c r="H26" s="346">
        <v>163123</v>
      </c>
      <c r="I26" s="355">
        <v>328411</v>
      </c>
      <c r="J26" s="127">
        <v>20604</v>
      </c>
      <c r="K26" s="127">
        <v>75171.12000000001</v>
      </c>
      <c r="L26" s="268">
        <f t="shared" si="1"/>
        <v>22.889342927003057</v>
      </c>
    </row>
    <row r="27" spans="1:12" ht="13.5" customHeight="1" x14ac:dyDescent="0.25">
      <c r="A27" s="158">
        <v>21</v>
      </c>
      <c r="B27" s="126" t="s">
        <v>27</v>
      </c>
      <c r="C27" s="346">
        <v>256813</v>
      </c>
      <c r="D27" s="355">
        <v>532705</v>
      </c>
      <c r="E27" s="127">
        <v>38644</v>
      </c>
      <c r="F27" s="127">
        <v>127302.37000000002</v>
      </c>
      <c r="G27" s="269">
        <f t="shared" si="0"/>
        <v>23.897348438629262</v>
      </c>
      <c r="H27" s="346">
        <v>149752</v>
      </c>
      <c r="I27" s="355">
        <v>306367</v>
      </c>
      <c r="J27" s="127">
        <v>15095</v>
      </c>
      <c r="K27" s="127">
        <v>64660.430000000015</v>
      </c>
      <c r="L27" s="268">
        <f t="shared" si="1"/>
        <v>21.105546615660309</v>
      </c>
    </row>
    <row r="28" spans="1:12" ht="13.5" customHeight="1" x14ac:dyDescent="0.25">
      <c r="A28" s="158">
        <v>22</v>
      </c>
      <c r="B28" s="126" t="s">
        <v>28</v>
      </c>
      <c r="C28" s="346">
        <v>39845</v>
      </c>
      <c r="D28" s="355">
        <v>78532</v>
      </c>
      <c r="E28" s="127">
        <v>9953</v>
      </c>
      <c r="F28" s="127">
        <v>19694.280000000006</v>
      </c>
      <c r="G28" s="269">
        <f t="shared" si="0"/>
        <v>25.078031885091438</v>
      </c>
      <c r="H28" s="346">
        <v>27021</v>
      </c>
      <c r="I28" s="355">
        <v>53054</v>
      </c>
      <c r="J28" s="127">
        <v>9325</v>
      </c>
      <c r="K28" s="127">
        <v>18529.289999999997</v>
      </c>
      <c r="L28" s="268">
        <f t="shared" si="1"/>
        <v>34.925340219399096</v>
      </c>
    </row>
    <row r="29" spans="1:12" ht="13.5" customHeight="1" x14ac:dyDescent="0.25">
      <c r="A29" s="158">
        <v>23</v>
      </c>
      <c r="B29" s="126" t="s">
        <v>29</v>
      </c>
      <c r="C29" s="346">
        <v>115266</v>
      </c>
      <c r="D29" s="355">
        <v>144995</v>
      </c>
      <c r="E29" s="127">
        <v>28013</v>
      </c>
      <c r="F29" s="127">
        <v>49199.680000000015</v>
      </c>
      <c r="G29" s="269">
        <f t="shared" si="0"/>
        <v>33.931983861512478</v>
      </c>
      <c r="H29" s="346">
        <v>16927</v>
      </c>
      <c r="I29" s="355">
        <v>33119</v>
      </c>
      <c r="J29" s="127">
        <v>7015</v>
      </c>
      <c r="K29" s="127">
        <v>25918.520000000008</v>
      </c>
      <c r="L29" s="268">
        <f t="shared" si="1"/>
        <v>78.25876385156559</v>
      </c>
    </row>
    <row r="30" spans="1:12" ht="13.5" customHeight="1" x14ac:dyDescent="0.25">
      <c r="A30" s="158">
        <v>24</v>
      </c>
      <c r="B30" s="126" t="s">
        <v>30</v>
      </c>
      <c r="C30" s="346">
        <v>422223</v>
      </c>
      <c r="D30" s="355">
        <v>330156</v>
      </c>
      <c r="E30" s="127">
        <v>104735</v>
      </c>
      <c r="F30" s="127">
        <v>90909.840000000011</v>
      </c>
      <c r="G30" s="269">
        <f t="shared" si="0"/>
        <v>27.535419619816093</v>
      </c>
      <c r="H30" s="346">
        <v>44544</v>
      </c>
      <c r="I30" s="355">
        <v>88485</v>
      </c>
      <c r="J30" s="127">
        <v>13780</v>
      </c>
      <c r="K30" s="127">
        <v>37231.46</v>
      </c>
      <c r="L30" s="268">
        <f t="shared" si="1"/>
        <v>42.076577951065154</v>
      </c>
    </row>
    <row r="31" spans="1:12" ht="13.5" customHeight="1" x14ac:dyDescent="0.25">
      <c r="A31" s="158">
        <v>25</v>
      </c>
      <c r="B31" s="126" t="s">
        <v>31</v>
      </c>
      <c r="C31" s="346">
        <v>0</v>
      </c>
      <c r="D31" s="355">
        <v>0</v>
      </c>
      <c r="E31" s="127">
        <v>0</v>
      </c>
      <c r="F31" s="127">
        <v>0</v>
      </c>
      <c r="G31" s="269" t="e">
        <f t="shared" si="0"/>
        <v>#DIV/0!</v>
      </c>
      <c r="H31" s="346">
        <v>0</v>
      </c>
      <c r="I31" s="355">
        <v>0</v>
      </c>
      <c r="J31" s="127">
        <v>0</v>
      </c>
      <c r="K31" s="127">
        <v>0</v>
      </c>
      <c r="L31" s="268" t="e">
        <f t="shared" si="1"/>
        <v>#DIV/0!</v>
      </c>
    </row>
    <row r="32" spans="1:12" ht="13.5" customHeight="1" x14ac:dyDescent="0.25">
      <c r="A32" s="158">
        <v>26</v>
      </c>
      <c r="B32" s="126" t="s">
        <v>32</v>
      </c>
      <c r="C32" s="346">
        <v>534</v>
      </c>
      <c r="D32" s="355">
        <v>1310</v>
      </c>
      <c r="E32" s="127">
        <v>34</v>
      </c>
      <c r="F32" s="127">
        <v>666.81999999999994</v>
      </c>
      <c r="G32" s="269">
        <f t="shared" si="0"/>
        <v>50.902290076335881</v>
      </c>
      <c r="H32" s="346">
        <v>157</v>
      </c>
      <c r="I32" s="355">
        <v>342</v>
      </c>
      <c r="J32" s="127">
        <v>4</v>
      </c>
      <c r="K32" s="127">
        <v>660</v>
      </c>
      <c r="L32" s="268">
        <f t="shared" si="1"/>
        <v>192.98245614035088</v>
      </c>
    </row>
    <row r="33" spans="1:13" ht="13.5" customHeight="1" x14ac:dyDescent="0.25">
      <c r="A33" s="158">
        <v>27</v>
      </c>
      <c r="B33" s="126" t="s">
        <v>33</v>
      </c>
      <c r="C33" s="346">
        <v>31</v>
      </c>
      <c r="D33" s="355">
        <v>88</v>
      </c>
      <c r="E33" s="127">
        <v>0</v>
      </c>
      <c r="F33" s="127">
        <v>0</v>
      </c>
      <c r="G33" s="269">
        <f t="shared" si="0"/>
        <v>0</v>
      </c>
      <c r="H33" s="346">
        <v>0</v>
      </c>
      <c r="I33" s="355">
        <v>0</v>
      </c>
      <c r="J33" s="127">
        <v>0</v>
      </c>
      <c r="K33" s="127">
        <v>0</v>
      </c>
      <c r="L33" s="268" t="e">
        <f t="shared" si="1"/>
        <v>#DIV/0!</v>
      </c>
    </row>
    <row r="34" spans="1:13" ht="13.5" customHeight="1" x14ac:dyDescent="0.25">
      <c r="A34" s="158">
        <v>28</v>
      </c>
      <c r="B34" s="126" t="s">
        <v>34</v>
      </c>
      <c r="C34" s="346">
        <v>305043</v>
      </c>
      <c r="D34" s="355">
        <v>242718</v>
      </c>
      <c r="E34" s="127">
        <v>28228</v>
      </c>
      <c r="F34" s="127">
        <v>37099.020000000004</v>
      </c>
      <c r="G34" s="269">
        <f t="shared" si="0"/>
        <v>15.284824364076831</v>
      </c>
      <c r="H34" s="346">
        <v>37794</v>
      </c>
      <c r="I34" s="355">
        <v>28211</v>
      </c>
      <c r="J34" s="127">
        <v>1</v>
      </c>
      <c r="K34" s="127">
        <v>4</v>
      </c>
      <c r="L34" s="268">
        <f t="shared" si="1"/>
        <v>1.4178866399631349E-2</v>
      </c>
    </row>
    <row r="35" spans="1:13" ht="13.5" customHeight="1" x14ac:dyDescent="0.25">
      <c r="A35" s="158">
        <v>29</v>
      </c>
      <c r="B35" s="126" t="s">
        <v>35</v>
      </c>
      <c r="C35" s="346">
        <v>688</v>
      </c>
      <c r="D35" s="355">
        <v>1710</v>
      </c>
      <c r="E35" s="127">
        <v>0</v>
      </c>
      <c r="F35" s="127">
        <v>0</v>
      </c>
      <c r="G35" s="269">
        <f t="shared" si="0"/>
        <v>0</v>
      </c>
      <c r="H35" s="346">
        <v>0</v>
      </c>
      <c r="I35" s="355">
        <v>0</v>
      </c>
      <c r="J35" s="127">
        <v>0</v>
      </c>
      <c r="K35" s="127">
        <v>0</v>
      </c>
      <c r="L35" s="268" t="e">
        <f t="shared" si="1"/>
        <v>#DIV/0!</v>
      </c>
    </row>
    <row r="36" spans="1:13" ht="13.5" customHeight="1" x14ac:dyDescent="0.25">
      <c r="A36" s="158">
        <v>30</v>
      </c>
      <c r="B36" s="126" t="s">
        <v>36</v>
      </c>
      <c r="C36" s="346">
        <v>25318</v>
      </c>
      <c r="D36" s="355">
        <v>32837</v>
      </c>
      <c r="E36" s="127">
        <v>19442</v>
      </c>
      <c r="F36" s="127">
        <v>14826.130000000001</v>
      </c>
      <c r="G36" s="269">
        <f t="shared" si="0"/>
        <v>45.150683679995126</v>
      </c>
      <c r="H36" s="346">
        <v>12146</v>
      </c>
      <c r="I36" s="355">
        <v>16933</v>
      </c>
      <c r="J36" s="127">
        <v>1156</v>
      </c>
      <c r="K36" s="127">
        <v>3669.14</v>
      </c>
      <c r="L36" s="268">
        <f t="shared" si="1"/>
        <v>21.668576153073879</v>
      </c>
    </row>
    <row r="37" spans="1:13" ht="13.5" customHeight="1" x14ac:dyDescent="0.25">
      <c r="A37" s="158">
        <v>31</v>
      </c>
      <c r="B37" s="126" t="s">
        <v>37</v>
      </c>
      <c r="C37" s="346">
        <v>628</v>
      </c>
      <c r="D37" s="355">
        <v>1714</v>
      </c>
      <c r="E37" s="127">
        <v>450</v>
      </c>
      <c r="F37" s="127">
        <v>848.29</v>
      </c>
      <c r="G37" s="269">
        <f t="shared" si="0"/>
        <v>49.491831971995332</v>
      </c>
      <c r="H37" s="346">
        <v>167</v>
      </c>
      <c r="I37" s="355">
        <v>719</v>
      </c>
      <c r="J37" s="127">
        <v>450</v>
      </c>
      <c r="K37" s="127">
        <v>848.29</v>
      </c>
      <c r="L37" s="268">
        <f t="shared" si="1"/>
        <v>117.98191933240612</v>
      </c>
    </row>
    <row r="38" spans="1:13" ht="13.5" customHeight="1" x14ac:dyDescent="0.25">
      <c r="A38" s="158">
        <v>32</v>
      </c>
      <c r="B38" s="126" t="s">
        <v>38</v>
      </c>
      <c r="C38" s="346">
        <v>0</v>
      </c>
      <c r="D38" s="346">
        <v>0</v>
      </c>
      <c r="E38" s="346">
        <v>0</v>
      </c>
      <c r="F38" s="346">
        <v>0</v>
      </c>
      <c r="G38" s="269">
        <v>0</v>
      </c>
      <c r="H38" s="346">
        <v>0</v>
      </c>
      <c r="I38" s="355">
        <v>0</v>
      </c>
      <c r="J38" s="127">
        <v>0</v>
      </c>
      <c r="K38" s="127">
        <v>0</v>
      </c>
      <c r="L38" s="268" t="e">
        <f t="shared" si="1"/>
        <v>#DIV/0!</v>
      </c>
    </row>
    <row r="39" spans="1:13" ht="13.5" customHeight="1" x14ac:dyDescent="0.25">
      <c r="A39" s="158">
        <v>33</v>
      </c>
      <c r="B39" s="126" t="s">
        <v>39</v>
      </c>
      <c r="C39" s="346">
        <v>618</v>
      </c>
      <c r="D39" s="355">
        <v>1297</v>
      </c>
      <c r="E39" s="127">
        <v>198</v>
      </c>
      <c r="F39" s="127">
        <v>342.15</v>
      </c>
      <c r="G39" s="269">
        <f t="shared" si="0"/>
        <v>26.380107941403239</v>
      </c>
      <c r="H39" s="346">
        <v>417</v>
      </c>
      <c r="I39" s="355">
        <v>876</v>
      </c>
      <c r="J39" s="127">
        <v>198</v>
      </c>
      <c r="K39" s="127">
        <v>342.15</v>
      </c>
      <c r="L39" s="268">
        <f t="shared" si="1"/>
        <v>39.05821917808219</v>
      </c>
    </row>
    <row r="40" spans="1:13" ht="13.5" customHeight="1" x14ac:dyDescent="0.25">
      <c r="A40" s="158">
        <v>34</v>
      </c>
      <c r="B40" s="126" t="s">
        <v>40</v>
      </c>
      <c r="C40" s="346">
        <v>69601</v>
      </c>
      <c r="D40" s="355">
        <v>79065</v>
      </c>
      <c r="E40" s="127">
        <v>12414</v>
      </c>
      <c r="F40" s="127">
        <v>18924.650000000001</v>
      </c>
      <c r="G40" s="269">
        <f t="shared" si="0"/>
        <v>23.935559349901983</v>
      </c>
      <c r="H40" s="346">
        <v>26023</v>
      </c>
      <c r="I40" s="355">
        <v>33349</v>
      </c>
      <c r="J40" s="127">
        <v>2155</v>
      </c>
      <c r="K40" s="127">
        <v>10072.230000000001</v>
      </c>
      <c r="L40" s="268">
        <f t="shared" si="1"/>
        <v>30.20249482743111</v>
      </c>
    </row>
    <row r="41" spans="1:13" ht="13.5" customHeight="1" x14ac:dyDescent="0.2">
      <c r="A41" s="157"/>
      <c r="B41" s="128" t="s">
        <v>104</v>
      </c>
      <c r="C41" s="348">
        <f>SUM(C19:C40)</f>
        <v>1846152</v>
      </c>
      <c r="D41" s="352">
        <f t="shared" ref="D41" si="6">SUM(D19:D40)</f>
        <v>2554330</v>
      </c>
      <c r="E41" s="159">
        <f t="shared" ref="E41:F41" si="7">SUM(E19:E40)</f>
        <v>373808</v>
      </c>
      <c r="F41" s="159">
        <f t="shared" si="7"/>
        <v>686958.03000000026</v>
      </c>
      <c r="G41" s="269">
        <f t="shared" ref="G41:G57" si="8">F41*100/D41</f>
        <v>26.893863752921522</v>
      </c>
      <c r="H41" s="348">
        <f t="shared" ref="H41:I41" si="9">SUM(H19:H40)</f>
        <v>607105</v>
      </c>
      <c r="I41" s="352">
        <f t="shared" si="9"/>
        <v>1134601</v>
      </c>
      <c r="J41" s="159">
        <f t="shared" ref="J41" si="10">SUM(J19:J40)</f>
        <v>120389</v>
      </c>
      <c r="K41" s="159">
        <f t="shared" ref="K41" si="11">SUM(K19:K40)</f>
        <v>324043.44000000006</v>
      </c>
      <c r="L41" s="268">
        <f t="shared" si="1"/>
        <v>28.560122897829288</v>
      </c>
    </row>
    <row r="42" spans="1:13" ht="13.5" customHeight="1" x14ac:dyDescent="0.2">
      <c r="A42" s="157"/>
      <c r="B42" s="128" t="s">
        <v>42</v>
      </c>
      <c r="C42" s="349">
        <f>C41+C18</f>
        <v>4949908</v>
      </c>
      <c r="D42" s="353">
        <f t="shared" ref="D42" si="12">D41+D18</f>
        <v>7788521</v>
      </c>
      <c r="E42" s="159">
        <f t="shared" ref="E42:F42" si="13">E41+E18</f>
        <v>1175981</v>
      </c>
      <c r="F42" s="159">
        <f t="shared" si="13"/>
        <v>2372097.3400000008</v>
      </c>
      <c r="G42" s="269">
        <f t="shared" si="8"/>
        <v>30.456325918617935</v>
      </c>
      <c r="H42" s="349">
        <f t="shared" ref="H42:I42" si="14">H41+H18</f>
        <v>2759869</v>
      </c>
      <c r="I42" s="353">
        <f t="shared" si="14"/>
        <v>4848567</v>
      </c>
      <c r="J42" s="159">
        <f t="shared" ref="J42" si="15">J41+J18</f>
        <v>733739</v>
      </c>
      <c r="K42" s="159">
        <f t="shared" ref="K42" si="16">K41+K18</f>
        <v>1665007.35</v>
      </c>
      <c r="L42" s="268">
        <f t="shared" si="1"/>
        <v>34.34019474207534</v>
      </c>
    </row>
    <row r="43" spans="1:13" ht="13.5" customHeight="1" x14ac:dyDescent="0.25">
      <c r="A43" s="158">
        <v>35</v>
      </c>
      <c r="B43" s="126" t="s">
        <v>43</v>
      </c>
      <c r="C43" s="346">
        <v>196861</v>
      </c>
      <c r="D43" s="355">
        <v>251672</v>
      </c>
      <c r="E43" s="127">
        <v>54805</v>
      </c>
      <c r="F43" s="127">
        <v>77254.920000000013</v>
      </c>
      <c r="G43" s="267">
        <f t="shared" si="8"/>
        <v>30.696668679869038</v>
      </c>
      <c r="H43" s="346">
        <v>162841</v>
      </c>
      <c r="I43" s="355">
        <v>208879</v>
      </c>
      <c r="J43" s="127">
        <v>54170</v>
      </c>
      <c r="K43" s="127">
        <v>76063.12</v>
      </c>
      <c r="L43" s="268">
        <f t="shared" si="1"/>
        <v>36.414919642472434</v>
      </c>
    </row>
    <row r="44" spans="1:13" ht="13.5" customHeight="1" x14ac:dyDescent="0.25">
      <c r="A44" s="158">
        <v>36</v>
      </c>
      <c r="B44" s="126" t="s">
        <v>44</v>
      </c>
      <c r="C44" s="346">
        <v>468494</v>
      </c>
      <c r="D44" s="355">
        <v>822902</v>
      </c>
      <c r="E44" s="127">
        <v>180634</v>
      </c>
      <c r="F44" s="127">
        <v>296460.74</v>
      </c>
      <c r="G44" s="267">
        <f t="shared" si="8"/>
        <v>36.026250999511483</v>
      </c>
      <c r="H44" s="346">
        <v>387347</v>
      </c>
      <c r="I44" s="355">
        <v>697249</v>
      </c>
      <c r="J44" s="127">
        <v>174731</v>
      </c>
      <c r="K44" s="127">
        <v>277158.52999999997</v>
      </c>
      <c r="L44" s="268">
        <f t="shared" si="1"/>
        <v>39.750294371164387</v>
      </c>
    </row>
    <row r="45" spans="1:13" ht="13.5" customHeight="1" x14ac:dyDescent="0.2">
      <c r="A45" s="157"/>
      <c r="B45" s="128" t="s">
        <v>45</v>
      </c>
      <c r="C45" s="348">
        <f>SUM(C43:C44)</f>
        <v>665355</v>
      </c>
      <c r="D45" s="352">
        <f t="shared" ref="D45" si="17">SUM(D43:D44)</f>
        <v>1074574</v>
      </c>
      <c r="E45" s="159">
        <f t="shared" ref="E45:F45" si="18">SUM(E43:E44)</f>
        <v>235439</v>
      </c>
      <c r="F45" s="159">
        <f t="shared" si="18"/>
        <v>373715.66000000003</v>
      </c>
      <c r="G45" s="269">
        <f t="shared" si="8"/>
        <v>34.778029246938786</v>
      </c>
      <c r="H45" s="348">
        <f t="shared" ref="H45:I45" si="19">SUM(H43:H44)</f>
        <v>550188</v>
      </c>
      <c r="I45" s="352">
        <f t="shared" si="19"/>
        <v>906128</v>
      </c>
      <c r="J45" s="159">
        <f t="shared" ref="J45:K45" si="20">SUM(J43:J44)</f>
        <v>228901</v>
      </c>
      <c r="K45" s="159">
        <f t="shared" si="20"/>
        <v>353221.64999999997</v>
      </c>
      <c r="L45" s="268">
        <f t="shared" si="1"/>
        <v>38.981429775925697</v>
      </c>
    </row>
    <row r="46" spans="1:13" ht="13.5" customHeight="1" x14ac:dyDescent="0.25">
      <c r="A46" s="158">
        <v>37</v>
      </c>
      <c r="B46" s="126" t="s">
        <v>46</v>
      </c>
      <c r="C46" s="350">
        <v>1438811</v>
      </c>
      <c r="D46" s="356">
        <v>2462582</v>
      </c>
      <c r="E46" s="127">
        <v>1547253</v>
      </c>
      <c r="F46" s="127">
        <v>1123781</v>
      </c>
      <c r="G46" s="267">
        <f t="shared" si="8"/>
        <v>45.634257052150957</v>
      </c>
      <c r="H46" s="350">
        <v>1309864</v>
      </c>
      <c r="I46" s="356">
        <v>2312390</v>
      </c>
      <c r="J46" s="127">
        <v>1473331</v>
      </c>
      <c r="K46" s="127">
        <v>1102257</v>
      </c>
      <c r="L46" s="268">
        <f t="shared" si="1"/>
        <v>47.667434991502297</v>
      </c>
      <c r="M46" s="297"/>
    </row>
    <row r="47" spans="1:13" ht="13.5" customHeight="1" x14ac:dyDescent="0.2">
      <c r="A47" s="157"/>
      <c r="B47" s="128" t="s">
        <v>47</v>
      </c>
      <c r="C47" s="348">
        <f>C46</f>
        <v>1438811</v>
      </c>
      <c r="D47" s="352">
        <f t="shared" ref="D47" si="21">D46</f>
        <v>2462582</v>
      </c>
      <c r="E47" s="159">
        <f t="shared" ref="E47:F47" si="22">E46</f>
        <v>1547253</v>
      </c>
      <c r="F47" s="159">
        <f t="shared" si="22"/>
        <v>1123781</v>
      </c>
      <c r="G47" s="269">
        <f t="shared" si="8"/>
        <v>45.634257052150957</v>
      </c>
      <c r="H47" s="348">
        <f t="shared" ref="H47:I47" si="23">H46</f>
        <v>1309864</v>
      </c>
      <c r="I47" s="352">
        <f t="shared" si="23"/>
        <v>2312390</v>
      </c>
      <c r="J47" s="159">
        <f t="shared" ref="J47:K47" si="24">J46</f>
        <v>1473331</v>
      </c>
      <c r="K47" s="159">
        <f t="shared" si="24"/>
        <v>1102257</v>
      </c>
      <c r="L47" s="268">
        <f t="shared" si="1"/>
        <v>47.667434991502297</v>
      </c>
    </row>
    <row r="48" spans="1:13" ht="13.5" customHeight="1" x14ac:dyDescent="0.25">
      <c r="A48" s="158">
        <v>38</v>
      </c>
      <c r="B48" s="126" t="s">
        <v>48</v>
      </c>
      <c r="C48" s="346">
        <v>127111</v>
      </c>
      <c r="D48" s="355">
        <v>119759</v>
      </c>
      <c r="E48" s="127">
        <v>36046</v>
      </c>
      <c r="F48" s="127">
        <v>27868.610000000008</v>
      </c>
      <c r="G48" s="267">
        <f t="shared" si="8"/>
        <v>23.270576741622765</v>
      </c>
      <c r="H48" s="346">
        <v>4499</v>
      </c>
      <c r="I48" s="355">
        <v>8586</v>
      </c>
      <c r="J48" s="127">
        <v>0</v>
      </c>
      <c r="K48" s="127">
        <v>0</v>
      </c>
      <c r="L48" s="268">
        <f t="shared" si="1"/>
        <v>0</v>
      </c>
    </row>
    <row r="49" spans="1:12" ht="13.5" customHeight="1" x14ac:dyDescent="0.25">
      <c r="A49" s="158">
        <v>39</v>
      </c>
      <c r="B49" s="126" t="s">
        <v>49</v>
      </c>
      <c r="C49" s="346">
        <v>14890</v>
      </c>
      <c r="D49" s="355">
        <v>14071</v>
      </c>
      <c r="E49" s="127">
        <v>2206</v>
      </c>
      <c r="F49" s="127">
        <v>1428.5600000000002</v>
      </c>
      <c r="G49" s="267">
        <f t="shared" si="8"/>
        <v>10.152512259256628</v>
      </c>
      <c r="H49" s="346">
        <v>883</v>
      </c>
      <c r="I49" s="355">
        <v>1408</v>
      </c>
      <c r="J49" s="127">
        <v>0</v>
      </c>
      <c r="K49" s="127">
        <v>0</v>
      </c>
      <c r="L49" s="268">
        <f t="shared" si="1"/>
        <v>0</v>
      </c>
    </row>
    <row r="50" spans="1:12" ht="13.5" customHeight="1" x14ac:dyDescent="0.25">
      <c r="A50" s="158">
        <v>40</v>
      </c>
      <c r="B50" s="126" t="s">
        <v>50</v>
      </c>
      <c r="C50" s="346">
        <v>148032</v>
      </c>
      <c r="D50" s="355">
        <v>101639</v>
      </c>
      <c r="E50" s="127">
        <v>29860</v>
      </c>
      <c r="F50" s="127">
        <v>21823.440000000002</v>
      </c>
      <c r="G50" s="267">
        <f t="shared" si="8"/>
        <v>21.471521758380149</v>
      </c>
      <c r="H50" s="346">
        <v>1339</v>
      </c>
      <c r="I50" s="355">
        <v>2400</v>
      </c>
      <c r="J50" s="127">
        <v>0</v>
      </c>
      <c r="K50" s="127">
        <v>0</v>
      </c>
      <c r="L50" s="268">
        <f t="shared" si="1"/>
        <v>0</v>
      </c>
    </row>
    <row r="51" spans="1:12" ht="13.5" customHeight="1" x14ac:dyDescent="0.25">
      <c r="A51" s="158">
        <v>41</v>
      </c>
      <c r="B51" s="126" t="s">
        <v>52</v>
      </c>
      <c r="C51" s="346">
        <v>61586</v>
      </c>
      <c r="D51" s="355">
        <v>45122</v>
      </c>
      <c r="E51" s="127">
        <v>27586</v>
      </c>
      <c r="F51" s="127">
        <v>14488.140000000003</v>
      </c>
      <c r="G51" s="267">
        <f t="shared" si="8"/>
        <v>32.108816098577194</v>
      </c>
      <c r="H51" s="346">
        <v>1176</v>
      </c>
      <c r="I51" s="355">
        <v>2151</v>
      </c>
      <c r="J51" s="127">
        <v>0</v>
      </c>
      <c r="K51" s="127">
        <v>0</v>
      </c>
      <c r="L51" s="268">
        <f t="shared" si="1"/>
        <v>0</v>
      </c>
    </row>
    <row r="52" spans="1:12" ht="13.5" customHeight="1" x14ac:dyDescent="0.25">
      <c r="A52" s="158">
        <v>42</v>
      </c>
      <c r="B52" s="126" t="s">
        <v>1009</v>
      </c>
      <c r="C52" s="346">
        <v>1905</v>
      </c>
      <c r="D52" s="355">
        <v>4000</v>
      </c>
      <c r="E52" s="127">
        <v>3658</v>
      </c>
      <c r="F52" s="127">
        <v>3004.61</v>
      </c>
      <c r="G52" s="267">
        <f t="shared" si="8"/>
        <v>75.115250000000003</v>
      </c>
      <c r="H52" s="346">
        <v>1556</v>
      </c>
      <c r="I52" s="355">
        <v>3265</v>
      </c>
      <c r="J52" s="127">
        <v>0</v>
      </c>
      <c r="K52" s="127">
        <v>0</v>
      </c>
      <c r="L52" s="268">
        <f t="shared" si="1"/>
        <v>0</v>
      </c>
    </row>
    <row r="53" spans="1:12" ht="13.5" customHeight="1" x14ac:dyDescent="0.25">
      <c r="A53" s="158">
        <v>43</v>
      </c>
      <c r="B53" s="126" t="s">
        <v>53</v>
      </c>
      <c r="C53" s="346">
        <v>39544</v>
      </c>
      <c r="D53" s="355">
        <v>24558</v>
      </c>
      <c r="E53" s="127">
        <v>9812</v>
      </c>
      <c r="F53" s="127">
        <v>5090.3300000000008</v>
      </c>
      <c r="G53" s="267">
        <f t="shared" si="8"/>
        <v>20.72778727909439</v>
      </c>
      <c r="H53" s="346">
        <v>519</v>
      </c>
      <c r="I53" s="355">
        <v>1260</v>
      </c>
      <c r="J53" s="127">
        <v>0</v>
      </c>
      <c r="K53" s="127">
        <v>0</v>
      </c>
      <c r="L53" s="268">
        <f t="shared" si="1"/>
        <v>0</v>
      </c>
    </row>
    <row r="54" spans="1:12" ht="13.5" customHeight="1" x14ac:dyDescent="0.25">
      <c r="A54" s="158">
        <v>44</v>
      </c>
      <c r="B54" s="126" t="s">
        <v>54</v>
      </c>
      <c r="C54" s="346">
        <v>3799</v>
      </c>
      <c r="D54" s="355">
        <v>4883</v>
      </c>
      <c r="E54" s="127">
        <v>3932</v>
      </c>
      <c r="F54" s="127">
        <v>2876.5800000000004</v>
      </c>
      <c r="G54" s="267">
        <f t="shared" si="8"/>
        <v>58.910096252303923</v>
      </c>
      <c r="H54" s="346">
        <v>291</v>
      </c>
      <c r="I54" s="355">
        <v>612</v>
      </c>
      <c r="J54" s="127">
        <v>0</v>
      </c>
      <c r="K54" s="127">
        <v>0</v>
      </c>
      <c r="L54" s="268">
        <f t="shared" si="1"/>
        <v>0</v>
      </c>
    </row>
    <row r="55" spans="1:12" ht="13.5" customHeight="1" x14ac:dyDescent="0.25">
      <c r="A55" s="158">
        <v>45</v>
      </c>
      <c r="B55" s="126" t="s">
        <v>55</v>
      </c>
      <c r="C55" s="346">
        <v>45966</v>
      </c>
      <c r="D55" s="355">
        <v>28523</v>
      </c>
      <c r="E55" s="127">
        <v>8440</v>
      </c>
      <c r="F55" s="127">
        <v>3620.0099999999998</v>
      </c>
      <c r="G55" s="267">
        <f t="shared" si="8"/>
        <v>12.691547172457316</v>
      </c>
      <c r="H55" s="346">
        <v>287</v>
      </c>
      <c r="I55" s="355">
        <v>418</v>
      </c>
      <c r="J55" s="127">
        <v>0</v>
      </c>
      <c r="K55" s="127">
        <v>0</v>
      </c>
      <c r="L55" s="268">
        <f t="shared" ref="L55" si="25">K55*100/I55</f>
        <v>0</v>
      </c>
    </row>
    <row r="56" spans="1:12" ht="13.5" customHeight="1" x14ac:dyDescent="0.2">
      <c r="A56" s="157"/>
      <c r="B56" s="128" t="s">
        <v>56</v>
      </c>
      <c r="C56" s="159">
        <f>SUM(C48:C55)</f>
        <v>442833</v>
      </c>
      <c r="D56" s="159">
        <f>SUM(D48:D55)</f>
        <v>342555</v>
      </c>
      <c r="E56" s="159">
        <f>SUM(E48:E55)</f>
        <v>121540</v>
      </c>
      <c r="F56" s="159">
        <f>SUM(F48:F55)</f>
        <v>80200.280000000013</v>
      </c>
      <c r="G56" s="269">
        <f t="shared" si="8"/>
        <v>23.412380493643358</v>
      </c>
      <c r="H56" s="348">
        <f>SUM(H48:H55)</f>
        <v>10550</v>
      </c>
      <c r="I56" s="352">
        <f>SUM(I48:I55)</f>
        <v>20100</v>
      </c>
      <c r="J56" s="159">
        <f>SUM(J48:J55)</f>
        <v>0</v>
      </c>
      <c r="K56" s="159">
        <f>SUM(K48:K55)</f>
        <v>0</v>
      </c>
      <c r="L56" s="268">
        <f t="shared" si="1"/>
        <v>0</v>
      </c>
    </row>
    <row r="57" spans="1:12" ht="13.5" customHeight="1" x14ac:dyDescent="0.2">
      <c r="A57" s="128"/>
      <c r="B57" s="128" t="s">
        <v>6</v>
      </c>
      <c r="C57" s="159">
        <f>C56+C47+C45+C42</f>
        <v>7496907</v>
      </c>
      <c r="D57" s="159">
        <f>D56+D47+D45+D42</f>
        <v>11668232</v>
      </c>
      <c r="E57" s="159">
        <f>E56+E47+E45+E42</f>
        <v>3080213</v>
      </c>
      <c r="F57" s="159">
        <f>F56+F47+F45+F42</f>
        <v>3949794.2800000007</v>
      </c>
      <c r="G57" s="269">
        <f t="shared" si="8"/>
        <v>33.850837727600897</v>
      </c>
      <c r="H57" s="349">
        <f>H56+H47+H45+H42</f>
        <v>4630471</v>
      </c>
      <c r="I57" s="353">
        <f>I56+I47+I45+I42</f>
        <v>8087185</v>
      </c>
      <c r="J57" s="159">
        <f>J56+J47+J45+J42</f>
        <v>2435971</v>
      </c>
      <c r="K57" s="159">
        <f>K56+K47+K45+K42</f>
        <v>3120486</v>
      </c>
      <c r="L57" s="270">
        <f t="shared" si="1"/>
        <v>38.585564692782469</v>
      </c>
    </row>
    <row r="58" spans="1:12" ht="13.5" customHeight="1" x14ac:dyDescent="0.2">
      <c r="A58" s="84"/>
      <c r="B58" s="84"/>
      <c r="C58" s="144"/>
      <c r="D58" s="144"/>
      <c r="E58" s="271" t="s">
        <v>1074</v>
      </c>
      <c r="F58" s="144"/>
      <c r="G58" s="144"/>
      <c r="H58" s="144"/>
      <c r="I58" s="144"/>
      <c r="J58" s="144"/>
      <c r="K58" s="144"/>
      <c r="L58" s="144"/>
    </row>
    <row r="59" spans="1:12" ht="13.5" customHeight="1" x14ac:dyDescent="0.2">
      <c r="A59" s="272"/>
      <c r="B59" s="272"/>
      <c r="C59" s="273"/>
      <c r="D59" s="273"/>
      <c r="E59" s="273"/>
      <c r="F59" s="273"/>
      <c r="G59" s="273"/>
      <c r="H59" s="273"/>
      <c r="I59" s="273"/>
      <c r="J59" s="273"/>
      <c r="K59" s="273"/>
      <c r="L59" s="273"/>
    </row>
    <row r="60" spans="1:12" ht="13.5" customHeight="1" x14ac:dyDescent="0.2">
      <c r="A60" s="84"/>
      <c r="B60" s="84"/>
      <c r="C60" s="144"/>
      <c r="D60" s="144"/>
      <c r="E60" s="144"/>
      <c r="F60" s="144"/>
      <c r="G60" s="144"/>
      <c r="H60" s="144"/>
      <c r="I60" s="144"/>
      <c r="J60" s="144"/>
      <c r="K60" s="144"/>
      <c r="L60" s="144"/>
    </row>
    <row r="61" spans="1:12" ht="13.5" customHeight="1" x14ac:dyDescent="0.2">
      <c r="A61" s="84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</row>
    <row r="62" spans="1:12" ht="13.5" customHeight="1" x14ac:dyDescent="0.2">
      <c r="A62" s="84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</row>
    <row r="63" spans="1:12" ht="13.5" customHeight="1" x14ac:dyDescent="0.2">
      <c r="A63" s="84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</row>
    <row r="64" spans="1:12" ht="13.5" customHeight="1" x14ac:dyDescent="0.2">
      <c r="A64" s="84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</row>
    <row r="65" spans="1:12" ht="13.5" customHeight="1" x14ac:dyDescent="0.2">
      <c r="A65" s="84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1:12" ht="13.5" customHeight="1" x14ac:dyDescent="0.2">
      <c r="A66" s="84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1:12" ht="13.5" customHeight="1" x14ac:dyDescent="0.2">
      <c r="A67" s="84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  <row r="68" spans="1:12" ht="13.5" customHeight="1" x14ac:dyDescent="0.2">
      <c r="A68" s="84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</row>
    <row r="69" spans="1:12" ht="13.5" customHeight="1" x14ac:dyDescent="0.2">
      <c r="A69" s="84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</row>
    <row r="70" spans="1:12" ht="13.5" customHeight="1" x14ac:dyDescent="0.2">
      <c r="A70" s="84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</row>
    <row r="71" spans="1:12" ht="13.5" customHeight="1" x14ac:dyDescent="0.2">
      <c r="A71" s="84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</row>
    <row r="72" spans="1:12" ht="13.5" customHeight="1" x14ac:dyDescent="0.2">
      <c r="A72" s="84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</row>
    <row r="73" spans="1:12" ht="13.5" customHeight="1" x14ac:dyDescent="0.2">
      <c r="A73" s="84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</row>
    <row r="74" spans="1:12" ht="13.5" customHeight="1" x14ac:dyDescent="0.2">
      <c r="A74" s="84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</row>
    <row r="75" spans="1:12" ht="13.5" customHeight="1" x14ac:dyDescent="0.2">
      <c r="A75" s="84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</row>
    <row r="76" spans="1:12" ht="13.5" customHeight="1" x14ac:dyDescent="0.2">
      <c r="A76" s="84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</row>
    <row r="77" spans="1:12" ht="13.5" customHeight="1" x14ac:dyDescent="0.2">
      <c r="A77" s="84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</row>
    <row r="78" spans="1:12" ht="13.5" customHeight="1" x14ac:dyDescent="0.2">
      <c r="A78" s="84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</row>
    <row r="79" spans="1:12" ht="13.5" customHeight="1" x14ac:dyDescent="0.2">
      <c r="A79" s="84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</row>
    <row r="80" spans="1:12" ht="13.5" customHeight="1" x14ac:dyDescent="0.2">
      <c r="A80" s="84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</row>
    <row r="81" spans="1:12" ht="13.5" customHeight="1" x14ac:dyDescent="0.2">
      <c r="A81" s="84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</row>
    <row r="82" spans="1:12" ht="13.5" customHeight="1" x14ac:dyDescent="0.2">
      <c r="A82" s="84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</row>
    <row r="83" spans="1:12" ht="13.5" customHeight="1" x14ac:dyDescent="0.2">
      <c r="A83" s="84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</row>
    <row r="84" spans="1:12" ht="13.5" customHeight="1" x14ac:dyDescent="0.2">
      <c r="A84" s="84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</row>
    <row r="85" spans="1:12" ht="13.5" customHeight="1" x14ac:dyDescent="0.2">
      <c r="A85" s="84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</row>
    <row r="86" spans="1:12" ht="13.5" customHeight="1" x14ac:dyDescent="0.2">
      <c r="A86" s="84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</row>
    <row r="87" spans="1:12" ht="13.5" customHeight="1" x14ac:dyDescent="0.2">
      <c r="A87" s="84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</row>
    <row r="88" spans="1:12" ht="13.5" customHeight="1" x14ac:dyDescent="0.2">
      <c r="A88" s="84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</row>
    <row r="89" spans="1:12" ht="13.5" customHeight="1" x14ac:dyDescent="0.2">
      <c r="A89" s="84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</row>
    <row r="90" spans="1:12" ht="13.5" customHeight="1" x14ac:dyDescent="0.2">
      <c r="A90" s="84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</row>
    <row r="91" spans="1:12" ht="13.5" customHeight="1" x14ac:dyDescent="0.2">
      <c r="A91" s="84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</row>
    <row r="92" spans="1:12" ht="13.5" customHeight="1" x14ac:dyDescent="0.2">
      <c r="A92" s="84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</row>
  </sheetData>
  <autoFilter ref="H5:K50"/>
  <mergeCells count="11">
    <mergeCell ref="A1:L1"/>
    <mergeCell ref="H4:I4"/>
    <mergeCell ref="G3:G5"/>
    <mergeCell ref="J4:K4"/>
    <mergeCell ref="L3:L5"/>
    <mergeCell ref="B3:B5"/>
    <mergeCell ref="A3:A5"/>
    <mergeCell ref="C3:F3"/>
    <mergeCell ref="H3:K3"/>
    <mergeCell ref="E4:F4"/>
    <mergeCell ref="C4:D4"/>
  </mergeCells>
  <pageMargins left="0.75" right="0.25" top="0.75" bottom="0.25" header="0" footer="0"/>
  <pageSetup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94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42" sqref="P42"/>
    </sheetView>
  </sheetViews>
  <sheetFormatPr defaultColWidth="14.42578125" defaultRowHeight="15" customHeight="1" x14ac:dyDescent="0.2"/>
  <cols>
    <col min="1" max="1" width="4.42578125" style="381" customWidth="1"/>
    <col min="2" max="2" width="31.85546875" style="381" customWidth="1"/>
    <col min="3" max="3" width="8.5703125" style="381" customWidth="1"/>
    <col min="4" max="5" width="8.85546875" style="381" customWidth="1"/>
    <col min="6" max="6" width="8.42578125" style="381" customWidth="1"/>
    <col min="7" max="7" width="9.140625" style="381" customWidth="1"/>
    <col min="8" max="8" width="8.85546875" style="381" customWidth="1"/>
    <col min="9" max="9" width="11.85546875" style="381" customWidth="1"/>
    <col min="10" max="10" width="8.85546875" style="381" customWidth="1"/>
    <col min="11" max="11" width="9.42578125" style="381" customWidth="1"/>
    <col min="12" max="12" width="10" style="381" customWidth="1"/>
    <col min="13" max="13" width="10.5703125" style="381" customWidth="1"/>
    <col min="14" max="14" width="10.42578125" style="381" customWidth="1"/>
    <col min="15" max="15" width="9.85546875" style="381" customWidth="1"/>
    <col min="16" max="16" width="10.85546875" style="381" customWidth="1"/>
    <col min="17" max="17" width="9.140625" style="381" customWidth="1"/>
    <col min="18" max="16384" width="14.42578125" style="381"/>
  </cols>
  <sheetData>
    <row r="1" spans="1:17" ht="15" customHeight="1" x14ac:dyDescent="0.2">
      <c r="A1" s="414" t="s">
        <v>1032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</row>
    <row r="2" spans="1:17" ht="15" customHeight="1" x14ac:dyDescent="0.2">
      <c r="A2" s="85"/>
      <c r="B2" s="86" t="s">
        <v>74</v>
      </c>
      <c r="C2" s="145"/>
      <c r="D2" s="145"/>
      <c r="E2" s="144"/>
      <c r="F2" s="144" t="s">
        <v>75</v>
      </c>
      <c r="G2" s="274"/>
      <c r="H2" s="144"/>
      <c r="I2" s="145" t="s">
        <v>125</v>
      </c>
      <c r="J2" s="145"/>
      <c r="K2" s="145"/>
      <c r="L2" s="275"/>
      <c r="M2" s="145"/>
      <c r="N2" s="145"/>
      <c r="O2" s="144"/>
      <c r="P2" s="144"/>
      <c r="Q2" s="274"/>
    </row>
    <row r="3" spans="1:17" ht="34.5" customHeight="1" x14ac:dyDescent="0.2">
      <c r="A3" s="450" t="s">
        <v>1</v>
      </c>
      <c r="B3" s="450" t="s">
        <v>77</v>
      </c>
      <c r="C3" s="451" t="s">
        <v>126</v>
      </c>
      <c r="D3" s="452"/>
      <c r="E3" s="452"/>
      <c r="F3" s="452"/>
      <c r="G3" s="446"/>
      <c r="H3" s="451" t="s">
        <v>127</v>
      </c>
      <c r="I3" s="452"/>
      <c r="J3" s="452"/>
      <c r="K3" s="452"/>
      <c r="L3" s="446"/>
      <c r="M3" s="445" t="s">
        <v>128</v>
      </c>
      <c r="N3" s="452"/>
      <c r="O3" s="452"/>
      <c r="P3" s="452"/>
      <c r="Q3" s="446"/>
    </row>
    <row r="4" spans="1:17" ht="24.75" customHeight="1" x14ac:dyDescent="0.2">
      <c r="A4" s="448"/>
      <c r="B4" s="448"/>
      <c r="C4" s="445" t="s">
        <v>121</v>
      </c>
      <c r="D4" s="446"/>
      <c r="E4" s="445" t="s">
        <v>122</v>
      </c>
      <c r="F4" s="446"/>
      <c r="G4" s="453" t="s">
        <v>119</v>
      </c>
      <c r="H4" s="445" t="s">
        <v>121</v>
      </c>
      <c r="I4" s="446"/>
      <c r="J4" s="445" t="s">
        <v>122</v>
      </c>
      <c r="K4" s="446"/>
      <c r="L4" s="453" t="s">
        <v>119</v>
      </c>
      <c r="M4" s="445" t="s">
        <v>121</v>
      </c>
      <c r="N4" s="446"/>
      <c r="O4" s="445" t="s">
        <v>122</v>
      </c>
      <c r="P4" s="446"/>
      <c r="Q4" s="453" t="s">
        <v>119</v>
      </c>
    </row>
    <row r="5" spans="1:17" ht="15" customHeight="1" x14ac:dyDescent="0.2">
      <c r="A5" s="449"/>
      <c r="B5" s="449"/>
      <c r="C5" s="157" t="s">
        <v>83</v>
      </c>
      <c r="D5" s="157" t="s">
        <v>84</v>
      </c>
      <c r="E5" s="157" t="s">
        <v>83</v>
      </c>
      <c r="F5" s="157" t="s">
        <v>84</v>
      </c>
      <c r="G5" s="449"/>
      <c r="H5" s="157" t="s">
        <v>83</v>
      </c>
      <c r="I5" s="157" t="s">
        <v>84</v>
      </c>
      <c r="J5" s="157" t="s">
        <v>83</v>
      </c>
      <c r="K5" s="157" t="s">
        <v>84</v>
      </c>
      <c r="L5" s="449"/>
      <c r="M5" s="157" t="s">
        <v>83</v>
      </c>
      <c r="N5" s="157" t="s">
        <v>84</v>
      </c>
      <c r="O5" s="157" t="s">
        <v>83</v>
      </c>
      <c r="P5" s="157" t="s">
        <v>84</v>
      </c>
      <c r="Q5" s="449"/>
    </row>
    <row r="6" spans="1:17" ht="13.5" customHeight="1" x14ac:dyDescent="0.25">
      <c r="A6" s="158">
        <v>1</v>
      </c>
      <c r="B6" s="126" t="s">
        <v>7</v>
      </c>
      <c r="C6" s="346">
        <v>693</v>
      </c>
      <c r="D6" s="355">
        <v>12673</v>
      </c>
      <c r="E6" s="127">
        <v>342</v>
      </c>
      <c r="F6" s="127">
        <v>3325.4000000000005</v>
      </c>
      <c r="G6" s="268">
        <f t="shared" ref="G6:G57" si="0">F6*100/D6</f>
        <v>26.240037875798947</v>
      </c>
      <c r="H6" s="346">
        <v>3497</v>
      </c>
      <c r="I6" s="355">
        <v>102909</v>
      </c>
      <c r="J6" s="127">
        <v>888</v>
      </c>
      <c r="K6" s="127">
        <v>93172.75</v>
      </c>
      <c r="L6" s="268">
        <f t="shared" ref="L6:L57" si="1">K6*100/I6</f>
        <v>90.538971324179613</v>
      </c>
      <c r="M6" s="127">
        <f>'ACP_Agri_9(i)'!C6+'ACP_Agri_9(ii)'!C6+'ACP_Agri_9(ii)'!H6</f>
        <v>158012</v>
      </c>
      <c r="N6" s="127">
        <f>'ACP_Agri_9(i)'!D6+'ACP_Agri_9(ii)'!D6+'ACP_Agri_9(ii)'!I6</f>
        <v>431588</v>
      </c>
      <c r="O6" s="127">
        <f>'ACP_Agri_9(i)'!E6+'ACP_Agri_9(ii)'!E6+'ACP_Agri_9(ii)'!J6</f>
        <v>39348</v>
      </c>
      <c r="P6" s="127">
        <f>'ACP_Agri_9(i)'!F6+'ACP_Agri_9(ii)'!F6+'ACP_Agri_9(ii)'!K6</f>
        <v>180491.51</v>
      </c>
      <c r="Q6" s="268">
        <f t="shared" ref="Q6:Q57" si="2">P6*100/N6</f>
        <v>41.820326329740404</v>
      </c>
    </row>
    <row r="7" spans="1:17" ht="13.5" customHeight="1" x14ac:dyDescent="0.25">
      <c r="A7" s="158">
        <v>2</v>
      </c>
      <c r="B7" s="126" t="s">
        <v>8</v>
      </c>
      <c r="C7" s="346">
        <v>405</v>
      </c>
      <c r="D7" s="355">
        <v>13632</v>
      </c>
      <c r="E7" s="127">
        <v>88</v>
      </c>
      <c r="F7" s="127">
        <v>2391.13</v>
      </c>
      <c r="G7" s="268">
        <f t="shared" si="0"/>
        <v>17.540566314553992</v>
      </c>
      <c r="H7" s="346">
        <v>10011</v>
      </c>
      <c r="I7" s="355">
        <v>85982</v>
      </c>
      <c r="J7" s="127">
        <v>6075</v>
      </c>
      <c r="K7" s="127">
        <v>28631.749999999996</v>
      </c>
      <c r="L7" s="268">
        <f t="shared" si="1"/>
        <v>33.2997022632644</v>
      </c>
      <c r="M7" s="127">
        <f>'ACP_Agri_9(i)'!C7+'ACP_Agri_9(ii)'!C7+'ACP_Agri_9(ii)'!H7</f>
        <v>539163</v>
      </c>
      <c r="N7" s="127">
        <f>'ACP_Agri_9(i)'!D7+'ACP_Agri_9(ii)'!D7+'ACP_Agri_9(ii)'!I7</f>
        <v>1136722</v>
      </c>
      <c r="O7" s="127">
        <f>'ACP_Agri_9(i)'!E7+'ACP_Agri_9(ii)'!E7+'ACP_Agri_9(ii)'!J7</f>
        <v>200668</v>
      </c>
      <c r="P7" s="127">
        <f>'ACP_Agri_9(i)'!F7+'ACP_Agri_9(ii)'!F7+'ACP_Agri_9(ii)'!K7</f>
        <v>482747.63999999984</v>
      </c>
      <c r="Q7" s="268">
        <f t="shared" si="2"/>
        <v>42.468399485538228</v>
      </c>
    </row>
    <row r="8" spans="1:17" ht="13.5" customHeight="1" x14ac:dyDescent="0.25">
      <c r="A8" s="158">
        <v>3</v>
      </c>
      <c r="B8" s="126" t="s">
        <v>9</v>
      </c>
      <c r="C8" s="346">
        <v>651</v>
      </c>
      <c r="D8" s="355">
        <v>9800</v>
      </c>
      <c r="E8" s="127">
        <v>484</v>
      </c>
      <c r="F8" s="127">
        <v>1777.0500000000002</v>
      </c>
      <c r="G8" s="268">
        <f t="shared" si="0"/>
        <v>18.133163265306127</v>
      </c>
      <c r="H8" s="346">
        <v>2993</v>
      </c>
      <c r="I8" s="355">
        <v>21041</v>
      </c>
      <c r="J8" s="127">
        <v>1707</v>
      </c>
      <c r="K8" s="127">
        <v>3658.8099999999995</v>
      </c>
      <c r="L8" s="268">
        <f t="shared" si="1"/>
        <v>17.388954897580909</v>
      </c>
      <c r="M8" s="127">
        <f>'ACP_Agri_9(i)'!C8+'ACP_Agri_9(ii)'!C8+'ACP_Agri_9(ii)'!H8</f>
        <v>66849</v>
      </c>
      <c r="N8" s="127">
        <f>'ACP_Agri_9(i)'!D8+'ACP_Agri_9(ii)'!D8+'ACP_Agri_9(ii)'!I8</f>
        <v>162292</v>
      </c>
      <c r="O8" s="127">
        <f>'ACP_Agri_9(i)'!E8+'ACP_Agri_9(ii)'!E8+'ACP_Agri_9(ii)'!J8</f>
        <v>12525</v>
      </c>
      <c r="P8" s="127">
        <f>'ACP_Agri_9(i)'!F8+'ACP_Agri_9(ii)'!F8+'ACP_Agri_9(ii)'!K8</f>
        <v>26419.42</v>
      </c>
      <c r="Q8" s="268">
        <f t="shared" si="2"/>
        <v>16.278941660710323</v>
      </c>
    </row>
    <row r="9" spans="1:17" ht="13.5" customHeight="1" x14ac:dyDescent="0.25">
      <c r="A9" s="158">
        <v>4</v>
      </c>
      <c r="B9" s="126" t="s">
        <v>10</v>
      </c>
      <c r="C9" s="346">
        <v>360</v>
      </c>
      <c r="D9" s="355">
        <v>10824</v>
      </c>
      <c r="E9" s="127">
        <v>61</v>
      </c>
      <c r="F9" s="127">
        <v>9044.7400000000016</v>
      </c>
      <c r="G9" s="268">
        <f t="shared" si="0"/>
        <v>83.561899482631205</v>
      </c>
      <c r="H9" s="346">
        <v>1485</v>
      </c>
      <c r="I9" s="355">
        <v>25101</v>
      </c>
      <c r="J9" s="127">
        <v>121</v>
      </c>
      <c r="K9" s="127">
        <v>2247.4399999999991</v>
      </c>
      <c r="L9" s="268">
        <f t="shared" si="1"/>
        <v>8.953587506473843</v>
      </c>
      <c r="M9" s="127">
        <f>'ACP_Agri_9(i)'!C9+'ACP_Agri_9(ii)'!C9+'ACP_Agri_9(ii)'!H9</f>
        <v>155906</v>
      </c>
      <c r="N9" s="127">
        <f>'ACP_Agri_9(i)'!D9+'ACP_Agri_9(ii)'!D9+'ACP_Agri_9(ii)'!I9</f>
        <v>351103</v>
      </c>
      <c r="O9" s="127">
        <f>'ACP_Agri_9(i)'!E9+'ACP_Agri_9(ii)'!E9+'ACP_Agri_9(ii)'!J9</f>
        <v>42115</v>
      </c>
      <c r="P9" s="127">
        <f>'ACP_Agri_9(i)'!F9+'ACP_Agri_9(ii)'!F9+'ACP_Agri_9(ii)'!K9</f>
        <v>108246.62000000004</v>
      </c>
      <c r="Q9" s="268">
        <f t="shared" si="2"/>
        <v>30.830445766626898</v>
      </c>
    </row>
    <row r="10" spans="1:17" ht="13.5" customHeight="1" x14ac:dyDescent="0.25">
      <c r="A10" s="158">
        <v>5</v>
      </c>
      <c r="B10" s="126" t="s">
        <v>11</v>
      </c>
      <c r="C10" s="346">
        <v>521</v>
      </c>
      <c r="D10" s="355">
        <v>13379</v>
      </c>
      <c r="E10" s="127">
        <v>47</v>
      </c>
      <c r="F10" s="127">
        <v>1024.02</v>
      </c>
      <c r="G10" s="268">
        <f t="shared" si="0"/>
        <v>7.6539352716944462</v>
      </c>
      <c r="H10" s="346">
        <v>2675</v>
      </c>
      <c r="I10" s="355">
        <v>71409</v>
      </c>
      <c r="J10" s="127">
        <v>527</v>
      </c>
      <c r="K10" s="127">
        <v>33892.999999999985</v>
      </c>
      <c r="L10" s="268">
        <f t="shared" si="1"/>
        <v>47.463204918147554</v>
      </c>
      <c r="M10" s="127">
        <f>'ACP_Agri_9(i)'!C10+'ACP_Agri_9(ii)'!C10+'ACP_Agri_9(ii)'!H10</f>
        <v>822290</v>
      </c>
      <c r="N10" s="127">
        <f>'ACP_Agri_9(i)'!D10+'ACP_Agri_9(ii)'!D10+'ACP_Agri_9(ii)'!I10</f>
        <v>901160</v>
      </c>
      <c r="O10" s="127">
        <f>'ACP_Agri_9(i)'!E10+'ACP_Agri_9(ii)'!E10+'ACP_Agri_9(ii)'!J10</f>
        <v>189842</v>
      </c>
      <c r="P10" s="127">
        <f>'ACP_Agri_9(i)'!F10+'ACP_Agri_9(ii)'!F10+'ACP_Agri_9(ii)'!K10</f>
        <v>335133.57000000012</v>
      </c>
      <c r="Q10" s="268">
        <f t="shared" si="2"/>
        <v>37.189130676017591</v>
      </c>
    </row>
    <row r="11" spans="1:17" ht="13.5" customHeight="1" x14ac:dyDescent="0.25">
      <c r="A11" s="158">
        <v>6</v>
      </c>
      <c r="B11" s="126" t="s">
        <v>12</v>
      </c>
      <c r="C11" s="346">
        <v>187</v>
      </c>
      <c r="D11" s="355">
        <v>4800</v>
      </c>
      <c r="E11" s="127">
        <v>10</v>
      </c>
      <c r="F11" s="127">
        <v>851</v>
      </c>
      <c r="G11" s="268">
        <f t="shared" si="0"/>
        <v>17.729166666666668</v>
      </c>
      <c r="H11" s="346">
        <v>1424</v>
      </c>
      <c r="I11" s="355">
        <v>33379</v>
      </c>
      <c r="J11" s="127">
        <v>44</v>
      </c>
      <c r="K11" s="127">
        <v>2758.04</v>
      </c>
      <c r="L11" s="268">
        <f t="shared" si="1"/>
        <v>8.2627999640492522</v>
      </c>
      <c r="M11" s="127">
        <f>'ACP_Agri_9(i)'!C11+'ACP_Agri_9(ii)'!C11+'ACP_Agri_9(ii)'!H11</f>
        <v>111406</v>
      </c>
      <c r="N11" s="127">
        <f>'ACP_Agri_9(i)'!D11+'ACP_Agri_9(ii)'!D11+'ACP_Agri_9(ii)'!I11</f>
        <v>205967</v>
      </c>
      <c r="O11" s="127">
        <f>'ACP_Agri_9(i)'!E11+'ACP_Agri_9(ii)'!E11+'ACP_Agri_9(ii)'!J11</f>
        <v>25492</v>
      </c>
      <c r="P11" s="127">
        <f>'ACP_Agri_9(i)'!F11+'ACP_Agri_9(ii)'!F11+'ACP_Agri_9(ii)'!K11</f>
        <v>42465.62</v>
      </c>
      <c r="Q11" s="268">
        <f t="shared" si="2"/>
        <v>20.617681473245714</v>
      </c>
    </row>
    <row r="12" spans="1:17" ht="13.5" customHeight="1" x14ac:dyDescent="0.25">
      <c r="A12" s="158">
        <v>7</v>
      </c>
      <c r="B12" s="126" t="s">
        <v>13</v>
      </c>
      <c r="C12" s="346">
        <v>39</v>
      </c>
      <c r="D12" s="355">
        <v>800</v>
      </c>
      <c r="E12" s="127">
        <v>6</v>
      </c>
      <c r="F12" s="127">
        <v>32.380000000000003</v>
      </c>
      <c r="G12" s="268">
        <f t="shared" si="0"/>
        <v>4.0475000000000003</v>
      </c>
      <c r="H12" s="346">
        <v>242</v>
      </c>
      <c r="I12" s="355">
        <v>3833</v>
      </c>
      <c r="J12" s="127">
        <v>9</v>
      </c>
      <c r="K12" s="127">
        <v>177.78</v>
      </c>
      <c r="L12" s="268">
        <f t="shared" si="1"/>
        <v>4.6381424471693187</v>
      </c>
      <c r="M12" s="127">
        <f>'ACP_Agri_9(i)'!C12+'ACP_Agri_9(ii)'!C12+'ACP_Agri_9(ii)'!H12</f>
        <v>10735</v>
      </c>
      <c r="N12" s="127">
        <f>'ACP_Agri_9(i)'!D12+'ACP_Agri_9(ii)'!D12+'ACP_Agri_9(ii)'!I12</f>
        <v>27501</v>
      </c>
      <c r="O12" s="127">
        <f>'ACP_Agri_9(i)'!E12+'ACP_Agri_9(ii)'!E12+'ACP_Agri_9(ii)'!J12</f>
        <v>1550</v>
      </c>
      <c r="P12" s="127">
        <f>'ACP_Agri_9(i)'!F12+'ACP_Agri_9(ii)'!F12+'ACP_Agri_9(ii)'!K12</f>
        <v>3655.5600000000009</v>
      </c>
      <c r="Q12" s="268">
        <f t="shared" si="2"/>
        <v>13.292462092287556</v>
      </c>
    </row>
    <row r="13" spans="1:17" ht="13.5" customHeight="1" x14ac:dyDescent="0.25">
      <c r="A13" s="158">
        <v>8</v>
      </c>
      <c r="B13" s="126" t="s">
        <v>968</v>
      </c>
      <c r="C13" s="346">
        <v>21</v>
      </c>
      <c r="D13" s="355">
        <v>504</v>
      </c>
      <c r="E13" s="127">
        <v>0</v>
      </c>
      <c r="F13" s="127">
        <v>0</v>
      </c>
      <c r="G13" s="268">
        <f t="shared" si="0"/>
        <v>0</v>
      </c>
      <c r="H13" s="346">
        <v>112</v>
      </c>
      <c r="I13" s="355">
        <v>1910</v>
      </c>
      <c r="J13" s="127">
        <v>11</v>
      </c>
      <c r="K13" s="127">
        <v>706.82</v>
      </c>
      <c r="L13" s="268">
        <f t="shared" si="1"/>
        <v>37.006282722513092</v>
      </c>
      <c r="M13" s="127">
        <f>'ACP_Agri_9(i)'!C13+'ACP_Agri_9(ii)'!C13+'ACP_Agri_9(ii)'!H13</f>
        <v>6662</v>
      </c>
      <c r="N13" s="127">
        <f>'ACP_Agri_9(i)'!D13+'ACP_Agri_9(ii)'!D13+'ACP_Agri_9(ii)'!I13</f>
        <v>15683</v>
      </c>
      <c r="O13" s="127">
        <f>'ACP_Agri_9(i)'!E13+'ACP_Agri_9(ii)'!E13+'ACP_Agri_9(ii)'!J13</f>
        <v>519</v>
      </c>
      <c r="P13" s="127">
        <f>'ACP_Agri_9(i)'!F13+'ACP_Agri_9(ii)'!F13+'ACP_Agri_9(ii)'!K13</f>
        <v>2844.3600000000006</v>
      </c>
      <c r="Q13" s="268">
        <f t="shared" si="2"/>
        <v>18.136581011286111</v>
      </c>
    </row>
    <row r="14" spans="1:17" ht="13.5" customHeight="1" x14ac:dyDescent="0.25">
      <c r="A14" s="158">
        <v>9</v>
      </c>
      <c r="B14" s="126" t="s">
        <v>14</v>
      </c>
      <c r="C14" s="346">
        <v>743</v>
      </c>
      <c r="D14" s="355">
        <v>11222</v>
      </c>
      <c r="E14" s="127">
        <v>106</v>
      </c>
      <c r="F14" s="127">
        <v>765.69999999999982</v>
      </c>
      <c r="G14" s="268">
        <f t="shared" si="0"/>
        <v>6.8232044198895014</v>
      </c>
      <c r="H14" s="346">
        <v>2712</v>
      </c>
      <c r="I14" s="355">
        <v>68509</v>
      </c>
      <c r="J14" s="127">
        <v>191</v>
      </c>
      <c r="K14" s="127">
        <v>12683.03</v>
      </c>
      <c r="L14" s="268">
        <f t="shared" si="1"/>
        <v>18.512939905705821</v>
      </c>
      <c r="M14" s="127">
        <f>'ACP_Agri_9(i)'!C14+'ACP_Agri_9(ii)'!C14+'ACP_Agri_9(ii)'!H14</f>
        <v>205959</v>
      </c>
      <c r="N14" s="127">
        <f>'ACP_Agri_9(i)'!D14+'ACP_Agri_9(ii)'!D14+'ACP_Agri_9(ii)'!I14</f>
        <v>462799</v>
      </c>
      <c r="O14" s="127">
        <f>'ACP_Agri_9(i)'!E14+'ACP_Agri_9(ii)'!E14+'ACP_Agri_9(ii)'!J14</f>
        <v>44797</v>
      </c>
      <c r="P14" s="127">
        <f>'ACP_Agri_9(i)'!F14+'ACP_Agri_9(ii)'!F14+'ACP_Agri_9(ii)'!K14</f>
        <v>127874.26</v>
      </c>
      <c r="Q14" s="268">
        <f t="shared" si="2"/>
        <v>27.630625822441274</v>
      </c>
    </row>
    <row r="15" spans="1:17" ht="13.5" customHeight="1" x14ac:dyDescent="0.25">
      <c r="A15" s="158">
        <v>10</v>
      </c>
      <c r="B15" s="126" t="s">
        <v>15</v>
      </c>
      <c r="C15" s="346">
        <v>698</v>
      </c>
      <c r="D15" s="355">
        <v>14354</v>
      </c>
      <c r="E15" s="127">
        <v>31</v>
      </c>
      <c r="F15" s="127">
        <v>3713.94</v>
      </c>
      <c r="G15" s="268">
        <f t="shared" si="0"/>
        <v>25.873902744879477</v>
      </c>
      <c r="H15" s="346">
        <v>9654</v>
      </c>
      <c r="I15" s="355">
        <v>197834</v>
      </c>
      <c r="J15" s="127">
        <v>740</v>
      </c>
      <c r="K15" s="127">
        <v>126811.92000000003</v>
      </c>
      <c r="L15" s="268">
        <f t="shared" si="1"/>
        <v>64.100164784617419</v>
      </c>
      <c r="M15" s="127">
        <f>'ACP_Agri_9(i)'!C15+'ACP_Agri_9(ii)'!C15+'ACP_Agri_9(ii)'!H15</f>
        <v>751518</v>
      </c>
      <c r="N15" s="127">
        <f>'ACP_Agri_9(i)'!D15+'ACP_Agri_9(ii)'!D15+'ACP_Agri_9(ii)'!I15</f>
        <v>1677398</v>
      </c>
      <c r="O15" s="127">
        <f>'ACP_Agri_9(i)'!E15+'ACP_Agri_9(ii)'!E15+'ACP_Agri_9(ii)'!J15</f>
        <v>189241</v>
      </c>
      <c r="P15" s="127">
        <f>'ACP_Agri_9(i)'!F15+'ACP_Agri_9(ii)'!F15+'ACP_Agri_9(ii)'!K15</f>
        <v>529388.51000000013</v>
      </c>
      <c r="Q15" s="268">
        <f t="shared" si="2"/>
        <v>31.560101418983457</v>
      </c>
    </row>
    <row r="16" spans="1:17" ht="13.5" customHeight="1" x14ac:dyDescent="0.25">
      <c r="A16" s="158">
        <v>11</v>
      </c>
      <c r="B16" s="126" t="s">
        <v>16</v>
      </c>
      <c r="C16" s="346">
        <v>89</v>
      </c>
      <c r="D16" s="355">
        <v>2477</v>
      </c>
      <c r="E16" s="127">
        <v>12</v>
      </c>
      <c r="F16" s="127">
        <v>392.13</v>
      </c>
      <c r="G16" s="268">
        <f t="shared" si="0"/>
        <v>15.830843762616068</v>
      </c>
      <c r="H16" s="346">
        <v>682</v>
      </c>
      <c r="I16" s="355">
        <v>9928</v>
      </c>
      <c r="J16" s="127">
        <v>44</v>
      </c>
      <c r="K16" s="127">
        <v>2068.9299999999998</v>
      </c>
      <c r="L16" s="268">
        <f t="shared" si="1"/>
        <v>20.839343271555194</v>
      </c>
      <c r="M16" s="127">
        <f>'ACP_Agri_9(i)'!C16+'ACP_Agri_9(ii)'!C16+'ACP_Agri_9(ii)'!H16</f>
        <v>63578</v>
      </c>
      <c r="N16" s="127">
        <f>'ACP_Agri_9(i)'!D16+'ACP_Agri_9(ii)'!D16+'ACP_Agri_9(ii)'!I16</f>
        <v>137844</v>
      </c>
      <c r="O16" s="127">
        <f>'ACP_Agri_9(i)'!E16+'ACP_Agri_9(ii)'!E16+'ACP_Agri_9(ii)'!J16</f>
        <v>6845</v>
      </c>
      <c r="P16" s="127">
        <f>'ACP_Agri_9(i)'!F16+'ACP_Agri_9(ii)'!F16+'ACP_Agri_9(ii)'!K16</f>
        <v>19238.53</v>
      </c>
      <c r="Q16" s="268">
        <f t="shared" si="2"/>
        <v>13.956740953541685</v>
      </c>
    </row>
    <row r="17" spans="1:17" ht="13.5" customHeight="1" x14ac:dyDescent="0.25">
      <c r="A17" s="158">
        <v>12</v>
      </c>
      <c r="B17" s="126" t="s">
        <v>17</v>
      </c>
      <c r="C17" s="346">
        <v>547</v>
      </c>
      <c r="D17" s="355">
        <v>7540</v>
      </c>
      <c r="E17" s="127">
        <v>295</v>
      </c>
      <c r="F17" s="127">
        <v>1535.0699999999997</v>
      </c>
      <c r="G17" s="268">
        <f t="shared" si="0"/>
        <v>20.359018567639254</v>
      </c>
      <c r="H17" s="346">
        <v>7918</v>
      </c>
      <c r="I17" s="355">
        <v>151094</v>
      </c>
      <c r="J17" s="127">
        <v>5076</v>
      </c>
      <c r="K17" s="127">
        <v>57820.939999999995</v>
      </c>
      <c r="L17" s="268">
        <f t="shared" si="1"/>
        <v>38.268190662766216</v>
      </c>
      <c r="M17" s="127">
        <f>'ACP_Agri_9(i)'!C17+'ACP_Agri_9(ii)'!C17+'ACP_Agri_9(ii)'!H17</f>
        <v>260037</v>
      </c>
      <c r="N17" s="127">
        <f>'ACP_Agri_9(i)'!D17+'ACP_Agri_9(ii)'!D17+'ACP_Agri_9(ii)'!I17</f>
        <v>599068</v>
      </c>
      <c r="O17" s="127">
        <f>'ACP_Agri_9(i)'!E17+'ACP_Agri_9(ii)'!E17+'ACP_Agri_9(ii)'!J17</f>
        <v>66146</v>
      </c>
      <c r="P17" s="127">
        <f>'ACP_Agri_9(i)'!F17+'ACP_Agri_9(ii)'!F17+'ACP_Agri_9(ii)'!K17</f>
        <v>216117.48</v>
      </c>
      <c r="Q17" s="268">
        <f t="shared" si="2"/>
        <v>36.075617459119833</v>
      </c>
    </row>
    <row r="18" spans="1:17" s="149" customFormat="1" ht="13.5" customHeight="1" x14ac:dyDescent="0.2">
      <c r="A18" s="157"/>
      <c r="B18" s="128" t="s">
        <v>18</v>
      </c>
      <c r="C18" s="348">
        <f t="shared" ref="C18:D18" si="3">SUM(C6:C17)</f>
        <v>4954</v>
      </c>
      <c r="D18" s="352">
        <f t="shared" si="3"/>
        <v>102005</v>
      </c>
      <c r="E18" s="159">
        <f t="shared" ref="E18:K18" si="4">SUM(E6:E17)</f>
        <v>1482</v>
      </c>
      <c r="F18" s="159">
        <f t="shared" si="4"/>
        <v>24852.560000000005</v>
      </c>
      <c r="G18" s="270">
        <f t="shared" si="0"/>
        <v>24.364060585265431</v>
      </c>
      <c r="H18" s="348">
        <f t="shared" ref="H18:I18" si="5">SUM(H6:H17)</f>
        <v>43405</v>
      </c>
      <c r="I18" s="352">
        <f t="shared" si="5"/>
        <v>772929</v>
      </c>
      <c r="J18" s="159">
        <f t="shared" si="4"/>
        <v>15433</v>
      </c>
      <c r="K18" s="159">
        <f t="shared" si="4"/>
        <v>364631.21</v>
      </c>
      <c r="L18" s="270">
        <f t="shared" si="1"/>
        <v>47.175252836935861</v>
      </c>
      <c r="M18" s="159">
        <f>'ACP_Agri_9(i)'!C18+'ACP_Agri_9(ii)'!C18+'ACP_Agri_9(ii)'!H18</f>
        <v>3152115</v>
      </c>
      <c r="N18" s="159">
        <f>'ACP_Agri_9(i)'!D18+'ACP_Agri_9(ii)'!D18+'ACP_Agri_9(ii)'!I18</f>
        <v>6109125</v>
      </c>
      <c r="O18" s="159">
        <f>'ACP_Agri_9(i)'!E18+'ACP_Agri_9(ii)'!E18+'ACP_Agri_9(ii)'!J18</f>
        <v>819088</v>
      </c>
      <c r="P18" s="159">
        <f>'ACP_Agri_9(i)'!F18+'ACP_Agri_9(ii)'!F18+'ACP_Agri_9(ii)'!K18</f>
        <v>2074623.0800000003</v>
      </c>
      <c r="Q18" s="270">
        <f t="shared" si="2"/>
        <v>33.95941448243407</v>
      </c>
    </row>
    <row r="19" spans="1:17" ht="13.5" customHeight="1" x14ac:dyDescent="0.25">
      <c r="A19" s="158">
        <v>13</v>
      </c>
      <c r="B19" s="126" t="s">
        <v>19</v>
      </c>
      <c r="C19" s="346">
        <v>179</v>
      </c>
      <c r="D19" s="355">
        <v>10341</v>
      </c>
      <c r="E19" s="127">
        <v>22</v>
      </c>
      <c r="F19" s="127">
        <v>4312.58</v>
      </c>
      <c r="G19" s="268">
        <f t="shared" si="0"/>
        <v>41.703703703703702</v>
      </c>
      <c r="H19" s="346">
        <v>6734</v>
      </c>
      <c r="I19" s="355">
        <v>239685</v>
      </c>
      <c r="J19" s="127">
        <v>1046</v>
      </c>
      <c r="K19" s="127">
        <v>204542.78999999998</v>
      </c>
      <c r="L19" s="268">
        <f t="shared" si="1"/>
        <v>85.338168846611168</v>
      </c>
      <c r="M19" s="127">
        <f>'ACP_Agri_9(i)'!C19+'ACP_Agri_9(ii)'!C19+'ACP_Agri_9(ii)'!H19</f>
        <v>153711</v>
      </c>
      <c r="N19" s="127">
        <f>'ACP_Agri_9(i)'!D19+'ACP_Agri_9(ii)'!D19+'ACP_Agri_9(ii)'!I19</f>
        <v>527853</v>
      </c>
      <c r="O19" s="127">
        <f>'ACP_Agri_9(i)'!E19+'ACP_Agri_9(ii)'!E19+'ACP_Agri_9(ii)'!J19</f>
        <v>50051</v>
      </c>
      <c r="P19" s="127">
        <f>'ACP_Agri_9(i)'!F19+'ACP_Agri_9(ii)'!F19+'ACP_Agri_9(ii)'!K19</f>
        <v>290253.49</v>
      </c>
      <c r="Q19" s="268">
        <f t="shared" si="2"/>
        <v>54.987560930789442</v>
      </c>
    </row>
    <row r="20" spans="1:17" ht="13.5" customHeight="1" x14ac:dyDescent="0.25">
      <c r="A20" s="158">
        <v>14</v>
      </c>
      <c r="B20" s="126" t="s">
        <v>20</v>
      </c>
      <c r="C20" s="346">
        <v>42</v>
      </c>
      <c r="D20" s="355">
        <v>957</v>
      </c>
      <c r="E20" s="127">
        <v>53</v>
      </c>
      <c r="F20" s="127">
        <v>40.049999999999997</v>
      </c>
      <c r="G20" s="268">
        <f t="shared" si="0"/>
        <v>4.1849529780564261</v>
      </c>
      <c r="H20" s="346">
        <v>2335</v>
      </c>
      <c r="I20" s="355">
        <v>7983</v>
      </c>
      <c r="J20" s="127">
        <v>851</v>
      </c>
      <c r="K20" s="127">
        <v>699.85000000000014</v>
      </c>
      <c r="L20" s="268">
        <f t="shared" si="1"/>
        <v>8.7667543530001275</v>
      </c>
      <c r="M20" s="127">
        <f>'ACP_Agri_9(i)'!C20+'ACP_Agri_9(ii)'!C20+'ACP_Agri_9(ii)'!H20</f>
        <v>22940</v>
      </c>
      <c r="N20" s="127">
        <f>'ACP_Agri_9(i)'!D20+'ACP_Agri_9(ii)'!D20+'ACP_Agri_9(ii)'!I20</f>
        <v>44773</v>
      </c>
      <c r="O20" s="127">
        <f>'ACP_Agri_9(i)'!E20+'ACP_Agri_9(ii)'!E20+'ACP_Agri_9(ii)'!J20</f>
        <v>5791</v>
      </c>
      <c r="P20" s="127">
        <f>'ACP_Agri_9(i)'!F20+'ACP_Agri_9(ii)'!F20+'ACP_Agri_9(ii)'!K20</f>
        <v>4590.2000000000016</v>
      </c>
      <c r="Q20" s="268">
        <f t="shared" si="2"/>
        <v>10.252160900542743</v>
      </c>
    </row>
    <row r="21" spans="1:17" ht="13.5" customHeight="1" x14ac:dyDescent="0.25">
      <c r="A21" s="158">
        <v>15</v>
      </c>
      <c r="B21" s="126" t="s">
        <v>21</v>
      </c>
      <c r="C21" s="346">
        <v>0</v>
      </c>
      <c r="D21" s="355">
        <v>0</v>
      </c>
      <c r="E21" s="127">
        <v>0</v>
      </c>
      <c r="F21" s="127">
        <v>0</v>
      </c>
      <c r="G21" s="268">
        <v>0</v>
      </c>
      <c r="H21" s="346">
        <v>19</v>
      </c>
      <c r="I21" s="355">
        <v>71</v>
      </c>
      <c r="J21" s="127">
        <v>0</v>
      </c>
      <c r="K21" s="127">
        <v>0</v>
      </c>
      <c r="L21" s="268">
        <v>0</v>
      </c>
      <c r="M21" s="127">
        <f>'ACP_Agri_9(i)'!C21+'ACP_Agri_9(ii)'!C21+'ACP_Agri_9(ii)'!H21</f>
        <v>815</v>
      </c>
      <c r="N21" s="127">
        <f>'ACP_Agri_9(i)'!D21+'ACP_Agri_9(ii)'!D21+'ACP_Agri_9(ii)'!I21</f>
        <v>1219</v>
      </c>
      <c r="O21" s="127">
        <f>'ACP_Agri_9(i)'!E21+'ACP_Agri_9(ii)'!E21+'ACP_Agri_9(ii)'!J21</f>
        <v>1040</v>
      </c>
      <c r="P21" s="127">
        <f>'ACP_Agri_9(i)'!F21+'ACP_Agri_9(ii)'!F21+'ACP_Agri_9(ii)'!K21</f>
        <v>1505.2199999999998</v>
      </c>
      <c r="Q21" s="268">
        <f t="shared" si="2"/>
        <v>123.47990155865462</v>
      </c>
    </row>
    <row r="22" spans="1:17" ht="13.5" customHeight="1" x14ac:dyDescent="0.25">
      <c r="A22" s="158">
        <v>16</v>
      </c>
      <c r="B22" s="126" t="s">
        <v>22</v>
      </c>
      <c r="C22" s="346">
        <v>1</v>
      </c>
      <c r="D22" s="355">
        <v>50</v>
      </c>
      <c r="E22" s="127">
        <v>0</v>
      </c>
      <c r="F22" s="127">
        <v>0</v>
      </c>
      <c r="G22" s="268">
        <f t="shared" si="0"/>
        <v>0</v>
      </c>
      <c r="H22" s="346">
        <v>14</v>
      </c>
      <c r="I22" s="355">
        <v>380</v>
      </c>
      <c r="J22" s="127">
        <v>0</v>
      </c>
      <c r="K22" s="127">
        <v>0</v>
      </c>
      <c r="L22" s="268">
        <f t="shared" si="1"/>
        <v>0</v>
      </c>
      <c r="M22" s="127">
        <f>'ACP_Agri_9(i)'!C22+'ACP_Agri_9(ii)'!C22+'ACP_Agri_9(ii)'!H22</f>
        <v>485</v>
      </c>
      <c r="N22" s="127">
        <f>'ACP_Agri_9(i)'!D22+'ACP_Agri_9(ii)'!D22+'ACP_Agri_9(ii)'!I22</f>
        <v>1440</v>
      </c>
      <c r="O22" s="127">
        <f>'ACP_Agri_9(i)'!E22+'ACP_Agri_9(ii)'!E22+'ACP_Agri_9(ii)'!J22</f>
        <v>0</v>
      </c>
      <c r="P22" s="127">
        <f>'ACP_Agri_9(i)'!F22+'ACP_Agri_9(ii)'!F22+'ACP_Agri_9(ii)'!K22</f>
        <v>0</v>
      </c>
      <c r="Q22" s="268">
        <f t="shared" si="2"/>
        <v>0</v>
      </c>
    </row>
    <row r="23" spans="1:17" ht="13.5" customHeight="1" x14ac:dyDescent="0.25">
      <c r="A23" s="158">
        <v>17</v>
      </c>
      <c r="B23" s="126" t="s">
        <v>23</v>
      </c>
      <c r="C23" s="346">
        <v>50</v>
      </c>
      <c r="D23" s="355">
        <v>1390</v>
      </c>
      <c r="E23" s="127">
        <v>0</v>
      </c>
      <c r="F23" s="127">
        <v>0</v>
      </c>
      <c r="G23" s="268">
        <f t="shared" si="0"/>
        <v>0</v>
      </c>
      <c r="H23" s="346">
        <v>313</v>
      </c>
      <c r="I23" s="355">
        <v>5011</v>
      </c>
      <c r="J23" s="127">
        <v>0</v>
      </c>
      <c r="K23" s="127">
        <v>0</v>
      </c>
      <c r="L23" s="268">
        <f t="shared" si="1"/>
        <v>0</v>
      </c>
      <c r="M23" s="127">
        <f>'ACP_Agri_9(i)'!C23+'ACP_Agri_9(ii)'!C23+'ACP_Agri_9(ii)'!H23</f>
        <v>24734</v>
      </c>
      <c r="N23" s="127">
        <f>'ACP_Agri_9(i)'!D23+'ACP_Agri_9(ii)'!D23+'ACP_Agri_9(ii)'!I23</f>
        <v>52987</v>
      </c>
      <c r="O23" s="127">
        <f>'ACP_Agri_9(i)'!E23+'ACP_Agri_9(ii)'!E23+'ACP_Agri_9(ii)'!J23</f>
        <v>3312</v>
      </c>
      <c r="P23" s="127">
        <f>'ACP_Agri_9(i)'!F23+'ACP_Agri_9(ii)'!F23+'ACP_Agri_9(ii)'!K23</f>
        <v>14267.449999999999</v>
      </c>
      <c r="Q23" s="268">
        <f t="shared" si="2"/>
        <v>26.926321550569007</v>
      </c>
    </row>
    <row r="24" spans="1:17" ht="13.5" customHeight="1" x14ac:dyDescent="0.25">
      <c r="A24" s="158">
        <v>18</v>
      </c>
      <c r="B24" s="126" t="s">
        <v>24</v>
      </c>
      <c r="C24" s="346">
        <v>2</v>
      </c>
      <c r="D24" s="355">
        <v>72</v>
      </c>
      <c r="E24" s="127">
        <v>0</v>
      </c>
      <c r="F24" s="127">
        <v>0</v>
      </c>
      <c r="G24" s="268">
        <f t="shared" si="0"/>
        <v>0</v>
      </c>
      <c r="H24" s="346">
        <v>17</v>
      </c>
      <c r="I24" s="355">
        <v>476</v>
      </c>
      <c r="J24" s="127">
        <v>0</v>
      </c>
      <c r="K24" s="127">
        <v>0</v>
      </c>
      <c r="L24" s="268">
        <f t="shared" si="1"/>
        <v>0</v>
      </c>
      <c r="M24" s="127">
        <f>'ACP_Agri_9(i)'!C24+'ACP_Agri_9(ii)'!C24+'ACP_Agri_9(ii)'!H24</f>
        <v>176</v>
      </c>
      <c r="N24" s="127">
        <f>'ACP_Agri_9(i)'!D24+'ACP_Agri_9(ii)'!D24+'ACP_Agri_9(ii)'!I24</f>
        <v>988</v>
      </c>
      <c r="O24" s="127">
        <f>'ACP_Agri_9(i)'!E24+'ACP_Agri_9(ii)'!E24+'ACP_Agri_9(ii)'!J24</f>
        <v>6</v>
      </c>
      <c r="P24" s="127">
        <f>'ACP_Agri_9(i)'!F24+'ACP_Agri_9(ii)'!F24+'ACP_Agri_9(ii)'!K24</f>
        <v>38.630000000000003</v>
      </c>
      <c r="Q24" s="268">
        <f t="shared" si="2"/>
        <v>3.9099190283400813</v>
      </c>
    </row>
    <row r="25" spans="1:17" ht="13.5" customHeight="1" x14ac:dyDescent="0.25">
      <c r="A25" s="158">
        <v>19</v>
      </c>
      <c r="B25" s="126" t="s">
        <v>25</v>
      </c>
      <c r="C25" s="346">
        <v>6</v>
      </c>
      <c r="D25" s="355">
        <v>278</v>
      </c>
      <c r="E25" s="127">
        <v>2</v>
      </c>
      <c r="F25" s="127">
        <v>965.94</v>
      </c>
      <c r="G25" s="268">
        <f t="shared" si="0"/>
        <v>347.46043165467626</v>
      </c>
      <c r="H25" s="346">
        <v>103</v>
      </c>
      <c r="I25" s="355">
        <v>2670</v>
      </c>
      <c r="J25" s="127">
        <v>5</v>
      </c>
      <c r="K25" s="127">
        <v>1643.33</v>
      </c>
      <c r="L25" s="268">
        <f t="shared" si="1"/>
        <v>61.547940074906364</v>
      </c>
      <c r="M25" s="127">
        <f>'ACP_Agri_9(i)'!C25+'ACP_Agri_9(ii)'!C25+'ACP_Agri_9(ii)'!H25</f>
        <v>8379</v>
      </c>
      <c r="N25" s="127">
        <f>'ACP_Agri_9(i)'!D25+'ACP_Agri_9(ii)'!D25+'ACP_Agri_9(ii)'!I25</f>
        <v>18742</v>
      </c>
      <c r="O25" s="127">
        <f>'ACP_Agri_9(i)'!E25+'ACP_Agri_9(ii)'!E25+'ACP_Agri_9(ii)'!J25</f>
        <v>3763</v>
      </c>
      <c r="P25" s="127">
        <f>'ACP_Agri_9(i)'!F25+'ACP_Agri_9(ii)'!F25+'ACP_Agri_9(ii)'!K25</f>
        <v>13109.8</v>
      </c>
      <c r="Q25" s="268">
        <f t="shared" si="2"/>
        <v>69.948778145342018</v>
      </c>
    </row>
    <row r="26" spans="1:17" ht="13.5" customHeight="1" x14ac:dyDescent="0.25">
      <c r="A26" s="158">
        <v>20</v>
      </c>
      <c r="B26" s="126" t="s">
        <v>26</v>
      </c>
      <c r="C26" s="346">
        <v>350</v>
      </c>
      <c r="D26" s="355">
        <v>12120</v>
      </c>
      <c r="E26" s="127">
        <v>103</v>
      </c>
      <c r="F26" s="127">
        <v>3514.42</v>
      </c>
      <c r="G26" s="268">
        <f t="shared" si="0"/>
        <v>28.996864686468648</v>
      </c>
      <c r="H26" s="346">
        <v>10402</v>
      </c>
      <c r="I26" s="355">
        <v>305479</v>
      </c>
      <c r="J26" s="127">
        <v>2318</v>
      </c>
      <c r="K26" s="127">
        <v>240085.60000000003</v>
      </c>
      <c r="L26" s="268">
        <f t="shared" si="1"/>
        <v>78.593160249968093</v>
      </c>
      <c r="M26" s="127">
        <f>'ACP_Agri_9(i)'!C26+'ACP_Agri_9(ii)'!C26+'ACP_Agri_9(ii)'!H26</f>
        <v>418871</v>
      </c>
      <c r="N26" s="127">
        <f>'ACP_Agri_9(i)'!D26+'ACP_Agri_9(ii)'!D26+'ACP_Agri_9(ii)'!I26</f>
        <v>1046164</v>
      </c>
      <c r="O26" s="127">
        <f>'ACP_Agri_9(i)'!E26+'ACP_Agri_9(ii)'!E26+'ACP_Agri_9(ii)'!J26</f>
        <v>72134</v>
      </c>
      <c r="P26" s="127">
        <f>'ACP_Agri_9(i)'!F26+'ACP_Agri_9(ii)'!F26+'ACP_Agri_9(ii)'!K26</f>
        <v>459184.57000000018</v>
      </c>
      <c r="Q26" s="268">
        <f t="shared" si="2"/>
        <v>43.892216707896672</v>
      </c>
    </row>
    <row r="27" spans="1:17" ht="13.5" customHeight="1" x14ac:dyDescent="0.25">
      <c r="A27" s="158">
        <v>21</v>
      </c>
      <c r="B27" s="126" t="s">
        <v>27</v>
      </c>
      <c r="C27" s="346">
        <v>7051</v>
      </c>
      <c r="D27" s="355">
        <v>16270</v>
      </c>
      <c r="E27" s="127">
        <v>0</v>
      </c>
      <c r="F27" s="127">
        <v>0</v>
      </c>
      <c r="G27" s="268">
        <f t="shared" si="0"/>
        <v>0</v>
      </c>
      <c r="H27" s="346">
        <v>4862</v>
      </c>
      <c r="I27" s="355">
        <v>74989</v>
      </c>
      <c r="J27" s="127">
        <v>508</v>
      </c>
      <c r="K27" s="127">
        <v>73496.349999999991</v>
      </c>
      <c r="L27" s="268">
        <f t="shared" si="1"/>
        <v>98.009508061182288</v>
      </c>
      <c r="M27" s="127">
        <f>'ACP_Agri_9(i)'!C27+'ACP_Agri_9(ii)'!C27+'ACP_Agri_9(ii)'!H27</f>
        <v>268726</v>
      </c>
      <c r="N27" s="127">
        <f>'ACP_Agri_9(i)'!D27+'ACP_Agri_9(ii)'!D27+'ACP_Agri_9(ii)'!I27</f>
        <v>623964</v>
      </c>
      <c r="O27" s="127">
        <f>'ACP_Agri_9(i)'!E27+'ACP_Agri_9(ii)'!E27+'ACP_Agri_9(ii)'!J27</f>
        <v>39152</v>
      </c>
      <c r="P27" s="127">
        <f>'ACP_Agri_9(i)'!F27+'ACP_Agri_9(ii)'!F27+'ACP_Agri_9(ii)'!K27</f>
        <v>200798.72000000003</v>
      </c>
      <c r="Q27" s="268">
        <f t="shared" si="2"/>
        <v>32.181138655435255</v>
      </c>
    </row>
    <row r="28" spans="1:17" ht="13.5" customHeight="1" x14ac:dyDescent="0.25">
      <c r="A28" s="158">
        <v>22</v>
      </c>
      <c r="B28" s="126" t="s">
        <v>28</v>
      </c>
      <c r="C28" s="346">
        <v>121</v>
      </c>
      <c r="D28" s="355">
        <v>2851</v>
      </c>
      <c r="E28" s="127">
        <v>4</v>
      </c>
      <c r="F28" s="127">
        <v>218.23</v>
      </c>
      <c r="G28" s="268">
        <f t="shared" si="0"/>
        <v>7.6545071904594879</v>
      </c>
      <c r="H28" s="346">
        <v>1323</v>
      </c>
      <c r="I28" s="355">
        <v>16825</v>
      </c>
      <c r="J28" s="127">
        <v>163</v>
      </c>
      <c r="K28" s="127">
        <v>2492.7000000000012</v>
      </c>
      <c r="L28" s="268">
        <f t="shared" si="1"/>
        <v>14.815453194650825</v>
      </c>
      <c r="M28" s="127">
        <f>'ACP_Agri_9(i)'!C28+'ACP_Agri_9(ii)'!C28+'ACP_Agri_9(ii)'!H28</f>
        <v>41289</v>
      </c>
      <c r="N28" s="127">
        <f>'ACP_Agri_9(i)'!D28+'ACP_Agri_9(ii)'!D28+'ACP_Agri_9(ii)'!I28</f>
        <v>98208</v>
      </c>
      <c r="O28" s="127">
        <f>'ACP_Agri_9(i)'!E28+'ACP_Agri_9(ii)'!E28+'ACP_Agri_9(ii)'!J28</f>
        <v>10120</v>
      </c>
      <c r="P28" s="127">
        <f>'ACP_Agri_9(i)'!F28+'ACP_Agri_9(ii)'!F28+'ACP_Agri_9(ii)'!K28</f>
        <v>22405.210000000006</v>
      </c>
      <c r="Q28" s="268">
        <f t="shared" si="2"/>
        <v>22.814037552948847</v>
      </c>
    </row>
    <row r="29" spans="1:17" ht="13.5" customHeight="1" x14ac:dyDescent="0.25">
      <c r="A29" s="158">
        <v>23</v>
      </c>
      <c r="B29" s="126" t="s">
        <v>29</v>
      </c>
      <c r="C29" s="346">
        <v>42</v>
      </c>
      <c r="D29" s="355">
        <v>1076</v>
      </c>
      <c r="E29" s="127">
        <v>0</v>
      </c>
      <c r="F29" s="127">
        <v>0</v>
      </c>
      <c r="G29" s="268">
        <f t="shared" si="0"/>
        <v>0</v>
      </c>
      <c r="H29" s="346">
        <v>596</v>
      </c>
      <c r="I29" s="355">
        <v>13713</v>
      </c>
      <c r="J29" s="127">
        <v>25</v>
      </c>
      <c r="K29" s="127">
        <v>4138.57</v>
      </c>
      <c r="L29" s="268">
        <f t="shared" si="1"/>
        <v>30.179902282505651</v>
      </c>
      <c r="M29" s="127">
        <f>'ACP_Agri_9(i)'!C29+'ACP_Agri_9(ii)'!C29+'ACP_Agri_9(ii)'!H29</f>
        <v>115904</v>
      </c>
      <c r="N29" s="127">
        <f>'ACP_Agri_9(i)'!D29+'ACP_Agri_9(ii)'!D29+'ACP_Agri_9(ii)'!I29</f>
        <v>159784</v>
      </c>
      <c r="O29" s="127">
        <f>'ACP_Agri_9(i)'!E29+'ACP_Agri_9(ii)'!E29+'ACP_Agri_9(ii)'!J29</f>
        <v>28038</v>
      </c>
      <c r="P29" s="127">
        <f>'ACP_Agri_9(i)'!F29+'ACP_Agri_9(ii)'!F29+'ACP_Agri_9(ii)'!K29</f>
        <v>53338.250000000015</v>
      </c>
      <c r="Q29" s="268">
        <f t="shared" si="2"/>
        <v>33.381471236168842</v>
      </c>
    </row>
    <row r="30" spans="1:17" ht="13.5" customHeight="1" x14ac:dyDescent="0.25">
      <c r="A30" s="158">
        <v>24</v>
      </c>
      <c r="B30" s="126" t="s">
        <v>30</v>
      </c>
      <c r="C30" s="346">
        <v>52</v>
      </c>
      <c r="D30" s="355">
        <v>1491</v>
      </c>
      <c r="E30" s="127">
        <v>0</v>
      </c>
      <c r="F30" s="127">
        <v>0</v>
      </c>
      <c r="G30" s="268">
        <f t="shared" si="0"/>
        <v>0</v>
      </c>
      <c r="H30" s="346">
        <v>1103</v>
      </c>
      <c r="I30" s="355">
        <v>18553</v>
      </c>
      <c r="J30" s="127">
        <v>7</v>
      </c>
      <c r="K30" s="127">
        <v>2538.4299999999998</v>
      </c>
      <c r="L30" s="268">
        <f t="shared" si="1"/>
        <v>13.682046030291595</v>
      </c>
      <c r="M30" s="127">
        <f>'ACP_Agri_9(i)'!C30+'ACP_Agri_9(ii)'!C30+'ACP_Agri_9(ii)'!H30</f>
        <v>423378</v>
      </c>
      <c r="N30" s="127">
        <f>'ACP_Agri_9(i)'!D30+'ACP_Agri_9(ii)'!D30+'ACP_Agri_9(ii)'!I30</f>
        <v>350200</v>
      </c>
      <c r="O30" s="127">
        <f>'ACP_Agri_9(i)'!E30+'ACP_Agri_9(ii)'!E30+'ACP_Agri_9(ii)'!J30</f>
        <v>104742</v>
      </c>
      <c r="P30" s="127">
        <f>'ACP_Agri_9(i)'!F30+'ACP_Agri_9(ii)'!F30+'ACP_Agri_9(ii)'!K30</f>
        <v>93448.27</v>
      </c>
      <c r="Q30" s="268">
        <f t="shared" si="2"/>
        <v>26.684257567104513</v>
      </c>
    </row>
    <row r="31" spans="1:17" ht="13.5" customHeight="1" x14ac:dyDescent="0.25">
      <c r="A31" s="158">
        <v>25</v>
      </c>
      <c r="B31" s="126" t="s">
        <v>31</v>
      </c>
      <c r="C31" s="346">
        <v>1</v>
      </c>
      <c r="D31" s="355">
        <v>36</v>
      </c>
      <c r="E31" s="127">
        <v>0</v>
      </c>
      <c r="F31" s="127">
        <v>0</v>
      </c>
      <c r="G31" s="268">
        <f t="shared" si="0"/>
        <v>0</v>
      </c>
      <c r="H31" s="346">
        <v>7</v>
      </c>
      <c r="I31" s="355">
        <v>200</v>
      </c>
      <c r="J31" s="127">
        <v>0</v>
      </c>
      <c r="K31" s="127">
        <v>0</v>
      </c>
      <c r="L31" s="268">
        <f t="shared" si="1"/>
        <v>0</v>
      </c>
      <c r="M31" s="127">
        <f>'ACP_Agri_9(i)'!C31+'ACP_Agri_9(ii)'!C31+'ACP_Agri_9(ii)'!H31</f>
        <v>8</v>
      </c>
      <c r="N31" s="127">
        <f>'ACP_Agri_9(i)'!D31+'ACP_Agri_9(ii)'!D31+'ACP_Agri_9(ii)'!I31</f>
        <v>236</v>
      </c>
      <c r="O31" s="127">
        <f>'ACP_Agri_9(i)'!E31+'ACP_Agri_9(ii)'!E31+'ACP_Agri_9(ii)'!J31</f>
        <v>0</v>
      </c>
      <c r="P31" s="127">
        <f>'ACP_Agri_9(i)'!F31+'ACP_Agri_9(ii)'!F31+'ACP_Agri_9(ii)'!K31</f>
        <v>0</v>
      </c>
      <c r="Q31" s="268">
        <f t="shared" si="2"/>
        <v>0</v>
      </c>
    </row>
    <row r="32" spans="1:17" ht="13.5" customHeight="1" x14ac:dyDescent="0.25">
      <c r="A32" s="158">
        <v>26</v>
      </c>
      <c r="B32" s="126" t="s">
        <v>32</v>
      </c>
      <c r="C32" s="346">
        <v>2</v>
      </c>
      <c r="D32" s="355">
        <v>72</v>
      </c>
      <c r="E32" s="127">
        <v>0</v>
      </c>
      <c r="F32" s="127">
        <v>0</v>
      </c>
      <c r="G32" s="268">
        <f t="shared" si="0"/>
        <v>0</v>
      </c>
      <c r="H32" s="346">
        <v>36</v>
      </c>
      <c r="I32" s="355">
        <v>1500</v>
      </c>
      <c r="J32" s="127">
        <v>0</v>
      </c>
      <c r="K32" s="127">
        <v>0</v>
      </c>
      <c r="L32" s="268">
        <f t="shared" si="1"/>
        <v>0</v>
      </c>
      <c r="M32" s="127">
        <f>'ACP_Agri_9(i)'!C32+'ACP_Agri_9(ii)'!C32+'ACP_Agri_9(ii)'!H32</f>
        <v>572</v>
      </c>
      <c r="N32" s="127">
        <f>'ACP_Agri_9(i)'!D32+'ACP_Agri_9(ii)'!D32+'ACP_Agri_9(ii)'!I32</f>
        <v>2882</v>
      </c>
      <c r="O32" s="127">
        <f>'ACP_Agri_9(i)'!E32+'ACP_Agri_9(ii)'!E32+'ACP_Agri_9(ii)'!J32</f>
        <v>34</v>
      </c>
      <c r="P32" s="127">
        <f>'ACP_Agri_9(i)'!F32+'ACP_Agri_9(ii)'!F32+'ACP_Agri_9(ii)'!K32</f>
        <v>666.81999999999994</v>
      </c>
      <c r="Q32" s="268">
        <f t="shared" si="2"/>
        <v>23.137404580152673</v>
      </c>
    </row>
    <row r="33" spans="1:17" ht="13.5" customHeight="1" x14ac:dyDescent="0.25">
      <c r="A33" s="158">
        <v>27</v>
      </c>
      <c r="B33" s="126" t="s">
        <v>33</v>
      </c>
      <c r="C33" s="346">
        <v>2</v>
      </c>
      <c r="D33" s="355">
        <v>80</v>
      </c>
      <c r="E33" s="127">
        <v>0</v>
      </c>
      <c r="F33" s="127">
        <v>0</v>
      </c>
      <c r="G33" s="268">
        <f t="shared" si="0"/>
        <v>0</v>
      </c>
      <c r="H33" s="346">
        <v>14</v>
      </c>
      <c r="I33" s="355">
        <v>380</v>
      </c>
      <c r="J33" s="127">
        <v>0</v>
      </c>
      <c r="K33" s="127">
        <v>0</v>
      </c>
      <c r="L33" s="268">
        <f t="shared" si="1"/>
        <v>0</v>
      </c>
      <c r="M33" s="127">
        <f>'ACP_Agri_9(i)'!C33+'ACP_Agri_9(ii)'!C33+'ACP_Agri_9(ii)'!H33</f>
        <v>47</v>
      </c>
      <c r="N33" s="127">
        <f>'ACP_Agri_9(i)'!D33+'ACP_Agri_9(ii)'!D33+'ACP_Agri_9(ii)'!I33</f>
        <v>548</v>
      </c>
      <c r="O33" s="127">
        <f>'ACP_Agri_9(i)'!E33+'ACP_Agri_9(ii)'!E33+'ACP_Agri_9(ii)'!J33</f>
        <v>0</v>
      </c>
      <c r="P33" s="127">
        <f>'ACP_Agri_9(i)'!F33+'ACP_Agri_9(ii)'!F33+'ACP_Agri_9(ii)'!K33</f>
        <v>0</v>
      </c>
      <c r="Q33" s="268">
        <f t="shared" si="2"/>
        <v>0</v>
      </c>
    </row>
    <row r="34" spans="1:17" ht="13.5" customHeight="1" x14ac:dyDescent="0.25">
      <c r="A34" s="158">
        <v>28</v>
      </c>
      <c r="B34" s="126" t="s">
        <v>34</v>
      </c>
      <c r="C34" s="346">
        <v>72</v>
      </c>
      <c r="D34" s="355">
        <v>1252</v>
      </c>
      <c r="E34" s="127">
        <v>10</v>
      </c>
      <c r="F34" s="127">
        <v>134.48000000000002</v>
      </c>
      <c r="G34" s="268">
        <f t="shared" si="0"/>
        <v>10.741214057507989</v>
      </c>
      <c r="H34" s="346">
        <v>2778</v>
      </c>
      <c r="I34" s="355">
        <v>97642</v>
      </c>
      <c r="J34" s="127">
        <v>185</v>
      </c>
      <c r="K34" s="127">
        <v>48566.18</v>
      </c>
      <c r="L34" s="268">
        <f t="shared" si="1"/>
        <v>49.739026238708753</v>
      </c>
      <c r="M34" s="127">
        <f>'ACP_Agri_9(i)'!C34+'ACP_Agri_9(ii)'!C34+'ACP_Agri_9(ii)'!H34</f>
        <v>307893</v>
      </c>
      <c r="N34" s="127">
        <f>'ACP_Agri_9(i)'!D34+'ACP_Agri_9(ii)'!D34+'ACP_Agri_9(ii)'!I34</f>
        <v>341612</v>
      </c>
      <c r="O34" s="127">
        <f>'ACP_Agri_9(i)'!E34+'ACP_Agri_9(ii)'!E34+'ACP_Agri_9(ii)'!J34</f>
        <v>28423</v>
      </c>
      <c r="P34" s="127">
        <f>'ACP_Agri_9(i)'!F34+'ACP_Agri_9(ii)'!F34+'ACP_Agri_9(ii)'!K34</f>
        <v>85799.680000000008</v>
      </c>
      <c r="Q34" s="268">
        <f t="shared" si="2"/>
        <v>25.116120042621453</v>
      </c>
    </row>
    <row r="35" spans="1:17" ht="13.5" customHeight="1" x14ac:dyDescent="0.25">
      <c r="A35" s="158">
        <v>29</v>
      </c>
      <c r="B35" s="126" t="s">
        <v>35</v>
      </c>
      <c r="C35" s="346">
        <v>3</v>
      </c>
      <c r="D35" s="355">
        <v>168</v>
      </c>
      <c r="E35" s="127">
        <v>0</v>
      </c>
      <c r="F35" s="127">
        <v>0</v>
      </c>
      <c r="G35" s="268">
        <f t="shared" si="0"/>
        <v>0</v>
      </c>
      <c r="H35" s="346">
        <v>21</v>
      </c>
      <c r="I35" s="355">
        <v>435</v>
      </c>
      <c r="J35" s="127">
        <v>0</v>
      </c>
      <c r="K35" s="127">
        <v>0</v>
      </c>
      <c r="L35" s="268">
        <f t="shared" si="1"/>
        <v>0</v>
      </c>
      <c r="M35" s="127">
        <f>'ACP_Agri_9(i)'!C35+'ACP_Agri_9(ii)'!C35+'ACP_Agri_9(ii)'!H35</f>
        <v>712</v>
      </c>
      <c r="N35" s="127">
        <f>'ACP_Agri_9(i)'!D35+'ACP_Agri_9(ii)'!D35+'ACP_Agri_9(ii)'!I35</f>
        <v>2313</v>
      </c>
      <c r="O35" s="127">
        <f>'ACP_Agri_9(i)'!E35+'ACP_Agri_9(ii)'!E35+'ACP_Agri_9(ii)'!J35</f>
        <v>0</v>
      </c>
      <c r="P35" s="127">
        <f>'ACP_Agri_9(i)'!F35+'ACP_Agri_9(ii)'!F35+'ACP_Agri_9(ii)'!K35</f>
        <v>0</v>
      </c>
      <c r="Q35" s="268">
        <f t="shared" si="2"/>
        <v>0</v>
      </c>
    </row>
    <row r="36" spans="1:17" ht="13.5" customHeight="1" x14ac:dyDescent="0.25">
      <c r="A36" s="158">
        <v>30</v>
      </c>
      <c r="B36" s="126" t="s">
        <v>36</v>
      </c>
      <c r="C36" s="346">
        <v>24</v>
      </c>
      <c r="D36" s="355">
        <v>834</v>
      </c>
      <c r="E36" s="127">
        <v>0</v>
      </c>
      <c r="F36" s="127">
        <v>0</v>
      </c>
      <c r="G36" s="268">
        <f t="shared" si="0"/>
        <v>0</v>
      </c>
      <c r="H36" s="346">
        <v>366</v>
      </c>
      <c r="I36" s="355">
        <v>7610</v>
      </c>
      <c r="J36" s="127">
        <v>0</v>
      </c>
      <c r="K36" s="127">
        <v>0</v>
      </c>
      <c r="L36" s="268">
        <f t="shared" si="1"/>
        <v>0</v>
      </c>
      <c r="M36" s="127">
        <f>'ACP_Agri_9(i)'!C36+'ACP_Agri_9(ii)'!C36+'ACP_Agri_9(ii)'!H36</f>
        <v>25708</v>
      </c>
      <c r="N36" s="127">
        <f>'ACP_Agri_9(i)'!D36+'ACP_Agri_9(ii)'!D36+'ACP_Agri_9(ii)'!I36</f>
        <v>41281</v>
      </c>
      <c r="O36" s="127">
        <f>'ACP_Agri_9(i)'!E36+'ACP_Agri_9(ii)'!E36+'ACP_Agri_9(ii)'!J36</f>
        <v>19442</v>
      </c>
      <c r="P36" s="127">
        <f>'ACP_Agri_9(i)'!F36+'ACP_Agri_9(ii)'!F36+'ACP_Agri_9(ii)'!K36</f>
        <v>14826.130000000001</v>
      </c>
      <c r="Q36" s="268">
        <f t="shared" si="2"/>
        <v>35.91514255953102</v>
      </c>
    </row>
    <row r="37" spans="1:17" ht="13.5" customHeight="1" x14ac:dyDescent="0.25">
      <c r="A37" s="158">
        <v>31</v>
      </c>
      <c r="B37" s="126" t="s">
        <v>37</v>
      </c>
      <c r="C37" s="346">
        <v>28</v>
      </c>
      <c r="D37" s="355">
        <v>119</v>
      </c>
      <c r="E37" s="127">
        <v>0</v>
      </c>
      <c r="F37" s="127">
        <v>0</v>
      </c>
      <c r="G37" s="268">
        <f t="shared" si="0"/>
        <v>0</v>
      </c>
      <c r="H37" s="346">
        <v>25</v>
      </c>
      <c r="I37" s="355">
        <v>676</v>
      </c>
      <c r="J37" s="127">
        <v>0</v>
      </c>
      <c r="K37" s="127">
        <v>0</v>
      </c>
      <c r="L37" s="268">
        <f t="shared" si="1"/>
        <v>0</v>
      </c>
      <c r="M37" s="127">
        <f>'ACP_Agri_9(i)'!C37+'ACP_Agri_9(ii)'!C37+'ACP_Agri_9(ii)'!H37</f>
        <v>681</v>
      </c>
      <c r="N37" s="127">
        <f>'ACP_Agri_9(i)'!D37+'ACP_Agri_9(ii)'!D37+'ACP_Agri_9(ii)'!I37</f>
        <v>2509</v>
      </c>
      <c r="O37" s="127">
        <f>'ACP_Agri_9(i)'!E37+'ACP_Agri_9(ii)'!E37+'ACP_Agri_9(ii)'!J37</f>
        <v>450</v>
      </c>
      <c r="P37" s="127">
        <f>'ACP_Agri_9(i)'!F37+'ACP_Agri_9(ii)'!F37+'ACP_Agri_9(ii)'!K37</f>
        <v>848.29</v>
      </c>
      <c r="Q37" s="268">
        <f t="shared" si="2"/>
        <v>33.80988441610203</v>
      </c>
    </row>
    <row r="38" spans="1:17" ht="13.5" customHeight="1" x14ac:dyDescent="0.25">
      <c r="A38" s="158">
        <v>32</v>
      </c>
      <c r="B38" s="126" t="s">
        <v>38</v>
      </c>
      <c r="C38" s="346">
        <v>0</v>
      </c>
      <c r="D38" s="355">
        <v>0</v>
      </c>
      <c r="E38" s="127">
        <v>0</v>
      </c>
      <c r="F38" s="127">
        <v>0</v>
      </c>
      <c r="G38" s="268">
        <v>0</v>
      </c>
      <c r="H38" s="346">
        <v>0</v>
      </c>
      <c r="I38" s="355">
        <v>0</v>
      </c>
      <c r="J38" s="127">
        <v>0</v>
      </c>
      <c r="K38" s="127">
        <v>0</v>
      </c>
      <c r="L38" s="268">
        <v>0</v>
      </c>
      <c r="M38" s="127">
        <f>'ACP_Agri_9(i)'!C38+'ACP_Agri_9(ii)'!C38+'ACP_Agri_9(ii)'!H38</f>
        <v>0</v>
      </c>
      <c r="N38" s="127">
        <f>'ACP_Agri_9(i)'!D38+'ACP_Agri_9(ii)'!D38+'ACP_Agri_9(ii)'!I38</f>
        <v>0</v>
      </c>
      <c r="O38" s="127">
        <f>'ACP_Agri_9(i)'!E38+'ACP_Agri_9(ii)'!E38+'ACP_Agri_9(ii)'!J38</f>
        <v>0</v>
      </c>
      <c r="P38" s="127">
        <f>'ACP_Agri_9(i)'!F38+'ACP_Agri_9(ii)'!F38+'ACP_Agri_9(ii)'!K38</f>
        <v>0</v>
      </c>
      <c r="Q38" s="268">
        <v>0</v>
      </c>
    </row>
    <row r="39" spans="1:17" ht="13.5" customHeight="1" x14ac:dyDescent="0.25">
      <c r="A39" s="158">
        <v>33</v>
      </c>
      <c r="B39" s="126" t="s">
        <v>39</v>
      </c>
      <c r="C39" s="346">
        <v>0</v>
      </c>
      <c r="D39" s="355">
        <v>0</v>
      </c>
      <c r="E39" s="127">
        <v>0</v>
      </c>
      <c r="F39" s="127">
        <v>0</v>
      </c>
      <c r="G39" s="268">
        <v>0</v>
      </c>
      <c r="H39" s="346">
        <v>0</v>
      </c>
      <c r="I39" s="355">
        <v>0</v>
      </c>
      <c r="J39" s="127">
        <v>0</v>
      </c>
      <c r="K39" s="127">
        <v>0</v>
      </c>
      <c r="L39" s="268">
        <v>0</v>
      </c>
      <c r="M39" s="127">
        <f>'ACP_Agri_9(i)'!C39+'ACP_Agri_9(ii)'!C39+'ACP_Agri_9(ii)'!H39</f>
        <v>618</v>
      </c>
      <c r="N39" s="127">
        <f>'ACP_Agri_9(i)'!D39+'ACP_Agri_9(ii)'!D39+'ACP_Agri_9(ii)'!I39</f>
        <v>1297</v>
      </c>
      <c r="O39" s="127">
        <f>'ACP_Agri_9(i)'!E39+'ACP_Agri_9(ii)'!E39+'ACP_Agri_9(ii)'!J39</f>
        <v>198</v>
      </c>
      <c r="P39" s="127">
        <f>'ACP_Agri_9(i)'!F39+'ACP_Agri_9(ii)'!F39+'ACP_Agri_9(ii)'!K39</f>
        <v>342.15</v>
      </c>
      <c r="Q39" s="268">
        <f t="shared" si="2"/>
        <v>26.380107941403239</v>
      </c>
    </row>
    <row r="40" spans="1:17" ht="13.5" customHeight="1" x14ac:dyDescent="0.25">
      <c r="A40" s="158">
        <v>34</v>
      </c>
      <c r="B40" s="126" t="s">
        <v>40</v>
      </c>
      <c r="C40" s="346">
        <v>69</v>
      </c>
      <c r="D40" s="355">
        <v>3558</v>
      </c>
      <c r="E40" s="127">
        <v>22</v>
      </c>
      <c r="F40" s="127">
        <v>2958.9100000000003</v>
      </c>
      <c r="G40" s="268">
        <f t="shared" si="0"/>
        <v>83.162169758291185</v>
      </c>
      <c r="H40" s="346">
        <v>972</v>
      </c>
      <c r="I40" s="355">
        <v>72939</v>
      </c>
      <c r="J40" s="127">
        <v>140</v>
      </c>
      <c r="K40" s="127">
        <v>37805.169999999991</v>
      </c>
      <c r="L40" s="268">
        <f t="shared" si="1"/>
        <v>51.831215124967429</v>
      </c>
      <c r="M40" s="127">
        <f>'ACP_Agri_9(i)'!C40+'ACP_Agri_9(ii)'!C40+'ACP_Agri_9(ii)'!H40</f>
        <v>70642</v>
      </c>
      <c r="N40" s="127">
        <f>'ACP_Agri_9(i)'!D40+'ACP_Agri_9(ii)'!D40+'ACP_Agri_9(ii)'!I40</f>
        <v>155562</v>
      </c>
      <c r="O40" s="127">
        <f>'ACP_Agri_9(i)'!E40+'ACP_Agri_9(ii)'!E40+'ACP_Agri_9(ii)'!J40</f>
        <v>12576</v>
      </c>
      <c r="P40" s="127">
        <f>'ACP_Agri_9(i)'!F40+'ACP_Agri_9(ii)'!F40+'ACP_Agri_9(ii)'!K40</f>
        <v>59688.729999999996</v>
      </c>
      <c r="Q40" s="268">
        <f t="shared" si="2"/>
        <v>38.369736825188667</v>
      </c>
    </row>
    <row r="41" spans="1:17" s="149" customFormat="1" ht="13.5" customHeight="1" x14ac:dyDescent="0.2">
      <c r="A41" s="157"/>
      <c r="B41" s="128" t="s">
        <v>104</v>
      </c>
      <c r="C41" s="348">
        <f t="shared" ref="C41:D41" si="6">SUM(C19:C40)</f>
        <v>8097</v>
      </c>
      <c r="D41" s="352">
        <f t="shared" si="6"/>
        <v>53015</v>
      </c>
      <c r="E41" s="159">
        <f>SUM(E19:E40)</f>
        <v>216</v>
      </c>
      <c r="F41" s="159">
        <f>SUM(F19:F40)</f>
        <v>12144.609999999999</v>
      </c>
      <c r="G41" s="268">
        <f t="shared" si="0"/>
        <v>22.907875129680274</v>
      </c>
      <c r="H41" s="348">
        <f t="shared" ref="H41:I41" si="7">SUM(H19:H40)</f>
        <v>32040</v>
      </c>
      <c r="I41" s="352">
        <f t="shared" si="7"/>
        <v>867217</v>
      </c>
      <c r="J41" s="159">
        <f t="shared" ref="J41:K41" si="8">SUM(J19:J40)</f>
        <v>5248</v>
      </c>
      <c r="K41" s="159">
        <f t="shared" si="8"/>
        <v>616008.97000000009</v>
      </c>
      <c r="L41" s="270">
        <f t="shared" si="1"/>
        <v>71.03285221576607</v>
      </c>
      <c r="M41" s="159">
        <f>'ACP_Agri_9(i)'!C41+'ACP_Agri_9(ii)'!C41+'ACP_Agri_9(ii)'!H41</f>
        <v>1886289</v>
      </c>
      <c r="N41" s="159">
        <f>'ACP_Agri_9(i)'!D41+'ACP_Agri_9(ii)'!D41+'ACP_Agri_9(ii)'!I41</f>
        <v>3474562</v>
      </c>
      <c r="O41" s="159">
        <f>'ACP_Agri_9(i)'!E41+'ACP_Agri_9(ii)'!E41+'ACP_Agri_9(ii)'!J41</f>
        <v>379272</v>
      </c>
      <c r="P41" s="159">
        <f>'ACP_Agri_9(i)'!F41+'ACP_Agri_9(ii)'!F41+'ACP_Agri_9(ii)'!K41</f>
        <v>1315111.6100000003</v>
      </c>
      <c r="Q41" s="268">
        <f t="shared" si="2"/>
        <v>37.849709114415006</v>
      </c>
    </row>
    <row r="42" spans="1:17" s="149" customFormat="1" ht="13.5" customHeight="1" x14ac:dyDescent="0.2">
      <c r="A42" s="157"/>
      <c r="B42" s="128" t="s">
        <v>42</v>
      </c>
      <c r="C42" s="349">
        <f t="shared" ref="C42:D42" si="9">C41+C18</f>
        <v>13051</v>
      </c>
      <c r="D42" s="353">
        <f t="shared" si="9"/>
        <v>155020</v>
      </c>
      <c r="E42" s="159">
        <f>E41+E18</f>
        <v>1698</v>
      </c>
      <c r="F42" s="159">
        <f>F41+F18</f>
        <v>36997.170000000006</v>
      </c>
      <c r="G42" s="268">
        <f t="shared" si="0"/>
        <v>23.866062443555673</v>
      </c>
      <c r="H42" s="349">
        <f t="shared" ref="H42:I42" si="10">H41+H18</f>
        <v>75445</v>
      </c>
      <c r="I42" s="353">
        <f t="shared" si="10"/>
        <v>1640146</v>
      </c>
      <c r="J42" s="159">
        <f t="shared" ref="J42:K42" si="11">J41+J18</f>
        <v>20681</v>
      </c>
      <c r="K42" s="159">
        <f t="shared" si="11"/>
        <v>980640.18000000017</v>
      </c>
      <c r="L42" s="270">
        <f t="shared" si="1"/>
        <v>59.789810175435612</v>
      </c>
      <c r="M42" s="159">
        <f>'ACP_Agri_9(i)'!C42+'ACP_Agri_9(ii)'!C42+'ACP_Agri_9(ii)'!H42</f>
        <v>5038404</v>
      </c>
      <c r="N42" s="159">
        <f>'ACP_Agri_9(i)'!D42+'ACP_Agri_9(ii)'!D42+'ACP_Agri_9(ii)'!I42</f>
        <v>9583687</v>
      </c>
      <c r="O42" s="159">
        <f>'ACP_Agri_9(i)'!E42+'ACP_Agri_9(ii)'!E42+'ACP_Agri_9(ii)'!J42</f>
        <v>1198360</v>
      </c>
      <c r="P42" s="159">
        <f>'ACP_Agri_9(i)'!F42+'ACP_Agri_9(ii)'!F42+'ACP_Agri_9(ii)'!K42</f>
        <v>3389734.6900000009</v>
      </c>
      <c r="Q42" s="270">
        <f t="shared" si="2"/>
        <v>35.369839290452624</v>
      </c>
    </row>
    <row r="43" spans="1:17" ht="13.5" customHeight="1" x14ac:dyDescent="0.25">
      <c r="A43" s="158">
        <v>35</v>
      </c>
      <c r="B43" s="126" t="s">
        <v>43</v>
      </c>
      <c r="C43" s="346">
        <v>70</v>
      </c>
      <c r="D43" s="355">
        <v>2472</v>
      </c>
      <c r="E43" s="127">
        <v>5</v>
      </c>
      <c r="F43" s="127">
        <v>244</v>
      </c>
      <c r="G43" s="268">
        <f t="shared" si="0"/>
        <v>9.8705501618122984</v>
      </c>
      <c r="H43" s="346">
        <v>402</v>
      </c>
      <c r="I43" s="355">
        <v>4086</v>
      </c>
      <c r="J43" s="127">
        <v>11</v>
      </c>
      <c r="K43" s="127">
        <v>55</v>
      </c>
      <c r="L43" s="268">
        <f t="shared" si="1"/>
        <v>1.3460597161037691</v>
      </c>
      <c r="M43" s="127">
        <f>'ACP_Agri_9(i)'!C43+'ACP_Agri_9(ii)'!C43+'ACP_Agri_9(ii)'!H43</f>
        <v>197333</v>
      </c>
      <c r="N43" s="127">
        <f>'ACP_Agri_9(i)'!D43+'ACP_Agri_9(ii)'!D43+'ACP_Agri_9(ii)'!I43</f>
        <v>258230</v>
      </c>
      <c r="O43" s="127">
        <f>'ACP_Agri_9(i)'!E43+'ACP_Agri_9(ii)'!E43+'ACP_Agri_9(ii)'!J43</f>
        <v>54821</v>
      </c>
      <c r="P43" s="127">
        <f>'ACP_Agri_9(i)'!F43+'ACP_Agri_9(ii)'!F43+'ACP_Agri_9(ii)'!K43</f>
        <v>77553.920000000013</v>
      </c>
      <c r="Q43" s="268">
        <f t="shared" si="2"/>
        <v>30.032885412229412</v>
      </c>
    </row>
    <row r="44" spans="1:17" ht="13.5" customHeight="1" x14ac:dyDescent="0.25">
      <c r="A44" s="158">
        <v>36</v>
      </c>
      <c r="B44" s="126" t="s">
        <v>44</v>
      </c>
      <c r="C44" s="346">
        <v>210</v>
      </c>
      <c r="D44" s="355">
        <v>4406</v>
      </c>
      <c r="E44" s="127">
        <v>10</v>
      </c>
      <c r="F44" s="127">
        <v>302.56</v>
      </c>
      <c r="G44" s="268">
        <f t="shared" si="0"/>
        <v>6.8669995460735365</v>
      </c>
      <c r="H44" s="346">
        <v>1249</v>
      </c>
      <c r="I44" s="355">
        <v>13774</v>
      </c>
      <c r="J44" s="127">
        <v>16</v>
      </c>
      <c r="K44" s="127">
        <v>177.85999999999999</v>
      </c>
      <c r="L44" s="268">
        <f t="shared" si="1"/>
        <v>1.291273413677944</v>
      </c>
      <c r="M44" s="127">
        <f>'ACP_Agri_9(i)'!C44+'ACP_Agri_9(ii)'!C44+'ACP_Agri_9(ii)'!H44</f>
        <v>469953</v>
      </c>
      <c r="N44" s="127">
        <f>'ACP_Agri_9(i)'!D44+'ACP_Agri_9(ii)'!D44+'ACP_Agri_9(ii)'!I44</f>
        <v>841082</v>
      </c>
      <c r="O44" s="127">
        <f>'ACP_Agri_9(i)'!E44+'ACP_Agri_9(ii)'!E44+'ACP_Agri_9(ii)'!J44</f>
        <v>180660</v>
      </c>
      <c r="P44" s="127">
        <f>'ACP_Agri_9(i)'!F44+'ACP_Agri_9(ii)'!F44+'ACP_Agri_9(ii)'!K44</f>
        <v>296941.15999999997</v>
      </c>
      <c r="Q44" s="268">
        <f t="shared" si="2"/>
        <v>35.30466232781108</v>
      </c>
    </row>
    <row r="45" spans="1:17" s="149" customFormat="1" ht="13.5" customHeight="1" x14ac:dyDescent="0.2">
      <c r="A45" s="157"/>
      <c r="B45" s="128" t="s">
        <v>45</v>
      </c>
      <c r="C45" s="348">
        <f t="shared" ref="C45:D45" si="12">SUM(C43:C44)</f>
        <v>280</v>
      </c>
      <c r="D45" s="352">
        <f t="shared" si="12"/>
        <v>6878</v>
      </c>
      <c r="E45" s="159">
        <f t="shared" ref="E45:K45" si="13">SUM(E43:E44)</f>
        <v>15</v>
      </c>
      <c r="F45" s="159">
        <f t="shared" si="13"/>
        <v>546.55999999999995</v>
      </c>
      <c r="G45" s="270">
        <f t="shared" si="0"/>
        <v>7.9464960744402431</v>
      </c>
      <c r="H45" s="348">
        <f t="shared" ref="H45:I45" si="14">SUM(H43:H44)</f>
        <v>1651</v>
      </c>
      <c r="I45" s="352">
        <f t="shared" si="14"/>
        <v>17860</v>
      </c>
      <c r="J45" s="159">
        <f t="shared" si="13"/>
        <v>27</v>
      </c>
      <c r="K45" s="159">
        <f t="shared" si="13"/>
        <v>232.85999999999999</v>
      </c>
      <c r="L45" s="270">
        <f t="shared" si="1"/>
        <v>1.3038073908174692</v>
      </c>
      <c r="M45" s="159">
        <f>'ACP_Agri_9(i)'!C45+'ACP_Agri_9(ii)'!C45+'ACP_Agri_9(ii)'!H45</f>
        <v>667286</v>
      </c>
      <c r="N45" s="159">
        <f>'ACP_Agri_9(i)'!D45+'ACP_Agri_9(ii)'!D45+'ACP_Agri_9(ii)'!I45</f>
        <v>1099312</v>
      </c>
      <c r="O45" s="159">
        <f>'ACP_Agri_9(i)'!E45+'ACP_Agri_9(ii)'!E45+'ACP_Agri_9(ii)'!J45</f>
        <v>235481</v>
      </c>
      <c r="P45" s="159">
        <f>'ACP_Agri_9(i)'!F45+'ACP_Agri_9(ii)'!F45+'ACP_Agri_9(ii)'!K45</f>
        <v>374495.08</v>
      </c>
      <c r="Q45" s="270">
        <f t="shared" si="2"/>
        <v>34.066314203792921</v>
      </c>
    </row>
    <row r="46" spans="1:17" ht="12.75" customHeight="1" x14ac:dyDescent="0.25">
      <c r="A46" s="158">
        <v>37</v>
      </c>
      <c r="B46" s="126" t="s">
        <v>46</v>
      </c>
      <c r="C46" s="350">
        <v>28</v>
      </c>
      <c r="D46" s="356">
        <v>787</v>
      </c>
      <c r="E46" s="127">
        <v>0</v>
      </c>
      <c r="F46" s="127">
        <v>0</v>
      </c>
      <c r="G46" s="268">
        <f t="shared" si="0"/>
        <v>0</v>
      </c>
      <c r="H46" s="350">
        <v>373</v>
      </c>
      <c r="I46" s="356">
        <v>7970</v>
      </c>
      <c r="J46" s="127">
        <v>0</v>
      </c>
      <c r="K46" s="127">
        <v>0</v>
      </c>
      <c r="L46" s="268">
        <f t="shared" si="1"/>
        <v>0</v>
      </c>
      <c r="M46" s="127">
        <f>'ACP_Agri_9(i)'!C46+'ACP_Agri_9(ii)'!C46+'ACP_Agri_9(ii)'!H46</f>
        <v>1439212</v>
      </c>
      <c r="N46" s="127">
        <f>'ACP_Agri_9(i)'!D46+'ACP_Agri_9(ii)'!D46+'ACP_Agri_9(ii)'!I46</f>
        <v>2471339</v>
      </c>
      <c r="O46" s="127">
        <f>'ACP_Agri_9(i)'!E46+'ACP_Agri_9(ii)'!E46+'ACP_Agri_9(ii)'!J46</f>
        <v>1547253</v>
      </c>
      <c r="P46" s="127">
        <f>'ACP_Agri_9(i)'!F46+'ACP_Agri_9(ii)'!F46+'ACP_Agri_9(ii)'!K46</f>
        <v>1123781</v>
      </c>
      <c r="Q46" s="268">
        <f t="shared" si="2"/>
        <v>45.472555566031211</v>
      </c>
    </row>
    <row r="47" spans="1:17" s="149" customFormat="1" ht="13.5" customHeight="1" x14ac:dyDescent="0.2">
      <c r="A47" s="157"/>
      <c r="B47" s="128" t="s">
        <v>47</v>
      </c>
      <c r="C47" s="348">
        <f t="shared" ref="C47:D47" si="15">C46</f>
        <v>28</v>
      </c>
      <c r="D47" s="352">
        <f t="shared" si="15"/>
        <v>787</v>
      </c>
      <c r="E47" s="159">
        <f t="shared" ref="E47:Q47" si="16">E46</f>
        <v>0</v>
      </c>
      <c r="F47" s="159">
        <f t="shared" si="16"/>
        <v>0</v>
      </c>
      <c r="G47" s="159">
        <f t="shared" si="16"/>
        <v>0</v>
      </c>
      <c r="H47" s="348">
        <f t="shared" si="16"/>
        <v>373</v>
      </c>
      <c r="I47" s="352">
        <f t="shared" si="16"/>
        <v>7970</v>
      </c>
      <c r="J47" s="159">
        <f t="shared" si="16"/>
        <v>0</v>
      </c>
      <c r="K47" s="159">
        <f t="shared" si="16"/>
        <v>0</v>
      </c>
      <c r="L47" s="159">
        <f t="shared" si="16"/>
        <v>0</v>
      </c>
      <c r="M47" s="159">
        <f t="shared" si="16"/>
        <v>1439212</v>
      </c>
      <c r="N47" s="159">
        <f t="shared" si="16"/>
        <v>2471339</v>
      </c>
      <c r="O47" s="159">
        <f t="shared" si="16"/>
        <v>1547253</v>
      </c>
      <c r="P47" s="159">
        <f t="shared" si="16"/>
        <v>1123781</v>
      </c>
      <c r="Q47" s="159">
        <f t="shared" si="16"/>
        <v>45.472555566031211</v>
      </c>
    </row>
    <row r="48" spans="1:17" ht="13.5" customHeight="1" x14ac:dyDescent="0.25">
      <c r="A48" s="158">
        <v>38</v>
      </c>
      <c r="B48" s="126" t="s">
        <v>48</v>
      </c>
      <c r="C48" s="346">
        <v>140</v>
      </c>
      <c r="D48" s="355">
        <v>4495</v>
      </c>
      <c r="E48" s="127">
        <v>0</v>
      </c>
      <c r="F48" s="127">
        <v>71.16</v>
      </c>
      <c r="G48" s="268">
        <f t="shared" si="0"/>
        <v>1.5830923248053392</v>
      </c>
      <c r="H48" s="346">
        <v>1474</v>
      </c>
      <c r="I48" s="355">
        <v>27386</v>
      </c>
      <c r="J48" s="127">
        <v>14</v>
      </c>
      <c r="K48" s="127">
        <v>2173.2799999999997</v>
      </c>
      <c r="L48" s="268">
        <f t="shared" si="1"/>
        <v>7.9357335865040524</v>
      </c>
      <c r="M48" s="127">
        <f>'ACP_Agri_9(i)'!C48+'ACP_Agri_9(ii)'!C48+'ACP_Agri_9(ii)'!H48</f>
        <v>128725</v>
      </c>
      <c r="N48" s="127">
        <f>'ACP_Agri_9(i)'!D48+'ACP_Agri_9(ii)'!D48+'ACP_Agri_9(ii)'!I48</f>
        <v>151640</v>
      </c>
      <c r="O48" s="127">
        <f>'ACP_Agri_9(i)'!E48+'ACP_Agri_9(ii)'!E48+'ACP_Agri_9(ii)'!J48</f>
        <v>36060</v>
      </c>
      <c r="P48" s="127">
        <f>'ACP_Agri_9(i)'!F48+'ACP_Agri_9(ii)'!F48+'ACP_Agri_9(ii)'!K48</f>
        <v>30113.050000000007</v>
      </c>
      <c r="Q48" s="268">
        <f t="shared" si="2"/>
        <v>19.858249802163019</v>
      </c>
    </row>
    <row r="49" spans="1:17" ht="13.5" customHeight="1" x14ac:dyDescent="0.25">
      <c r="A49" s="158">
        <v>39</v>
      </c>
      <c r="B49" s="126" t="s">
        <v>49</v>
      </c>
      <c r="C49" s="346">
        <v>3</v>
      </c>
      <c r="D49" s="355">
        <v>122</v>
      </c>
      <c r="E49" s="302">
        <v>0</v>
      </c>
      <c r="F49" s="302">
        <v>0</v>
      </c>
      <c r="G49" s="303">
        <f t="shared" si="0"/>
        <v>0</v>
      </c>
      <c r="H49" s="346">
        <v>404</v>
      </c>
      <c r="I49" s="355">
        <v>6385</v>
      </c>
      <c r="J49" s="302">
        <v>0</v>
      </c>
      <c r="K49" s="302">
        <v>0</v>
      </c>
      <c r="L49" s="303">
        <f t="shared" si="1"/>
        <v>0</v>
      </c>
      <c r="M49" s="302">
        <f>'ACP_Agri_9(i)'!C49+'ACP_Agri_9(ii)'!C49+'ACP_Agri_9(ii)'!H49</f>
        <v>15297</v>
      </c>
      <c r="N49" s="302">
        <f>'ACP_Agri_9(i)'!D49+'ACP_Agri_9(ii)'!D49+'ACP_Agri_9(ii)'!I49</f>
        <v>20578</v>
      </c>
      <c r="O49" s="302">
        <f>'ACP_Agri_9(i)'!E49+'ACP_Agri_9(ii)'!E49+'ACP_Agri_9(ii)'!J49</f>
        <v>2206</v>
      </c>
      <c r="P49" s="302">
        <f>'ACP_Agri_9(i)'!F49+'ACP_Agri_9(ii)'!F49+'ACP_Agri_9(ii)'!K49</f>
        <v>1428.5600000000002</v>
      </c>
      <c r="Q49" s="303">
        <f t="shared" si="2"/>
        <v>6.9421712508504241</v>
      </c>
    </row>
    <row r="50" spans="1:17" ht="13.5" customHeight="1" x14ac:dyDescent="0.25">
      <c r="A50" s="158">
        <v>40</v>
      </c>
      <c r="B50" s="126" t="s">
        <v>50</v>
      </c>
      <c r="C50" s="346">
        <v>8</v>
      </c>
      <c r="D50" s="355">
        <v>248</v>
      </c>
      <c r="E50" s="306">
        <v>0</v>
      </c>
      <c r="F50" s="306">
        <v>0</v>
      </c>
      <c r="G50" s="307">
        <f t="shared" si="0"/>
        <v>0</v>
      </c>
      <c r="H50" s="346">
        <v>134</v>
      </c>
      <c r="I50" s="355">
        <v>2700</v>
      </c>
      <c r="J50" s="306">
        <v>0</v>
      </c>
      <c r="K50" s="306">
        <v>0</v>
      </c>
      <c r="L50" s="307">
        <f t="shared" si="1"/>
        <v>0</v>
      </c>
      <c r="M50" s="306">
        <f>'ACP_Agri_9(i)'!C50+'ACP_Agri_9(ii)'!C50+'ACP_Agri_9(ii)'!H50</f>
        <v>148174</v>
      </c>
      <c r="N50" s="306">
        <f>'ACP_Agri_9(i)'!D50+'ACP_Agri_9(ii)'!D50+'ACP_Agri_9(ii)'!I50</f>
        <v>104587</v>
      </c>
      <c r="O50" s="306">
        <f>'ACP_Agri_9(i)'!E50+'ACP_Agri_9(ii)'!E50+'ACP_Agri_9(ii)'!J50</f>
        <v>29860</v>
      </c>
      <c r="P50" s="306">
        <f>'ACP_Agri_9(i)'!F50+'ACP_Agri_9(ii)'!F50+'ACP_Agri_9(ii)'!K50</f>
        <v>21823.440000000002</v>
      </c>
      <c r="Q50" s="307">
        <f t="shared" si="2"/>
        <v>20.866302695363668</v>
      </c>
    </row>
    <row r="51" spans="1:17" ht="13.5" customHeight="1" x14ac:dyDescent="0.25">
      <c r="A51" s="158">
        <v>41</v>
      </c>
      <c r="B51" s="299" t="s">
        <v>52</v>
      </c>
      <c r="C51" s="346">
        <v>3</v>
      </c>
      <c r="D51" s="355">
        <v>134</v>
      </c>
      <c r="E51" s="306">
        <v>0</v>
      </c>
      <c r="F51" s="306">
        <v>0</v>
      </c>
      <c r="G51" s="307">
        <f t="shared" si="0"/>
        <v>0</v>
      </c>
      <c r="H51" s="346">
        <v>58</v>
      </c>
      <c r="I51" s="355">
        <v>1450</v>
      </c>
      <c r="J51" s="306">
        <v>0</v>
      </c>
      <c r="K51" s="306">
        <v>0</v>
      </c>
      <c r="L51" s="307">
        <f t="shared" si="1"/>
        <v>0</v>
      </c>
      <c r="M51" s="306">
        <f>'ACP_Agri_9(i)'!C51+'ACP_Agri_9(ii)'!C51+'ACP_Agri_9(ii)'!H51</f>
        <v>61647</v>
      </c>
      <c r="N51" s="306">
        <f>'ACP_Agri_9(i)'!D51+'ACP_Agri_9(ii)'!D51+'ACP_Agri_9(ii)'!I51</f>
        <v>46706</v>
      </c>
      <c r="O51" s="306">
        <f>'ACP_Agri_9(i)'!E51+'ACP_Agri_9(ii)'!E51+'ACP_Agri_9(ii)'!J51</f>
        <v>27586</v>
      </c>
      <c r="P51" s="306">
        <f>'ACP_Agri_9(i)'!F51+'ACP_Agri_9(ii)'!F51+'ACP_Agri_9(ii)'!K51</f>
        <v>14488.140000000003</v>
      </c>
      <c r="Q51" s="307">
        <f t="shared" si="2"/>
        <v>31.019868967584468</v>
      </c>
    </row>
    <row r="52" spans="1:17" ht="13.5" customHeight="1" x14ac:dyDescent="0.25">
      <c r="A52" s="158">
        <v>42</v>
      </c>
      <c r="B52" s="299" t="s">
        <v>1009</v>
      </c>
      <c r="C52" s="346">
        <v>0</v>
      </c>
      <c r="D52" s="355">
        <v>0</v>
      </c>
      <c r="E52" s="306">
        <v>0</v>
      </c>
      <c r="F52" s="306">
        <v>0</v>
      </c>
      <c r="G52" s="307">
        <v>0</v>
      </c>
      <c r="H52" s="346">
        <v>9</v>
      </c>
      <c r="I52" s="355">
        <v>300</v>
      </c>
      <c r="J52" s="306">
        <v>71</v>
      </c>
      <c r="K52" s="306">
        <v>2370.7199999999998</v>
      </c>
      <c r="L52" s="307">
        <f t="shared" si="1"/>
        <v>790.2399999999999</v>
      </c>
      <c r="M52" s="306">
        <v>0</v>
      </c>
      <c r="N52" s="306">
        <f>'ACP_Agri_9(i)'!D52+'ACP_Agri_9(ii)'!D52+'ACP_Agri_9(ii)'!I52</f>
        <v>4300</v>
      </c>
      <c r="O52" s="306">
        <f>'ACP_Agri_9(i)'!E52+'ACP_Agri_9(ii)'!E52+'ACP_Agri_9(ii)'!J52</f>
        <v>3729</v>
      </c>
      <c r="P52" s="306">
        <f>'ACP_Agri_9(i)'!F52+'ACP_Agri_9(ii)'!F52+'ACP_Agri_9(ii)'!K52</f>
        <v>5375.33</v>
      </c>
      <c r="Q52" s="307">
        <f t="shared" si="2"/>
        <v>125.00767441860465</v>
      </c>
    </row>
    <row r="53" spans="1:17" ht="13.5" customHeight="1" x14ac:dyDescent="0.25">
      <c r="A53" s="158">
        <v>43</v>
      </c>
      <c r="B53" s="299" t="s">
        <v>53</v>
      </c>
      <c r="C53" s="346">
        <v>39</v>
      </c>
      <c r="D53" s="355">
        <v>101</v>
      </c>
      <c r="E53" s="306">
        <v>33</v>
      </c>
      <c r="F53" s="306">
        <v>27.78</v>
      </c>
      <c r="G53" s="307">
        <f t="shared" si="0"/>
        <v>27.504950495049506</v>
      </c>
      <c r="H53" s="346">
        <v>1713</v>
      </c>
      <c r="I53" s="355">
        <v>3210</v>
      </c>
      <c r="J53" s="306">
        <v>644</v>
      </c>
      <c r="K53" s="306">
        <v>311.07</v>
      </c>
      <c r="L53" s="307">
        <f t="shared" si="1"/>
        <v>9.6906542056074763</v>
      </c>
      <c r="M53" s="306">
        <v>0</v>
      </c>
      <c r="N53" s="306">
        <f>'ACP_Agri_9(i)'!D53+'ACP_Agri_9(ii)'!D53+'ACP_Agri_9(ii)'!I53</f>
        <v>27869</v>
      </c>
      <c r="O53" s="306">
        <f>'ACP_Agri_9(i)'!E53+'ACP_Agri_9(ii)'!E53+'ACP_Agri_9(ii)'!J53</f>
        <v>10489</v>
      </c>
      <c r="P53" s="306">
        <f>'ACP_Agri_9(i)'!F53+'ACP_Agri_9(ii)'!F53+'ACP_Agri_9(ii)'!K53</f>
        <v>5429.18</v>
      </c>
      <c r="Q53" s="307">
        <f t="shared" si="2"/>
        <v>19.481072159029747</v>
      </c>
    </row>
    <row r="54" spans="1:17" ht="13.5" customHeight="1" x14ac:dyDescent="0.25">
      <c r="A54" s="158">
        <v>44</v>
      </c>
      <c r="B54" s="300" t="s">
        <v>54</v>
      </c>
      <c r="C54" s="346">
        <v>0</v>
      </c>
      <c r="D54" s="355">
        <v>0</v>
      </c>
      <c r="E54" s="308">
        <v>0</v>
      </c>
      <c r="F54" s="308">
        <v>0</v>
      </c>
      <c r="G54" s="307">
        <v>0</v>
      </c>
      <c r="H54" s="346">
        <v>28</v>
      </c>
      <c r="I54" s="355">
        <v>630</v>
      </c>
      <c r="J54" s="308">
        <v>0</v>
      </c>
      <c r="K54" s="308">
        <v>0</v>
      </c>
      <c r="L54" s="307">
        <f t="shared" si="1"/>
        <v>0</v>
      </c>
      <c r="M54" s="306">
        <v>0</v>
      </c>
      <c r="N54" s="306">
        <f>'ACP_Agri_9(i)'!D54+'ACP_Agri_9(ii)'!D54+'ACP_Agri_9(ii)'!I54</f>
        <v>5513</v>
      </c>
      <c r="O54" s="306">
        <f>'ACP_Agri_9(i)'!E54+'ACP_Agri_9(ii)'!E54+'ACP_Agri_9(ii)'!J54</f>
        <v>3932</v>
      </c>
      <c r="P54" s="306">
        <f>'ACP_Agri_9(i)'!F54+'ACP_Agri_9(ii)'!F54+'ACP_Agri_9(ii)'!K54</f>
        <v>2876.5800000000004</v>
      </c>
      <c r="Q54" s="307">
        <f t="shared" si="2"/>
        <v>52.178124433158004</v>
      </c>
    </row>
    <row r="55" spans="1:17" ht="13.5" customHeight="1" x14ac:dyDescent="0.25">
      <c r="A55" s="158">
        <v>45</v>
      </c>
      <c r="B55" s="299" t="s">
        <v>55</v>
      </c>
      <c r="C55" s="346">
        <v>4</v>
      </c>
      <c r="D55" s="355">
        <v>180</v>
      </c>
      <c r="E55" s="306">
        <v>0</v>
      </c>
      <c r="F55" s="306">
        <v>0</v>
      </c>
      <c r="G55" s="307">
        <f t="shared" si="0"/>
        <v>0</v>
      </c>
      <c r="H55" s="346">
        <v>71</v>
      </c>
      <c r="I55" s="355">
        <v>1741</v>
      </c>
      <c r="J55" s="306">
        <v>0</v>
      </c>
      <c r="K55" s="306">
        <v>0</v>
      </c>
      <c r="L55" s="307">
        <f t="shared" si="1"/>
        <v>0</v>
      </c>
      <c r="M55" s="306">
        <f>'ACP_Agri_9(i)'!C54+'ACP_Agri_9(ii)'!C55+'ACP_Agri_9(ii)'!H55</f>
        <v>3874</v>
      </c>
      <c r="N55" s="306">
        <f>'ACP_Agri_9(i)'!D55+'ACP_Agri_9(ii)'!D55+'ACP_Agri_9(ii)'!I55</f>
        <v>30444</v>
      </c>
      <c r="O55" s="306">
        <f>'ACP_Agri_9(i)'!E54+'ACP_Agri_9(ii)'!E55+'ACP_Agri_9(ii)'!J55</f>
        <v>3932</v>
      </c>
      <c r="P55" s="306">
        <f>'ACP_Agri_9(i)'!F55+'ACP_Agri_9(ii)'!F55+'ACP_Agri_9(ii)'!K55</f>
        <v>3620.0099999999998</v>
      </c>
      <c r="Q55" s="307">
        <f t="shared" si="2"/>
        <v>11.890717382735515</v>
      </c>
    </row>
    <row r="56" spans="1:17" s="149" customFormat="1" ht="13.5" customHeight="1" x14ac:dyDescent="0.2">
      <c r="A56" s="157"/>
      <c r="B56" s="301" t="s">
        <v>56</v>
      </c>
      <c r="C56" s="348">
        <f>SUM(C48:C55)</f>
        <v>197</v>
      </c>
      <c r="D56" s="352">
        <f>SUM(D48:D55)</f>
        <v>5280</v>
      </c>
      <c r="E56" s="309">
        <f>SUM(E48:E55)</f>
        <v>33</v>
      </c>
      <c r="F56" s="309">
        <f>SUM(F48:F55)</f>
        <v>98.94</v>
      </c>
      <c r="G56" s="310">
        <f t="shared" si="0"/>
        <v>1.8738636363636363</v>
      </c>
      <c r="H56" s="348">
        <f>SUM(H48:H55)</f>
        <v>3891</v>
      </c>
      <c r="I56" s="352">
        <f>SUM(I48:I55)</f>
        <v>43802</v>
      </c>
      <c r="J56" s="309">
        <f t="shared" ref="J56:K56" si="17">SUM(J48:J55)</f>
        <v>729</v>
      </c>
      <c r="K56" s="309">
        <f t="shared" si="17"/>
        <v>4855.07</v>
      </c>
      <c r="L56" s="310">
        <f t="shared" si="1"/>
        <v>11.084128578603718</v>
      </c>
      <c r="M56" s="309">
        <f>'ACP_Agri_9(i)'!C56+'ACP_Agri_9(ii)'!C56+'ACP_Agri_9(ii)'!H56</f>
        <v>446921</v>
      </c>
      <c r="N56" s="309">
        <f>'ACP_Agri_9(i)'!D56+'ACP_Agri_9(ii)'!D56+'ACP_Agri_9(ii)'!I56</f>
        <v>391637</v>
      </c>
      <c r="O56" s="309">
        <f>'ACP_Agri_9(i)'!E56+'ACP_Agri_9(ii)'!E56+'ACP_Agri_9(ii)'!J56</f>
        <v>122302</v>
      </c>
      <c r="P56" s="309">
        <f>'ACP_Agri_9(i)'!F56+'ACP_Agri_9(ii)'!F56+'ACP_Agri_9(ii)'!K56</f>
        <v>85154.290000000008</v>
      </c>
      <c r="Q56" s="310">
        <f t="shared" si="2"/>
        <v>21.743167780368044</v>
      </c>
    </row>
    <row r="57" spans="1:17" s="149" customFormat="1" ht="13.5" customHeight="1" x14ac:dyDescent="0.2">
      <c r="A57" s="128"/>
      <c r="B57" s="128" t="s">
        <v>6</v>
      </c>
      <c r="C57" s="349">
        <f>C56+C47+C45+C42</f>
        <v>13556</v>
      </c>
      <c r="D57" s="353">
        <f>D56+D47+D45+D42</f>
        <v>167965</v>
      </c>
      <c r="E57" s="304">
        <f>E56+E47+E45+E42</f>
        <v>1746</v>
      </c>
      <c r="F57" s="304">
        <f>F56+F47+F45+F42</f>
        <v>37642.670000000006</v>
      </c>
      <c r="G57" s="313">
        <f t="shared" si="0"/>
        <v>22.411020153008071</v>
      </c>
      <c r="H57" s="349">
        <f>H56+H47+H45+H42</f>
        <v>81360</v>
      </c>
      <c r="I57" s="353">
        <f>I56+I47+I45+I42</f>
        <v>1709778</v>
      </c>
      <c r="J57" s="304">
        <f>J56+J47+J45+J42</f>
        <v>21437</v>
      </c>
      <c r="K57" s="304">
        <f>K56+K47+K45+K42</f>
        <v>985728.11000000022</v>
      </c>
      <c r="L57" s="305">
        <f t="shared" si="1"/>
        <v>57.652403411437049</v>
      </c>
      <c r="M57" s="304">
        <f>'ACP_Agri_9(i)'!C57+'ACP_Agri_9(ii)'!C57+'ACP_Agri_9(ii)'!H57</f>
        <v>7591823</v>
      </c>
      <c r="N57" s="304">
        <f>'ACP_Agri_9(i)'!D57+'ACP_Agri_9(ii)'!D57+'ACP_Agri_9(ii)'!I57</f>
        <v>13545975</v>
      </c>
      <c r="O57" s="304">
        <f>'ACP_Agri_9(i)'!E57+'ACP_Agri_9(ii)'!E57+'ACP_Agri_9(ii)'!J57</f>
        <v>3103396</v>
      </c>
      <c r="P57" s="304">
        <f>'ACP_Agri_9(i)'!F57+'ACP_Agri_9(ii)'!F57+'ACP_Agri_9(ii)'!K57</f>
        <v>4973165.0600000005</v>
      </c>
      <c r="Q57" s="310">
        <f t="shared" si="2"/>
        <v>36.713230756737708</v>
      </c>
    </row>
    <row r="58" spans="1:17" ht="13.5" customHeight="1" x14ac:dyDescent="0.2">
      <c r="A58" s="85"/>
      <c r="B58" s="84"/>
      <c r="C58" s="274"/>
      <c r="D58" s="144"/>
      <c r="E58" s="150"/>
      <c r="F58" s="144"/>
      <c r="G58" s="274"/>
      <c r="H58" s="145" t="s">
        <v>1075</v>
      </c>
      <c r="I58" s="144"/>
      <c r="J58" s="144"/>
      <c r="K58" s="144"/>
      <c r="L58" s="274"/>
      <c r="M58" s="144"/>
      <c r="N58" s="144"/>
      <c r="O58" s="144"/>
      <c r="P58" s="144"/>
      <c r="Q58" s="274"/>
    </row>
    <row r="59" spans="1:17" ht="13.5" customHeight="1" x14ac:dyDescent="0.2">
      <c r="A59" s="85"/>
      <c r="B59" s="84"/>
      <c r="C59" s="144"/>
      <c r="D59" s="144"/>
      <c r="E59" s="144"/>
      <c r="F59" s="144"/>
      <c r="G59" s="274"/>
      <c r="H59" s="274"/>
      <c r="I59" s="144"/>
      <c r="J59" s="144"/>
      <c r="K59" s="144"/>
      <c r="L59" s="274"/>
      <c r="M59" s="144"/>
      <c r="N59" s="144"/>
      <c r="O59" s="144"/>
      <c r="P59" s="144"/>
      <c r="Q59" s="274"/>
    </row>
    <row r="60" spans="1:17" ht="13.5" customHeight="1" x14ac:dyDescent="0.2">
      <c r="A60" s="85"/>
      <c r="B60" s="8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ht="13.5" customHeight="1" x14ac:dyDescent="0.2">
      <c r="A61" s="85"/>
      <c r="B61" s="84"/>
      <c r="C61" s="144"/>
      <c r="D61" s="144"/>
      <c r="E61" s="144"/>
      <c r="F61" s="144"/>
      <c r="G61" s="274"/>
      <c r="H61" s="144"/>
      <c r="I61" s="144"/>
      <c r="J61" s="144"/>
      <c r="K61" s="144"/>
      <c r="L61" s="274"/>
      <c r="M61" s="144"/>
      <c r="N61" s="144"/>
      <c r="O61" s="144"/>
      <c r="P61" s="144"/>
      <c r="Q61" s="274"/>
    </row>
    <row r="62" spans="1:17" ht="13.5" customHeight="1" x14ac:dyDescent="0.2">
      <c r="A62" s="85"/>
      <c r="B62" s="84"/>
      <c r="C62" s="144"/>
      <c r="D62" s="144"/>
      <c r="E62" s="144"/>
      <c r="F62" s="144"/>
      <c r="G62" s="274"/>
      <c r="H62" s="144"/>
      <c r="I62" s="144"/>
      <c r="J62" s="144"/>
      <c r="K62" s="144"/>
      <c r="L62" s="274"/>
      <c r="M62" s="144"/>
      <c r="N62" s="144"/>
      <c r="O62" s="144"/>
      <c r="P62" s="144"/>
      <c r="Q62" s="274"/>
    </row>
    <row r="63" spans="1:17" ht="13.5" customHeight="1" x14ac:dyDescent="0.2">
      <c r="A63" s="85"/>
      <c r="B63" s="84"/>
      <c r="C63" s="144"/>
      <c r="D63" s="144"/>
      <c r="E63" s="144"/>
      <c r="F63" s="144"/>
      <c r="G63" s="274"/>
      <c r="H63" s="144"/>
      <c r="I63" s="144"/>
      <c r="J63" s="144"/>
      <c r="K63" s="144"/>
      <c r="L63" s="274"/>
      <c r="M63" s="144"/>
      <c r="N63" s="144"/>
      <c r="O63" s="144"/>
      <c r="P63" s="144"/>
      <c r="Q63" s="274"/>
    </row>
    <row r="64" spans="1:17" ht="13.5" customHeight="1" x14ac:dyDescent="0.2">
      <c r="A64" s="85"/>
      <c r="B64" s="84"/>
      <c r="C64" s="144"/>
      <c r="D64" s="144"/>
      <c r="E64" s="144"/>
      <c r="F64" s="144"/>
      <c r="G64" s="274"/>
      <c r="H64" s="144"/>
      <c r="I64" s="144"/>
      <c r="J64" s="144"/>
      <c r="K64" s="144"/>
      <c r="L64" s="274"/>
      <c r="M64" s="144"/>
      <c r="N64" s="144"/>
      <c r="O64" s="144"/>
      <c r="P64" s="144"/>
      <c r="Q64" s="274"/>
    </row>
    <row r="65" spans="1:17" ht="13.5" customHeight="1" x14ac:dyDescent="0.2">
      <c r="A65" s="85"/>
      <c r="B65" s="84"/>
      <c r="C65" s="144"/>
      <c r="D65" s="144"/>
      <c r="E65" s="144"/>
      <c r="F65" s="144"/>
      <c r="G65" s="274"/>
      <c r="H65" s="144"/>
      <c r="I65" s="144"/>
      <c r="J65" s="144"/>
      <c r="K65" s="144"/>
      <c r="L65" s="274"/>
      <c r="M65" s="144"/>
      <c r="N65" s="144"/>
      <c r="O65" s="144"/>
      <c r="P65" s="144"/>
      <c r="Q65" s="274"/>
    </row>
    <row r="66" spans="1:17" ht="13.5" customHeight="1" x14ac:dyDescent="0.2">
      <c r="A66" s="85"/>
      <c r="B66" s="84"/>
      <c r="C66" s="144"/>
      <c r="D66" s="144"/>
      <c r="E66" s="144"/>
      <c r="F66" s="144"/>
      <c r="G66" s="274"/>
      <c r="H66" s="144"/>
      <c r="I66" s="144"/>
      <c r="J66" s="144"/>
      <c r="K66" s="144"/>
      <c r="L66" s="274"/>
      <c r="M66" s="144"/>
      <c r="N66" s="144"/>
      <c r="O66" s="144"/>
      <c r="P66" s="144"/>
      <c r="Q66" s="274"/>
    </row>
    <row r="67" spans="1:17" ht="13.5" customHeight="1" x14ac:dyDescent="0.2">
      <c r="A67" s="85"/>
      <c r="B67" s="84"/>
      <c r="C67" s="144"/>
      <c r="D67" s="144"/>
      <c r="E67" s="144"/>
      <c r="F67" s="144"/>
      <c r="G67" s="274"/>
      <c r="H67" s="144"/>
      <c r="I67" s="144"/>
      <c r="J67" s="144"/>
      <c r="K67" s="144"/>
      <c r="L67" s="274"/>
      <c r="M67" s="144"/>
      <c r="N67" s="144"/>
      <c r="O67" s="144"/>
      <c r="P67" s="144"/>
      <c r="Q67" s="274"/>
    </row>
    <row r="68" spans="1:17" ht="13.5" customHeight="1" x14ac:dyDescent="0.2">
      <c r="A68" s="85"/>
      <c r="B68" s="84"/>
      <c r="C68" s="144"/>
      <c r="D68" s="144"/>
      <c r="E68" s="144"/>
      <c r="F68" s="144"/>
      <c r="G68" s="274"/>
      <c r="H68" s="144"/>
      <c r="I68" s="144"/>
      <c r="J68" s="144"/>
      <c r="K68" s="144"/>
      <c r="L68" s="274"/>
      <c r="M68" s="144"/>
      <c r="N68" s="144"/>
      <c r="O68" s="144"/>
      <c r="P68" s="144"/>
      <c r="Q68" s="274"/>
    </row>
    <row r="69" spans="1:17" ht="13.5" customHeight="1" x14ac:dyDescent="0.2">
      <c r="A69" s="85"/>
      <c r="B69" s="84"/>
      <c r="C69" s="144"/>
      <c r="D69" s="144"/>
      <c r="E69" s="144"/>
      <c r="F69" s="144"/>
      <c r="G69" s="274"/>
      <c r="H69" s="144"/>
      <c r="I69" s="144"/>
      <c r="J69" s="144"/>
      <c r="K69" s="144"/>
      <c r="L69" s="274"/>
      <c r="M69" s="144"/>
      <c r="N69" s="144"/>
      <c r="O69" s="144"/>
      <c r="P69" s="144"/>
      <c r="Q69" s="274"/>
    </row>
    <row r="70" spans="1:17" ht="13.5" customHeight="1" x14ac:dyDescent="0.2">
      <c r="A70" s="85"/>
      <c r="B70" s="84"/>
      <c r="C70" s="144"/>
      <c r="D70" s="144"/>
      <c r="E70" s="144"/>
      <c r="F70" s="144"/>
      <c r="G70" s="274"/>
      <c r="H70" s="144"/>
      <c r="I70" s="144"/>
      <c r="J70" s="144"/>
      <c r="K70" s="144"/>
      <c r="L70" s="274"/>
      <c r="M70" s="144"/>
      <c r="N70" s="144"/>
      <c r="O70" s="144"/>
      <c r="P70" s="144"/>
      <c r="Q70" s="274"/>
    </row>
    <row r="71" spans="1:17" ht="13.5" customHeight="1" x14ac:dyDescent="0.2">
      <c r="A71" s="85"/>
      <c r="B71" s="84"/>
      <c r="C71" s="144"/>
      <c r="D71" s="144"/>
      <c r="E71" s="144"/>
      <c r="F71" s="144"/>
      <c r="G71" s="274"/>
      <c r="H71" s="144"/>
      <c r="I71" s="144"/>
      <c r="J71" s="144"/>
      <c r="K71" s="144"/>
      <c r="L71" s="274"/>
      <c r="M71" s="144"/>
      <c r="N71" s="144"/>
      <c r="O71" s="144"/>
      <c r="P71" s="144"/>
      <c r="Q71" s="274"/>
    </row>
    <row r="72" spans="1:17" ht="13.5" customHeight="1" x14ac:dyDescent="0.2">
      <c r="A72" s="85"/>
      <c r="B72" s="84"/>
      <c r="C72" s="144"/>
      <c r="D72" s="144"/>
      <c r="E72" s="144"/>
      <c r="F72" s="144"/>
      <c r="G72" s="274"/>
      <c r="H72" s="144"/>
      <c r="I72" s="144"/>
      <c r="J72" s="144"/>
      <c r="K72" s="144"/>
      <c r="L72" s="274"/>
      <c r="M72" s="144"/>
      <c r="N72" s="144"/>
      <c r="O72" s="144"/>
      <c r="P72" s="144"/>
      <c r="Q72" s="274"/>
    </row>
    <row r="73" spans="1:17" ht="13.5" customHeight="1" x14ac:dyDescent="0.2">
      <c r="A73" s="85"/>
      <c r="B73" s="84"/>
      <c r="C73" s="144"/>
      <c r="D73" s="144"/>
      <c r="E73" s="144"/>
      <c r="F73" s="144"/>
      <c r="G73" s="274"/>
      <c r="H73" s="144"/>
      <c r="I73" s="144"/>
      <c r="J73" s="144"/>
      <c r="K73" s="144"/>
      <c r="L73" s="274"/>
      <c r="M73" s="144"/>
      <c r="N73" s="144"/>
      <c r="O73" s="144"/>
      <c r="P73" s="144"/>
      <c r="Q73" s="274"/>
    </row>
    <row r="74" spans="1:17" ht="13.5" customHeight="1" x14ac:dyDescent="0.2">
      <c r="A74" s="85"/>
      <c r="B74" s="84"/>
      <c r="C74" s="144"/>
      <c r="D74" s="144"/>
      <c r="E74" s="144"/>
      <c r="F74" s="144"/>
      <c r="G74" s="274"/>
      <c r="H74" s="144"/>
      <c r="I74" s="144"/>
      <c r="J74" s="144"/>
      <c r="K74" s="144"/>
      <c r="L74" s="274"/>
      <c r="M74" s="144"/>
      <c r="N74" s="144"/>
      <c r="O74" s="144"/>
      <c r="P74" s="144"/>
      <c r="Q74" s="274"/>
    </row>
    <row r="75" spans="1:17" ht="13.5" customHeight="1" x14ac:dyDescent="0.2">
      <c r="A75" s="85"/>
      <c r="B75" s="84"/>
      <c r="C75" s="144"/>
      <c r="D75" s="144"/>
      <c r="E75" s="144"/>
      <c r="F75" s="144"/>
      <c r="G75" s="274"/>
      <c r="H75" s="144"/>
      <c r="I75" s="144"/>
      <c r="J75" s="144"/>
      <c r="K75" s="144"/>
      <c r="L75" s="274"/>
      <c r="M75" s="144"/>
      <c r="N75" s="144"/>
      <c r="O75" s="144"/>
      <c r="P75" s="144"/>
      <c r="Q75" s="274"/>
    </row>
    <row r="76" spans="1:17" ht="13.5" customHeight="1" x14ac:dyDescent="0.2">
      <c r="A76" s="85"/>
      <c r="B76" s="84"/>
      <c r="C76" s="144"/>
      <c r="D76" s="144"/>
      <c r="E76" s="144"/>
      <c r="F76" s="144"/>
      <c r="G76" s="274"/>
      <c r="H76" s="144"/>
      <c r="I76" s="144"/>
      <c r="J76" s="144"/>
      <c r="K76" s="144"/>
      <c r="L76" s="274"/>
      <c r="M76" s="144"/>
      <c r="N76" s="144"/>
      <c r="O76" s="144"/>
      <c r="P76" s="144"/>
      <c r="Q76" s="274"/>
    </row>
    <row r="77" spans="1:17" ht="13.5" customHeight="1" x14ac:dyDescent="0.2">
      <c r="A77" s="85"/>
      <c r="B77" s="84"/>
      <c r="C77" s="144"/>
      <c r="D77" s="144"/>
      <c r="E77" s="144"/>
      <c r="F77" s="144"/>
      <c r="G77" s="274"/>
      <c r="H77" s="144"/>
      <c r="I77" s="144"/>
      <c r="J77" s="144"/>
      <c r="K77" s="144"/>
      <c r="L77" s="274"/>
      <c r="M77" s="144"/>
      <c r="N77" s="144"/>
      <c r="O77" s="144"/>
      <c r="P77" s="144"/>
      <c r="Q77" s="274"/>
    </row>
    <row r="78" spans="1:17" ht="13.5" customHeight="1" x14ac:dyDescent="0.2">
      <c r="A78" s="85"/>
      <c r="B78" s="84"/>
      <c r="C78" s="144"/>
      <c r="D78" s="144"/>
      <c r="E78" s="144"/>
      <c r="F78" s="144"/>
      <c r="G78" s="274"/>
      <c r="H78" s="144"/>
      <c r="I78" s="144"/>
      <c r="J78" s="144"/>
      <c r="K78" s="144"/>
      <c r="L78" s="274"/>
      <c r="M78" s="144"/>
      <c r="N78" s="144"/>
      <c r="O78" s="144"/>
      <c r="P78" s="144"/>
      <c r="Q78" s="274"/>
    </row>
    <row r="79" spans="1:17" ht="13.5" customHeight="1" x14ac:dyDescent="0.2">
      <c r="A79" s="85"/>
      <c r="B79" s="84"/>
      <c r="C79" s="144"/>
      <c r="D79" s="144"/>
      <c r="E79" s="144"/>
      <c r="F79" s="144"/>
      <c r="G79" s="274"/>
      <c r="H79" s="144"/>
      <c r="I79" s="144"/>
      <c r="J79" s="144"/>
      <c r="K79" s="144"/>
      <c r="L79" s="274"/>
      <c r="M79" s="144"/>
      <c r="N79" s="144"/>
      <c r="O79" s="144"/>
      <c r="P79" s="144"/>
      <c r="Q79" s="274"/>
    </row>
    <row r="80" spans="1:17" ht="13.5" customHeight="1" x14ac:dyDescent="0.2">
      <c r="A80" s="85"/>
      <c r="B80" s="84"/>
      <c r="C80" s="144"/>
      <c r="D80" s="144"/>
      <c r="E80" s="144"/>
      <c r="F80" s="144"/>
      <c r="G80" s="274"/>
      <c r="H80" s="144"/>
      <c r="I80" s="144"/>
      <c r="J80" s="144"/>
      <c r="K80" s="144"/>
      <c r="L80" s="274"/>
      <c r="M80" s="144"/>
      <c r="N80" s="144"/>
      <c r="O80" s="144"/>
      <c r="P80" s="144"/>
      <c r="Q80" s="274"/>
    </row>
    <row r="81" spans="1:17" ht="13.5" customHeight="1" x14ac:dyDescent="0.2">
      <c r="A81" s="85"/>
      <c r="B81" s="84"/>
      <c r="C81" s="144"/>
      <c r="D81" s="144"/>
      <c r="E81" s="144"/>
      <c r="F81" s="144"/>
      <c r="G81" s="274"/>
      <c r="H81" s="144"/>
      <c r="I81" s="144"/>
      <c r="J81" s="144"/>
      <c r="K81" s="144"/>
      <c r="L81" s="274"/>
      <c r="M81" s="144"/>
      <c r="N81" s="144"/>
      <c r="O81" s="144"/>
      <c r="P81" s="144"/>
      <c r="Q81" s="274"/>
    </row>
    <row r="82" spans="1:17" ht="13.5" customHeight="1" x14ac:dyDescent="0.2">
      <c r="A82" s="85"/>
      <c r="B82" s="84"/>
      <c r="C82" s="144"/>
      <c r="D82" s="144"/>
      <c r="E82" s="144"/>
      <c r="F82" s="144"/>
      <c r="G82" s="274"/>
      <c r="H82" s="144"/>
      <c r="I82" s="144"/>
      <c r="J82" s="144"/>
      <c r="K82" s="144"/>
      <c r="L82" s="274"/>
      <c r="M82" s="144"/>
      <c r="N82" s="144"/>
      <c r="O82" s="144"/>
      <c r="P82" s="144"/>
      <c r="Q82" s="274"/>
    </row>
    <row r="83" spans="1:17" ht="13.5" customHeight="1" x14ac:dyDescent="0.2">
      <c r="A83" s="85"/>
      <c r="B83" s="84"/>
      <c r="C83" s="144"/>
      <c r="D83" s="144"/>
      <c r="E83" s="144"/>
      <c r="F83" s="144"/>
      <c r="G83" s="274"/>
      <c r="H83" s="144"/>
      <c r="I83" s="144"/>
      <c r="J83" s="144"/>
      <c r="K83" s="144"/>
      <c r="L83" s="274"/>
      <c r="M83" s="144"/>
      <c r="N83" s="144"/>
      <c r="O83" s="144"/>
      <c r="P83" s="144"/>
      <c r="Q83" s="274"/>
    </row>
    <row r="84" spans="1:17" ht="13.5" customHeight="1" x14ac:dyDescent="0.2">
      <c r="A84" s="85"/>
      <c r="B84" s="84"/>
      <c r="C84" s="144"/>
      <c r="D84" s="144"/>
      <c r="E84" s="144"/>
      <c r="F84" s="144"/>
      <c r="G84" s="274"/>
      <c r="H84" s="144"/>
      <c r="I84" s="144"/>
      <c r="J84" s="144"/>
      <c r="K84" s="144"/>
      <c r="L84" s="274"/>
      <c r="M84" s="144"/>
      <c r="N84" s="144"/>
      <c r="O84" s="144"/>
      <c r="P84" s="144"/>
      <c r="Q84" s="274"/>
    </row>
    <row r="85" spans="1:17" ht="13.5" customHeight="1" x14ac:dyDescent="0.2">
      <c r="A85" s="85"/>
      <c r="B85" s="84"/>
      <c r="C85" s="144"/>
      <c r="D85" s="144"/>
      <c r="E85" s="144"/>
      <c r="F85" s="144"/>
      <c r="G85" s="274"/>
      <c r="H85" s="144"/>
      <c r="I85" s="144"/>
      <c r="J85" s="144"/>
      <c r="K85" s="144"/>
      <c r="L85" s="274"/>
      <c r="M85" s="144"/>
      <c r="N85" s="144"/>
      <c r="O85" s="144"/>
      <c r="P85" s="144"/>
      <c r="Q85" s="274"/>
    </row>
    <row r="86" spans="1:17" ht="13.5" customHeight="1" x14ac:dyDescent="0.2">
      <c r="A86" s="85"/>
      <c r="B86" s="84"/>
      <c r="C86" s="144"/>
      <c r="D86" s="144"/>
      <c r="E86" s="144"/>
      <c r="F86" s="144"/>
      <c r="G86" s="274"/>
      <c r="H86" s="144"/>
      <c r="I86" s="144"/>
      <c r="J86" s="144"/>
      <c r="K86" s="144"/>
      <c r="L86" s="274"/>
      <c r="M86" s="144"/>
      <c r="N86" s="144"/>
      <c r="O86" s="144"/>
      <c r="P86" s="144"/>
      <c r="Q86" s="274"/>
    </row>
    <row r="87" spans="1:17" ht="13.5" customHeight="1" x14ac:dyDescent="0.2">
      <c r="A87" s="85"/>
      <c r="B87" s="84"/>
      <c r="C87" s="144"/>
      <c r="D87" s="144"/>
      <c r="E87" s="144"/>
      <c r="F87" s="144"/>
      <c r="G87" s="274"/>
      <c r="H87" s="144"/>
      <c r="I87" s="144"/>
      <c r="J87" s="144"/>
      <c r="K87" s="144"/>
      <c r="L87" s="274"/>
      <c r="M87" s="144"/>
      <c r="N87" s="144"/>
      <c r="O87" s="144"/>
      <c r="P87" s="144"/>
      <c r="Q87" s="274"/>
    </row>
    <row r="88" spans="1:17" ht="13.5" customHeight="1" x14ac:dyDescent="0.2">
      <c r="A88" s="85"/>
      <c r="B88" s="84"/>
      <c r="C88" s="144"/>
      <c r="D88" s="144"/>
      <c r="E88" s="144"/>
      <c r="F88" s="144"/>
      <c r="G88" s="274"/>
      <c r="H88" s="144"/>
      <c r="I88" s="144"/>
      <c r="J88" s="144"/>
      <c r="K88" s="144"/>
      <c r="L88" s="274"/>
      <c r="M88" s="144"/>
      <c r="N88" s="144"/>
      <c r="O88" s="144"/>
      <c r="P88" s="144"/>
      <c r="Q88" s="274"/>
    </row>
    <row r="89" spans="1:17" ht="13.5" customHeight="1" x14ac:dyDescent="0.2">
      <c r="A89" s="85"/>
      <c r="B89" s="84"/>
      <c r="C89" s="144"/>
      <c r="D89" s="144"/>
      <c r="E89" s="144"/>
      <c r="F89" s="144"/>
      <c r="G89" s="274"/>
      <c r="H89" s="144"/>
      <c r="I89" s="144"/>
      <c r="J89" s="144"/>
      <c r="K89" s="144"/>
      <c r="L89" s="274"/>
      <c r="M89" s="144"/>
      <c r="N89" s="144"/>
      <c r="O89" s="144"/>
      <c r="P89" s="144"/>
      <c r="Q89" s="274"/>
    </row>
    <row r="90" spans="1:17" ht="13.5" customHeight="1" x14ac:dyDescent="0.2">
      <c r="A90" s="85"/>
      <c r="B90" s="84"/>
      <c r="C90" s="144"/>
      <c r="D90" s="144"/>
      <c r="E90" s="144"/>
      <c r="F90" s="144"/>
      <c r="G90" s="274"/>
      <c r="H90" s="144"/>
      <c r="I90" s="144"/>
      <c r="J90" s="144"/>
      <c r="K90" s="144"/>
      <c r="L90" s="274"/>
      <c r="M90" s="144"/>
      <c r="N90" s="144"/>
      <c r="O90" s="144"/>
      <c r="P90" s="144"/>
      <c r="Q90" s="274"/>
    </row>
    <row r="91" spans="1:17" ht="13.5" customHeight="1" x14ac:dyDescent="0.2">
      <c r="A91" s="85"/>
      <c r="B91" s="84"/>
      <c r="C91" s="144"/>
      <c r="D91" s="144"/>
      <c r="E91" s="144"/>
      <c r="F91" s="144"/>
      <c r="G91" s="274"/>
      <c r="H91" s="144"/>
      <c r="I91" s="144"/>
      <c r="J91" s="144"/>
      <c r="K91" s="144"/>
      <c r="L91" s="274"/>
      <c r="M91" s="144"/>
      <c r="N91" s="144"/>
      <c r="O91" s="144"/>
      <c r="P91" s="144"/>
      <c r="Q91" s="274"/>
    </row>
    <row r="92" spans="1:17" ht="13.5" customHeight="1" x14ac:dyDescent="0.2">
      <c r="A92" s="85"/>
      <c r="B92" s="84"/>
      <c r="C92" s="144"/>
      <c r="D92" s="144"/>
      <c r="E92" s="144"/>
      <c r="F92" s="144"/>
      <c r="G92" s="274"/>
      <c r="H92" s="144"/>
      <c r="I92" s="144"/>
      <c r="J92" s="144"/>
      <c r="K92" s="144"/>
      <c r="L92" s="274"/>
      <c r="M92" s="144"/>
      <c r="N92" s="144"/>
      <c r="O92" s="144"/>
      <c r="P92" s="144"/>
      <c r="Q92" s="274"/>
    </row>
    <row r="93" spans="1:17" ht="13.5" customHeight="1" x14ac:dyDescent="0.2">
      <c r="A93" s="85"/>
      <c r="B93" s="84"/>
      <c r="C93" s="144"/>
      <c r="D93" s="144"/>
      <c r="E93" s="144"/>
      <c r="F93" s="144"/>
      <c r="G93" s="274"/>
      <c r="H93" s="144"/>
      <c r="I93" s="144"/>
      <c r="J93" s="144"/>
      <c r="K93" s="144"/>
      <c r="L93" s="274"/>
      <c r="M93" s="144"/>
      <c r="N93" s="144"/>
      <c r="O93" s="144"/>
      <c r="P93" s="144"/>
      <c r="Q93" s="274"/>
    </row>
    <row r="94" spans="1:17" ht="13.5" customHeight="1" x14ac:dyDescent="0.2">
      <c r="A94" s="85"/>
      <c r="B94" s="84"/>
      <c r="C94" s="144"/>
      <c r="D94" s="144"/>
      <c r="E94" s="144"/>
      <c r="F94" s="144"/>
      <c r="G94" s="274"/>
      <c r="H94" s="144"/>
      <c r="I94" s="144"/>
      <c r="J94" s="144"/>
      <c r="K94" s="144"/>
      <c r="L94" s="274"/>
      <c r="M94" s="144"/>
      <c r="N94" s="144"/>
      <c r="O94" s="144"/>
      <c r="P94" s="144"/>
      <c r="Q94" s="274"/>
    </row>
  </sheetData>
  <autoFilter ref="M5:P56"/>
  <mergeCells count="15">
    <mergeCell ref="B3:B5"/>
    <mergeCell ref="C4:D4"/>
    <mergeCell ref="O4:P4"/>
    <mergeCell ref="A1:Q1"/>
    <mergeCell ref="Q4:Q5"/>
    <mergeCell ref="M3:Q3"/>
    <mergeCell ref="A3:A5"/>
    <mergeCell ref="G4:G5"/>
    <mergeCell ref="L4:L5"/>
    <mergeCell ref="M4:N4"/>
    <mergeCell ref="J4:K4"/>
    <mergeCell ref="C3:G3"/>
    <mergeCell ref="H3:L3"/>
    <mergeCell ref="E4:F4"/>
    <mergeCell ref="H4:I4"/>
  </mergeCells>
  <pageMargins left="0.7" right="0" top="1" bottom="0.5" header="0" footer="0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00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61" sqref="I61"/>
    </sheetView>
  </sheetViews>
  <sheetFormatPr defaultColWidth="14.42578125" defaultRowHeight="15" customHeight="1" x14ac:dyDescent="0.2"/>
  <cols>
    <col min="1" max="1" width="4.5703125" style="106" customWidth="1"/>
    <col min="2" max="2" width="23.42578125" style="106" customWidth="1"/>
    <col min="3" max="3" width="10.85546875" style="106" customWidth="1"/>
    <col min="4" max="4" width="11.140625" style="106" customWidth="1"/>
    <col min="5" max="5" width="10.5703125" style="106" customWidth="1"/>
    <col min="6" max="6" width="10.85546875" style="106" customWidth="1"/>
    <col min="7" max="7" width="8" style="106" customWidth="1"/>
    <col min="8" max="8" width="9.85546875" style="106" customWidth="1"/>
    <col min="9" max="9" width="8" style="106" customWidth="1"/>
    <col min="10" max="10" width="9.85546875" style="106" customWidth="1"/>
    <col min="11" max="11" width="7.140625" style="106" customWidth="1"/>
    <col min="12" max="12" width="9.140625" style="106" customWidth="1"/>
    <col min="13" max="13" width="9" style="106" customWidth="1"/>
    <col min="14" max="14" width="8.5703125" style="106" customWidth="1"/>
    <col min="15" max="15" width="9.5703125" style="106" customWidth="1"/>
    <col min="16" max="16" width="10.140625" style="106" customWidth="1"/>
    <col min="17" max="17" width="9.5703125" style="106" customWidth="1"/>
    <col min="18" max="16384" width="14.42578125" style="106"/>
  </cols>
  <sheetData>
    <row r="1" spans="1:17" ht="13.5" customHeight="1" x14ac:dyDescent="0.2">
      <c r="A1" s="454" t="s">
        <v>1037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150"/>
    </row>
    <row r="2" spans="1:17" ht="13.5" customHeight="1" x14ac:dyDescent="0.2">
      <c r="A2" s="85"/>
      <c r="B2" s="86" t="s">
        <v>74</v>
      </c>
      <c r="C2" s="145"/>
      <c r="D2" s="145"/>
      <c r="E2" s="144"/>
      <c r="F2" s="144"/>
      <c r="G2" s="144"/>
      <c r="H2" s="144"/>
      <c r="I2" s="144"/>
      <c r="J2" s="144"/>
      <c r="K2" s="144" t="s">
        <v>75</v>
      </c>
      <c r="L2" s="144"/>
      <c r="M2" s="144"/>
      <c r="N2" s="145" t="s">
        <v>129</v>
      </c>
      <c r="O2" s="144"/>
      <c r="P2" s="144"/>
      <c r="Q2" s="150"/>
    </row>
    <row r="3" spans="1:17" ht="15" customHeight="1" x14ac:dyDescent="0.2">
      <c r="A3" s="450" t="s">
        <v>1</v>
      </c>
      <c r="B3" s="450" t="s">
        <v>77</v>
      </c>
      <c r="C3" s="455" t="s">
        <v>130</v>
      </c>
      <c r="D3" s="456"/>
      <c r="E3" s="445" t="s">
        <v>1038</v>
      </c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46"/>
      <c r="Q3" s="447" t="s">
        <v>119</v>
      </c>
    </row>
    <row r="4" spans="1:17" ht="15" customHeight="1" x14ac:dyDescent="0.2">
      <c r="A4" s="448"/>
      <c r="B4" s="448"/>
      <c r="C4" s="457"/>
      <c r="D4" s="458"/>
      <c r="E4" s="445" t="s">
        <v>87</v>
      </c>
      <c r="F4" s="446"/>
      <c r="G4" s="445" t="s">
        <v>88</v>
      </c>
      <c r="H4" s="446"/>
      <c r="I4" s="445" t="s">
        <v>89</v>
      </c>
      <c r="J4" s="446"/>
      <c r="K4" s="445" t="s">
        <v>90</v>
      </c>
      <c r="L4" s="446"/>
      <c r="M4" s="445" t="s">
        <v>91</v>
      </c>
      <c r="N4" s="446"/>
      <c r="O4" s="445" t="s">
        <v>131</v>
      </c>
      <c r="P4" s="446"/>
      <c r="Q4" s="448"/>
    </row>
    <row r="5" spans="1:17" ht="25.5" customHeight="1" x14ac:dyDescent="0.2">
      <c r="A5" s="449"/>
      <c r="B5" s="449"/>
      <c r="C5" s="157" t="s">
        <v>83</v>
      </c>
      <c r="D5" s="157" t="s">
        <v>84</v>
      </c>
      <c r="E5" s="157" t="s">
        <v>83</v>
      </c>
      <c r="F5" s="157" t="s">
        <v>84</v>
      </c>
      <c r="G5" s="157" t="s">
        <v>83</v>
      </c>
      <c r="H5" s="157" t="s">
        <v>84</v>
      </c>
      <c r="I5" s="157" t="s">
        <v>83</v>
      </c>
      <c r="J5" s="157" t="s">
        <v>84</v>
      </c>
      <c r="K5" s="157" t="s">
        <v>83</v>
      </c>
      <c r="L5" s="157" t="s">
        <v>84</v>
      </c>
      <c r="M5" s="157" t="s">
        <v>83</v>
      </c>
      <c r="N5" s="157" t="s">
        <v>84</v>
      </c>
      <c r="O5" s="157" t="s">
        <v>83</v>
      </c>
      <c r="P5" s="157" t="s">
        <v>84</v>
      </c>
      <c r="Q5" s="449"/>
    </row>
    <row r="6" spans="1:17" ht="13.5" customHeight="1" x14ac:dyDescent="0.25">
      <c r="A6" s="158">
        <v>1</v>
      </c>
      <c r="B6" s="126" t="s">
        <v>7</v>
      </c>
      <c r="C6" s="351">
        <v>41937</v>
      </c>
      <c r="D6" s="351">
        <v>339641</v>
      </c>
      <c r="E6" s="127">
        <v>22293</v>
      </c>
      <c r="F6" s="127">
        <v>173953.57000000004</v>
      </c>
      <c r="G6" s="127">
        <v>830</v>
      </c>
      <c r="H6" s="127">
        <v>83804.62</v>
      </c>
      <c r="I6" s="127">
        <v>79</v>
      </c>
      <c r="J6" s="127">
        <v>34606.480000000003</v>
      </c>
      <c r="K6" s="127">
        <v>227</v>
      </c>
      <c r="L6" s="127">
        <v>2288.0099999999998</v>
      </c>
      <c r="M6" s="127">
        <v>0</v>
      </c>
      <c r="N6" s="127">
        <v>0</v>
      </c>
      <c r="O6" s="126">
        <f t="shared" ref="O6:O17" si="0">E6+G6+I6+K6+M6</f>
        <v>23429</v>
      </c>
      <c r="P6" s="126">
        <f t="shared" ref="P6:P17" si="1">F6+H6+J6+L6+N6</f>
        <v>294652.68000000005</v>
      </c>
      <c r="Q6" s="268">
        <f t="shared" ref="Q6:Q51" si="2">P6*100/D6</f>
        <v>86.754155122614776</v>
      </c>
    </row>
    <row r="7" spans="1:17" ht="13.5" customHeight="1" x14ac:dyDescent="0.25">
      <c r="A7" s="158">
        <v>2</v>
      </c>
      <c r="B7" s="126" t="s">
        <v>8</v>
      </c>
      <c r="C7" s="351">
        <v>87735</v>
      </c>
      <c r="D7" s="351">
        <v>501355</v>
      </c>
      <c r="E7" s="127">
        <v>23878</v>
      </c>
      <c r="F7" s="127">
        <v>146335.67999999996</v>
      </c>
      <c r="G7" s="127">
        <v>666</v>
      </c>
      <c r="H7" s="127">
        <v>81817.989999999962</v>
      </c>
      <c r="I7" s="127">
        <v>263</v>
      </c>
      <c r="J7" s="127">
        <v>26051.269999999993</v>
      </c>
      <c r="K7" s="127">
        <v>0</v>
      </c>
      <c r="L7" s="127">
        <v>0</v>
      </c>
      <c r="M7" s="127">
        <v>0</v>
      </c>
      <c r="N7" s="127">
        <v>0</v>
      </c>
      <c r="O7" s="126">
        <f t="shared" si="0"/>
        <v>24807</v>
      </c>
      <c r="P7" s="126">
        <f t="shared" si="1"/>
        <v>254204.93999999992</v>
      </c>
      <c r="Q7" s="268">
        <f t="shared" si="2"/>
        <v>50.703581294691368</v>
      </c>
    </row>
    <row r="8" spans="1:17" ht="13.5" customHeight="1" x14ac:dyDescent="0.25">
      <c r="A8" s="158">
        <v>3</v>
      </c>
      <c r="B8" s="126" t="s">
        <v>9</v>
      </c>
      <c r="C8" s="351">
        <v>19286</v>
      </c>
      <c r="D8" s="351">
        <v>143620</v>
      </c>
      <c r="E8" s="127">
        <v>4106</v>
      </c>
      <c r="F8" s="127">
        <v>28103.709999999992</v>
      </c>
      <c r="G8" s="127">
        <v>280</v>
      </c>
      <c r="H8" s="127">
        <v>17271.13</v>
      </c>
      <c r="I8" s="127">
        <v>25</v>
      </c>
      <c r="J8" s="127">
        <v>3124.75</v>
      </c>
      <c r="K8" s="127">
        <v>3</v>
      </c>
      <c r="L8" s="127">
        <v>47.5</v>
      </c>
      <c r="M8" s="127">
        <v>0</v>
      </c>
      <c r="N8" s="127">
        <v>0</v>
      </c>
      <c r="O8" s="126">
        <f t="shared" si="0"/>
        <v>4414</v>
      </c>
      <c r="P8" s="126">
        <f t="shared" si="1"/>
        <v>48547.09</v>
      </c>
      <c r="Q8" s="268">
        <f t="shared" si="2"/>
        <v>33.802457874947777</v>
      </c>
    </row>
    <row r="9" spans="1:17" ht="13.5" customHeight="1" x14ac:dyDescent="0.25">
      <c r="A9" s="158">
        <v>4</v>
      </c>
      <c r="B9" s="126" t="s">
        <v>10</v>
      </c>
      <c r="C9" s="351">
        <v>33674</v>
      </c>
      <c r="D9" s="351">
        <v>285875</v>
      </c>
      <c r="E9" s="127">
        <v>3605</v>
      </c>
      <c r="F9" s="127">
        <v>39121.279999999999</v>
      </c>
      <c r="G9" s="127">
        <v>409</v>
      </c>
      <c r="H9" s="127">
        <v>7807.9099999999962</v>
      </c>
      <c r="I9" s="127">
        <v>13</v>
      </c>
      <c r="J9" s="127">
        <v>1425.81</v>
      </c>
      <c r="K9" s="127">
        <v>0</v>
      </c>
      <c r="L9" s="127">
        <v>0</v>
      </c>
      <c r="M9" s="127">
        <v>8</v>
      </c>
      <c r="N9" s="127">
        <v>156.4</v>
      </c>
      <c r="O9" s="126">
        <f t="shared" si="0"/>
        <v>4035</v>
      </c>
      <c r="P9" s="126">
        <f t="shared" si="1"/>
        <v>48511.399999999994</v>
      </c>
      <c r="Q9" s="268">
        <f t="shared" si="2"/>
        <v>16.969444687363353</v>
      </c>
    </row>
    <row r="10" spans="1:17" ht="13.5" customHeight="1" x14ac:dyDescent="0.25">
      <c r="A10" s="158">
        <v>5</v>
      </c>
      <c r="B10" s="126" t="s">
        <v>11</v>
      </c>
      <c r="C10" s="351">
        <v>78218</v>
      </c>
      <c r="D10" s="351">
        <v>641164</v>
      </c>
      <c r="E10" s="127">
        <v>19773</v>
      </c>
      <c r="F10" s="127">
        <v>140668.90999999992</v>
      </c>
      <c r="G10" s="127">
        <v>1113</v>
      </c>
      <c r="H10" s="127">
        <v>102417.93000000004</v>
      </c>
      <c r="I10" s="127">
        <v>44</v>
      </c>
      <c r="J10" s="127">
        <v>16702.03</v>
      </c>
      <c r="K10" s="127">
        <v>437</v>
      </c>
      <c r="L10" s="127">
        <v>2262.71</v>
      </c>
      <c r="M10" s="127">
        <v>118</v>
      </c>
      <c r="N10" s="127">
        <v>12498.010000000002</v>
      </c>
      <c r="O10" s="126">
        <f t="shared" si="0"/>
        <v>21485</v>
      </c>
      <c r="P10" s="126">
        <f t="shared" si="1"/>
        <v>274549.58999999997</v>
      </c>
      <c r="Q10" s="268">
        <f t="shared" si="2"/>
        <v>42.820493664647415</v>
      </c>
    </row>
    <row r="11" spans="1:17" ht="13.5" customHeight="1" x14ac:dyDescent="0.25">
      <c r="A11" s="158">
        <v>6</v>
      </c>
      <c r="B11" s="126" t="s">
        <v>12</v>
      </c>
      <c r="C11" s="351">
        <v>43516</v>
      </c>
      <c r="D11" s="351">
        <v>376813</v>
      </c>
      <c r="E11" s="127">
        <v>5160</v>
      </c>
      <c r="F11" s="127">
        <v>54590.069999999963</v>
      </c>
      <c r="G11" s="127">
        <v>156</v>
      </c>
      <c r="H11" s="127">
        <v>14331.84</v>
      </c>
      <c r="I11" s="127">
        <v>24</v>
      </c>
      <c r="J11" s="127">
        <v>8364.2999999999993</v>
      </c>
      <c r="K11" s="127">
        <v>0</v>
      </c>
      <c r="L11" s="127">
        <v>0</v>
      </c>
      <c r="M11" s="127">
        <v>0</v>
      </c>
      <c r="N11" s="127">
        <v>0</v>
      </c>
      <c r="O11" s="126">
        <f t="shared" si="0"/>
        <v>5340</v>
      </c>
      <c r="P11" s="126">
        <f t="shared" si="1"/>
        <v>77286.209999999963</v>
      </c>
      <c r="Q11" s="268">
        <f t="shared" si="2"/>
        <v>20.510494595462461</v>
      </c>
    </row>
    <row r="12" spans="1:17" ht="13.5" customHeight="1" x14ac:dyDescent="0.25">
      <c r="A12" s="158">
        <v>7</v>
      </c>
      <c r="B12" s="126" t="s">
        <v>13</v>
      </c>
      <c r="C12" s="351">
        <v>5369</v>
      </c>
      <c r="D12" s="351">
        <v>24151</v>
      </c>
      <c r="E12" s="127">
        <v>571</v>
      </c>
      <c r="F12" s="127">
        <v>1928.92</v>
      </c>
      <c r="G12" s="127">
        <v>4</v>
      </c>
      <c r="H12" s="127">
        <v>633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6">
        <f t="shared" si="0"/>
        <v>575</v>
      </c>
      <c r="P12" s="126">
        <f t="shared" si="1"/>
        <v>2561.92</v>
      </c>
      <c r="Q12" s="268">
        <f t="shared" si="2"/>
        <v>10.607925137675458</v>
      </c>
    </row>
    <row r="13" spans="1:17" ht="13.5" customHeight="1" x14ac:dyDescent="0.25">
      <c r="A13" s="158">
        <v>8</v>
      </c>
      <c r="B13" s="126" t="s">
        <v>968</v>
      </c>
      <c r="C13" s="351">
        <v>3884</v>
      </c>
      <c r="D13" s="351">
        <v>27761</v>
      </c>
      <c r="E13" s="127">
        <v>2020</v>
      </c>
      <c r="F13" s="127">
        <v>7622.1100000000015</v>
      </c>
      <c r="G13" s="127">
        <v>36</v>
      </c>
      <c r="H13" s="127">
        <v>5401.4600000000009</v>
      </c>
      <c r="I13" s="127">
        <v>2</v>
      </c>
      <c r="J13" s="127">
        <v>480.58</v>
      </c>
      <c r="K13" s="127">
        <v>0</v>
      </c>
      <c r="L13" s="127">
        <v>0</v>
      </c>
      <c r="M13" s="127">
        <v>0</v>
      </c>
      <c r="N13" s="127">
        <v>0</v>
      </c>
      <c r="O13" s="126">
        <f t="shared" si="0"/>
        <v>2058</v>
      </c>
      <c r="P13" s="126">
        <f t="shared" si="1"/>
        <v>13504.150000000003</v>
      </c>
      <c r="Q13" s="268">
        <f t="shared" si="2"/>
        <v>48.644321169986682</v>
      </c>
    </row>
    <row r="14" spans="1:17" ht="13.5" customHeight="1" x14ac:dyDescent="0.25">
      <c r="A14" s="158">
        <v>9</v>
      </c>
      <c r="B14" s="126" t="s">
        <v>14</v>
      </c>
      <c r="C14" s="351">
        <v>54228</v>
      </c>
      <c r="D14" s="351">
        <v>454083</v>
      </c>
      <c r="E14" s="127">
        <v>5225</v>
      </c>
      <c r="F14" s="127">
        <v>45710.609999999986</v>
      </c>
      <c r="G14" s="127">
        <v>320</v>
      </c>
      <c r="H14" s="127">
        <v>25081.250000000007</v>
      </c>
      <c r="I14" s="127">
        <v>38</v>
      </c>
      <c r="J14" s="127">
        <v>14694.6</v>
      </c>
      <c r="K14" s="127">
        <v>0</v>
      </c>
      <c r="L14" s="127">
        <v>0</v>
      </c>
      <c r="M14" s="127">
        <v>0</v>
      </c>
      <c r="N14" s="127">
        <v>0</v>
      </c>
      <c r="O14" s="126">
        <f t="shared" si="0"/>
        <v>5583</v>
      </c>
      <c r="P14" s="126">
        <f t="shared" si="1"/>
        <v>85486.459999999992</v>
      </c>
      <c r="Q14" s="268">
        <f t="shared" si="2"/>
        <v>18.826174950394531</v>
      </c>
    </row>
    <row r="15" spans="1:17" ht="13.5" customHeight="1" x14ac:dyDescent="0.25">
      <c r="A15" s="158">
        <v>10</v>
      </c>
      <c r="B15" s="126" t="s">
        <v>15</v>
      </c>
      <c r="C15" s="351">
        <v>110887</v>
      </c>
      <c r="D15" s="351">
        <v>1366474</v>
      </c>
      <c r="E15" s="127">
        <v>35977</v>
      </c>
      <c r="F15" s="127">
        <v>410946.70000000013</v>
      </c>
      <c r="G15" s="127">
        <v>2749</v>
      </c>
      <c r="H15" s="127">
        <v>221091.4</v>
      </c>
      <c r="I15" s="127">
        <v>329</v>
      </c>
      <c r="J15" s="127">
        <v>125617.20000000003</v>
      </c>
      <c r="K15" s="127">
        <v>0</v>
      </c>
      <c r="L15" s="127">
        <v>0</v>
      </c>
      <c r="M15" s="127">
        <v>30</v>
      </c>
      <c r="N15" s="127">
        <v>4959.9299999999994</v>
      </c>
      <c r="O15" s="126">
        <f t="shared" si="0"/>
        <v>39085</v>
      </c>
      <c r="P15" s="126">
        <f t="shared" si="1"/>
        <v>762615.23000000021</v>
      </c>
      <c r="Q15" s="268">
        <f t="shared" si="2"/>
        <v>55.808982095524698</v>
      </c>
    </row>
    <row r="16" spans="1:17" ht="13.5" customHeight="1" x14ac:dyDescent="0.25">
      <c r="A16" s="158">
        <v>11</v>
      </c>
      <c r="B16" s="126" t="s">
        <v>16</v>
      </c>
      <c r="C16" s="351">
        <v>19370</v>
      </c>
      <c r="D16" s="351">
        <v>139819</v>
      </c>
      <c r="E16" s="127">
        <v>2198</v>
      </c>
      <c r="F16" s="127">
        <v>18489.030000000017</v>
      </c>
      <c r="G16" s="127">
        <v>105</v>
      </c>
      <c r="H16" s="127">
        <v>19665.550000000003</v>
      </c>
      <c r="I16" s="127">
        <v>2</v>
      </c>
      <c r="J16" s="127">
        <v>109.99</v>
      </c>
      <c r="K16" s="127">
        <v>0</v>
      </c>
      <c r="L16" s="127">
        <v>0</v>
      </c>
      <c r="M16" s="127">
        <v>0</v>
      </c>
      <c r="N16" s="127">
        <v>0</v>
      </c>
      <c r="O16" s="126">
        <f t="shared" si="0"/>
        <v>2305</v>
      </c>
      <c r="P16" s="126">
        <f t="shared" si="1"/>
        <v>38264.570000000014</v>
      </c>
      <c r="Q16" s="268">
        <f t="shared" si="2"/>
        <v>27.367217617062067</v>
      </c>
    </row>
    <row r="17" spans="1:19" ht="13.5" customHeight="1" x14ac:dyDescent="0.25">
      <c r="A17" s="158">
        <v>12</v>
      </c>
      <c r="B17" s="126" t="s">
        <v>17</v>
      </c>
      <c r="C17" s="351">
        <v>56926</v>
      </c>
      <c r="D17" s="351">
        <v>498809</v>
      </c>
      <c r="E17" s="127">
        <v>13652</v>
      </c>
      <c r="F17" s="127">
        <v>121486.12000000004</v>
      </c>
      <c r="G17" s="127">
        <v>818</v>
      </c>
      <c r="H17" s="127">
        <v>74110.939999999988</v>
      </c>
      <c r="I17" s="127">
        <v>86</v>
      </c>
      <c r="J17" s="127">
        <v>39479.56</v>
      </c>
      <c r="K17" s="127">
        <v>0</v>
      </c>
      <c r="L17" s="127">
        <v>0</v>
      </c>
      <c r="M17" s="127">
        <v>0</v>
      </c>
      <c r="N17" s="127">
        <v>0</v>
      </c>
      <c r="O17" s="126">
        <f t="shared" si="0"/>
        <v>14556</v>
      </c>
      <c r="P17" s="126">
        <f t="shared" si="1"/>
        <v>235076.62000000002</v>
      </c>
      <c r="Q17" s="268">
        <f t="shared" si="2"/>
        <v>47.127581900086014</v>
      </c>
    </row>
    <row r="18" spans="1:19" ht="13.5" customHeight="1" x14ac:dyDescent="0.2">
      <c r="A18" s="157"/>
      <c r="B18" s="128" t="s">
        <v>18</v>
      </c>
      <c r="C18" s="352">
        <f>SUM(C6:C17)</f>
        <v>555030</v>
      </c>
      <c r="D18" s="352">
        <f t="shared" ref="D18:P18" si="3">SUM(D6:D17)</f>
        <v>4799565</v>
      </c>
      <c r="E18" s="352">
        <f t="shared" si="3"/>
        <v>138458</v>
      </c>
      <c r="F18" s="352">
        <f t="shared" si="3"/>
        <v>1188956.7100000002</v>
      </c>
      <c r="G18" s="352">
        <f t="shared" si="3"/>
        <v>7486</v>
      </c>
      <c r="H18" s="352">
        <f t="shared" si="3"/>
        <v>653435.02</v>
      </c>
      <c r="I18" s="352">
        <f t="shared" si="3"/>
        <v>905</v>
      </c>
      <c r="J18" s="352">
        <f t="shared" si="3"/>
        <v>270656.57</v>
      </c>
      <c r="K18" s="352">
        <f t="shared" si="3"/>
        <v>667</v>
      </c>
      <c r="L18" s="352">
        <f t="shared" si="3"/>
        <v>4598.2199999999993</v>
      </c>
      <c r="M18" s="352">
        <f t="shared" si="3"/>
        <v>156</v>
      </c>
      <c r="N18" s="352">
        <f t="shared" si="3"/>
        <v>17614.34</v>
      </c>
      <c r="O18" s="352">
        <f t="shared" si="3"/>
        <v>147672</v>
      </c>
      <c r="P18" s="352">
        <f t="shared" si="3"/>
        <v>2135260.8600000003</v>
      </c>
      <c r="Q18" s="270">
        <f t="shared" si="2"/>
        <v>44.488633032368561</v>
      </c>
      <c r="R18" s="297"/>
      <c r="S18" s="297"/>
    </row>
    <row r="19" spans="1:19" ht="13.5" customHeight="1" x14ac:dyDescent="0.25">
      <c r="A19" s="158">
        <v>13</v>
      </c>
      <c r="B19" s="126" t="s">
        <v>19</v>
      </c>
      <c r="C19" s="351">
        <v>41742</v>
      </c>
      <c r="D19" s="351">
        <v>765520</v>
      </c>
      <c r="E19" s="127">
        <v>3271</v>
      </c>
      <c r="F19" s="127">
        <v>141447.63</v>
      </c>
      <c r="G19" s="127">
        <v>1385</v>
      </c>
      <c r="H19" s="127">
        <v>161687.45000000001</v>
      </c>
      <c r="I19" s="127">
        <v>190</v>
      </c>
      <c r="J19" s="127">
        <v>98293.599999999991</v>
      </c>
      <c r="K19" s="127">
        <v>0</v>
      </c>
      <c r="L19" s="127">
        <v>0</v>
      </c>
      <c r="M19" s="127">
        <v>0</v>
      </c>
      <c r="N19" s="127">
        <v>0</v>
      </c>
      <c r="O19" s="126">
        <f t="shared" ref="O19:O40" si="4">E19+G19+I19+K19+M19</f>
        <v>4846</v>
      </c>
      <c r="P19" s="126">
        <f t="shared" ref="P19:P40" si="5">F19+H19+J19+L19+N19</f>
        <v>401428.68</v>
      </c>
      <c r="Q19" s="268">
        <f t="shared" si="2"/>
        <v>52.438692653359809</v>
      </c>
    </row>
    <row r="20" spans="1:19" ht="13.5" customHeight="1" x14ac:dyDescent="0.25">
      <c r="A20" s="158">
        <v>14</v>
      </c>
      <c r="B20" s="126" t="s">
        <v>20</v>
      </c>
      <c r="C20" s="351">
        <v>25062</v>
      </c>
      <c r="D20" s="351">
        <v>71024</v>
      </c>
      <c r="E20" s="127">
        <v>74</v>
      </c>
      <c r="F20" s="127">
        <v>1155.6500000000001</v>
      </c>
      <c r="G20" s="127">
        <v>1</v>
      </c>
      <c r="H20" s="127">
        <v>41.03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6">
        <f t="shared" si="4"/>
        <v>75</v>
      </c>
      <c r="P20" s="126">
        <f t="shared" si="5"/>
        <v>1196.68</v>
      </c>
      <c r="Q20" s="268">
        <f t="shared" si="2"/>
        <v>1.6848952466771796</v>
      </c>
    </row>
    <row r="21" spans="1:19" ht="13.5" customHeight="1" x14ac:dyDescent="0.25">
      <c r="A21" s="158">
        <v>15</v>
      </c>
      <c r="B21" s="126" t="s">
        <v>21</v>
      </c>
      <c r="C21" s="351">
        <v>208</v>
      </c>
      <c r="D21" s="351">
        <v>2402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6">
        <f t="shared" si="4"/>
        <v>0</v>
      </c>
      <c r="P21" s="126">
        <f t="shared" si="5"/>
        <v>0</v>
      </c>
      <c r="Q21" s="268">
        <f t="shared" si="2"/>
        <v>0</v>
      </c>
    </row>
    <row r="22" spans="1:19" ht="13.5" customHeight="1" x14ac:dyDescent="0.25">
      <c r="A22" s="158">
        <v>16</v>
      </c>
      <c r="B22" s="126" t="s">
        <v>22</v>
      </c>
      <c r="C22" s="351">
        <v>994</v>
      </c>
      <c r="D22" s="351">
        <v>5247</v>
      </c>
      <c r="E22" s="127">
        <v>0</v>
      </c>
      <c r="F22" s="127">
        <v>0</v>
      </c>
      <c r="G22" s="127">
        <v>0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6">
        <f t="shared" si="4"/>
        <v>0</v>
      </c>
      <c r="P22" s="126">
        <f t="shared" si="5"/>
        <v>0</v>
      </c>
      <c r="Q22" s="268">
        <f t="shared" si="2"/>
        <v>0</v>
      </c>
    </row>
    <row r="23" spans="1:19" ht="13.5" customHeight="1" x14ac:dyDescent="0.25">
      <c r="A23" s="158">
        <v>17</v>
      </c>
      <c r="B23" s="126" t="s">
        <v>23</v>
      </c>
      <c r="C23" s="351">
        <v>3819</v>
      </c>
      <c r="D23" s="351">
        <v>36528</v>
      </c>
      <c r="E23" s="127">
        <v>105</v>
      </c>
      <c r="F23" s="127">
        <v>2761.93</v>
      </c>
      <c r="G23" s="127">
        <v>2</v>
      </c>
      <c r="H23" s="127">
        <v>218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6">
        <f t="shared" si="4"/>
        <v>107</v>
      </c>
      <c r="P23" s="126">
        <f t="shared" si="5"/>
        <v>2979.93</v>
      </c>
      <c r="Q23" s="268">
        <f t="shared" si="2"/>
        <v>8.1579336399474371</v>
      </c>
    </row>
    <row r="24" spans="1:19" ht="13.5" customHeight="1" x14ac:dyDescent="0.25">
      <c r="A24" s="158">
        <v>18</v>
      </c>
      <c r="B24" s="126" t="s">
        <v>24</v>
      </c>
      <c r="C24" s="351">
        <v>175</v>
      </c>
      <c r="D24" s="351">
        <v>1800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6">
        <f t="shared" si="4"/>
        <v>0</v>
      </c>
      <c r="P24" s="126">
        <f t="shared" si="5"/>
        <v>0</v>
      </c>
      <c r="Q24" s="268">
        <f t="shared" si="2"/>
        <v>0</v>
      </c>
    </row>
    <row r="25" spans="1:19" ht="13.5" customHeight="1" x14ac:dyDescent="0.25">
      <c r="A25" s="158">
        <v>19</v>
      </c>
      <c r="B25" s="126" t="s">
        <v>25</v>
      </c>
      <c r="C25" s="351">
        <v>977</v>
      </c>
      <c r="D25" s="351">
        <v>11568</v>
      </c>
      <c r="E25" s="127">
        <v>80</v>
      </c>
      <c r="F25" s="127">
        <v>1350.45</v>
      </c>
      <c r="G25" s="127">
        <v>25</v>
      </c>
      <c r="H25" s="127">
        <v>3398.84</v>
      </c>
      <c r="I25" s="127">
        <v>6</v>
      </c>
      <c r="J25" s="127">
        <v>1909.39</v>
      </c>
      <c r="K25" s="127">
        <v>0</v>
      </c>
      <c r="L25" s="127">
        <v>0</v>
      </c>
      <c r="M25" s="127">
        <v>0</v>
      </c>
      <c r="N25" s="127">
        <v>0</v>
      </c>
      <c r="O25" s="126">
        <f t="shared" si="4"/>
        <v>111</v>
      </c>
      <c r="P25" s="126">
        <f t="shared" si="5"/>
        <v>6658.68</v>
      </c>
      <c r="Q25" s="268">
        <f t="shared" si="2"/>
        <v>57.561203319502077</v>
      </c>
    </row>
    <row r="26" spans="1:19" ht="13.5" customHeight="1" x14ac:dyDescent="0.25">
      <c r="A26" s="158">
        <v>20</v>
      </c>
      <c r="B26" s="126" t="s">
        <v>26</v>
      </c>
      <c r="C26" s="351">
        <v>103088</v>
      </c>
      <c r="D26" s="351">
        <v>1818582</v>
      </c>
      <c r="E26" s="127">
        <v>5935</v>
      </c>
      <c r="F26" s="127">
        <v>287609.3600000001</v>
      </c>
      <c r="G26" s="127">
        <v>4036</v>
      </c>
      <c r="H26" s="127">
        <v>403963.26</v>
      </c>
      <c r="I26" s="127">
        <v>1122</v>
      </c>
      <c r="J26" s="127">
        <v>306620.06</v>
      </c>
      <c r="K26" s="127">
        <v>0</v>
      </c>
      <c r="L26" s="127">
        <v>0</v>
      </c>
      <c r="M26" s="127">
        <v>0</v>
      </c>
      <c r="N26" s="127">
        <v>0</v>
      </c>
      <c r="O26" s="126">
        <f t="shared" si="4"/>
        <v>11093</v>
      </c>
      <c r="P26" s="126">
        <f t="shared" si="5"/>
        <v>998192.68000000017</v>
      </c>
      <c r="Q26" s="268">
        <f t="shared" si="2"/>
        <v>54.888516437532104</v>
      </c>
    </row>
    <row r="27" spans="1:19" ht="13.5" customHeight="1" x14ac:dyDescent="0.25">
      <c r="A27" s="158">
        <v>21</v>
      </c>
      <c r="B27" s="126" t="s">
        <v>27</v>
      </c>
      <c r="C27" s="351">
        <v>94496</v>
      </c>
      <c r="D27" s="351">
        <v>1561603</v>
      </c>
      <c r="E27" s="127">
        <v>7568</v>
      </c>
      <c r="F27" s="127">
        <v>375543.98999999987</v>
      </c>
      <c r="G27" s="127">
        <v>3879</v>
      </c>
      <c r="H27" s="127">
        <v>494764.59999999986</v>
      </c>
      <c r="I27" s="127">
        <v>466</v>
      </c>
      <c r="J27" s="127">
        <v>144206.29999999996</v>
      </c>
      <c r="K27" s="127">
        <v>0</v>
      </c>
      <c r="L27" s="127">
        <v>0</v>
      </c>
      <c r="M27" s="127">
        <v>0</v>
      </c>
      <c r="N27" s="127">
        <v>0</v>
      </c>
      <c r="O27" s="126">
        <f t="shared" si="4"/>
        <v>11913</v>
      </c>
      <c r="P27" s="126">
        <f t="shared" si="5"/>
        <v>1014514.8899999997</v>
      </c>
      <c r="Q27" s="268">
        <f t="shared" si="2"/>
        <v>64.966248784101964</v>
      </c>
    </row>
    <row r="28" spans="1:19" ht="13.5" customHeight="1" x14ac:dyDescent="0.25">
      <c r="A28" s="158">
        <v>22</v>
      </c>
      <c r="B28" s="126" t="s">
        <v>28</v>
      </c>
      <c r="C28" s="351">
        <v>15194</v>
      </c>
      <c r="D28" s="351">
        <v>154090</v>
      </c>
      <c r="E28" s="127">
        <v>3190</v>
      </c>
      <c r="F28" s="127">
        <v>28585.020000000008</v>
      </c>
      <c r="G28" s="127">
        <v>185</v>
      </c>
      <c r="H28" s="127">
        <v>19729.289999999997</v>
      </c>
      <c r="I28" s="127">
        <v>11</v>
      </c>
      <c r="J28" s="127">
        <v>3774.1</v>
      </c>
      <c r="K28" s="127">
        <v>4</v>
      </c>
      <c r="L28" s="127">
        <v>101.91000000000001</v>
      </c>
      <c r="M28" s="127">
        <v>0</v>
      </c>
      <c r="N28" s="127">
        <v>0</v>
      </c>
      <c r="O28" s="126">
        <f t="shared" si="4"/>
        <v>3390</v>
      </c>
      <c r="P28" s="126">
        <f t="shared" si="5"/>
        <v>52190.320000000007</v>
      </c>
      <c r="Q28" s="268">
        <f t="shared" si="2"/>
        <v>33.870024011941076</v>
      </c>
    </row>
    <row r="29" spans="1:19" ht="13.5" customHeight="1" x14ac:dyDescent="0.25">
      <c r="A29" s="158">
        <v>23</v>
      </c>
      <c r="B29" s="126" t="s">
        <v>29</v>
      </c>
      <c r="C29" s="351">
        <v>18465</v>
      </c>
      <c r="D29" s="351">
        <v>154386</v>
      </c>
      <c r="E29" s="127">
        <v>1773</v>
      </c>
      <c r="F29" s="127">
        <v>36732.97</v>
      </c>
      <c r="G29" s="127">
        <v>423</v>
      </c>
      <c r="H29" s="127">
        <v>42402.210000000006</v>
      </c>
      <c r="I29" s="127">
        <v>21</v>
      </c>
      <c r="J29" s="127">
        <v>2998.89</v>
      </c>
      <c r="K29" s="127">
        <v>0</v>
      </c>
      <c r="L29" s="127">
        <v>0</v>
      </c>
      <c r="M29" s="127">
        <v>0</v>
      </c>
      <c r="N29" s="127">
        <v>0</v>
      </c>
      <c r="O29" s="126">
        <f t="shared" si="4"/>
        <v>2217</v>
      </c>
      <c r="P29" s="126">
        <f t="shared" si="5"/>
        <v>82134.070000000007</v>
      </c>
      <c r="Q29" s="268">
        <f t="shared" si="2"/>
        <v>53.200465068076127</v>
      </c>
    </row>
    <row r="30" spans="1:19" ht="13.5" customHeight="1" x14ac:dyDescent="0.25">
      <c r="A30" s="158">
        <v>24</v>
      </c>
      <c r="B30" s="126" t="s">
        <v>30</v>
      </c>
      <c r="C30" s="351">
        <v>67193</v>
      </c>
      <c r="D30" s="351">
        <v>336589</v>
      </c>
      <c r="E30" s="127">
        <v>15912</v>
      </c>
      <c r="F30" s="127">
        <v>31252.47</v>
      </c>
      <c r="G30" s="127">
        <v>263</v>
      </c>
      <c r="H30" s="127">
        <v>38670.31</v>
      </c>
      <c r="I30" s="127">
        <v>22</v>
      </c>
      <c r="J30" s="127">
        <v>6673.67</v>
      </c>
      <c r="K30" s="127">
        <v>0</v>
      </c>
      <c r="L30" s="127">
        <v>0</v>
      </c>
      <c r="M30" s="127">
        <v>0</v>
      </c>
      <c r="N30" s="127">
        <v>0</v>
      </c>
      <c r="O30" s="126">
        <f t="shared" si="4"/>
        <v>16197</v>
      </c>
      <c r="P30" s="126">
        <f t="shared" si="5"/>
        <v>76596.45</v>
      </c>
      <c r="Q30" s="268">
        <f t="shared" si="2"/>
        <v>22.75667059826673</v>
      </c>
    </row>
    <row r="31" spans="1:19" ht="13.5" customHeight="1" x14ac:dyDescent="0.25">
      <c r="A31" s="158">
        <v>25</v>
      </c>
      <c r="B31" s="126" t="s">
        <v>31</v>
      </c>
      <c r="C31" s="351">
        <v>463</v>
      </c>
      <c r="D31" s="351">
        <v>4590</v>
      </c>
      <c r="E31" s="127">
        <v>80</v>
      </c>
      <c r="F31" s="127">
        <v>960.89</v>
      </c>
      <c r="G31" s="127">
        <v>1</v>
      </c>
      <c r="H31" s="127">
        <v>9.5</v>
      </c>
      <c r="I31" s="127">
        <v>0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  <c r="O31" s="126">
        <f t="shared" si="4"/>
        <v>81</v>
      </c>
      <c r="P31" s="126">
        <f t="shared" si="5"/>
        <v>970.39</v>
      </c>
      <c r="Q31" s="268">
        <f t="shared" si="2"/>
        <v>21.141394335511983</v>
      </c>
    </row>
    <row r="32" spans="1:19" ht="13.5" customHeight="1" x14ac:dyDescent="0.25">
      <c r="A32" s="158">
        <v>26</v>
      </c>
      <c r="B32" s="126" t="s">
        <v>32</v>
      </c>
      <c r="C32" s="351">
        <v>708</v>
      </c>
      <c r="D32" s="351">
        <v>6187</v>
      </c>
      <c r="E32" s="127">
        <v>1</v>
      </c>
      <c r="F32" s="127">
        <v>2031.0700000000002</v>
      </c>
      <c r="G32" s="127">
        <v>4</v>
      </c>
      <c r="H32" s="127">
        <v>4.8099999999999996</v>
      </c>
      <c r="I32" s="127">
        <v>0</v>
      </c>
      <c r="J32" s="127">
        <v>0</v>
      </c>
      <c r="K32" s="127">
        <v>0</v>
      </c>
      <c r="L32" s="127">
        <v>0</v>
      </c>
      <c r="M32" s="127">
        <v>0</v>
      </c>
      <c r="N32" s="127">
        <v>0</v>
      </c>
      <c r="O32" s="126">
        <f t="shared" si="4"/>
        <v>5</v>
      </c>
      <c r="P32" s="126">
        <f t="shared" si="5"/>
        <v>2035.88</v>
      </c>
      <c r="Q32" s="268">
        <f t="shared" si="2"/>
        <v>32.905770163245514</v>
      </c>
    </row>
    <row r="33" spans="1:17" ht="13.5" customHeight="1" x14ac:dyDescent="0.25">
      <c r="A33" s="158">
        <v>27</v>
      </c>
      <c r="B33" s="126" t="s">
        <v>33</v>
      </c>
      <c r="C33" s="351">
        <v>202</v>
      </c>
      <c r="D33" s="351">
        <v>4939</v>
      </c>
      <c r="E33" s="127">
        <v>10</v>
      </c>
      <c r="F33" s="127">
        <v>298.55</v>
      </c>
      <c r="G33" s="127">
        <v>4</v>
      </c>
      <c r="H33" s="127">
        <v>461.7</v>
      </c>
      <c r="I33" s="127">
        <v>0</v>
      </c>
      <c r="J33" s="127">
        <v>0</v>
      </c>
      <c r="K33" s="127">
        <v>0</v>
      </c>
      <c r="L33" s="127">
        <v>0</v>
      </c>
      <c r="M33" s="127">
        <v>0</v>
      </c>
      <c r="N33" s="127">
        <v>0</v>
      </c>
      <c r="O33" s="126">
        <f t="shared" si="4"/>
        <v>14</v>
      </c>
      <c r="P33" s="126">
        <f t="shared" si="5"/>
        <v>760.25</v>
      </c>
      <c r="Q33" s="268">
        <f t="shared" si="2"/>
        <v>15.392792063170683</v>
      </c>
    </row>
    <row r="34" spans="1:17" ht="13.5" customHeight="1" x14ac:dyDescent="0.25">
      <c r="A34" s="158">
        <v>28</v>
      </c>
      <c r="B34" s="126" t="s">
        <v>34</v>
      </c>
      <c r="C34" s="351">
        <v>20917</v>
      </c>
      <c r="D34" s="351">
        <v>455061</v>
      </c>
      <c r="E34" s="127">
        <v>888</v>
      </c>
      <c r="F34" s="127">
        <v>43874.130000000005</v>
      </c>
      <c r="G34" s="127">
        <v>577</v>
      </c>
      <c r="H34" s="127">
        <v>60927.579999999994</v>
      </c>
      <c r="I34" s="127">
        <v>151</v>
      </c>
      <c r="J34" s="127">
        <v>41056.229999999996</v>
      </c>
      <c r="K34" s="127">
        <v>0</v>
      </c>
      <c r="L34" s="127">
        <v>0</v>
      </c>
      <c r="M34" s="127">
        <v>0</v>
      </c>
      <c r="N34" s="127">
        <v>0</v>
      </c>
      <c r="O34" s="126">
        <f t="shared" si="4"/>
        <v>1616</v>
      </c>
      <c r="P34" s="126">
        <f t="shared" si="5"/>
        <v>145857.94</v>
      </c>
      <c r="Q34" s="268">
        <f t="shared" si="2"/>
        <v>32.052392975886747</v>
      </c>
    </row>
    <row r="35" spans="1:17" ht="13.5" customHeight="1" x14ac:dyDescent="0.25">
      <c r="A35" s="158">
        <v>29</v>
      </c>
      <c r="B35" s="126" t="s">
        <v>35</v>
      </c>
      <c r="C35" s="351">
        <v>190</v>
      </c>
      <c r="D35" s="351">
        <v>5414</v>
      </c>
      <c r="E35" s="127">
        <v>9</v>
      </c>
      <c r="F35" s="127">
        <v>377.18</v>
      </c>
      <c r="G35" s="127">
        <v>10</v>
      </c>
      <c r="H35" s="127">
        <v>561.27</v>
      </c>
      <c r="I35" s="127">
        <v>9</v>
      </c>
      <c r="J35" s="127">
        <v>1034.0999999999999</v>
      </c>
      <c r="K35" s="127">
        <v>0</v>
      </c>
      <c r="L35" s="127">
        <v>0</v>
      </c>
      <c r="M35" s="127">
        <v>0</v>
      </c>
      <c r="N35" s="127">
        <v>0</v>
      </c>
      <c r="O35" s="126">
        <f t="shared" si="4"/>
        <v>28</v>
      </c>
      <c r="P35" s="126">
        <f t="shared" si="5"/>
        <v>1972.55</v>
      </c>
      <c r="Q35" s="268">
        <f t="shared" si="2"/>
        <v>36.434244551163651</v>
      </c>
    </row>
    <row r="36" spans="1:17" ht="13.5" customHeight="1" x14ac:dyDescent="0.25">
      <c r="A36" s="158">
        <v>30</v>
      </c>
      <c r="B36" s="126" t="s">
        <v>36</v>
      </c>
      <c r="C36" s="351">
        <v>3275</v>
      </c>
      <c r="D36" s="351">
        <v>29144</v>
      </c>
      <c r="E36" s="127">
        <v>11</v>
      </c>
      <c r="F36" s="127">
        <v>331.86</v>
      </c>
      <c r="G36" s="127">
        <v>21</v>
      </c>
      <c r="H36" s="127">
        <v>960.31999999999994</v>
      </c>
      <c r="I36" s="127">
        <v>2</v>
      </c>
      <c r="J36" s="127">
        <v>40</v>
      </c>
      <c r="K36" s="127">
        <v>0</v>
      </c>
      <c r="L36" s="127">
        <v>0</v>
      </c>
      <c r="M36" s="127">
        <v>0</v>
      </c>
      <c r="N36" s="127">
        <v>0</v>
      </c>
      <c r="O36" s="126">
        <f t="shared" si="4"/>
        <v>34</v>
      </c>
      <c r="P36" s="126">
        <f t="shared" si="5"/>
        <v>1332.1799999999998</v>
      </c>
      <c r="Q36" s="268">
        <f t="shared" si="2"/>
        <v>4.5710266264068062</v>
      </c>
    </row>
    <row r="37" spans="1:17" ht="13.5" customHeight="1" x14ac:dyDescent="0.25">
      <c r="A37" s="158">
        <v>31</v>
      </c>
      <c r="B37" s="126" t="s">
        <v>37</v>
      </c>
      <c r="C37" s="351">
        <v>465</v>
      </c>
      <c r="D37" s="351">
        <v>4292</v>
      </c>
      <c r="E37" s="127">
        <v>0</v>
      </c>
      <c r="F37" s="127">
        <v>0</v>
      </c>
      <c r="G37" s="127">
        <v>0</v>
      </c>
      <c r="H37" s="127">
        <v>0</v>
      </c>
      <c r="I37" s="127">
        <v>0</v>
      </c>
      <c r="J37" s="127">
        <v>0</v>
      </c>
      <c r="K37" s="127">
        <v>0</v>
      </c>
      <c r="L37" s="127">
        <v>0</v>
      </c>
      <c r="M37" s="127">
        <v>0</v>
      </c>
      <c r="N37" s="127">
        <v>0</v>
      </c>
      <c r="O37" s="126">
        <f t="shared" si="4"/>
        <v>0</v>
      </c>
      <c r="P37" s="126">
        <f t="shared" si="5"/>
        <v>0</v>
      </c>
      <c r="Q37" s="268">
        <f t="shared" si="2"/>
        <v>0</v>
      </c>
    </row>
    <row r="38" spans="1:17" ht="13.5" customHeight="1" x14ac:dyDescent="0.25">
      <c r="A38" s="158">
        <v>32</v>
      </c>
      <c r="B38" s="126" t="s">
        <v>38</v>
      </c>
      <c r="C38" s="351">
        <v>0</v>
      </c>
      <c r="D38" s="351">
        <v>0</v>
      </c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0</v>
      </c>
      <c r="O38" s="126">
        <f t="shared" si="4"/>
        <v>0</v>
      </c>
      <c r="P38" s="126">
        <f t="shared" si="5"/>
        <v>0</v>
      </c>
      <c r="Q38" s="268" t="e">
        <f t="shared" si="2"/>
        <v>#DIV/0!</v>
      </c>
    </row>
    <row r="39" spans="1:17" ht="13.5" customHeight="1" x14ac:dyDescent="0.25">
      <c r="A39" s="158">
        <v>33</v>
      </c>
      <c r="B39" s="126" t="s">
        <v>39</v>
      </c>
      <c r="C39" s="351">
        <v>295</v>
      </c>
      <c r="D39" s="351">
        <v>1889</v>
      </c>
      <c r="E39" s="127">
        <v>79</v>
      </c>
      <c r="F39" s="127">
        <v>693.2</v>
      </c>
      <c r="G39" s="127">
        <v>4</v>
      </c>
      <c r="H39" s="127">
        <v>169.62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6">
        <f t="shared" si="4"/>
        <v>83</v>
      </c>
      <c r="P39" s="126">
        <f t="shared" si="5"/>
        <v>862.82</v>
      </c>
      <c r="Q39" s="268">
        <f t="shared" si="2"/>
        <v>45.67601905770249</v>
      </c>
    </row>
    <row r="40" spans="1:17" ht="13.5" customHeight="1" x14ac:dyDescent="0.25">
      <c r="A40" s="158">
        <v>34</v>
      </c>
      <c r="B40" s="126" t="s">
        <v>40</v>
      </c>
      <c r="C40" s="351">
        <v>9075</v>
      </c>
      <c r="D40" s="351">
        <v>193155</v>
      </c>
      <c r="E40" s="127">
        <v>932</v>
      </c>
      <c r="F40" s="127">
        <v>32856.92</v>
      </c>
      <c r="G40" s="127">
        <v>332</v>
      </c>
      <c r="H40" s="127">
        <v>49188.82</v>
      </c>
      <c r="I40" s="127">
        <v>64</v>
      </c>
      <c r="J40" s="127">
        <v>28369.81</v>
      </c>
      <c r="K40" s="127">
        <v>0</v>
      </c>
      <c r="L40" s="127">
        <v>0</v>
      </c>
      <c r="M40" s="127">
        <v>0</v>
      </c>
      <c r="N40" s="127">
        <v>0</v>
      </c>
      <c r="O40" s="126">
        <f t="shared" si="4"/>
        <v>1328</v>
      </c>
      <c r="P40" s="126">
        <f t="shared" si="5"/>
        <v>110415.54999999999</v>
      </c>
      <c r="Q40" s="268">
        <f t="shared" si="2"/>
        <v>57.164220444720549</v>
      </c>
    </row>
    <row r="41" spans="1:17" ht="13.5" customHeight="1" x14ac:dyDescent="0.2">
      <c r="A41" s="157"/>
      <c r="B41" s="128" t="s">
        <v>104</v>
      </c>
      <c r="C41" s="352">
        <f>SUM(C19:C40)</f>
        <v>407003</v>
      </c>
      <c r="D41" s="352">
        <f>SUM(D19:D40)</f>
        <v>5624010</v>
      </c>
      <c r="E41" s="159">
        <f t="shared" ref="E41:P41" si="6">SUM(E19:E40)</f>
        <v>39918</v>
      </c>
      <c r="F41" s="159">
        <f t="shared" si="6"/>
        <v>987863.27</v>
      </c>
      <c r="G41" s="159">
        <f t="shared" si="6"/>
        <v>11152</v>
      </c>
      <c r="H41" s="159">
        <f t="shared" si="6"/>
        <v>1277158.6100000003</v>
      </c>
      <c r="I41" s="159">
        <f t="shared" si="6"/>
        <v>2064</v>
      </c>
      <c r="J41" s="159">
        <f t="shared" si="6"/>
        <v>634976.15</v>
      </c>
      <c r="K41" s="159">
        <f t="shared" si="6"/>
        <v>4</v>
      </c>
      <c r="L41" s="159">
        <f t="shared" si="6"/>
        <v>101.91000000000001</v>
      </c>
      <c r="M41" s="159">
        <f t="shared" si="6"/>
        <v>0</v>
      </c>
      <c r="N41" s="159">
        <f t="shared" si="6"/>
        <v>0</v>
      </c>
      <c r="O41" s="159">
        <f t="shared" si="6"/>
        <v>53138</v>
      </c>
      <c r="P41" s="159">
        <f t="shared" si="6"/>
        <v>2900099.9399999995</v>
      </c>
      <c r="Q41" s="268">
        <f t="shared" si="2"/>
        <v>51.566407954466641</v>
      </c>
    </row>
    <row r="42" spans="1:17" ht="13.5" customHeight="1" x14ac:dyDescent="0.2">
      <c r="A42" s="157"/>
      <c r="B42" s="128" t="s">
        <v>42</v>
      </c>
      <c r="C42" s="353">
        <f>C41+C18</f>
        <v>962033</v>
      </c>
      <c r="D42" s="353">
        <f t="shared" ref="D42:P42" si="7">D41+D18</f>
        <v>10423575</v>
      </c>
      <c r="E42" s="353">
        <f t="shared" si="7"/>
        <v>178376</v>
      </c>
      <c r="F42" s="353">
        <f t="shared" si="7"/>
        <v>2176819.9800000004</v>
      </c>
      <c r="G42" s="353">
        <f t="shared" si="7"/>
        <v>18638</v>
      </c>
      <c r="H42" s="353">
        <f t="shared" si="7"/>
        <v>1930593.6300000004</v>
      </c>
      <c r="I42" s="353">
        <f t="shared" si="7"/>
        <v>2969</v>
      </c>
      <c r="J42" s="353">
        <f t="shared" si="7"/>
        <v>905632.72</v>
      </c>
      <c r="K42" s="353">
        <f t="shared" si="7"/>
        <v>671</v>
      </c>
      <c r="L42" s="353">
        <f t="shared" si="7"/>
        <v>4700.1299999999992</v>
      </c>
      <c r="M42" s="353">
        <f t="shared" si="7"/>
        <v>156</v>
      </c>
      <c r="N42" s="353">
        <f t="shared" si="7"/>
        <v>17614.34</v>
      </c>
      <c r="O42" s="353">
        <f t="shared" si="7"/>
        <v>200810</v>
      </c>
      <c r="P42" s="353">
        <f t="shared" si="7"/>
        <v>5035360.8</v>
      </c>
      <c r="Q42" s="270">
        <f t="shared" si="2"/>
        <v>48.30742619494751</v>
      </c>
    </row>
    <row r="43" spans="1:17" ht="13.5" customHeight="1" x14ac:dyDescent="0.25">
      <c r="A43" s="158">
        <v>35</v>
      </c>
      <c r="B43" s="126" t="s">
        <v>43</v>
      </c>
      <c r="C43" s="351">
        <v>16549</v>
      </c>
      <c r="D43" s="351">
        <v>64097</v>
      </c>
      <c r="E43" s="127">
        <v>12240</v>
      </c>
      <c r="F43" s="127">
        <v>25603.370000000006</v>
      </c>
      <c r="G43" s="127">
        <v>0</v>
      </c>
      <c r="H43" s="127">
        <v>0</v>
      </c>
      <c r="I43" s="127">
        <v>0</v>
      </c>
      <c r="J43" s="127">
        <v>0</v>
      </c>
      <c r="K43" s="127">
        <v>209</v>
      </c>
      <c r="L43" s="127">
        <v>799.92999999999984</v>
      </c>
      <c r="M43" s="127">
        <v>0</v>
      </c>
      <c r="N43" s="127">
        <v>0</v>
      </c>
      <c r="O43" s="126">
        <f t="shared" ref="O43:O55" si="8">E43+G43+I43+K43+M43</f>
        <v>12449</v>
      </c>
      <c r="P43" s="126">
        <f t="shared" ref="P43:P55" si="9">F43+H43+J43+L43+N43</f>
        <v>26403.300000000007</v>
      </c>
      <c r="Q43" s="268">
        <f t="shared" si="2"/>
        <v>41.192723528402276</v>
      </c>
    </row>
    <row r="44" spans="1:17" ht="13.5" customHeight="1" x14ac:dyDescent="0.25">
      <c r="A44" s="158">
        <v>36</v>
      </c>
      <c r="B44" s="126" t="s">
        <v>44</v>
      </c>
      <c r="C44" s="351">
        <v>73223</v>
      </c>
      <c r="D44" s="351">
        <v>132906</v>
      </c>
      <c r="E44" s="127">
        <v>45851</v>
      </c>
      <c r="F44" s="127">
        <v>49879.55999999999</v>
      </c>
      <c r="G44" s="127">
        <v>6</v>
      </c>
      <c r="H44" s="127">
        <v>482.55000000000007</v>
      </c>
      <c r="I44" s="127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6">
        <f t="shared" si="8"/>
        <v>45857</v>
      </c>
      <c r="P44" s="126">
        <f t="shared" si="9"/>
        <v>50362.109999999993</v>
      </c>
      <c r="Q44" s="268">
        <f t="shared" si="2"/>
        <v>37.893029660060485</v>
      </c>
    </row>
    <row r="45" spans="1:17" ht="13.5" customHeight="1" x14ac:dyDescent="0.2">
      <c r="A45" s="157"/>
      <c r="B45" s="128" t="s">
        <v>45</v>
      </c>
      <c r="C45" s="352">
        <f>SUM(C43:C44)</f>
        <v>89772</v>
      </c>
      <c r="D45" s="352">
        <f t="shared" ref="D45:P45" si="10">SUM(D43:D44)</f>
        <v>197003</v>
      </c>
      <c r="E45" s="352">
        <f t="shared" si="10"/>
        <v>58091</v>
      </c>
      <c r="F45" s="352">
        <f t="shared" si="10"/>
        <v>75482.929999999993</v>
      </c>
      <c r="G45" s="352">
        <f t="shared" si="10"/>
        <v>6</v>
      </c>
      <c r="H45" s="352">
        <f t="shared" si="10"/>
        <v>482.55000000000007</v>
      </c>
      <c r="I45" s="352">
        <f t="shared" si="10"/>
        <v>0</v>
      </c>
      <c r="J45" s="352">
        <f t="shared" si="10"/>
        <v>0</v>
      </c>
      <c r="K45" s="352">
        <f t="shared" si="10"/>
        <v>209</v>
      </c>
      <c r="L45" s="352">
        <f t="shared" si="10"/>
        <v>799.92999999999984</v>
      </c>
      <c r="M45" s="352">
        <f t="shared" si="10"/>
        <v>0</v>
      </c>
      <c r="N45" s="352">
        <f t="shared" si="10"/>
        <v>0</v>
      </c>
      <c r="O45" s="128">
        <f t="shared" si="8"/>
        <v>58306</v>
      </c>
      <c r="P45" s="352">
        <f t="shared" si="10"/>
        <v>76765.41</v>
      </c>
      <c r="Q45" s="270">
        <f t="shared" si="2"/>
        <v>38.966619797668059</v>
      </c>
    </row>
    <row r="46" spans="1:17" ht="13.5" customHeight="1" x14ac:dyDescent="0.25">
      <c r="A46" s="158">
        <v>37</v>
      </c>
      <c r="B46" s="126" t="s">
        <v>46</v>
      </c>
      <c r="C46" s="351">
        <v>14256</v>
      </c>
      <c r="D46" s="351">
        <v>70005</v>
      </c>
      <c r="E46" s="127">
        <v>6317</v>
      </c>
      <c r="F46" s="127">
        <v>33431</v>
      </c>
      <c r="G46" s="127">
        <v>4</v>
      </c>
      <c r="H46" s="127">
        <v>249</v>
      </c>
      <c r="I46" s="127">
        <v>0</v>
      </c>
      <c r="J46" s="127">
        <v>0</v>
      </c>
      <c r="K46" s="127">
        <v>0</v>
      </c>
      <c r="L46" s="127">
        <v>0</v>
      </c>
      <c r="M46" s="127">
        <v>3</v>
      </c>
      <c r="N46" s="127">
        <v>254302</v>
      </c>
      <c r="O46" s="126">
        <f t="shared" si="8"/>
        <v>6324</v>
      </c>
      <c r="P46" s="126">
        <f t="shared" si="9"/>
        <v>287982</v>
      </c>
      <c r="Q46" s="268">
        <f t="shared" si="2"/>
        <v>411.37347332333405</v>
      </c>
    </row>
    <row r="47" spans="1:17" ht="13.5" customHeight="1" x14ac:dyDescent="0.2">
      <c r="A47" s="157"/>
      <c r="B47" s="128" t="s">
        <v>47</v>
      </c>
      <c r="C47" s="352">
        <f>C46</f>
        <v>14256</v>
      </c>
      <c r="D47" s="352">
        <f>D46</f>
        <v>70005</v>
      </c>
      <c r="E47" s="352">
        <f t="shared" ref="E47:P47" si="11">E46</f>
        <v>6317</v>
      </c>
      <c r="F47" s="352">
        <f t="shared" si="11"/>
        <v>33431</v>
      </c>
      <c r="G47" s="352">
        <f t="shared" si="11"/>
        <v>4</v>
      </c>
      <c r="H47" s="352">
        <f t="shared" si="11"/>
        <v>249</v>
      </c>
      <c r="I47" s="352">
        <f t="shared" si="11"/>
        <v>0</v>
      </c>
      <c r="J47" s="352">
        <f t="shared" si="11"/>
        <v>0</v>
      </c>
      <c r="K47" s="352">
        <f t="shared" si="11"/>
        <v>0</v>
      </c>
      <c r="L47" s="352">
        <f t="shared" si="11"/>
        <v>0</v>
      </c>
      <c r="M47" s="352">
        <f t="shared" si="11"/>
        <v>3</v>
      </c>
      <c r="N47" s="352">
        <f t="shared" si="11"/>
        <v>254302</v>
      </c>
      <c r="O47" s="352">
        <f t="shared" si="11"/>
        <v>6324</v>
      </c>
      <c r="P47" s="352">
        <f t="shared" si="11"/>
        <v>287982</v>
      </c>
      <c r="Q47" s="270">
        <f t="shared" si="2"/>
        <v>411.37347332333405</v>
      </c>
    </row>
    <row r="48" spans="1:17" ht="13.5" customHeight="1" x14ac:dyDescent="0.25">
      <c r="A48" s="158">
        <v>38</v>
      </c>
      <c r="B48" s="126" t="s">
        <v>48</v>
      </c>
      <c r="C48" s="351">
        <v>35633</v>
      </c>
      <c r="D48" s="351">
        <v>319833</v>
      </c>
      <c r="E48" s="127">
        <v>3910</v>
      </c>
      <c r="F48" s="127">
        <v>35241.25</v>
      </c>
      <c r="G48" s="127">
        <v>98</v>
      </c>
      <c r="H48" s="127">
        <v>5356.9800000000005</v>
      </c>
      <c r="I48" s="127">
        <v>16</v>
      </c>
      <c r="J48" s="127">
        <v>1461.13</v>
      </c>
      <c r="K48" s="127">
        <v>0</v>
      </c>
      <c r="L48" s="127">
        <v>0</v>
      </c>
      <c r="M48" s="127">
        <v>0</v>
      </c>
      <c r="N48" s="127">
        <v>0</v>
      </c>
      <c r="O48" s="126">
        <f t="shared" si="8"/>
        <v>4024</v>
      </c>
      <c r="P48" s="126">
        <f t="shared" si="9"/>
        <v>42059.360000000001</v>
      </c>
      <c r="Q48" s="268">
        <f t="shared" si="2"/>
        <v>13.150412871717428</v>
      </c>
    </row>
    <row r="49" spans="1:17" ht="13.5" customHeight="1" x14ac:dyDescent="0.25">
      <c r="A49" s="158">
        <v>39</v>
      </c>
      <c r="B49" s="126" t="s">
        <v>49</v>
      </c>
      <c r="C49" s="351">
        <v>4771</v>
      </c>
      <c r="D49" s="351">
        <v>28098</v>
      </c>
      <c r="E49" s="127">
        <v>304</v>
      </c>
      <c r="F49" s="127">
        <v>2138.0699999999997</v>
      </c>
      <c r="G49" s="127">
        <v>41</v>
      </c>
      <c r="H49" s="127">
        <v>223.44000000000003</v>
      </c>
      <c r="I49" s="127">
        <v>8</v>
      </c>
      <c r="J49" s="127">
        <v>54.690000000000005</v>
      </c>
      <c r="K49" s="127">
        <v>0</v>
      </c>
      <c r="L49" s="127">
        <v>0</v>
      </c>
      <c r="M49" s="127">
        <v>0</v>
      </c>
      <c r="N49" s="127">
        <v>0</v>
      </c>
      <c r="O49" s="126">
        <f t="shared" si="8"/>
        <v>353</v>
      </c>
      <c r="P49" s="126">
        <f t="shared" si="9"/>
        <v>2416.1999999999998</v>
      </c>
      <c r="Q49" s="268">
        <f t="shared" si="2"/>
        <v>8.5991885543455044</v>
      </c>
    </row>
    <row r="50" spans="1:17" ht="13.5" customHeight="1" x14ac:dyDescent="0.25">
      <c r="A50" s="158">
        <v>40</v>
      </c>
      <c r="B50" s="126" t="s">
        <v>50</v>
      </c>
      <c r="C50" s="351">
        <v>17499</v>
      </c>
      <c r="D50" s="351">
        <v>20996</v>
      </c>
      <c r="E50" s="127">
        <v>5593</v>
      </c>
      <c r="F50" s="127">
        <v>3008.05</v>
      </c>
      <c r="G50" s="127">
        <v>0</v>
      </c>
      <c r="H50" s="127">
        <v>0</v>
      </c>
      <c r="I50" s="127">
        <v>0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6">
        <f t="shared" si="8"/>
        <v>5593</v>
      </c>
      <c r="P50" s="126">
        <f t="shared" si="9"/>
        <v>3008.05</v>
      </c>
      <c r="Q50" s="268">
        <f t="shared" si="2"/>
        <v>14.32677652886264</v>
      </c>
    </row>
    <row r="51" spans="1:17" ht="13.5" customHeight="1" x14ac:dyDescent="0.25">
      <c r="A51" s="158">
        <v>41</v>
      </c>
      <c r="B51" s="126" t="s">
        <v>52</v>
      </c>
      <c r="C51" s="351">
        <v>1915</v>
      </c>
      <c r="D51" s="351">
        <v>14880</v>
      </c>
      <c r="E51" s="127">
        <v>143</v>
      </c>
      <c r="F51" s="127">
        <v>895.13000000000011</v>
      </c>
      <c r="G51" s="127">
        <v>0</v>
      </c>
      <c r="H51" s="127">
        <v>0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6">
        <f t="shared" si="8"/>
        <v>143</v>
      </c>
      <c r="P51" s="126">
        <f t="shared" si="9"/>
        <v>895.13000000000011</v>
      </c>
      <c r="Q51" s="268">
        <f t="shared" si="2"/>
        <v>6.0156586021505385</v>
      </c>
    </row>
    <row r="52" spans="1:17" ht="13.5" customHeight="1" x14ac:dyDescent="0.25">
      <c r="A52" s="158">
        <v>42</v>
      </c>
      <c r="B52" s="126" t="s">
        <v>1009</v>
      </c>
      <c r="C52" s="351">
        <v>697</v>
      </c>
      <c r="D52" s="351">
        <v>7851</v>
      </c>
      <c r="E52" s="127">
        <v>21</v>
      </c>
      <c r="F52" s="127">
        <v>1657.82</v>
      </c>
      <c r="G52" s="127">
        <v>1</v>
      </c>
      <c r="H52" s="127">
        <v>23.03</v>
      </c>
      <c r="I52" s="127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6">
        <f t="shared" si="8"/>
        <v>22</v>
      </c>
      <c r="P52" s="126">
        <f t="shared" si="9"/>
        <v>1680.85</v>
      </c>
      <c r="Q52" s="268">
        <v>0</v>
      </c>
    </row>
    <row r="53" spans="1:17" ht="13.5" customHeight="1" x14ac:dyDescent="0.25">
      <c r="A53" s="158">
        <v>43</v>
      </c>
      <c r="B53" s="126" t="s">
        <v>53</v>
      </c>
      <c r="C53" s="351">
        <v>1578</v>
      </c>
      <c r="D53" s="351">
        <v>9915</v>
      </c>
      <c r="E53" s="127">
        <v>0</v>
      </c>
      <c r="F53" s="127">
        <v>0</v>
      </c>
      <c r="G53" s="127">
        <v>0</v>
      </c>
      <c r="H53" s="127">
        <v>0</v>
      </c>
      <c r="I53" s="127">
        <v>0</v>
      </c>
      <c r="J53" s="127">
        <v>0</v>
      </c>
      <c r="K53" s="127">
        <v>0</v>
      </c>
      <c r="L53" s="127">
        <v>0</v>
      </c>
      <c r="M53" s="127">
        <v>0</v>
      </c>
      <c r="N53" s="127">
        <v>0</v>
      </c>
      <c r="O53" s="126">
        <f t="shared" si="8"/>
        <v>0</v>
      </c>
      <c r="P53" s="126">
        <f t="shared" si="9"/>
        <v>0</v>
      </c>
      <c r="Q53" s="268">
        <f>P53*100/D53</f>
        <v>0</v>
      </c>
    </row>
    <row r="54" spans="1:17" ht="13.5" customHeight="1" x14ac:dyDescent="0.25">
      <c r="A54" s="158">
        <v>44</v>
      </c>
      <c r="B54" s="126" t="s">
        <v>54</v>
      </c>
      <c r="C54" s="351">
        <v>2611</v>
      </c>
      <c r="D54" s="351">
        <v>6971</v>
      </c>
      <c r="E54" s="127">
        <v>1072</v>
      </c>
      <c r="F54" s="127">
        <v>780.16</v>
      </c>
      <c r="G54" s="127">
        <v>0</v>
      </c>
      <c r="H54" s="127">
        <v>0</v>
      </c>
      <c r="I54" s="127">
        <v>0</v>
      </c>
      <c r="J54" s="127">
        <v>0</v>
      </c>
      <c r="K54" s="127">
        <v>0</v>
      </c>
      <c r="L54" s="127">
        <v>0</v>
      </c>
      <c r="M54" s="127">
        <v>0</v>
      </c>
      <c r="N54" s="127">
        <v>0</v>
      </c>
      <c r="O54" s="126">
        <f t="shared" si="8"/>
        <v>1072</v>
      </c>
      <c r="P54" s="126">
        <f t="shared" si="9"/>
        <v>780.16</v>
      </c>
      <c r="Q54" s="268">
        <f>P54*100/D54</f>
        <v>11.191507674652129</v>
      </c>
    </row>
    <row r="55" spans="1:17" ht="13.5" customHeight="1" x14ac:dyDescent="0.25">
      <c r="A55" s="158">
        <v>45</v>
      </c>
      <c r="B55" s="126" t="s">
        <v>55</v>
      </c>
      <c r="C55" s="351">
        <v>1250</v>
      </c>
      <c r="D55" s="351">
        <v>7508</v>
      </c>
      <c r="E55" s="127">
        <v>63</v>
      </c>
      <c r="F55" s="127">
        <v>686.12000000000012</v>
      </c>
      <c r="G55" s="127">
        <v>2</v>
      </c>
      <c r="H55" s="127">
        <v>21</v>
      </c>
      <c r="I55" s="127">
        <v>0</v>
      </c>
      <c r="J55" s="127">
        <v>0</v>
      </c>
      <c r="K55" s="127">
        <v>0</v>
      </c>
      <c r="L55" s="127">
        <v>0</v>
      </c>
      <c r="M55" s="127">
        <v>0</v>
      </c>
      <c r="N55" s="127">
        <v>0</v>
      </c>
      <c r="O55" s="126">
        <f t="shared" si="8"/>
        <v>65</v>
      </c>
      <c r="P55" s="126">
        <f t="shared" si="9"/>
        <v>707.12000000000012</v>
      </c>
      <c r="Q55" s="268">
        <f>P55*100/D55</f>
        <v>9.4182205647309551</v>
      </c>
    </row>
    <row r="56" spans="1:17" ht="13.5" customHeight="1" x14ac:dyDescent="0.2">
      <c r="A56" s="157"/>
      <c r="B56" s="128" t="s">
        <v>56</v>
      </c>
      <c r="C56" s="352">
        <f>SUM(C48:C55)</f>
        <v>65954</v>
      </c>
      <c r="D56" s="352">
        <f>SUM(D48:D55)</f>
        <v>416052</v>
      </c>
      <c r="E56" s="352">
        <f t="shared" ref="E56:P56" si="12">SUM(E48:E55)</f>
        <v>11106</v>
      </c>
      <c r="F56" s="352">
        <f t="shared" si="12"/>
        <v>44406.600000000006</v>
      </c>
      <c r="G56" s="352">
        <f t="shared" si="12"/>
        <v>142</v>
      </c>
      <c r="H56" s="352">
        <f t="shared" si="12"/>
        <v>5624.45</v>
      </c>
      <c r="I56" s="352">
        <f t="shared" si="12"/>
        <v>24</v>
      </c>
      <c r="J56" s="352">
        <f t="shared" si="12"/>
        <v>1515.8200000000002</v>
      </c>
      <c r="K56" s="352">
        <f t="shared" si="12"/>
        <v>0</v>
      </c>
      <c r="L56" s="352">
        <f t="shared" si="12"/>
        <v>0</v>
      </c>
      <c r="M56" s="352">
        <f t="shared" si="12"/>
        <v>0</v>
      </c>
      <c r="N56" s="352">
        <f t="shared" si="12"/>
        <v>0</v>
      </c>
      <c r="O56" s="352">
        <f t="shared" si="12"/>
        <v>11272</v>
      </c>
      <c r="P56" s="352">
        <f t="shared" si="12"/>
        <v>51546.87</v>
      </c>
      <c r="Q56" s="270">
        <f>P56*100/D56</f>
        <v>12.389525828502206</v>
      </c>
    </row>
    <row r="57" spans="1:17" ht="13.5" customHeight="1" x14ac:dyDescent="0.2">
      <c r="A57" s="128"/>
      <c r="B57" s="128" t="s">
        <v>6</v>
      </c>
      <c r="C57" s="353">
        <f t="shared" ref="C57:P57" si="13">C56+C47+C45+C42</f>
        <v>1132015</v>
      </c>
      <c r="D57" s="353">
        <f t="shared" si="13"/>
        <v>11106635</v>
      </c>
      <c r="E57" s="353">
        <f t="shared" si="13"/>
        <v>253890</v>
      </c>
      <c r="F57" s="353">
        <f t="shared" si="13"/>
        <v>2330140.5100000002</v>
      </c>
      <c r="G57" s="353">
        <f t="shared" si="13"/>
        <v>18790</v>
      </c>
      <c r="H57" s="353">
        <f t="shared" si="13"/>
        <v>1936949.6300000004</v>
      </c>
      <c r="I57" s="353">
        <f t="shared" si="13"/>
        <v>2993</v>
      </c>
      <c r="J57" s="353">
        <f t="shared" si="13"/>
        <v>907148.53999999992</v>
      </c>
      <c r="K57" s="353">
        <f t="shared" si="13"/>
        <v>880</v>
      </c>
      <c r="L57" s="353">
        <f t="shared" si="13"/>
        <v>5500.0599999999995</v>
      </c>
      <c r="M57" s="353">
        <f t="shared" si="13"/>
        <v>159</v>
      </c>
      <c r="N57" s="353">
        <f t="shared" si="13"/>
        <v>271916.34000000003</v>
      </c>
      <c r="O57" s="353">
        <f t="shared" si="13"/>
        <v>276712</v>
      </c>
      <c r="P57" s="353">
        <f t="shared" si="13"/>
        <v>5451655.0800000001</v>
      </c>
      <c r="Q57" s="270">
        <f>P57*100/D57</f>
        <v>49.084669479099652</v>
      </c>
    </row>
    <row r="58" spans="1:17" ht="13.5" customHeight="1" x14ac:dyDescent="0.2">
      <c r="A58" s="85"/>
      <c r="B58" s="84"/>
      <c r="C58" s="144"/>
      <c r="D58" s="144"/>
      <c r="E58" s="144"/>
      <c r="F58" s="144"/>
      <c r="G58" s="144"/>
      <c r="H58" s="144"/>
      <c r="I58" s="145" t="s">
        <v>1076</v>
      </c>
      <c r="J58" s="144"/>
      <c r="K58" s="144"/>
      <c r="L58" s="144"/>
      <c r="M58" s="144"/>
      <c r="N58" s="144"/>
      <c r="O58" s="144"/>
      <c r="P58" s="144"/>
      <c r="Q58" s="150"/>
    </row>
    <row r="59" spans="1:17" ht="13.5" customHeight="1" x14ac:dyDescent="0.2">
      <c r="A59" s="85"/>
      <c r="B59" s="8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50"/>
    </row>
    <row r="60" spans="1:17" ht="13.5" customHeight="1" x14ac:dyDescent="0.2">
      <c r="A60" s="85"/>
      <c r="B60" s="8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50"/>
    </row>
    <row r="61" spans="1:17" ht="13.5" customHeight="1" x14ac:dyDescent="0.2">
      <c r="A61" s="85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50"/>
    </row>
    <row r="62" spans="1:17" ht="13.5" customHeight="1" x14ac:dyDescent="0.2">
      <c r="A62" s="85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ht="13.5" customHeight="1" x14ac:dyDescent="0.2">
      <c r="A63" s="85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50"/>
    </row>
    <row r="64" spans="1:17" ht="13.5" customHeight="1" x14ac:dyDescent="0.2">
      <c r="A64" s="85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50"/>
    </row>
    <row r="65" spans="1:17" ht="13.5" customHeight="1" x14ac:dyDescent="0.2">
      <c r="A65" s="85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50"/>
    </row>
    <row r="66" spans="1:17" ht="13.5" customHeight="1" x14ac:dyDescent="0.2">
      <c r="A66" s="85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50"/>
    </row>
    <row r="67" spans="1:17" ht="13.5" customHeight="1" x14ac:dyDescent="0.2">
      <c r="A67" s="85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50"/>
    </row>
    <row r="68" spans="1:17" ht="13.5" customHeight="1" x14ac:dyDescent="0.2">
      <c r="A68" s="85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50"/>
    </row>
    <row r="69" spans="1:17" ht="13.5" customHeight="1" x14ac:dyDescent="0.2">
      <c r="A69" s="85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50"/>
    </row>
    <row r="70" spans="1:17" ht="13.5" customHeight="1" x14ac:dyDescent="0.2">
      <c r="A70" s="85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50"/>
    </row>
    <row r="71" spans="1:17" ht="13.5" customHeight="1" x14ac:dyDescent="0.2">
      <c r="A71" s="85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50"/>
    </row>
    <row r="72" spans="1:17" ht="13.5" customHeight="1" x14ac:dyDescent="0.2">
      <c r="A72" s="85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50"/>
    </row>
    <row r="73" spans="1:17" ht="13.5" customHeight="1" x14ac:dyDescent="0.2">
      <c r="A73" s="85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50"/>
    </row>
    <row r="74" spans="1:17" ht="13.5" customHeight="1" x14ac:dyDescent="0.2">
      <c r="A74" s="85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50"/>
    </row>
    <row r="75" spans="1:17" ht="13.5" customHeight="1" x14ac:dyDescent="0.2">
      <c r="A75" s="85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50"/>
    </row>
    <row r="76" spans="1:17" ht="13.5" customHeight="1" x14ac:dyDescent="0.2">
      <c r="A76" s="85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50"/>
    </row>
    <row r="77" spans="1:17" ht="13.5" customHeight="1" x14ac:dyDescent="0.2">
      <c r="A77" s="85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50"/>
    </row>
    <row r="78" spans="1:17" ht="13.5" customHeight="1" x14ac:dyDescent="0.2">
      <c r="A78" s="85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50"/>
    </row>
    <row r="79" spans="1:17" ht="13.5" customHeight="1" x14ac:dyDescent="0.2">
      <c r="A79" s="85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50"/>
    </row>
    <row r="80" spans="1:17" ht="13.5" customHeight="1" x14ac:dyDescent="0.2">
      <c r="A80" s="85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50"/>
    </row>
    <row r="81" spans="1:17" ht="13.5" customHeight="1" x14ac:dyDescent="0.2">
      <c r="A81" s="85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50"/>
    </row>
    <row r="82" spans="1:17" ht="13.5" customHeight="1" x14ac:dyDescent="0.2">
      <c r="A82" s="85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50"/>
    </row>
    <row r="83" spans="1:17" ht="13.5" customHeight="1" x14ac:dyDescent="0.2">
      <c r="A83" s="85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50"/>
    </row>
    <row r="84" spans="1:17" ht="13.5" customHeight="1" x14ac:dyDescent="0.2">
      <c r="A84" s="85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50"/>
    </row>
    <row r="85" spans="1:17" ht="13.5" customHeight="1" x14ac:dyDescent="0.2">
      <c r="A85" s="85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50"/>
    </row>
    <row r="86" spans="1:17" ht="13.5" customHeight="1" x14ac:dyDescent="0.2">
      <c r="A86" s="85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50"/>
    </row>
    <row r="87" spans="1:17" ht="13.5" customHeight="1" x14ac:dyDescent="0.2">
      <c r="A87" s="85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50"/>
    </row>
    <row r="88" spans="1:17" ht="13.5" customHeight="1" x14ac:dyDescent="0.2">
      <c r="A88" s="85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50"/>
    </row>
    <row r="89" spans="1:17" ht="13.5" customHeight="1" x14ac:dyDescent="0.2">
      <c r="A89" s="85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50"/>
    </row>
    <row r="90" spans="1:17" ht="13.5" customHeight="1" x14ac:dyDescent="0.2">
      <c r="A90" s="85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50"/>
    </row>
    <row r="91" spans="1:17" ht="13.5" customHeight="1" x14ac:dyDescent="0.2">
      <c r="A91" s="85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50"/>
    </row>
    <row r="92" spans="1:17" ht="13.5" customHeight="1" x14ac:dyDescent="0.2">
      <c r="A92" s="85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50"/>
    </row>
    <row r="93" spans="1:17" ht="13.5" customHeight="1" x14ac:dyDescent="0.2">
      <c r="A93" s="85"/>
      <c r="B93" s="8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50"/>
    </row>
    <row r="94" spans="1:17" ht="13.5" customHeight="1" x14ac:dyDescent="0.2">
      <c r="A94" s="85"/>
      <c r="B94" s="8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50"/>
    </row>
    <row r="95" spans="1:17" ht="13.5" customHeight="1" x14ac:dyDescent="0.2">
      <c r="A95" s="85"/>
      <c r="B95" s="8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50"/>
    </row>
    <row r="96" spans="1:17" ht="13.5" customHeight="1" x14ac:dyDescent="0.2">
      <c r="A96" s="85"/>
      <c r="B96" s="8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50"/>
    </row>
    <row r="97" spans="1:17" ht="13.5" customHeight="1" x14ac:dyDescent="0.2">
      <c r="A97" s="85"/>
      <c r="B97" s="8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50"/>
    </row>
    <row r="98" spans="1:17" ht="13.5" customHeight="1" x14ac:dyDescent="0.2">
      <c r="A98" s="85"/>
      <c r="B98" s="8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50"/>
    </row>
    <row r="99" spans="1:17" ht="13.5" customHeight="1" x14ac:dyDescent="0.2">
      <c r="A99" s="85"/>
      <c r="B99" s="8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50"/>
    </row>
    <row r="100" spans="1:17" ht="13.5" customHeight="1" x14ac:dyDescent="0.2">
      <c r="A100" s="85"/>
      <c r="B100" s="8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50"/>
    </row>
  </sheetData>
  <mergeCells count="12">
    <mergeCell ref="Q3:Q5"/>
    <mergeCell ref="A1:P1"/>
    <mergeCell ref="A3:A5"/>
    <mergeCell ref="B3:B5"/>
    <mergeCell ref="E3:P3"/>
    <mergeCell ref="E4:F4"/>
    <mergeCell ref="C3:D4"/>
    <mergeCell ref="O4:P4"/>
    <mergeCell ref="G4:H4"/>
    <mergeCell ref="I4:J4"/>
    <mergeCell ref="K4:L4"/>
    <mergeCell ref="M4:N4"/>
  </mergeCells>
  <pageMargins left="1.2598425196850394" right="0.19685039370078741" top="0.23622047244094491" bottom="0" header="0" footer="0"/>
  <pageSetup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12" sqref="S12"/>
    </sheetView>
  </sheetViews>
  <sheetFormatPr defaultColWidth="14.42578125" defaultRowHeight="15" customHeight="1" x14ac:dyDescent="0.2"/>
  <cols>
    <col min="1" max="1" width="4.42578125" style="106" customWidth="1"/>
    <col min="2" max="2" width="21.85546875" style="106" customWidth="1"/>
    <col min="3" max="3" width="8" style="106" customWidth="1"/>
    <col min="4" max="4" width="10.140625" style="106" customWidth="1"/>
    <col min="5" max="5" width="8" style="106" customWidth="1"/>
    <col min="6" max="7" width="8.140625" style="106" customWidth="1"/>
    <col min="8" max="8" width="8.85546875" style="106" customWidth="1"/>
    <col min="9" max="9" width="9" style="106" customWidth="1"/>
    <col min="10" max="10" width="8" style="106" customWidth="1"/>
    <col min="11" max="11" width="9.140625" style="106" customWidth="1"/>
    <col min="12" max="13" width="8.140625" style="106" customWidth="1"/>
    <col min="14" max="16" width="8.5703125" style="106" customWidth="1"/>
    <col min="17" max="17" width="10.85546875" style="106" customWidth="1"/>
    <col min="18" max="16384" width="14.42578125" style="106"/>
  </cols>
  <sheetData>
    <row r="1" spans="1:17" ht="13.5" customHeight="1" x14ac:dyDescent="0.2">
      <c r="A1" s="414" t="s">
        <v>1036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</row>
    <row r="2" spans="1:17" ht="13.5" customHeight="1" x14ac:dyDescent="0.2">
      <c r="A2" s="84"/>
      <c r="B2" s="86" t="s">
        <v>74</v>
      </c>
      <c r="C2" s="145"/>
      <c r="D2" s="145"/>
      <c r="E2" s="144"/>
      <c r="F2" s="144"/>
      <c r="G2" s="150"/>
      <c r="H2" s="144"/>
      <c r="I2" s="144"/>
      <c r="J2" s="144"/>
      <c r="K2" s="144"/>
      <c r="L2" s="150"/>
      <c r="M2" s="144"/>
      <c r="N2" s="460" t="s">
        <v>132</v>
      </c>
      <c r="O2" s="403"/>
      <c r="P2" s="403"/>
      <c r="Q2" s="150"/>
    </row>
    <row r="3" spans="1:17" ht="21.75" customHeight="1" x14ac:dyDescent="0.2">
      <c r="A3" s="440" t="s">
        <v>1</v>
      </c>
      <c r="B3" s="440" t="s">
        <v>77</v>
      </c>
      <c r="C3" s="430" t="s">
        <v>133</v>
      </c>
      <c r="D3" s="452"/>
      <c r="E3" s="452"/>
      <c r="F3" s="446"/>
      <c r="G3" s="459" t="s">
        <v>119</v>
      </c>
      <c r="H3" s="430" t="s">
        <v>134</v>
      </c>
      <c r="I3" s="452"/>
      <c r="J3" s="452"/>
      <c r="K3" s="446"/>
      <c r="L3" s="459" t="s">
        <v>119</v>
      </c>
      <c r="M3" s="430" t="s">
        <v>135</v>
      </c>
      <c r="N3" s="452"/>
      <c r="O3" s="452"/>
      <c r="P3" s="446"/>
      <c r="Q3" s="459" t="s">
        <v>119</v>
      </c>
    </row>
    <row r="4" spans="1:17" ht="21.75" customHeight="1" x14ac:dyDescent="0.2">
      <c r="A4" s="448"/>
      <c r="B4" s="448"/>
      <c r="C4" s="430" t="s">
        <v>121</v>
      </c>
      <c r="D4" s="446"/>
      <c r="E4" s="430" t="s">
        <v>122</v>
      </c>
      <c r="F4" s="446"/>
      <c r="G4" s="448"/>
      <c r="H4" s="430" t="s">
        <v>121</v>
      </c>
      <c r="I4" s="446"/>
      <c r="J4" s="430" t="s">
        <v>122</v>
      </c>
      <c r="K4" s="446"/>
      <c r="L4" s="448"/>
      <c r="M4" s="430" t="s">
        <v>121</v>
      </c>
      <c r="N4" s="446"/>
      <c r="O4" s="430" t="s">
        <v>122</v>
      </c>
      <c r="P4" s="446"/>
      <c r="Q4" s="448"/>
    </row>
    <row r="5" spans="1:17" ht="21.75" customHeight="1" x14ac:dyDescent="0.2">
      <c r="A5" s="449"/>
      <c r="B5" s="449"/>
      <c r="C5" s="169" t="s">
        <v>123</v>
      </c>
      <c r="D5" s="169" t="s">
        <v>124</v>
      </c>
      <c r="E5" s="169" t="s">
        <v>123</v>
      </c>
      <c r="F5" s="169" t="s">
        <v>124</v>
      </c>
      <c r="G5" s="449"/>
      <c r="H5" s="169" t="s">
        <v>123</v>
      </c>
      <c r="I5" s="169" t="s">
        <v>124</v>
      </c>
      <c r="J5" s="169" t="s">
        <v>123</v>
      </c>
      <c r="K5" s="169" t="s">
        <v>124</v>
      </c>
      <c r="L5" s="449"/>
      <c r="M5" s="169" t="s">
        <v>123</v>
      </c>
      <c r="N5" s="169" t="s">
        <v>124</v>
      </c>
      <c r="O5" s="169" t="s">
        <v>123</v>
      </c>
      <c r="P5" s="169" t="s">
        <v>124</v>
      </c>
      <c r="Q5" s="449"/>
    </row>
    <row r="6" spans="1:17" ht="12.75" customHeight="1" x14ac:dyDescent="0.2">
      <c r="A6" s="170">
        <v>1</v>
      </c>
      <c r="B6" s="171" t="s">
        <v>7</v>
      </c>
      <c r="C6" s="285">
        <v>10</v>
      </c>
      <c r="D6" s="285">
        <v>2710</v>
      </c>
      <c r="E6" s="285">
        <v>0</v>
      </c>
      <c r="F6" s="285">
        <v>0</v>
      </c>
      <c r="G6" s="289">
        <f t="shared" ref="G6:G57" si="0">F6*100/D6</f>
        <v>0</v>
      </c>
      <c r="H6" s="346">
        <v>1938</v>
      </c>
      <c r="I6" s="355">
        <v>3799</v>
      </c>
      <c r="J6" s="346">
        <v>430</v>
      </c>
      <c r="K6" s="347">
        <v>791.12</v>
      </c>
      <c r="L6" s="289">
        <f t="shared" ref="L6:L57" si="1">K6*100/I6</f>
        <v>20.824427480916029</v>
      </c>
      <c r="M6" s="346">
        <v>6502</v>
      </c>
      <c r="N6" s="355">
        <v>40043</v>
      </c>
      <c r="O6" s="285">
        <v>539</v>
      </c>
      <c r="P6" s="285">
        <v>1583.0000000000005</v>
      </c>
      <c r="Q6" s="289">
        <f t="shared" ref="Q6:Q57" si="2">P6*100/N6</f>
        <v>3.9532502559748286</v>
      </c>
    </row>
    <row r="7" spans="1:17" ht="12.75" customHeight="1" x14ac:dyDescent="0.2">
      <c r="A7" s="170">
        <v>2</v>
      </c>
      <c r="B7" s="171" t="s">
        <v>8</v>
      </c>
      <c r="C7" s="285">
        <v>14</v>
      </c>
      <c r="D7" s="285">
        <v>2534</v>
      </c>
      <c r="E7" s="285">
        <v>0</v>
      </c>
      <c r="F7" s="285">
        <v>0</v>
      </c>
      <c r="G7" s="289">
        <f t="shared" si="0"/>
        <v>0</v>
      </c>
      <c r="H7" s="346">
        <v>1806</v>
      </c>
      <c r="I7" s="355">
        <v>3161</v>
      </c>
      <c r="J7" s="346">
        <v>485</v>
      </c>
      <c r="K7" s="347">
        <v>514.47</v>
      </c>
      <c r="L7" s="289">
        <f t="shared" si="1"/>
        <v>16.275545713381842</v>
      </c>
      <c r="M7" s="346">
        <v>5800</v>
      </c>
      <c r="N7" s="355">
        <v>33564</v>
      </c>
      <c r="O7" s="285">
        <v>686</v>
      </c>
      <c r="P7" s="285">
        <v>4364.6400000000003</v>
      </c>
      <c r="Q7" s="289">
        <f t="shared" si="2"/>
        <v>13.003932785126924</v>
      </c>
    </row>
    <row r="8" spans="1:17" ht="12.75" customHeight="1" x14ac:dyDescent="0.2">
      <c r="A8" s="170">
        <v>3</v>
      </c>
      <c r="B8" s="171" t="s">
        <v>9</v>
      </c>
      <c r="C8" s="285">
        <v>0</v>
      </c>
      <c r="D8" s="285">
        <v>0</v>
      </c>
      <c r="E8" s="285">
        <v>0</v>
      </c>
      <c r="F8" s="285">
        <v>0</v>
      </c>
      <c r="G8" s="289">
        <v>0</v>
      </c>
      <c r="H8" s="346">
        <v>1025</v>
      </c>
      <c r="I8" s="355">
        <v>1680</v>
      </c>
      <c r="J8" s="346">
        <v>167</v>
      </c>
      <c r="K8" s="347">
        <v>256.19</v>
      </c>
      <c r="L8" s="289">
        <f t="shared" si="1"/>
        <v>15.249404761904762</v>
      </c>
      <c r="M8" s="346">
        <v>2365</v>
      </c>
      <c r="N8" s="355">
        <v>15618</v>
      </c>
      <c r="O8" s="285">
        <v>540</v>
      </c>
      <c r="P8" s="285">
        <v>3464.0299999999997</v>
      </c>
      <c r="Q8" s="289">
        <f t="shared" si="2"/>
        <v>22.179728518376233</v>
      </c>
    </row>
    <row r="9" spans="1:17" ht="12.75" customHeight="1" x14ac:dyDescent="0.2">
      <c r="A9" s="170">
        <v>4</v>
      </c>
      <c r="B9" s="171" t="s">
        <v>10</v>
      </c>
      <c r="C9" s="285">
        <v>2</v>
      </c>
      <c r="D9" s="285">
        <v>1500</v>
      </c>
      <c r="E9" s="285">
        <v>0</v>
      </c>
      <c r="F9" s="285">
        <v>0</v>
      </c>
      <c r="G9" s="289">
        <f t="shared" si="0"/>
        <v>0</v>
      </c>
      <c r="H9" s="346">
        <v>2384</v>
      </c>
      <c r="I9" s="355">
        <v>3637</v>
      </c>
      <c r="J9" s="346">
        <v>418</v>
      </c>
      <c r="K9" s="347">
        <v>537.29</v>
      </c>
      <c r="L9" s="289">
        <f t="shared" si="1"/>
        <v>14.772889744294748</v>
      </c>
      <c r="M9" s="346">
        <v>5016</v>
      </c>
      <c r="N9" s="355">
        <v>28841</v>
      </c>
      <c r="O9" s="285">
        <v>777</v>
      </c>
      <c r="P9" s="285">
        <v>4611.130000000001</v>
      </c>
      <c r="Q9" s="289">
        <f t="shared" si="2"/>
        <v>15.98810720848792</v>
      </c>
    </row>
    <row r="10" spans="1:17" ht="12.75" customHeight="1" x14ac:dyDescent="0.2">
      <c r="A10" s="170">
        <v>5</v>
      </c>
      <c r="B10" s="171" t="s">
        <v>11</v>
      </c>
      <c r="C10" s="285">
        <v>2</v>
      </c>
      <c r="D10" s="285">
        <v>240</v>
      </c>
      <c r="E10" s="285">
        <v>0</v>
      </c>
      <c r="F10" s="285">
        <v>0</v>
      </c>
      <c r="G10" s="289">
        <f t="shared" si="0"/>
        <v>0</v>
      </c>
      <c r="H10" s="346">
        <v>2191</v>
      </c>
      <c r="I10" s="355">
        <v>3562</v>
      </c>
      <c r="J10" s="346">
        <v>424</v>
      </c>
      <c r="K10" s="347">
        <v>907.06999999999982</v>
      </c>
      <c r="L10" s="289">
        <f t="shared" si="1"/>
        <v>25.465188096574956</v>
      </c>
      <c r="M10" s="346">
        <v>8239</v>
      </c>
      <c r="N10" s="355">
        <v>35597</v>
      </c>
      <c r="O10" s="285">
        <v>1105</v>
      </c>
      <c r="P10" s="285">
        <v>6352.38</v>
      </c>
      <c r="Q10" s="289">
        <f t="shared" si="2"/>
        <v>17.845267859651095</v>
      </c>
    </row>
    <row r="11" spans="1:17" ht="12.75" customHeight="1" x14ac:dyDescent="0.2">
      <c r="A11" s="170">
        <v>6</v>
      </c>
      <c r="B11" s="171" t="s">
        <v>12</v>
      </c>
      <c r="C11" s="285">
        <v>3</v>
      </c>
      <c r="D11" s="285">
        <v>2000</v>
      </c>
      <c r="E11" s="285">
        <v>0</v>
      </c>
      <c r="F11" s="285">
        <v>0</v>
      </c>
      <c r="G11" s="289">
        <f t="shared" si="0"/>
        <v>0</v>
      </c>
      <c r="H11" s="346">
        <v>737</v>
      </c>
      <c r="I11" s="355">
        <v>1219</v>
      </c>
      <c r="J11" s="346">
        <v>146</v>
      </c>
      <c r="K11" s="347">
        <v>224.48000000000002</v>
      </c>
      <c r="L11" s="289">
        <f t="shared" si="1"/>
        <v>18.415094339622641</v>
      </c>
      <c r="M11" s="346">
        <v>2949</v>
      </c>
      <c r="N11" s="355">
        <v>15308</v>
      </c>
      <c r="O11" s="285">
        <v>280</v>
      </c>
      <c r="P11" s="285">
        <v>2520.0200000000004</v>
      </c>
      <c r="Q11" s="289">
        <f t="shared" si="2"/>
        <v>16.462111314345446</v>
      </c>
    </row>
    <row r="12" spans="1:17" ht="12.75" customHeight="1" x14ac:dyDescent="0.2">
      <c r="A12" s="170">
        <v>7</v>
      </c>
      <c r="B12" s="171" t="s">
        <v>13</v>
      </c>
      <c r="C12" s="285">
        <v>0</v>
      </c>
      <c r="D12" s="285">
        <v>0</v>
      </c>
      <c r="E12" s="285">
        <v>0</v>
      </c>
      <c r="F12" s="285">
        <v>0</v>
      </c>
      <c r="G12" s="289">
        <v>0</v>
      </c>
      <c r="H12" s="346">
        <v>300</v>
      </c>
      <c r="I12" s="355">
        <v>417</v>
      </c>
      <c r="J12" s="346">
        <v>22</v>
      </c>
      <c r="K12" s="347">
        <v>21.149999999999995</v>
      </c>
      <c r="L12" s="289">
        <f t="shared" si="1"/>
        <v>5.0719424460431641</v>
      </c>
      <c r="M12" s="346">
        <v>1308</v>
      </c>
      <c r="N12" s="355">
        <v>7440</v>
      </c>
      <c r="O12" s="285">
        <v>254</v>
      </c>
      <c r="P12" s="285">
        <v>2349.2400000000002</v>
      </c>
      <c r="Q12" s="289">
        <f t="shared" si="2"/>
        <v>31.575806451612909</v>
      </c>
    </row>
    <row r="13" spans="1:17" ht="12.75" customHeight="1" x14ac:dyDescent="0.2">
      <c r="A13" s="170">
        <v>8</v>
      </c>
      <c r="B13" s="171" t="s">
        <v>968</v>
      </c>
      <c r="C13" s="285">
        <v>0</v>
      </c>
      <c r="D13" s="285">
        <v>0</v>
      </c>
      <c r="E13" s="285">
        <v>0</v>
      </c>
      <c r="F13" s="285">
        <v>0</v>
      </c>
      <c r="G13" s="289">
        <v>0</v>
      </c>
      <c r="H13" s="346">
        <v>292</v>
      </c>
      <c r="I13" s="355">
        <v>295</v>
      </c>
      <c r="J13" s="346">
        <v>15</v>
      </c>
      <c r="K13" s="347">
        <v>41.17</v>
      </c>
      <c r="L13" s="289">
        <f t="shared" si="1"/>
        <v>13.95593220338983</v>
      </c>
      <c r="M13" s="346">
        <v>1073</v>
      </c>
      <c r="N13" s="355">
        <v>5579</v>
      </c>
      <c r="O13" s="285">
        <v>34</v>
      </c>
      <c r="P13" s="285">
        <v>469.12</v>
      </c>
      <c r="Q13" s="289">
        <f t="shared" si="2"/>
        <v>8.4086753898548121</v>
      </c>
    </row>
    <row r="14" spans="1:17" ht="12.75" customHeight="1" x14ac:dyDescent="0.2">
      <c r="A14" s="170">
        <v>9</v>
      </c>
      <c r="B14" s="171" t="s">
        <v>14</v>
      </c>
      <c r="C14" s="285">
        <v>17</v>
      </c>
      <c r="D14" s="285">
        <v>851</v>
      </c>
      <c r="E14" s="285">
        <v>3</v>
      </c>
      <c r="F14" s="285">
        <v>2664.36</v>
      </c>
      <c r="G14" s="289">
        <f t="shared" si="0"/>
        <v>313.08578143360751</v>
      </c>
      <c r="H14" s="346">
        <v>2194</v>
      </c>
      <c r="I14" s="355">
        <v>3653</v>
      </c>
      <c r="J14" s="346">
        <v>520</v>
      </c>
      <c r="K14" s="347">
        <v>752.55999999999949</v>
      </c>
      <c r="L14" s="289">
        <f t="shared" si="1"/>
        <v>20.601149739939761</v>
      </c>
      <c r="M14" s="346">
        <v>6302</v>
      </c>
      <c r="N14" s="355">
        <v>35960</v>
      </c>
      <c r="O14" s="285">
        <v>764</v>
      </c>
      <c r="P14" s="285">
        <v>4915.3600000000015</v>
      </c>
      <c r="Q14" s="289">
        <f t="shared" si="2"/>
        <v>13.668965517241384</v>
      </c>
    </row>
    <row r="15" spans="1:17" ht="12.75" customHeight="1" x14ac:dyDescent="0.2">
      <c r="A15" s="170">
        <v>10</v>
      </c>
      <c r="B15" s="171" t="s">
        <v>15</v>
      </c>
      <c r="C15" s="285">
        <v>45</v>
      </c>
      <c r="D15" s="285">
        <v>6467</v>
      </c>
      <c r="E15" s="285">
        <v>3</v>
      </c>
      <c r="F15" s="285">
        <v>165.97</v>
      </c>
      <c r="G15" s="289">
        <f t="shared" si="0"/>
        <v>2.5664141023658575</v>
      </c>
      <c r="H15" s="346">
        <v>5659</v>
      </c>
      <c r="I15" s="355">
        <v>9242</v>
      </c>
      <c r="J15" s="346">
        <v>2416</v>
      </c>
      <c r="K15" s="347">
        <v>3502.3399999999997</v>
      </c>
      <c r="L15" s="289">
        <f t="shared" si="1"/>
        <v>37.895909976195625</v>
      </c>
      <c r="M15" s="346">
        <f>9+14808</f>
        <v>14817</v>
      </c>
      <c r="N15" s="355">
        <v>87709</v>
      </c>
      <c r="O15" s="285">
        <v>9056</v>
      </c>
      <c r="P15" s="285">
        <v>23907.07</v>
      </c>
      <c r="Q15" s="289">
        <f t="shared" si="2"/>
        <v>27.257259802300791</v>
      </c>
    </row>
    <row r="16" spans="1:17" ht="12.75" customHeight="1" x14ac:dyDescent="0.2">
      <c r="A16" s="170">
        <v>11</v>
      </c>
      <c r="B16" s="171" t="s">
        <v>16</v>
      </c>
      <c r="C16" s="285">
        <v>0</v>
      </c>
      <c r="D16" s="285">
        <v>0</v>
      </c>
      <c r="E16" s="285">
        <v>0</v>
      </c>
      <c r="F16" s="285">
        <v>0</v>
      </c>
      <c r="G16" s="289">
        <v>0</v>
      </c>
      <c r="H16" s="346">
        <v>862</v>
      </c>
      <c r="I16" s="355">
        <v>1251</v>
      </c>
      <c r="J16" s="346">
        <v>86</v>
      </c>
      <c r="K16" s="347">
        <v>84.409999999999982</v>
      </c>
      <c r="L16" s="289">
        <f t="shared" si="1"/>
        <v>6.7474020783373287</v>
      </c>
      <c r="M16" s="346">
        <f>-18+3009</f>
        <v>2991</v>
      </c>
      <c r="N16" s="355">
        <v>17929</v>
      </c>
      <c r="O16" s="285">
        <v>519</v>
      </c>
      <c r="P16" s="285">
        <v>3189.1699999999996</v>
      </c>
      <c r="Q16" s="289">
        <f t="shared" si="2"/>
        <v>17.787773997434321</v>
      </c>
    </row>
    <row r="17" spans="1:17" ht="12.75" customHeight="1" x14ac:dyDescent="0.2">
      <c r="A17" s="170">
        <v>12</v>
      </c>
      <c r="B17" s="171" t="s">
        <v>17</v>
      </c>
      <c r="C17" s="285">
        <v>3</v>
      </c>
      <c r="D17" s="285">
        <v>350</v>
      </c>
      <c r="E17" s="285">
        <v>0</v>
      </c>
      <c r="F17" s="285">
        <v>0</v>
      </c>
      <c r="G17" s="289">
        <f t="shared" si="0"/>
        <v>0</v>
      </c>
      <c r="H17" s="346">
        <v>2521</v>
      </c>
      <c r="I17" s="355">
        <v>3701</v>
      </c>
      <c r="J17" s="346">
        <v>487</v>
      </c>
      <c r="K17" s="347">
        <v>781.9400000000004</v>
      </c>
      <c r="L17" s="289">
        <f t="shared" si="1"/>
        <v>21.127803296406388</v>
      </c>
      <c r="M17" s="346">
        <v>4496</v>
      </c>
      <c r="N17" s="355">
        <v>24648</v>
      </c>
      <c r="O17" s="285">
        <v>409</v>
      </c>
      <c r="P17" s="285">
        <v>2226.0200000000004</v>
      </c>
      <c r="Q17" s="289">
        <f t="shared" si="2"/>
        <v>9.0312398571892274</v>
      </c>
    </row>
    <row r="18" spans="1:17" s="149" customFormat="1" ht="12.75" customHeight="1" x14ac:dyDescent="0.2">
      <c r="A18" s="169"/>
      <c r="B18" s="174" t="s">
        <v>18</v>
      </c>
      <c r="C18" s="290">
        <f>SUM(C6:C17)</f>
        <v>96</v>
      </c>
      <c r="D18" s="290">
        <f>SUM(D6:D17)</f>
        <v>16652</v>
      </c>
      <c r="E18" s="290">
        <f t="shared" ref="E18:P18" si="3">SUM(E6:E17)</f>
        <v>6</v>
      </c>
      <c r="F18" s="290">
        <f t="shared" si="3"/>
        <v>2830.33</v>
      </c>
      <c r="G18" s="289">
        <f t="shared" si="0"/>
        <v>16.996937304828251</v>
      </c>
      <c r="H18" s="348">
        <f t="shared" ref="H18:I18" si="4">SUM(H6:H17)</f>
        <v>21909</v>
      </c>
      <c r="I18" s="352">
        <f t="shared" si="4"/>
        <v>35617</v>
      </c>
      <c r="J18" s="348">
        <f t="shared" ref="J18:K18" si="5">SUM(J6:J17)</f>
        <v>5616</v>
      </c>
      <c r="K18" s="348">
        <f t="shared" si="5"/>
        <v>8414.1899999999987</v>
      </c>
      <c r="L18" s="289">
        <f t="shared" si="1"/>
        <v>23.62408400482915</v>
      </c>
      <c r="M18" s="348">
        <f t="shared" ref="M18:N18" si="6">SUM(M6:M17)</f>
        <v>61858</v>
      </c>
      <c r="N18" s="352">
        <f t="shared" si="6"/>
        <v>348236</v>
      </c>
      <c r="O18" s="290">
        <f t="shared" si="3"/>
        <v>14963</v>
      </c>
      <c r="P18" s="290">
        <f t="shared" si="3"/>
        <v>59951.180000000008</v>
      </c>
      <c r="Q18" s="289">
        <f t="shared" si="2"/>
        <v>17.215675576333293</v>
      </c>
    </row>
    <row r="19" spans="1:17" ht="12.75" customHeight="1" x14ac:dyDescent="0.2">
      <c r="A19" s="170">
        <v>13</v>
      </c>
      <c r="B19" s="126" t="s">
        <v>19</v>
      </c>
      <c r="C19" s="285">
        <v>10</v>
      </c>
      <c r="D19" s="285">
        <v>17568</v>
      </c>
      <c r="E19" s="285">
        <v>3</v>
      </c>
      <c r="F19" s="285">
        <v>1919.34</v>
      </c>
      <c r="G19" s="289">
        <f t="shared" si="0"/>
        <v>10.925204918032787</v>
      </c>
      <c r="H19" s="346">
        <v>883</v>
      </c>
      <c r="I19" s="355">
        <v>1657</v>
      </c>
      <c r="J19" s="346">
        <v>125</v>
      </c>
      <c r="K19" s="347">
        <v>424.99000000000007</v>
      </c>
      <c r="L19" s="289">
        <f t="shared" si="1"/>
        <v>25.648159324079668</v>
      </c>
      <c r="M19" s="346">
        <v>2590</v>
      </c>
      <c r="N19" s="355">
        <v>15475</v>
      </c>
      <c r="O19" s="285">
        <v>598</v>
      </c>
      <c r="P19" s="285">
        <v>4032.4900000000002</v>
      </c>
      <c r="Q19" s="289">
        <f t="shared" si="2"/>
        <v>26.058093699515346</v>
      </c>
    </row>
    <row r="20" spans="1:17" ht="12.75" customHeight="1" x14ac:dyDescent="0.2">
      <c r="A20" s="170">
        <v>14</v>
      </c>
      <c r="B20" s="126" t="s">
        <v>20</v>
      </c>
      <c r="C20" s="285">
        <v>0</v>
      </c>
      <c r="D20" s="285">
        <v>0</v>
      </c>
      <c r="E20" s="285">
        <v>0</v>
      </c>
      <c r="F20" s="285">
        <v>0</v>
      </c>
      <c r="G20" s="289">
        <v>0</v>
      </c>
      <c r="H20" s="346">
        <v>182</v>
      </c>
      <c r="I20" s="355">
        <v>339</v>
      </c>
      <c r="J20" s="346">
        <v>0</v>
      </c>
      <c r="K20" s="347">
        <v>0</v>
      </c>
      <c r="L20" s="289">
        <f t="shared" si="1"/>
        <v>0</v>
      </c>
      <c r="M20" s="346">
        <v>3615</v>
      </c>
      <c r="N20" s="355">
        <v>23666</v>
      </c>
      <c r="O20" s="285">
        <v>597</v>
      </c>
      <c r="P20" s="285">
        <v>5742.1600000000008</v>
      </c>
      <c r="Q20" s="289">
        <f t="shared" si="2"/>
        <v>24.263331361446806</v>
      </c>
    </row>
    <row r="21" spans="1:17" ht="12.75" customHeight="1" x14ac:dyDescent="0.2">
      <c r="A21" s="170">
        <v>15</v>
      </c>
      <c r="B21" s="126" t="s">
        <v>21</v>
      </c>
      <c r="C21" s="285">
        <v>0</v>
      </c>
      <c r="D21" s="285">
        <v>0</v>
      </c>
      <c r="E21" s="285">
        <v>0</v>
      </c>
      <c r="F21" s="285">
        <v>0</v>
      </c>
      <c r="G21" s="289">
        <v>0</v>
      </c>
      <c r="H21" s="346">
        <v>0</v>
      </c>
      <c r="I21" s="355">
        <v>0</v>
      </c>
      <c r="J21" s="346">
        <v>0</v>
      </c>
      <c r="K21" s="346">
        <v>0</v>
      </c>
      <c r="L21" s="289">
        <v>0</v>
      </c>
      <c r="M21" s="346">
        <v>44</v>
      </c>
      <c r="N21" s="355">
        <v>196</v>
      </c>
      <c r="O21" s="285">
        <v>0</v>
      </c>
      <c r="P21" s="285">
        <v>0</v>
      </c>
      <c r="Q21" s="289">
        <f t="shared" si="2"/>
        <v>0</v>
      </c>
    </row>
    <row r="22" spans="1:17" ht="12.75" customHeight="1" x14ac:dyDescent="0.2">
      <c r="A22" s="170">
        <v>16</v>
      </c>
      <c r="B22" s="126" t="s">
        <v>22</v>
      </c>
      <c r="C22" s="285">
        <v>0</v>
      </c>
      <c r="D22" s="285">
        <v>0</v>
      </c>
      <c r="E22" s="285">
        <v>0</v>
      </c>
      <c r="F22" s="285">
        <v>0</v>
      </c>
      <c r="G22" s="289">
        <v>0</v>
      </c>
      <c r="H22" s="346">
        <v>55</v>
      </c>
      <c r="I22" s="355">
        <v>86</v>
      </c>
      <c r="J22" s="346">
        <v>0</v>
      </c>
      <c r="K22" s="346">
        <v>0</v>
      </c>
      <c r="L22" s="289">
        <f t="shared" si="1"/>
        <v>0</v>
      </c>
      <c r="M22" s="346">
        <v>98</v>
      </c>
      <c r="N22" s="355">
        <v>472</v>
      </c>
      <c r="O22" s="285">
        <v>0</v>
      </c>
      <c r="P22" s="285">
        <v>0</v>
      </c>
      <c r="Q22" s="289">
        <f t="shared" si="2"/>
        <v>0</v>
      </c>
    </row>
    <row r="23" spans="1:17" ht="12.75" customHeight="1" x14ac:dyDescent="0.2">
      <c r="A23" s="170">
        <v>17</v>
      </c>
      <c r="B23" s="126" t="s">
        <v>23</v>
      </c>
      <c r="C23" s="285">
        <v>0</v>
      </c>
      <c r="D23" s="285">
        <v>0</v>
      </c>
      <c r="E23" s="285">
        <v>5</v>
      </c>
      <c r="F23" s="285">
        <v>61.66</v>
      </c>
      <c r="G23" s="289">
        <v>0</v>
      </c>
      <c r="H23" s="346">
        <v>147</v>
      </c>
      <c r="I23" s="355">
        <v>269</v>
      </c>
      <c r="J23" s="346">
        <v>0</v>
      </c>
      <c r="K23" s="347">
        <v>0</v>
      </c>
      <c r="L23" s="289">
        <f t="shared" si="1"/>
        <v>0</v>
      </c>
      <c r="M23" s="346">
        <v>5575</v>
      </c>
      <c r="N23" s="355">
        <v>11681</v>
      </c>
      <c r="O23" s="285">
        <v>7199</v>
      </c>
      <c r="P23" s="285">
        <v>6636.97</v>
      </c>
      <c r="Q23" s="289">
        <f t="shared" si="2"/>
        <v>56.818508689324545</v>
      </c>
    </row>
    <row r="24" spans="1:17" ht="12.75" customHeight="1" x14ac:dyDescent="0.2">
      <c r="A24" s="170">
        <v>18</v>
      </c>
      <c r="B24" s="126" t="s">
        <v>24</v>
      </c>
      <c r="C24" s="285">
        <v>0</v>
      </c>
      <c r="D24" s="285">
        <v>0</v>
      </c>
      <c r="E24" s="285">
        <v>0</v>
      </c>
      <c r="F24" s="285">
        <v>0</v>
      </c>
      <c r="G24" s="289">
        <v>0</v>
      </c>
      <c r="H24" s="346">
        <v>55</v>
      </c>
      <c r="I24" s="355">
        <v>86</v>
      </c>
      <c r="J24" s="346">
        <v>0</v>
      </c>
      <c r="K24" s="347">
        <v>0</v>
      </c>
      <c r="L24" s="289">
        <f t="shared" si="1"/>
        <v>0</v>
      </c>
      <c r="M24" s="346">
        <v>132</v>
      </c>
      <c r="N24" s="355">
        <v>648</v>
      </c>
      <c r="O24" s="285">
        <v>1</v>
      </c>
      <c r="P24" s="285">
        <v>6</v>
      </c>
      <c r="Q24" s="289">
        <f t="shared" si="2"/>
        <v>0.92592592592592593</v>
      </c>
    </row>
    <row r="25" spans="1:17" ht="12.75" customHeight="1" x14ac:dyDescent="0.2">
      <c r="A25" s="170">
        <v>19</v>
      </c>
      <c r="B25" s="126" t="s">
        <v>25</v>
      </c>
      <c r="C25" s="285">
        <v>0</v>
      </c>
      <c r="D25" s="285">
        <v>0</v>
      </c>
      <c r="E25" s="285">
        <v>0</v>
      </c>
      <c r="F25" s="285">
        <v>0</v>
      </c>
      <c r="G25" s="289">
        <v>0</v>
      </c>
      <c r="H25" s="346">
        <v>165</v>
      </c>
      <c r="I25" s="355">
        <v>295</v>
      </c>
      <c r="J25" s="346">
        <v>0</v>
      </c>
      <c r="K25" s="347">
        <v>0</v>
      </c>
      <c r="L25" s="289">
        <f t="shared" si="1"/>
        <v>0</v>
      </c>
      <c r="M25" s="346">
        <v>316</v>
      </c>
      <c r="N25" s="355">
        <v>1656</v>
      </c>
      <c r="O25" s="285">
        <v>8</v>
      </c>
      <c r="P25" s="285">
        <v>108.72</v>
      </c>
      <c r="Q25" s="289">
        <f t="shared" si="2"/>
        <v>6.5652173913043477</v>
      </c>
    </row>
    <row r="26" spans="1:17" ht="12.75" customHeight="1" x14ac:dyDescent="0.2">
      <c r="A26" s="170">
        <v>20</v>
      </c>
      <c r="B26" s="126" t="s">
        <v>26</v>
      </c>
      <c r="C26" s="285">
        <v>8</v>
      </c>
      <c r="D26" s="285">
        <v>2530</v>
      </c>
      <c r="E26" s="285">
        <v>0</v>
      </c>
      <c r="F26" s="285">
        <v>0</v>
      </c>
      <c r="G26" s="289">
        <f t="shared" si="0"/>
        <v>0</v>
      </c>
      <c r="H26" s="346">
        <v>767</v>
      </c>
      <c r="I26" s="355">
        <v>1371</v>
      </c>
      <c r="J26" s="346">
        <v>105</v>
      </c>
      <c r="K26" s="347">
        <v>122.26999999999998</v>
      </c>
      <c r="L26" s="289">
        <f t="shared" si="1"/>
        <v>8.9183078045222448</v>
      </c>
      <c r="M26" s="346">
        <v>8182</v>
      </c>
      <c r="N26" s="355">
        <v>49859</v>
      </c>
      <c r="O26" s="285">
        <v>3310</v>
      </c>
      <c r="P26" s="285">
        <v>18796.699999999993</v>
      </c>
      <c r="Q26" s="289">
        <f t="shared" si="2"/>
        <v>37.699713191199166</v>
      </c>
    </row>
    <row r="27" spans="1:17" ht="12.75" customHeight="1" x14ac:dyDescent="0.2">
      <c r="A27" s="170">
        <v>21</v>
      </c>
      <c r="B27" s="126" t="s">
        <v>27</v>
      </c>
      <c r="C27" s="285">
        <v>7</v>
      </c>
      <c r="D27" s="285">
        <v>2350</v>
      </c>
      <c r="E27" s="285">
        <v>0</v>
      </c>
      <c r="F27" s="285">
        <v>0</v>
      </c>
      <c r="G27" s="289">
        <f t="shared" si="0"/>
        <v>0</v>
      </c>
      <c r="H27" s="346">
        <v>990</v>
      </c>
      <c r="I27" s="355">
        <v>2067</v>
      </c>
      <c r="J27" s="346">
        <v>19</v>
      </c>
      <c r="K27" s="347">
        <v>249.44000000000005</v>
      </c>
      <c r="L27" s="289">
        <f t="shared" si="1"/>
        <v>12.067731011127242</v>
      </c>
      <c r="M27" s="346">
        <v>3847</v>
      </c>
      <c r="N27" s="355">
        <v>22557</v>
      </c>
      <c r="O27" s="285">
        <v>205</v>
      </c>
      <c r="P27" s="285">
        <v>2749.7699999999995</v>
      </c>
      <c r="Q27" s="289">
        <f t="shared" si="2"/>
        <v>12.190317861417739</v>
      </c>
    </row>
    <row r="28" spans="1:17" ht="12.75" customHeight="1" x14ac:dyDescent="0.2">
      <c r="A28" s="170">
        <v>22</v>
      </c>
      <c r="B28" s="126" t="s">
        <v>28</v>
      </c>
      <c r="C28" s="285">
        <v>0</v>
      </c>
      <c r="D28" s="285">
        <v>0</v>
      </c>
      <c r="E28" s="285">
        <v>0</v>
      </c>
      <c r="F28" s="285">
        <v>0</v>
      </c>
      <c r="G28" s="289">
        <v>0</v>
      </c>
      <c r="H28" s="346">
        <v>480</v>
      </c>
      <c r="I28" s="355">
        <v>881</v>
      </c>
      <c r="J28" s="346">
        <v>71</v>
      </c>
      <c r="K28" s="347">
        <v>102.95</v>
      </c>
      <c r="L28" s="289">
        <f t="shared" si="1"/>
        <v>11.685584562996596</v>
      </c>
      <c r="M28" s="346">
        <v>1166</v>
      </c>
      <c r="N28" s="355">
        <v>6115</v>
      </c>
      <c r="O28" s="285">
        <v>102</v>
      </c>
      <c r="P28" s="285">
        <v>913.67000000000007</v>
      </c>
      <c r="Q28" s="289">
        <f t="shared" si="2"/>
        <v>14.941455437448896</v>
      </c>
    </row>
    <row r="29" spans="1:17" ht="12.75" customHeight="1" x14ac:dyDescent="0.2">
      <c r="A29" s="170">
        <v>23</v>
      </c>
      <c r="B29" s="126" t="s">
        <v>29</v>
      </c>
      <c r="C29" s="285">
        <v>0</v>
      </c>
      <c r="D29" s="285">
        <v>0</v>
      </c>
      <c r="E29" s="285">
        <v>0</v>
      </c>
      <c r="F29" s="285">
        <v>0</v>
      </c>
      <c r="G29" s="289">
        <v>0</v>
      </c>
      <c r="H29" s="346">
        <v>161</v>
      </c>
      <c r="I29" s="355">
        <v>339</v>
      </c>
      <c r="J29" s="346">
        <v>0</v>
      </c>
      <c r="K29" s="347">
        <v>0</v>
      </c>
      <c r="L29" s="289">
        <f t="shared" si="1"/>
        <v>0</v>
      </c>
      <c r="M29" s="346">
        <v>1772</v>
      </c>
      <c r="N29" s="355">
        <v>7537</v>
      </c>
      <c r="O29" s="285">
        <v>368</v>
      </c>
      <c r="P29" s="285">
        <v>1929.18</v>
      </c>
      <c r="Q29" s="289">
        <f t="shared" si="2"/>
        <v>25.59612577948786</v>
      </c>
    </row>
    <row r="30" spans="1:17" ht="12.75" customHeight="1" x14ac:dyDescent="0.2">
      <c r="A30" s="170">
        <v>24</v>
      </c>
      <c r="B30" s="126" t="s">
        <v>30</v>
      </c>
      <c r="C30" s="285">
        <v>0</v>
      </c>
      <c r="D30" s="285">
        <v>0</v>
      </c>
      <c r="E30" s="285">
        <v>0</v>
      </c>
      <c r="F30" s="285">
        <v>0</v>
      </c>
      <c r="G30" s="289">
        <v>0</v>
      </c>
      <c r="H30" s="346">
        <v>169</v>
      </c>
      <c r="I30" s="355">
        <v>213</v>
      </c>
      <c r="J30" s="346">
        <v>0</v>
      </c>
      <c r="K30" s="347">
        <v>0</v>
      </c>
      <c r="L30" s="289">
        <f t="shared" si="1"/>
        <v>0</v>
      </c>
      <c r="M30" s="346">
        <v>753</v>
      </c>
      <c r="N30" s="355">
        <v>3713</v>
      </c>
      <c r="O30" s="285">
        <v>88</v>
      </c>
      <c r="P30" s="285">
        <v>480.44</v>
      </c>
      <c r="Q30" s="289">
        <f t="shared" si="2"/>
        <v>12.939402100727175</v>
      </c>
    </row>
    <row r="31" spans="1:17" ht="12.75" customHeight="1" x14ac:dyDescent="0.2">
      <c r="A31" s="170">
        <v>25</v>
      </c>
      <c r="B31" s="126" t="s">
        <v>31</v>
      </c>
      <c r="C31" s="285">
        <v>0</v>
      </c>
      <c r="D31" s="285">
        <v>0</v>
      </c>
      <c r="E31" s="285">
        <v>0</v>
      </c>
      <c r="F31" s="285">
        <v>0</v>
      </c>
      <c r="G31" s="289">
        <v>0</v>
      </c>
      <c r="H31" s="346">
        <v>166</v>
      </c>
      <c r="I31" s="355">
        <v>62</v>
      </c>
      <c r="J31" s="346">
        <v>1</v>
      </c>
      <c r="K31" s="347">
        <v>1.31</v>
      </c>
      <c r="L31" s="289">
        <f t="shared" si="1"/>
        <v>2.1129032258064515</v>
      </c>
      <c r="M31" s="346">
        <v>208</v>
      </c>
      <c r="N31" s="355">
        <v>1042</v>
      </c>
      <c r="O31" s="285">
        <v>2</v>
      </c>
      <c r="P31" s="285">
        <v>15</v>
      </c>
      <c r="Q31" s="289">
        <f t="shared" si="2"/>
        <v>1.4395393474088292</v>
      </c>
    </row>
    <row r="32" spans="1:17" ht="12.75" customHeight="1" x14ac:dyDescent="0.2">
      <c r="A32" s="170">
        <v>26</v>
      </c>
      <c r="B32" s="126" t="s">
        <v>32</v>
      </c>
      <c r="C32" s="285">
        <v>0</v>
      </c>
      <c r="D32" s="285">
        <v>0</v>
      </c>
      <c r="E32" s="285">
        <v>0</v>
      </c>
      <c r="F32" s="285">
        <v>0</v>
      </c>
      <c r="G32" s="289">
        <v>0</v>
      </c>
      <c r="H32" s="346">
        <v>99</v>
      </c>
      <c r="I32" s="355">
        <v>156</v>
      </c>
      <c r="J32" s="346">
        <v>0</v>
      </c>
      <c r="K32" s="347">
        <v>0</v>
      </c>
      <c r="L32" s="289">
        <f t="shared" si="1"/>
        <v>0</v>
      </c>
      <c r="M32" s="346">
        <v>212</v>
      </c>
      <c r="N32" s="355">
        <v>1129</v>
      </c>
      <c r="O32" s="285">
        <v>0</v>
      </c>
      <c r="P32" s="285">
        <v>0</v>
      </c>
      <c r="Q32" s="289">
        <f t="shared" si="2"/>
        <v>0</v>
      </c>
    </row>
    <row r="33" spans="1:17" ht="12.75" customHeight="1" x14ac:dyDescent="0.2">
      <c r="A33" s="170">
        <v>27</v>
      </c>
      <c r="B33" s="126" t="s">
        <v>33</v>
      </c>
      <c r="C33" s="285">
        <v>0</v>
      </c>
      <c r="D33" s="285">
        <v>0</v>
      </c>
      <c r="E33" s="285">
        <v>0</v>
      </c>
      <c r="F33" s="285">
        <v>0</v>
      </c>
      <c r="G33" s="289">
        <v>0</v>
      </c>
      <c r="H33" s="346">
        <v>56</v>
      </c>
      <c r="I33" s="355">
        <v>88</v>
      </c>
      <c r="J33" s="346">
        <v>0</v>
      </c>
      <c r="K33" s="347">
        <v>0</v>
      </c>
      <c r="L33" s="289">
        <f t="shared" si="1"/>
        <v>0</v>
      </c>
      <c r="M33" s="346">
        <v>92</v>
      </c>
      <c r="N33" s="355">
        <v>471</v>
      </c>
      <c r="O33" s="285">
        <v>1</v>
      </c>
      <c r="P33" s="285">
        <v>12</v>
      </c>
      <c r="Q33" s="289">
        <f t="shared" si="2"/>
        <v>2.5477707006369426</v>
      </c>
    </row>
    <row r="34" spans="1:17" ht="12.75" customHeight="1" x14ac:dyDescent="0.2">
      <c r="A34" s="170">
        <v>28</v>
      </c>
      <c r="B34" s="126" t="s">
        <v>34</v>
      </c>
      <c r="C34" s="285">
        <v>0</v>
      </c>
      <c r="D34" s="285">
        <v>0</v>
      </c>
      <c r="E34" s="285">
        <v>0</v>
      </c>
      <c r="F34" s="285">
        <v>0</v>
      </c>
      <c r="G34" s="289">
        <v>0</v>
      </c>
      <c r="H34" s="346">
        <v>111</v>
      </c>
      <c r="I34" s="355">
        <v>185</v>
      </c>
      <c r="J34" s="346">
        <v>0</v>
      </c>
      <c r="K34" s="347">
        <v>0</v>
      </c>
      <c r="L34" s="289">
        <f t="shared" si="1"/>
        <v>0</v>
      </c>
      <c r="M34" s="346">
        <v>695</v>
      </c>
      <c r="N34" s="355">
        <v>3981</v>
      </c>
      <c r="O34" s="285">
        <v>35</v>
      </c>
      <c r="P34" s="285">
        <v>423.87</v>
      </c>
      <c r="Q34" s="289">
        <f t="shared" si="2"/>
        <v>10.647324792765637</v>
      </c>
    </row>
    <row r="35" spans="1:17" ht="12.75" customHeight="1" x14ac:dyDescent="0.2">
      <c r="A35" s="170">
        <v>29</v>
      </c>
      <c r="B35" s="126" t="s">
        <v>35</v>
      </c>
      <c r="C35" s="285">
        <v>0</v>
      </c>
      <c r="D35" s="285">
        <v>0</v>
      </c>
      <c r="E35" s="285">
        <v>0</v>
      </c>
      <c r="F35" s="285">
        <v>0</v>
      </c>
      <c r="G35" s="289">
        <v>0</v>
      </c>
      <c r="H35" s="346">
        <v>55</v>
      </c>
      <c r="I35" s="355">
        <v>86</v>
      </c>
      <c r="J35" s="346">
        <v>0</v>
      </c>
      <c r="K35" s="347">
        <v>0</v>
      </c>
      <c r="L35" s="289">
        <f t="shared" si="1"/>
        <v>0</v>
      </c>
      <c r="M35" s="346">
        <v>79</v>
      </c>
      <c r="N35" s="355">
        <v>422</v>
      </c>
      <c r="O35" s="285">
        <v>0</v>
      </c>
      <c r="P35" s="285">
        <v>0</v>
      </c>
      <c r="Q35" s="289">
        <f t="shared" si="2"/>
        <v>0</v>
      </c>
    </row>
    <row r="36" spans="1:17" ht="12.75" customHeight="1" x14ac:dyDescent="0.2">
      <c r="A36" s="170">
        <v>30</v>
      </c>
      <c r="B36" s="126" t="s">
        <v>36</v>
      </c>
      <c r="C36" s="285">
        <v>6</v>
      </c>
      <c r="D36" s="285">
        <v>4077</v>
      </c>
      <c r="E36" s="285">
        <v>3</v>
      </c>
      <c r="F36" s="285">
        <v>750</v>
      </c>
      <c r="G36" s="289">
        <f t="shared" si="0"/>
        <v>18.39587932303164</v>
      </c>
      <c r="H36" s="346">
        <v>80</v>
      </c>
      <c r="I36" s="355">
        <v>159</v>
      </c>
      <c r="J36" s="346">
        <v>0</v>
      </c>
      <c r="K36" s="347">
        <v>0</v>
      </c>
      <c r="L36" s="289">
        <f t="shared" si="1"/>
        <v>0</v>
      </c>
      <c r="M36" s="346">
        <v>521</v>
      </c>
      <c r="N36" s="355">
        <v>3030</v>
      </c>
      <c r="O36" s="285">
        <v>23</v>
      </c>
      <c r="P36" s="285">
        <v>257.58</v>
      </c>
      <c r="Q36" s="289">
        <f t="shared" si="2"/>
        <v>8.5009900990099005</v>
      </c>
    </row>
    <row r="37" spans="1:17" ht="12.75" customHeight="1" x14ac:dyDescent="0.2">
      <c r="A37" s="170">
        <v>31</v>
      </c>
      <c r="B37" s="126" t="s">
        <v>37</v>
      </c>
      <c r="C37" s="285">
        <v>0</v>
      </c>
      <c r="D37" s="285">
        <v>0</v>
      </c>
      <c r="E37" s="285">
        <v>0</v>
      </c>
      <c r="F37" s="285">
        <v>0</v>
      </c>
      <c r="G37" s="289">
        <v>0</v>
      </c>
      <c r="H37" s="346">
        <v>99</v>
      </c>
      <c r="I37" s="355">
        <v>156</v>
      </c>
      <c r="J37" s="346">
        <v>0</v>
      </c>
      <c r="K37" s="347">
        <v>0</v>
      </c>
      <c r="L37" s="289">
        <f t="shared" si="1"/>
        <v>0</v>
      </c>
      <c r="M37" s="346">
        <v>174</v>
      </c>
      <c r="N37" s="355">
        <v>844</v>
      </c>
      <c r="O37" s="285">
        <v>0</v>
      </c>
      <c r="P37" s="285">
        <v>0</v>
      </c>
      <c r="Q37" s="289">
        <f t="shared" si="2"/>
        <v>0</v>
      </c>
    </row>
    <row r="38" spans="1:17" ht="12.75" customHeight="1" x14ac:dyDescent="0.2">
      <c r="A38" s="170">
        <v>32</v>
      </c>
      <c r="B38" s="126" t="s">
        <v>38</v>
      </c>
      <c r="C38" s="285">
        <v>0</v>
      </c>
      <c r="D38" s="285">
        <v>0</v>
      </c>
      <c r="E38" s="285">
        <v>0</v>
      </c>
      <c r="F38" s="285">
        <v>0</v>
      </c>
      <c r="G38" s="289">
        <v>0</v>
      </c>
      <c r="H38" s="346">
        <v>0</v>
      </c>
      <c r="I38" s="355">
        <v>0</v>
      </c>
      <c r="J38" s="346">
        <v>0</v>
      </c>
      <c r="K38" s="347">
        <v>0</v>
      </c>
      <c r="L38" s="289">
        <v>0</v>
      </c>
      <c r="M38" s="346">
        <v>0</v>
      </c>
      <c r="N38" s="355">
        <v>0</v>
      </c>
      <c r="O38" s="285">
        <v>0</v>
      </c>
      <c r="P38" s="285">
        <v>0</v>
      </c>
      <c r="Q38" s="289">
        <v>0</v>
      </c>
    </row>
    <row r="39" spans="1:17" ht="12.75" customHeight="1" x14ac:dyDescent="0.2">
      <c r="A39" s="170">
        <v>33</v>
      </c>
      <c r="B39" s="126" t="s">
        <v>39</v>
      </c>
      <c r="C39" s="285">
        <v>0</v>
      </c>
      <c r="D39" s="285">
        <v>0</v>
      </c>
      <c r="E39" s="285">
        <v>0</v>
      </c>
      <c r="F39" s="285">
        <v>0</v>
      </c>
      <c r="G39" s="289">
        <v>0</v>
      </c>
      <c r="H39" s="346">
        <v>10</v>
      </c>
      <c r="I39" s="355">
        <v>15</v>
      </c>
      <c r="J39" s="346">
        <v>0</v>
      </c>
      <c r="K39" s="347">
        <v>0</v>
      </c>
      <c r="L39" s="289">
        <f t="shared" si="1"/>
        <v>0</v>
      </c>
      <c r="M39" s="346">
        <v>0</v>
      </c>
      <c r="N39" s="355">
        <v>0</v>
      </c>
      <c r="O39" s="285">
        <v>1</v>
      </c>
      <c r="P39" s="285">
        <v>7</v>
      </c>
      <c r="Q39" s="289">
        <v>0</v>
      </c>
    </row>
    <row r="40" spans="1:17" ht="12.75" customHeight="1" x14ac:dyDescent="0.2">
      <c r="A40" s="170">
        <v>34</v>
      </c>
      <c r="B40" s="126" t="s">
        <v>40</v>
      </c>
      <c r="C40" s="285">
        <v>0</v>
      </c>
      <c r="D40" s="285">
        <v>0</v>
      </c>
      <c r="E40" s="285">
        <v>0</v>
      </c>
      <c r="F40" s="285">
        <v>0</v>
      </c>
      <c r="G40" s="289">
        <v>0</v>
      </c>
      <c r="H40" s="346">
        <v>243</v>
      </c>
      <c r="I40" s="355">
        <v>468</v>
      </c>
      <c r="J40" s="346">
        <v>3</v>
      </c>
      <c r="K40" s="347">
        <v>34.799999999999997</v>
      </c>
      <c r="L40" s="289">
        <f t="shared" si="1"/>
        <v>7.4358974358974352</v>
      </c>
      <c r="M40" s="346">
        <v>2072</v>
      </c>
      <c r="N40" s="355">
        <v>14089</v>
      </c>
      <c r="O40" s="285">
        <v>136</v>
      </c>
      <c r="P40" s="285">
        <v>2129.87</v>
      </c>
      <c r="Q40" s="289">
        <f t="shared" si="2"/>
        <v>15.117254595783946</v>
      </c>
    </row>
    <row r="41" spans="1:17" s="149" customFormat="1" ht="12.75" customHeight="1" x14ac:dyDescent="0.2">
      <c r="A41" s="169"/>
      <c r="B41" s="174" t="s">
        <v>104</v>
      </c>
      <c r="C41" s="290">
        <f>SUM(C19:C40)</f>
        <v>31</v>
      </c>
      <c r="D41" s="290">
        <f t="shared" ref="D41:F41" si="7">SUM(D19:D40)</f>
        <v>26525</v>
      </c>
      <c r="E41" s="290">
        <f t="shared" si="7"/>
        <v>11</v>
      </c>
      <c r="F41" s="290">
        <f t="shared" si="7"/>
        <v>2731</v>
      </c>
      <c r="G41" s="289">
        <f t="shared" si="0"/>
        <v>10.295947219604146</v>
      </c>
      <c r="H41" s="348">
        <f t="shared" ref="H41:I41" si="8">SUM(H19:H40)</f>
        <v>4973</v>
      </c>
      <c r="I41" s="352">
        <f t="shared" si="8"/>
        <v>8978</v>
      </c>
      <c r="J41" s="348">
        <f t="shared" ref="J41:K41" si="9">SUM(J19:J40)</f>
        <v>324</v>
      </c>
      <c r="K41" s="348">
        <f t="shared" si="9"/>
        <v>935.76</v>
      </c>
      <c r="L41" s="289">
        <f t="shared" si="1"/>
        <v>10.42281131655157</v>
      </c>
      <c r="M41" s="348">
        <f t="shared" ref="M41:N41" si="10">SUM(M19:M40)</f>
        <v>32143</v>
      </c>
      <c r="N41" s="352">
        <f t="shared" si="10"/>
        <v>168583</v>
      </c>
      <c r="O41" s="290">
        <f t="shared" ref="O41:P41" si="11">SUM(O19:O40)</f>
        <v>12674</v>
      </c>
      <c r="P41" s="290">
        <f t="shared" si="11"/>
        <v>44241.42</v>
      </c>
      <c r="Q41" s="289">
        <f t="shared" si="2"/>
        <v>26.243108735756273</v>
      </c>
    </row>
    <row r="42" spans="1:17" s="149" customFormat="1" ht="12.75" customHeight="1" x14ac:dyDescent="0.2">
      <c r="A42" s="169"/>
      <c r="B42" s="174" t="s">
        <v>42</v>
      </c>
      <c r="C42" s="291">
        <f>C41+C18</f>
        <v>127</v>
      </c>
      <c r="D42" s="291">
        <f>D41+D18</f>
        <v>43177</v>
      </c>
      <c r="E42" s="291">
        <f>E41+E18</f>
        <v>17</v>
      </c>
      <c r="F42" s="291">
        <f>F41+F18</f>
        <v>5561.33</v>
      </c>
      <c r="G42" s="289">
        <f t="shared" si="0"/>
        <v>12.880306644741413</v>
      </c>
      <c r="H42" s="349">
        <f t="shared" ref="H42:I42" si="12">H41+H18</f>
        <v>26882</v>
      </c>
      <c r="I42" s="353">
        <f t="shared" si="12"/>
        <v>44595</v>
      </c>
      <c r="J42" s="349">
        <f t="shared" ref="J42:K42" si="13">J41+J18</f>
        <v>5940</v>
      </c>
      <c r="K42" s="349">
        <f t="shared" si="13"/>
        <v>9349.9499999999989</v>
      </c>
      <c r="L42" s="289">
        <f t="shared" si="1"/>
        <v>20.966363942145978</v>
      </c>
      <c r="M42" s="349">
        <f t="shared" ref="M42:N42" si="14">M41+M18</f>
        <v>94001</v>
      </c>
      <c r="N42" s="353">
        <f t="shared" si="14"/>
        <v>516819</v>
      </c>
      <c r="O42" s="291">
        <f t="shared" ref="O42:P42" si="15">O41+O18</f>
        <v>27637</v>
      </c>
      <c r="P42" s="291">
        <f t="shared" si="15"/>
        <v>104192.6</v>
      </c>
      <c r="Q42" s="289">
        <f t="shared" si="2"/>
        <v>20.160365621232966</v>
      </c>
    </row>
    <row r="43" spans="1:17" ht="12.75" customHeight="1" x14ac:dyDescent="0.2">
      <c r="A43" s="170">
        <v>35</v>
      </c>
      <c r="B43" s="171" t="s">
        <v>43</v>
      </c>
      <c r="C43" s="285">
        <v>0</v>
      </c>
      <c r="D43" s="285">
        <v>0</v>
      </c>
      <c r="E43" s="285">
        <v>0</v>
      </c>
      <c r="F43" s="285">
        <v>0</v>
      </c>
      <c r="G43" s="289">
        <v>0</v>
      </c>
      <c r="H43" s="346">
        <v>139</v>
      </c>
      <c r="I43" s="355">
        <v>280</v>
      </c>
      <c r="J43" s="346">
        <v>3</v>
      </c>
      <c r="K43" s="347">
        <v>13.18</v>
      </c>
      <c r="L43" s="289">
        <f t="shared" si="1"/>
        <v>4.7071428571428573</v>
      </c>
      <c r="M43" s="346">
        <v>1327</v>
      </c>
      <c r="N43" s="355">
        <v>9079</v>
      </c>
      <c r="O43" s="285">
        <v>319</v>
      </c>
      <c r="P43" s="285">
        <v>5163.0599999999995</v>
      </c>
      <c r="Q43" s="289">
        <f t="shared" si="2"/>
        <v>56.868157286044713</v>
      </c>
    </row>
    <row r="44" spans="1:17" ht="12.75" customHeight="1" x14ac:dyDescent="0.2">
      <c r="A44" s="170">
        <v>36</v>
      </c>
      <c r="B44" s="171" t="s">
        <v>44</v>
      </c>
      <c r="C44" s="285">
        <v>0</v>
      </c>
      <c r="D44" s="285">
        <v>0</v>
      </c>
      <c r="E44" s="285">
        <v>0</v>
      </c>
      <c r="F44" s="285">
        <v>0</v>
      </c>
      <c r="G44" s="289">
        <v>0</v>
      </c>
      <c r="H44" s="346">
        <v>518</v>
      </c>
      <c r="I44" s="355">
        <v>1113</v>
      </c>
      <c r="J44" s="346">
        <v>14</v>
      </c>
      <c r="K44" s="347">
        <v>83.8</v>
      </c>
      <c r="L44" s="289">
        <f t="shared" si="1"/>
        <v>7.5292003593890389</v>
      </c>
      <c r="M44" s="346">
        <v>2726</v>
      </c>
      <c r="N44" s="355">
        <v>21877</v>
      </c>
      <c r="O44" s="285">
        <v>332</v>
      </c>
      <c r="P44" s="285">
        <v>4011.4799999999996</v>
      </c>
      <c r="Q44" s="289">
        <f t="shared" si="2"/>
        <v>18.33651780408648</v>
      </c>
    </row>
    <row r="45" spans="1:17" s="149" customFormat="1" ht="12.75" customHeight="1" x14ac:dyDescent="0.2">
      <c r="A45" s="169"/>
      <c r="B45" s="174" t="s">
        <v>45</v>
      </c>
      <c r="C45" s="290">
        <f>SUM(C43:C44)</f>
        <v>0</v>
      </c>
      <c r="D45" s="290">
        <f>SUM(D43:D44)</f>
        <v>0</v>
      </c>
      <c r="E45" s="290">
        <f t="shared" ref="E45:P45" si="16">SUM(E43:E44)</f>
        <v>0</v>
      </c>
      <c r="F45" s="290">
        <f t="shared" si="16"/>
        <v>0</v>
      </c>
      <c r="G45" s="289">
        <v>0</v>
      </c>
      <c r="H45" s="348">
        <f t="shared" ref="H45:I45" si="17">SUM(H43:H44)</f>
        <v>657</v>
      </c>
      <c r="I45" s="352">
        <f t="shared" si="17"/>
        <v>1393</v>
      </c>
      <c r="J45" s="348">
        <f t="shared" ref="J45:K45" si="18">SUM(J43:J44)</f>
        <v>17</v>
      </c>
      <c r="K45" s="348">
        <f t="shared" si="18"/>
        <v>96.97999999999999</v>
      </c>
      <c r="L45" s="289">
        <f t="shared" si="1"/>
        <v>6.9619526202440758</v>
      </c>
      <c r="M45" s="348">
        <f t="shared" ref="M45:N45" si="19">SUM(M43:M44)</f>
        <v>4053</v>
      </c>
      <c r="N45" s="352">
        <f t="shared" si="19"/>
        <v>30956</v>
      </c>
      <c r="O45" s="290">
        <f t="shared" si="16"/>
        <v>651</v>
      </c>
      <c r="P45" s="290">
        <f t="shared" si="16"/>
        <v>9174.5399999999991</v>
      </c>
      <c r="Q45" s="289">
        <f t="shared" si="2"/>
        <v>29.637356247577202</v>
      </c>
    </row>
    <row r="46" spans="1:17" ht="12.75" customHeight="1" x14ac:dyDescent="0.2">
      <c r="A46" s="170">
        <v>37</v>
      </c>
      <c r="B46" s="171" t="s">
        <v>46</v>
      </c>
      <c r="C46" s="285">
        <v>0</v>
      </c>
      <c r="D46" s="285">
        <v>0</v>
      </c>
      <c r="E46" s="285">
        <v>0</v>
      </c>
      <c r="F46" s="285">
        <v>0</v>
      </c>
      <c r="G46" s="289">
        <v>0</v>
      </c>
      <c r="H46" s="348">
        <v>56</v>
      </c>
      <c r="I46" s="352">
        <v>100</v>
      </c>
      <c r="J46" s="348">
        <v>0</v>
      </c>
      <c r="K46" s="354">
        <v>0</v>
      </c>
      <c r="L46" s="289">
        <f>K46*100/I46</f>
        <v>0</v>
      </c>
      <c r="M46" s="348">
        <v>1516</v>
      </c>
      <c r="N46" s="352">
        <v>9853</v>
      </c>
      <c r="O46" s="285">
        <v>38</v>
      </c>
      <c r="P46" s="285">
        <v>453</v>
      </c>
      <c r="Q46" s="289">
        <f t="shared" si="2"/>
        <v>4.5975844920328832</v>
      </c>
    </row>
    <row r="47" spans="1:17" s="149" customFormat="1" ht="12.75" customHeight="1" x14ac:dyDescent="0.2">
      <c r="A47" s="169"/>
      <c r="B47" s="174" t="s">
        <v>47</v>
      </c>
      <c r="C47" s="290">
        <f>C46</f>
        <v>0</v>
      </c>
      <c r="D47" s="290">
        <f>D46</f>
        <v>0</v>
      </c>
      <c r="E47" s="290">
        <f t="shared" ref="E47:P47" si="20">E46</f>
        <v>0</v>
      </c>
      <c r="F47" s="290">
        <f t="shared" si="20"/>
        <v>0</v>
      </c>
      <c r="G47" s="289">
        <v>0</v>
      </c>
      <c r="H47" s="348">
        <f t="shared" ref="H47:I47" si="21">H46</f>
        <v>56</v>
      </c>
      <c r="I47" s="352">
        <f t="shared" si="21"/>
        <v>100</v>
      </c>
      <c r="J47" s="348">
        <f t="shared" ref="J47:K47" si="22">J46</f>
        <v>0</v>
      </c>
      <c r="K47" s="348">
        <f t="shared" si="22"/>
        <v>0</v>
      </c>
      <c r="L47" s="289">
        <f t="shared" si="1"/>
        <v>0</v>
      </c>
      <c r="M47" s="348">
        <f t="shared" ref="M47:N47" si="23">M46</f>
        <v>1516</v>
      </c>
      <c r="N47" s="352">
        <f t="shared" si="23"/>
        <v>9853</v>
      </c>
      <c r="O47" s="290">
        <f t="shared" si="20"/>
        <v>38</v>
      </c>
      <c r="P47" s="290">
        <f t="shared" si="20"/>
        <v>453</v>
      </c>
      <c r="Q47" s="289">
        <f t="shared" si="2"/>
        <v>4.5975844920328832</v>
      </c>
    </row>
    <row r="48" spans="1:17" ht="12.75" customHeight="1" x14ac:dyDescent="0.2">
      <c r="A48" s="170">
        <v>38</v>
      </c>
      <c r="B48" s="171" t="s">
        <v>48</v>
      </c>
      <c r="C48" s="285">
        <v>0</v>
      </c>
      <c r="D48" s="285">
        <v>0</v>
      </c>
      <c r="E48" s="285">
        <v>0</v>
      </c>
      <c r="F48" s="285">
        <v>0</v>
      </c>
      <c r="G48" s="289">
        <v>0</v>
      </c>
      <c r="H48" s="346">
        <v>180</v>
      </c>
      <c r="I48" s="355">
        <v>320</v>
      </c>
      <c r="J48" s="346">
        <v>0</v>
      </c>
      <c r="K48" s="347">
        <v>0</v>
      </c>
      <c r="L48" s="289">
        <f t="shared" si="1"/>
        <v>0</v>
      </c>
      <c r="M48" s="346">
        <v>2185</v>
      </c>
      <c r="N48" s="355">
        <v>15957</v>
      </c>
      <c r="O48" s="285">
        <v>201</v>
      </c>
      <c r="P48" s="285">
        <v>2763.579999999999</v>
      </c>
      <c r="Q48" s="289">
        <f t="shared" si="2"/>
        <v>17.318919596415359</v>
      </c>
    </row>
    <row r="49" spans="1:17" ht="12.75" customHeight="1" x14ac:dyDescent="0.2">
      <c r="A49" s="170">
        <v>39</v>
      </c>
      <c r="B49" s="171" t="s">
        <v>49</v>
      </c>
      <c r="C49" s="285">
        <v>0</v>
      </c>
      <c r="D49" s="285">
        <v>0</v>
      </c>
      <c r="E49" s="285">
        <v>0</v>
      </c>
      <c r="F49" s="285">
        <v>0</v>
      </c>
      <c r="G49" s="289">
        <v>0</v>
      </c>
      <c r="H49" s="346">
        <v>57</v>
      </c>
      <c r="I49" s="355">
        <v>100</v>
      </c>
      <c r="J49" s="346">
        <v>0</v>
      </c>
      <c r="K49" s="347">
        <v>0</v>
      </c>
      <c r="L49" s="289">
        <f t="shared" si="1"/>
        <v>0</v>
      </c>
      <c r="M49" s="346">
        <v>159</v>
      </c>
      <c r="N49" s="355">
        <v>1026</v>
      </c>
      <c r="O49" s="285">
        <v>6</v>
      </c>
      <c r="P49" s="285">
        <v>89.38000000000001</v>
      </c>
      <c r="Q49" s="289">
        <f t="shared" si="2"/>
        <v>8.7115009746588719</v>
      </c>
    </row>
    <row r="50" spans="1:17" ht="12.75" customHeight="1" x14ac:dyDescent="0.2">
      <c r="A50" s="170">
        <v>40</v>
      </c>
      <c r="B50" s="171" t="s">
        <v>50</v>
      </c>
      <c r="C50" s="285">
        <v>0</v>
      </c>
      <c r="D50" s="285">
        <v>0</v>
      </c>
      <c r="E50" s="285">
        <v>0</v>
      </c>
      <c r="F50" s="285">
        <v>0</v>
      </c>
      <c r="G50" s="289">
        <v>0</v>
      </c>
      <c r="H50" s="346">
        <v>192</v>
      </c>
      <c r="I50" s="355">
        <v>114</v>
      </c>
      <c r="J50" s="346">
        <v>1</v>
      </c>
      <c r="K50" s="347">
        <v>0.5</v>
      </c>
      <c r="L50" s="289">
        <f t="shared" si="1"/>
        <v>0.43859649122807015</v>
      </c>
      <c r="M50" s="346">
        <v>163</v>
      </c>
      <c r="N50" s="355">
        <v>770</v>
      </c>
      <c r="O50" s="285">
        <v>42</v>
      </c>
      <c r="P50" s="285">
        <v>295.78999999999996</v>
      </c>
      <c r="Q50" s="289">
        <f t="shared" si="2"/>
        <v>38.414285714285711</v>
      </c>
    </row>
    <row r="51" spans="1:17" ht="12.75" customHeight="1" x14ac:dyDescent="0.2">
      <c r="A51" s="170">
        <v>41</v>
      </c>
      <c r="B51" s="171" t="s">
        <v>52</v>
      </c>
      <c r="C51" s="285">
        <v>0</v>
      </c>
      <c r="D51" s="285">
        <v>0</v>
      </c>
      <c r="E51" s="285">
        <v>0</v>
      </c>
      <c r="F51" s="285">
        <v>0</v>
      </c>
      <c r="G51" s="289">
        <v>0</v>
      </c>
      <c r="H51" s="346">
        <v>44</v>
      </c>
      <c r="I51" s="355">
        <v>69</v>
      </c>
      <c r="J51" s="346">
        <v>0</v>
      </c>
      <c r="K51" s="347">
        <v>0</v>
      </c>
      <c r="L51" s="289">
        <f t="shared" si="1"/>
        <v>0</v>
      </c>
      <c r="M51" s="346">
        <v>4508</v>
      </c>
      <c r="N51" s="355">
        <v>18740</v>
      </c>
      <c r="O51" s="285">
        <v>2099</v>
      </c>
      <c r="P51" s="285">
        <v>3016.7599999999998</v>
      </c>
      <c r="Q51" s="289">
        <f t="shared" si="2"/>
        <v>16.097972251867663</v>
      </c>
    </row>
    <row r="52" spans="1:17" ht="12.75" customHeight="1" x14ac:dyDescent="0.2">
      <c r="A52" s="170">
        <v>42</v>
      </c>
      <c r="B52" s="171" t="s">
        <v>1009</v>
      </c>
      <c r="C52" s="285">
        <v>0</v>
      </c>
      <c r="D52" s="285">
        <v>0</v>
      </c>
      <c r="E52" s="285">
        <v>0</v>
      </c>
      <c r="F52" s="285">
        <v>0</v>
      </c>
      <c r="G52" s="285">
        <v>0</v>
      </c>
      <c r="H52" s="346">
        <v>0</v>
      </c>
      <c r="I52" s="355">
        <v>0</v>
      </c>
      <c r="J52" s="346">
        <v>0</v>
      </c>
      <c r="K52" s="347">
        <v>0</v>
      </c>
      <c r="L52" s="289">
        <v>0</v>
      </c>
      <c r="M52" s="346">
        <v>43</v>
      </c>
      <c r="N52" s="355">
        <v>352</v>
      </c>
      <c r="O52" s="285">
        <v>0</v>
      </c>
      <c r="P52" s="285">
        <v>0</v>
      </c>
      <c r="Q52" s="289">
        <f t="shared" si="2"/>
        <v>0</v>
      </c>
    </row>
    <row r="53" spans="1:17" ht="12.75" customHeight="1" x14ac:dyDescent="0.2">
      <c r="A53" s="170">
        <v>43</v>
      </c>
      <c r="B53" s="171" t="s">
        <v>53</v>
      </c>
      <c r="C53" s="285">
        <v>0</v>
      </c>
      <c r="D53" s="285">
        <v>0</v>
      </c>
      <c r="E53" s="285">
        <v>0</v>
      </c>
      <c r="F53" s="285">
        <v>0</v>
      </c>
      <c r="G53" s="285">
        <v>0</v>
      </c>
      <c r="H53" s="346">
        <v>48</v>
      </c>
      <c r="I53" s="355">
        <v>77</v>
      </c>
      <c r="J53" s="346">
        <v>0</v>
      </c>
      <c r="K53" s="347">
        <v>0</v>
      </c>
      <c r="L53" s="289">
        <f t="shared" si="1"/>
        <v>0</v>
      </c>
      <c r="M53" s="346">
        <v>68</v>
      </c>
      <c r="N53" s="355">
        <v>312</v>
      </c>
      <c r="O53" s="285">
        <v>29</v>
      </c>
      <c r="P53" s="285">
        <v>55</v>
      </c>
      <c r="Q53" s="289">
        <f t="shared" si="2"/>
        <v>17.628205128205128</v>
      </c>
    </row>
    <row r="54" spans="1:17" ht="12.75" customHeight="1" x14ac:dyDescent="0.2">
      <c r="A54" s="170">
        <v>44</v>
      </c>
      <c r="B54" s="171" t="s">
        <v>54</v>
      </c>
      <c r="C54" s="285">
        <v>0</v>
      </c>
      <c r="D54" s="285">
        <v>0</v>
      </c>
      <c r="E54" s="285">
        <v>0</v>
      </c>
      <c r="F54" s="285">
        <v>0</v>
      </c>
      <c r="G54" s="285">
        <v>0</v>
      </c>
      <c r="H54" s="346">
        <v>0</v>
      </c>
      <c r="I54" s="355">
        <v>0</v>
      </c>
      <c r="J54" s="346">
        <v>0</v>
      </c>
      <c r="K54" s="347">
        <v>0</v>
      </c>
      <c r="L54" s="289">
        <v>0</v>
      </c>
      <c r="M54" s="346">
        <v>1475</v>
      </c>
      <c r="N54" s="355">
        <v>4787</v>
      </c>
      <c r="O54" s="285">
        <v>1239</v>
      </c>
      <c r="P54" s="285">
        <v>2484.5599999999995</v>
      </c>
      <c r="Q54" s="289">
        <f t="shared" si="2"/>
        <v>51.90223522038854</v>
      </c>
    </row>
    <row r="55" spans="1:17" ht="12.75" customHeight="1" x14ac:dyDescent="0.2">
      <c r="A55" s="170">
        <v>45</v>
      </c>
      <c r="B55" s="171" t="s">
        <v>55</v>
      </c>
      <c r="C55" s="285">
        <v>0</v>
      </c>
      <c r="D55" s="285">
        <v>0</v>
      </c>
      <c r="E55" s="285">
        <v>0</v>
      </c>
      <c r="F55" s="285">
        <v>0</v>
      </c>
      <c r="G55" s="285">
        <v>0</v>
      </c>
      <c r="H55" s="346">
        <v>44</v>
      </c>
      <c r="I55" s="355">
        <v>69</v>
      </c>
      <c r="J55" s="346">
        <v>0</v>
      </c>
      <c r="K55" s="347">
        <v>0</v>
      </c>
      <c r="L55" s="289">
        <f t="shared" si="1"/>
        <v>0</v>
      </c>
      <c r="M55" s="346">
        <v>70</v>
      </c>
      <c r="N55" s="355">
        <v>217</v>
      </c>
      <c r="O55" s="285">
        <v>56</v>
      </c>
      <c r="P55" s="285">
        <v>34.1</v>
      </c>
      <c r="Q55" s="289">
        <f t="shared" si="2"/>
        <v>15.714285714285714</v>
      </c>
    </row>
    <row r="56" spans="1:17" s="149" customFormat="1" ht="12.75" customHeight="1" x14ac:dyDescent="0.2">
      <c r="A56" s="169"/>
      <c r="B56" s="174" t="s">
        <v>56</v>
      </c>
      <c r="C56" s="290">
        <f>SUM(C46:C55)</f>
        <v>0</v>
      </c>
      <c r="D56" s="290">
        <f>SUM(D48:D55)</f>
        <v>0</v>
      </c>
      <c r="E56" s="290">
        <f>SUM(E48:E55)</f>
        <v>0</v>
      </c>
      <c r="F56" s="290">
        <f>SUM(F48:F55)</f>
        <v>0</v>
      </c>
      <c r="G56" s="289">
        <v>0</v>
      </c>
      <c r="H56" s="348">
        <f>SUM(H48:H55)</f>
        <v>565</v>
      </c>
      <c r="I56" s="352">
        <f>SUM(I48:I55)</f>
        <v>749</v>
      </c>
      <c r="J56" s="348">
        <f>SUM(J48:J55)</f>
        <v>1</v>
      </c>
      <c r="K56" s="348">
        <f>SUM(K48:K55)</f>
        <v>0.5</v>
      </c>
      <c r="L56" s="289">
        <f t="shared" si="1"/>
        <v>6.6755674232309742E-2</v>
      </c>
      <c r="M56" s="348">
        <f>SUM(M48:M55)</f>
        <v>8671</v>
      </c>
      <c r="N56" s="352">
        <f>SUM(N48:N55)</f>
        <v>42161</v>
      </c>
      <c r="O56" s="290">
        <f t="shared" ref="O56:P56" si="24">SUM(O48:O55)</f>
        <v>3672</v>
      </c>
      <c r="P56" s="290">
        <f t="shared" si="24"/>
        <v>8739.1699999999983</v>
      </c>
      <c r="Q56" s="360">
        <f t="shared" si="2"/>
        <v>20.728089940940674</v>
      </c>
    </row>
    <row r="57" spans="1:17" s="149" customFormat="1" ht="12.75" customHeight="1" x14ac:dyDescent="0.2">
      <c r="A57" s="174"/>
      <c r="B57" s="174" t="s">
        <v>6</v>
      </c>
      <c r="C57" s="290">
        <f>C56+C47+C45+C42</f>
        <v>127</v>
      </c>
      <c r="D57" s="290">
        <f>D56+D47+D45+D42</f>
        <v>43177</v>
      </c>
      <c r="E57" s="290">
        <f>E56+E47+E45+E42</f>
        <v>17</v>
      </c>
      <c r="F57" s="290">
        <f>F56+F47+F45+F42</f>
        <v>5561.33</v>
      </c>
      <c r="G57" s="289">
        <f t="shared" si="0"/>
        <v>12.880306644741413</v>
      </c>
      <c r="H57" s="349">
        <f>H56+H47+H45+H42</f>
        <v>28160</v>
      </c>
      <c r="I57" s="353">
        <f>I56+I47+I45+I42</f>
        <v>46837</v>
      </c>
      <c r="J57" s="349">
        <f>J56+J47+J45+J42</f>
        <v>5958</v>
      </c>
      <c r="K57" s="349">
        <f>K56+K47+K45+K42</f>
        <v>9447.4299999999985</v>
      </c>
      <c r="L57" s="289">
        <f t="shared" si="1"/>
        <v>20.170869184618994</v>
      </c>
      <c r="M57" s="349">
        <f>M56+M47+M45+M42</f>
        <v>108241</v>
      </c>
      <c r="N57" s="353">
        <f>N56+N47+N45+N42</f>
        <v>599789</v>
      </c>
      <c r="O57" s="290">
        <f>O56+O47+O45+O42</f>
        <v>31998</v>
      </c>
      <c r="P57" s="290">
        <f>P56+P47+P45+P42</f>
        <v>122559.31</v>
      </c>
      <c r="Q57" s="360">
        <f t="shared" si="2"/>
        <v>20.433737531031746</v>
      </c>
    </row>
    <row r="58" spans="1:17" ht="13.5" customHeight="1" x14ac:dyDescent="0.2">
      <c r="A58" s="84"/>
      <c r="B58" s="84"/>
      <c r="C58" s="144"/>
      <c r="D58" s="144"/>
      <c r="E58" s="144"/>
      <c r="F58" s="144"/>
      <c r="G58" s="150"/>
      <c r="H58" s="144"/>
      <c r="I58" s="145" t="s">
        <v>1077</v>
      </c>
      <c r="J58" s="144"/>
      <c r="K58" s="144"/>
      <c r="L58" s="150"/>
      <c r="M58" s="144"/>
      <c r="N58" s="144"/>
      <c r="O58" s="144"/>
      <c r="P58" s="144"/>
      <c r="Q58" s="150"/>
    </row>
    <row r="59" spans="1:17" ht="13.5" customHeight="1" x14ac:dyDescent="0.2">
      <c r="A59" s="84"/>
      <c r="B59" s="84"/>
      <c r="C59" s="144"/>
      <c r="D59" s="144"/>
      <c r="E59" s="144"/>
      <c r="F59" s="144"/>
      <c r="G59" s="150"/>
      <c r="H59" s="144"/>
      <c r="I59" s="144"/>
      <c r="J59" s="144"/>
      <c r="K59" s="144"/>
      <c r="L59" s="144"/>
      <c r="M59" s="144"/>
      <c r="N59" s="144"/>
      <c r="O59" s="144"/>
      <c r="P59" s="144"/>
      <c r="Q59" s="150"/>
    </row>
    <row r="60" spans="1:17" ht="13.5" customHeight="1" x14ac:dyDescent="0.2">
      <c r="A60" s="84"/>
      <c r="B60" s="84"/>
      <c r="C60" s="144"/>
      <c r="D60" s="144"/>
      <c r="E60" s="144"/>
      <c r="F60" s="144"/>
      <c r="G60" s="150"/>
      <c r="H60" s="144"/>
      <c r="I60" s="144"/>
      <c r="J60" s="144"/>
      <c r="K60" s="144"/>
      <c r="L60" s="150"/>
      <c r="M60" s="144"/>
      <c r="N60" s="144"/>
      <c r="O60" s="144"/>
      <c r="P60" s="144"/>
      <c r="Q60" s="150"/>
    </row>
    <row r="61" spans="1:17" ht="13.5" customHeight="1" x14ac:dyDescent="0.2">
      <c r="A61" s="84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ht="13.5" customHeight="1" x14ac:dyDescent="0.2">
      <c r="A62" s="84"/>
      <c r="B62" s="84"/>
      <c r="C62" s="144"/>
      <c r="D62" s="144"/>
      <c r="E62" s="144"/>
      <c r="F62" s="144"/>
      <c r="G62" s="150"/>
      <c r="H62" s="144"/>
      <c r="I62" s="144"/>
      <c r="J62" s="145"/>
      <c r="K62" s="145"/>
      <c r="L62" s="150"/>
      <c r="M62" s="144"/>
      <c r="N62" s="144"/>
      <c r="O62" s="144"/>
      <c r="P62" s="144"/>
      <c r="Q62" s="150"/>
    </row>
    <row r="63" spans="1:17" ht="13.5" customHeight="1" x14ac:dyDescent="0.2">
      <c r="A63" s="84"/>
      <c r="B63" s="84"/>
      <c r="C63" s="144"/>
      <c r="D63" s="144"/>
      <c r="E63" s="144"/>
      <c r="F63" s="144"/>
      <c r="G63" s="150"/>
      <c r="H63" s="144"/>
      <c r="I63" s="144"/>
      <c r="J63" s="144"/>
      <c r="K63" s="144"/>
      <c r="L63" s="150"/>
      <c r="M63" s="144"/>
      <c r="N63" s="144"/>
      <c r="O63" s="144"/>
      <c r="P63" s="144"/>
      <c r="Q63" s="150"/>
    </row>
    <row r="64" spans="1:17" ht="13.5" customHeight="1" x14ac:dyDescent="0.2">
      <c r="A64" s="84"/>
      <c r="B64" s="84"/>
      <c r="C64" s="144"/>
      <c r="D64" s="144"/>
      <c r="E64" s="144"/>
      <c r="F64" s="144"/>
      <c r="G64" s="150"/>
      <c r="H64" s="144"/>
      <c r="I64" s="144"/>
      <c r="J64" s="144"/>
      <c r="K64" s="144"/>
      <c r="L64" s="150"/>
      <c r="M64" s="144"/>
      <c r="N64" s="144"/>
      <c r="O64" s="144"/>
      <c r="P64" s="144"/>
      <c r="Q64" s="150"/>
    </row>
    <row r="65" spans="1:17" ht="13.5" customHeight="1" x14ac:dyDescent="0.2">
      <c r="A65" s="84"/>
      <c r="B65" s="84"/>
      <c r="C65" s="144"/>
      <c r="D65" s="144"/>
      <c r="E65" s="144"/>
      <c r="F65" s="144"/>
      <c r="G65" s="150"/>
      <c r="H65" s="144"/>
      <c r="I65" s="144"/>
      <c r="J65" s="144"/>
      <c r="K65" s="144"/>
      <c r="L65" s="150"/>
      <c r="M65" s="144"/>
      <c r="N65" s="144"/>
      <c r="O65" s="144"/>
      <c r="P65" s="144"/>
      <c r="Q65" s="150"/>
    </row>
    <row r="66" spans="1:17" ht="13.5" customHeight="1" x14ac:dyDescent="0.2">
      <c r="A66" s="84"/>
      <c r="B66" s="84"/>
      <c r="C66" s="144"/>
      <c r="D66" s="144"/>
      <c r="E66" s="144"/>
      <c r="F66" s="144"/>
      <c r="G66" s="150"/>
      <c r="H66" s="144"/>
      <c r="I66" s="144"/>
      <c r="J66" s="144"/>
      <c r="K66" s="144"/>
      <c r="L66" s="150"/>
      <c r="M66" s="144"/>
      <c r="N66" s="144"/>
      <c r="O66" s="144"/>
      <c r="P66" s="144"/>
      <c r="Q66" s="150"/>
    </row>
    <row r="67" spans="1:17" ht="13.5" customHeight="1" x14ac:dyDescent="0.2">
      <c r="A67" s="84"/>
      <c r="B67" s="84"/>
      <c r="C67" s="144"/>
      <c r="D67" s="144"/>
      <c r="E67" s="144"/>
      <c r="F67" s="144"/>
      <c r="G67" s="150"/>
      <c r="H67" s="144"/>
      <c r="I67" s="144"/>
      <c r="J67" s="144"/>
      <c r="K67" s="144"/>
      <c r="L67" s="150"/>
      <c r="M67" s="144"/>
      <c r="N67" s="144"/>
      <c r="O67" s="144"/>
      <c r="P67" s="144"/>
      <c r="Q67" s="150"/>
    </row>
    <row r="68" spans="1:17" ht="13.5" customHeight="1" x14ac:dyDescent="0.2">
      <c r="A68" s="84"/>
      <c r="B68" s="84"/>
      <c r="C68" s="144"/>
      <c r="D68" s="144"/>
      <c r="E68" s="144"/>
      <c r="F68" s="144"/>
      <c r="G68" s="150"/>
      <c r="H68" s="144"/>
      <c r="I68" s="144"/>
      <c r="J68" s="144"/>
      <c r="K68" s="144"/>
      <c r="L68" s="150"/>
      <c r="M68" s="144"/>
      <c r="N68" s="144"/>
      <c r="O68" s="144"/>
      <c r="P68" s="144"/>
      <c r="Q68" s="150"/>
    </row>
    <row r="69" spans="1:17" ht="13.5" customHeight="1" x14ac:dyDescent="0.2">
      <c r="A69" s="84"/>
      <c r="B69" s="84"/>
      <c r="C69" s="144"/>
      <c r="D69" s="144"/>
      <c r="E69" s="144"/>
      <c r="F69" s="144"/>
      <c r="G69" s="150"/>
      <c r="H69" s="144"/>
      <c r="I69" s="144"/>
      <c r="J69" s="144"/>
      <c r="K69" s="144"/>
      <c r="L69" s="150"/>
      <c r="M69" s="144"/>
      <c r="N69" s="144"/>
      <c r="O69" s="144"/>
      <c r="P69" s="144"/>
      <c r="Q69" s="150"/>
    </row>
    <row r="70" spans="1:17" ht="13.5" customHeight="1" x14ac:dyDescent="0.2">
      <c r="A70" s="84"/>
      <c r="B70" s="84"/>
      <c r="C70" s="144"/>
      <c r="D70" s="144"/>
      <c r="E70" s="144"/>
      <c r="F70" s="144"/>
      <c r="G70" s="150"/>
      <c r="H70" s="144"/>
      <c r="I70" s="144"/>
      <c r="J70" s="144"/>
      <c r="K70" s="144"/>
      <c r="L70" s="150"/>
      <c r="M70" s="144"/>
      <c r="N70" s="144"/>
      <c r="O70" s="144"/>
      <c r="P70" s="144"/>
      <c r="Q70" s="150"/>
    </row>
    <row r="71" spans="1:17" ht="13.5" customHeight="1" x14ac:dyDescent="0.2">
      <c r="A71" s="84"/>
      <c r="B71" s="84"/>
      <c r="C71" s="144"/>
      <c r="D71" s="144"/>
      <c r="E71" s="144"/>
      <c r="F71" s="144"/>
      <c r="G71" s="150"/>
      <c r="H71" s="144"/>
      <c r="I71" s="144"/>
      <c r="J71" s="144"/>
      <c r="K71" s="144"/>
      <c r="L71" s="150"/>
      <c r="M71" s="144"/>
      <c r="N71" s="144"/>
      <c r="O71" s="144"/>
      <c r="P71" s="144"/>
      <c r="Q71" s="150"/>
    </row>
    <row r="72" spans="1:17" ht="13.5" customHeight="1" x14ac:dyDescent="0.2">
      <c r="A72" s="84"/>
      <c r="B72" s="84"/>
      <c r="C72" s="144"/>
      <c r="D72" s="144"/>
      <c r="E72" s="144"/>
      <c r="F72" s="144"/>
      <c r="G72" s="150"/>
      <c r="H72" s="144"/>
      <c r="I72" s="144"/>
      <c r="J72" s="144"/>
      <c r="K72" s="144"/>
      <c r="L72" s="150"/>
      <c r="M72" s="144"/>
      <c r="N72" s="144"/>
      <c r="O72" s="144"/>
      <c r="P72" s="144"/>
      <c r="Q72" s="150"/>
    </row>
    <row r="73" spans="1:17" ht="13.5" customHeight="1" x14ac:dyDescent="0.2">
      <c r="A73" s="84"/>
      <c r="B73" s="84"/>
      <c r="C73" s="144"/>
      <c r="D73" s="144"/>
      <c r="E73" s="144"/>
      <c r="F73" s="144"/>
      <c r="G73" s="150"/>
      <c r="H73" s="144"/>
      <c r="I73" s="144"/>
      <c r="J73" s="144"/>
      <c r="K73" s="144"/>
      <c r="L73" s="150"/>
      <c r="M73" s="144"/>
      <c r="N73" s="144"/>
      <c r="O73" s="144"/>
      <c r="P73" s="144"/>
      <c r="Q73" s="150"/>
    </row>
    <row r="74" spans="1:17" ht="13.5" customHeight="1" x14ac:dyDescent="0.2">
      <c r="A74" s="84"/>
      <c r="B74" s="84"/>
      <c r="C74" s="144"/>
      <c r="D74" s="144"/>
      <c r="E74" s="144"/>
      <c r="F74" s="144"/>
      <c r="G74" s="150"/>
      <c r="H74" s="144"/>
      <c r="I74" s="144"/>
      <c r="J74" s="144"/>
      <c r="K74" s="144"/>
      <c r="L74" s="150"/>
      <c r="M74" s="144"/>
      <c r="N74" s="144"/>
      <c r="O74" s="144"/>
      <c r="P74" s="144"/>
      <c r="Q74" s="150"/>
    </row>
    <row r="75" spans="1:17" ht="13.5" customHeight="1" x14ac:dyDescent="0.2">
      <c r="A75" s="84"/>
      <c r="B75" s="84"/>
      <c r="C75" s="144"/>
      <c r="D75" s="144"/>
      <c r="E75" s="144"/>
      <c r="F75" s="144"/>
      <c r="G75" s="150"/>
      <c r="H75" s="144"/>
      <c r="I75" s="144"/>
      <c r="J75" s="144"/>
      <c r="K75" s="144"/>
      <c r="L75" s="150"/>
      <c r="M75" s="144"/>
      <c r="N75" s="144"/>
      <c r="O75" s="144"/>
      <c r="P75" s="144"/>
      <c r="Q75" s="150"/>
    </row>
    <row r="76" spans="1:17" ht="13.5" customHeight="1" x14ac:dyDescent="0.2">
      <c r="A76" s="84"/>
      <c r="B76" s="84"/>
      <c r="C76" s="144"/>
      <c r="D76" s="144"/>
      <c r="E76" s="144"/>
      <c r="F76" s="144"/>
      <c r="G76" s="150"/>
      <c r="H76" s="144"/>
      <c r="I76" s="144"/>
      <c r="J76" s="144"/>
      <c r="K76" s="144"/>
      <c r="L76" s="150"/>
      <c r="M76" s="144"/>
      <c r="N76" s="144"/>
      <c r="O76" s="144"/>
      <c r="P76" s="144"/>
      <c r="Q76" s="150"/>
    </row>
    <row r="77" spans="1:17" ht="13.5" customHeight="1" x14ac:dyDescent="0.2">
      <c r="A77" s="84"/>
      <c r="B77" s="84"/>
      <c r="C77" s="144"/>
      <c r="D77" s="144"/>
      <c r="E77" s="144"/>
      <c r="F77" s="144"/>
      <c r="G77" s="150"/>
      <c r="H77" s="144"/>
      <c r="I77" s="144"/>
      <c r="J77" s="144"/>
      <c r="K77" s="144"/>
      <c r="L77" s="150"/>
      <c r="M77" s="144"/>
      <c r="N77" s="144"/>
      <c r="O77" s="144"/>
      <c r="P77" s="144"/>
      <c r="Q77" s="150"/>
    </row>
    <row r="78" spans="1:17" ht="13.5" customHeight="1" x14ac:dyDescent="0.2">
      <c r="A78" s="84"/>
      <c r="B78" s="84"/>
      <c r="C78" s="144"/>
      <c r="D78" s="144"/>
      <c r="E78" s="144"/>
      <c r="F78" s="144"/>
      <c r="G78" s="150"/>
      <c r="H78" s="144"/>
      <c r="I78" s="144"/>
      <c r="J78" s="144"/>
      <c r="K78" s="144"/>
      <c r="L78" s="150"/>
      <c r="M78" s="144"/>
      <c r="N78" s="144"/>
      <c r="O78" s="144"/>
      <c r="P78" s="144"/>
      <c r="Q78" s="150"/>
    </row>
    <row r="79" spans="1:17" ht="13.5" customHeight="1" x14ac:dyDescent="0.2">
      <c r="A79" s="84"/>
      <c r="B79" s="84"/>
      <c r="C79" s="144"/>
      <c r="D79" s="144"/>
      <c r="E79" s="144"/>
      <c r="F79" s="144"/>
      <c r="G79" s="150"/>
      <c r="H79" s="144"/>
      <c r="I79" s="144"/>
      <c r="J79" s="144"/>
      <c r="K79" s="144"/>
      <c r="L79" s="150"/>
      <c r="M79" s="144"/>
      <c r="N79" s="144"/>
      <c r="O79" s="144"/>
      <c r="P79" s="144"/>
      <c r="Q79" s="150"/>
    </row>
    <row r="80" spans="1:17" ht="13.5" customHeight="1" x14ac:dyDescent="0.2">
      <c r="A80" s="84"/>
      <c r="B80" s="84"/>
      <c r="C80" s="144"/>
      <c r="D80" s="144"/>
      <c r="E80" s="144"/>
      <c r="F80" s="144"/>
      <c r="G80" s="150"/>
      <c r="H80" s="144"/>
      <c r="I80" s="144"/>
      <c r="J80" s="144"/>
      <c r="K80" s="144"/>
      <c r="L80" s="150"/>
      <c r="M80" s="144"/>
      <c r="N80" s="144"/>
      <c r="O80" s="144"/>
      <c r="P80" s="144"/>
      <c r="Q80" s="150"/>
    </row>
    <row r="81" spans="1:17" ht="13.5" customHeight="1" x14ac:dyDescent="0.2">
      <c r="A81" s="84"/>
      <c r="B81" s="84"/>
      <c r="C81" s="144"/>
      <c r="D81" s="144"/>
      <c r="E81" s="144"/>
      <c r="F81" s="144"/>
      <c r="G81" s="150"/>
      <c r="H81" s="144"/>
      <c r="I81" s="144"/>
      <c r="J81" s="144"/>
      <c r="K81" s="144"/>
      <c r="L81" s="150"/>
      <c r="M81" s="144"/>
      <c r="N81" s="144"/>
      <c r="O81" s="144"/>
      <c r="P81" s="144"/>
      <c r="Q81" s="150"/>
    </row>
    <row r="82" spans="1:17" ht="13.5" customHeight="1" x14ac:dyDescent="0.2">
      <c r="A82" s="84"/>
      <c r="B82" s="84"/>
      <c r="C82" s="144"/>
      <c r="D82" s="144"/>
      <c r="E82" s="144"/>
      <c r="F82" s="144"/>
      <c r="G82" s="150"/>
      <c r="H82" s="144"/>
      <c r="I82" s="144"/>
      <c r="J82" s="144"/>
      <c r="K82" s="144"/>
      <c r="L82" s="150"/>
      <c r="M82" s="144"/>
      <c r="N82" s="144"/>
      <c r="O82" s="144"/>
      <c r="P82" s="144"/>
      <c r="Q82" s="150"/>
    </row>
    <row r="83" spans="1:17" ht="13.5" customHeight="1" x14ac:dyDescent="0.2">
      <c r="A83" s="84"/>
      <c r="B83" s="84"/>
      <c r="C83" s="144"/>
      <c r="D83" s="144"/>
      <c r="E83" s="144"/>
      <c r="F83" s="144"/>
      <c r="G83" s="150"/>
      <c r="H83" s="144"/>
      <c r="I83" s="144"/>
      <c r="J83" s="144"/>
      <c r="K83" s="144"/>
      <c r="L83" s="150"/>
      <c r="M83" s="144"/>
      <c r="N83" s="144"/>
      <c r="O83" s="144"/>
      <c r="P83" s="144"/>
      <c r="Q83" s="150"/>
    </row>
    <row r="84" spans="1:17" ht="13.5" customHeight="1" x14ac:dyDescent="0.2">
      <c r="A84" s="84"/>
      <c r="B84" s="84"/>
      <c r="C84" s="144"/>
      <c r="D84" s="144"/>
      <c r="E84" s="144"/>
      <c r="F84" s="144"/>
      <c r="G84" s="150"/>
      <c r="H84" s="144"/>
      <c r="I84" s="144"/>
      <c r="J84" s="144"/>
      <c r="K84" s="144"/>
      <c r="L84" s="150"/>
      <c r="M84" s="144"/>
      <c r="N84" s="144"/>
      <c r="O84" s="144"/>
      <c r="P84" s="144"/>
      <c r="Q84" s="150"/>
    </row>
    <row r="85" spans="1:17" ht="13.5" customHeight="1" x14ac:dyDescent="0.2">
      <c r="A85" s="84"/>
      <c r="B85" s="84"/>
      <c r="C85" s="144"/>
      <c r="D85" s="144"/>
      <c r="E85" s="144"/>
      <c r="F85" s="144"/>
      <c r="G85" s="150"/>
      <c r="H85" s="144"/>
      <c r="I85" s="144"/>
      <c r="J85" s="144"/>
      <c r="K85" s="144"/>
      <c r="L85" s="150"/>
      <c r="M85" s="144"/>
      <c r="N85" s="144"/>
      <c r="O85" s="144"/>
      <c r="P85" s="144"/>
      <c r="Q85" s="150"/>
    </row>
    <row r="86" spans="1:17" ht="13.5" customHeight="1" x14ac:dyDescent="0.2">
      <c r="A86" s="84"/>
      <c r="B86" s="84"/>
      <c r="C86" s="144"/>
      <c r="D86" s="144"/>
      <c r="E86" s="144"/>
      <c r="F86" s="144"/>
      <c r="G86" s="150"/>
      <c r="H86" s="144"/>
      <c r="I86" s="144"/>
      <c r="J86" s="144"/>
      <c r="K86" s="144"/>
      <c r="L86" s="150"/>
      <c r="M86" s="144"/>
      <c r="N86" s="144"/>
      <c r="O86" s="144"/>
      <c r="P86" s="144"/>
      <c r="Q86" s="150"/>
    </row>
    <row r="87" spans="1:17" ht="13.5" customHeight="1" x14ac:dyDescent="0.2">
      <c r="A87" s="84"/>
      <c r="B87" s="84"/>
      <c r="C87" s="144"/>
      <c r="D87" s="144"/>
      <c r="E87" s="144"/>
      <c r="F87" s="144"/>
      <c r="G87" s="150"/>
      <c r="H87" s="144"/>
      <c r="I87" s="144"/>
      <c r="J87" s="144"/>
      <c r="K87" s="144"/>
      <c r="L87" s="150"/>
      <c r="M87" s="144"/>
      <c r="N87" s="144"/>
      <c r="O87" s="144"/>
      <c r="P87" s="144"/>
      <c r="Q87" s="150"/>
    </row>
    <row r="88" spans="1:17" ht="13.5" customHeight="1" x14ac:dyDescent="0.2">
      <c r="A88" s="84"/>
      <c r="B88" s="84"/>
      <c r="C88" s="144"/>
      <c r="D88" s="144"/>
      <c r="E88" s="144"/>
      <c r="F88" s="144"/>
      <c r="G88" s="150"/>
      <c r="H88" s="144"/>
      <c r="I88" s="144"/>
      <c r="J88" s="144"/>
      <c r="K88" s="144"/>
      <c r="L88" s="150"/>
      <c r="M88" s="144"/>
      <c r="N88" s="144"/>
      <c r="O88" s="144"/>
      <c r="P88" s="144"/>
      <c r="Q88" s="150"/>
    </row>
    <row r="89" spans="1:17" ht="13.5" customHeight="1" x14ac:dyDescent="0.2">
      <c r="A89" s="84"/>
      <c r="B89" s="84"/>
      <c r="C89" s="144"/>
      <c r="D89" s="144"/>
      <c r="E89" s="144"/>
      <c r="F89" s="144"/>
      <c r="G89" s="150"/>
      <c r="H89" s="144"/>
      <c r="I89" s="144"/>
      <c r="J89" s="144"/>
      <c r="K89" s="144"/>
      <c r="L89" s="150"/>
      <c r="M89" s="144"/>
      <c r="N89" s="144"/>
      <c r="O89" s="144"/>
      <c r="P89" s="144"/>
      <c r="Q89" s="150"/>
    </row>
    <row r="90" spans="1:17" ht="13.5" customHeight="1" x14ac:dyDescent="0.2">
      <c r="A90" s="84"/>
      <c r="B90" s="84"/>
      <c r="C90" s="144"/>
      <c r="D90" s="144"/>
      <c r="E90" s="144"/>
      <c r="F90" s="144"/>
      <c r="G90" s="150"/>
      <c r="H90" s="144"/>
      <c r="I90" s="144"/>
      <c r="J90" s="144"/>
      <c r="K90" s="144"/>
      <c r="L90" s="150"/>
      <c r="M90" s="144"/>
      <c r="N90" s="144"/>
      <c r="O90" s="144"/>
      <c r="P90" s="144"/>
      <c r="Q90" s="150"/>
    </row>
    <row r="91" spans="1:17" ht="13.5" customHeight="1" x14ac:dyDescent="0.2">
      <c r="A91" s="84"/>
      <c r="B91" s="84"/>
      <c r="C91" s="144"/>
      <c r="D91" s="144"/>
      <c r="E91" s="144"/>
      <c r="F91" s="144"/>
      <c r="G91" s="150"/>
      <c r="H91" s="144"/>
      <c r="I91" s="144"/>
      <c r="J91" s="144"/>
      <c r="K91" s="144"/>
      <c r="L91" s="150"/>
      <c r="M91" s="144"/>
      <c r="N91" s="144"/>
      <c r="O91" s="144"/>
      <c r="P91" s="144"/>
      <c r="Q91" s="150"/>
    </row>
    <row r="92" spans="1:17" ht="13.5" customHeight="1" x14ac:dyDescent="0.2">
      <c r="A92" s="84"/>
      <c r="B92" s="84"/>
      <c r="C92" s="144"/>
      <c r="D92" s="144"/>
      <c r="E92" s="144"/>
      <c r="F92" s="144"/>
      <c r="G92" s="150"/>
      <c r="H92" s="144"/>
      <c r="I92" s="144"/>
      <c r="J92" s="144"/>
      <c r="K92" s="144"/>
      <c r="L92" s="150"/>
      <c r="M92" s="144"/>
      <c r="N92" s="144"/>
      <c r="O92" s="144"/>
      <c r="P92" s="144"/>
      <c r="Q92" s="150"/>
    </row>
    <row r="93" spans="1:17" ht="13.5" customHeight="1" x14ac:dyDescent="0.2">
      <c r="A93" s="84"/>
      <c r="B93" s="84"/>
      <c r="C93" s="144"/>
      <c r="D93" s="144"/>
      <c r="E93" s="144"/>
      <c r="F93" s="144"/>
      <c r="G93" s="150"/>
      <c r="H93" s="144"/>
      <c r="I93" s="144"/>
      <c r="J93" s="144"/>
      <c r="K93" s="144"/>
      <c r="L93" s="150"/>
      <c r="M93" s="144"/>
      <c r="N93" s="144"/>
      <c r="O93" s="144"/>
      <c r="P93" s="144"/>
      <c r="Q93" s="150"/>
    </row>
    <row r="94" spans="1:17" ht="13.5" customHeight="1" x14ac:dyDescent="0.2">
      <c r="A94" s="84"/>
      <c r="B94" s="84"/>
      <c r="C94" s="144"/>
      <c r="D94" s="144"/>
      <c r="E94" s="144"/>
      <c r="F94" s="144"/>
      <c r="G94" s="150"/>
      <c r="H94" s="144"/>
      <c r="I94" s="144"/>
      <c r="J94" s="144"/>
      <c r="K94" s="144"/>
      <c r="L94" s="150"/>
      <c r="M94" s="144"/>
      <c r="N94" s="144"/>
      <c r="O94" s="144"/>
      <c r="P94" s="144"/>
      <c r="Q94" s="150"/>
    </row>
    <row r="95" spans="1:17" ht="13.5" customHeight="1" x14ac:dyDescent="0.2">
      <c r="A95" s="84"/>
      <c r="B95" s="84"/>
      <c r="C95" s="144"/>
      <c r="D95" s="144"/>
      <c r="E95" s="144"/>
      <c r="F95" s="144"/>
      <c r="G95" s="150"/>
      <c r="H95" s="144"/>
      <c r="I95" s="144"/>
      <c r="J95" s="144"/>
      <c r="K95" s="144"/>
      <c r="L95" s="150"/>
      <c r="M95" s="144"/>
      <c r="N95" s="144"/>
      <c r="O95" s="144"/>
      <c r="P95" s="144"/>
      <c r="Q95" s="150"/>
    </row>
    <row r="96" spans="1:17" ht="13.5" customHeight="1" x14ac:dyDescent="0.2">
      <c r="A96" s="84"/>
      <c r="B96" s="84"/>
      <c r="C96" s="144"/>
      <c r="D96" s="144"/>
      <c r="E96" s="144"/>
      <c r="F96" s="144"/>
      <c r="G96" s="150"/>
      <c r="H96" s="144"/>
      <c r="I96" s="144"/>
      <c r="J96" s="144"/>
      <c r="K96" s="144"/>
      <c r="L96" s="150"/>
      <c r="M96" s="144"/>
      <c r="N96" s="144"/>
      <c r="O96" s="144"/>
      <c r="P96" s="144"/>
      <c r="Q96" s="150"/>
    </row>
    <row r="97" spans="1:17" ht="13.5" customHeight="1" x14ac:dyDescent="0.2">
      <c r="A97" s="84"/>
      <c r="B97" s="84"/>
      <c r="C97" s="144"/>
      <c r="D97" s="144"/>
      <c r="E97" s="144"/>
      <c r="F97" s="144"/>
      <c r="G97" s="150"/>
      <c r="H97" s="144"/>
      <c r="I97" s="144"/>
      <c r="J97" s="144"/>
      <c r="K97" s="144"/>
      <c r="L97" s="150"/>
      <c r="M97" s="144"/>
      <c r="N97" s="144"/>
      <c r="O97" s="144"/>
      <c r="P97" s="144"/>
      <c r="Q97" s="150"/>
    </row>
    <row r="98" spans="1:17" ht="13.5" customHeight="1" x14ac:dyDescent="0.2">
      <c r="A98" s="84"/>
      <c r="B98" s="84"/>
      <c r="C98" s="144"/>
      <c r="D98" s="144"/>
      <c r="E98" s="144"/>
      <c r="F98" s="144"/>
      <c r="G98" s="150"/>
      <c r="H98" s="144"/>
      <c r="I98" s="144"/>
      <c r="J98" s="144"/>
      <c r="K98" s="144"/>
      <c r="L98" s="150"/>
      <c r="M98" s="144"/>
      <c r="N98" s="144"/>
      <c r="O98" s="144"/>
      <c r="P98" s="144"/>
      <c r="Q98" s="150"/>
    </row>
    <row r="99" spans="1:17" ht="13.5" customHeight="1" x14ac:dyDescent="0.2">
      <c r="A99" s="84"/>
      <c r="B99" s="84"/>
      <c r="C99" s="144"/>
      <c r="D99" s="144"/>
      <c r="E99" s="144"/>
      <c r="F99" s="144"/>
      <c r="G99" s="150"/>
      <c r="H99" s="144"/>
      <c r="I99" s="144"/>
      <c r="J99" s="144"/>
      <c r="K99" s="144"/>
      <c r="L99" s="150"/>
      <c r="M99" s="144"/>
      <c r="N99" s="144"/>
      <c r="O99" s="144"/>
      <c r="P99" s="144"/>
      <c r="Q99" s="150"/>
    </row>
    <row r="100" spans="1:17" ht="13.5" customHeight="1" x14ac:dyDescent="0.2">
      <c r="A100" s="84"/>
      <c r="B100" s="84"/>
      <c r="C100" s="144"/>
      <c r="D100" s="144"/>
      <c r="E100" s="144"/>
      <c r="F100" s="144"/>
      <c r="G100" s="150"/>
      <c r="H100" s="144"/>
      <c r="I100" s="144"/>
      <c r="J100" s="144"/>
      <c r="K100" s="144"/>
      <c r="L100" s="150"/>
      <c r="M100" s="144"/>
      <c r="N100" s="144"/>
      <c r="O100" s="144"/>
      <c r="P100" s="144"/>
      <c r="Q100" s="150"/>
    </row>
  </sheetData>
  <mergeCells count="16">
    <mergeCell ref="Q3:Q5"/>
    <mergeCell ref="A1:Q1"/>
    <mergeCell ref="A3:A5"/>
    <mergeCell ref="B3:B5"/>
    <mergeCell ref="J4:K4"/>
    <mergeCell ref="G3:G5"/>
    <mergeCell ref="H4:I4"/>
    <mergeCell ref="E4:F4"/>
    <mergeCell ref="C3:F3"/>
    <mergeCell ref="C4:D4"/>
    <mergeCell ref="O4:P4"/>
    <mergeCell ref="N2:P2"/>
    <mergeCell ref="H3:K3"/>
    <mergeCell ref="M3:P3"/>
    <mergeCell ref="M4:N4"/>
    <mergeCell ref="L3:L5"/>
  </mergeCells>
  <pageMargins left="0.75" right="0.2" top="0.75" bottom="0.75" header="0" footer="0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0"/>
  <sheetViews>
    <sheetView view="pageBreakPreview" zoomScale="60" zoomScaleNormal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U41" sqref="U41"/>
    </sheetView>
  </sheetViews>
  <sheetFormatPr defaultColWidth="14.42578125" defaultRowHeight="15" customHeight="1" x14ac:dyDescent="0.2"/>
  <cols>
    <col min="1" max="1" width="4.42578125" style="106" customWidth="1"/>
    <col min="2" max="2" width="24.5703125" style="106" customWidth="1"/>
    <col min="3" max="3" width="9.5703125" style="106" customWidth="1"/>
    <col min="4" max="5" width="8" style="106" customWidth="1"/>
    <col min="6" max="6" width="8.42578125" style="106" customWidth="1"/>
    <col min="7" max="7" width="8.140625" style="106" customWidth="1"/>
    <col min="8" max="8" width="8" style="106" customWidth="1"/>
    <col min="9" max="11" width="8.140625" style="106" customWidth="1"/>
    <col min="12" max="12" width="9.42578125" style="106" customWidth="1"/>
    <col min="13" max="13" width="8" style="106" customWidth="1"/>
    <col min="14" max="14" width="9" style="106" customWidth="1"/>
    <col min="15" max="15" width="8.5703125" style="106" customWidth="1"/>
    <col min="16" max="17" width="9.140625" style="106" customWidth="1"/>
    <col min="18" max="18" width="9.85546875" style="106" customWidth="1"/>
    <col min="19" max="19" width="10.140625" style="106" customWidth="1"/>
    <col min="20" max="20" width="10.42578125" style="106" customWidth="1"/>
    <col min="21" max="21" width="8" style="106" customWidth="1"/>
    <col min="22" max="16384" width="14.42578125" style="106"/>
  </cols>
  <sheetData>
    <row r="1" spans="1:21" ht="13.5" customHeight="1" x14ac:dyDescent="0.2">
      <c r="A1" s="461" t="s">
        <v>1036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150"/>
    </row>
    <row r="2" spans="1:21" ht="13.5" customHeight="1" x14ac:dyDescent="0.2">
      <c r="A2" s="84"/>
      <c r="B2" s="86" t="s">
        <v>74</v>
      </c>
      <c r="C2" s="144"/>
      <c r="D2" s="144"/>
      <c r="E2" s="144"/>
      <c r="F2" s="144"/>
      <c r="G2" s="150"/>
      <c r="H2" s="144"/>
      <c r="I2" s="144"/>
      <c r="J2" s="144" t="s">
        <v>94</v>
      </c>
      <c r="K2" s="144"/>
      <c r="L2" s="150"/>
      <c r="M2" s="144"/>
      <c r="N2" s="144"/>
      <c r="O2" s="144"/>
      <c r="P2" s="145" t="s">
        <v>136</v>
      </c>
      <c r="Q2" s="145"/>
      <c r="R2" s="145"/>
      <c r="S2" s="145"/>
      <c r="T2" s="145"/>
      <c r="U2" s="150"/>
    </row>
    <row r="3" spans="1:21" ht="15" customHeight="1" x14ac:dyDescent="0.2">
      <c r="A3" s="440" t="s">
        <v>1</v>
      </c>
      <c r="B3" s="440" t="s">
        <v>77</v>
      </c>
      <c r="C3" s="430" t="s">
        <v>137</v>
      </c>
      <c r="D3" s="463"/>
      <c r="E3" s="463"/>
      <c r="F3" s="464"/>
      <c r="G3" s="459" t="s">
        <v>119</v>
      </c>
      <c r="H3" s="430" t="s">
        <v>138</v>
      </c>
      <c r="I3" s="452"/>
      <c r="J3" s="452"/>
      <c r="K3" s="446"/>
      <c r="L3" s="459" t="s">
        <v>119</v>
      </c>
      <c r="M3" s="430" t="s">
        <v>139</v>
      </c>
      <c r="N3" s="452"/>
      <c r="O3" s="452"/>
      <c r="P3" s="446"/>
      <c r="Q3" s="430" t="s">
        <v>140</v>
      </c>
      <c r="R3" s="452"/>
      <c r="S3" s="452"/>
      <c r="T3" s="446"/>
      <c r="U3" s="459" t="s">
        <v>119</v>
      </c>
    </row>
    <row r="4" spans="1:21" ht="15" customHeight="1" x14ac:dyDescent="0.2">
      <c r="A4" s="448"/>
      <c r="B4" s="448"/>
      <c r="C4" s="430" t="s">
        <v>121</v>
      </c>
      <c r="D4" s="446"/>
      <c r="E4" s="430" t="s">
        <v>122</v>
      </c>
      <c r="F4" s="446"/>
      <c r="G4" s="448"/>
      <c r="H4" s="430" t="s">
        <v>121</v>
      </c>
      <c r="I4" s="446"/>
      <c r="J4" s="430" t="s">
        <v>122</v>
      </c>
      <c r="K4" s="446"/>
      <c r="L4" s="448"/>
      <c r="M4" s="430" t="s">
        <v>121</v>
      </c>
      <c r="N4" s="446"/>
      <c r="O4" s="430" t="s">
        <v>122</v>
      </c>
      <c r="P4" s="446"/>
      <c r="Q4" s="430" t="s">
        <v>121</v>
      </c>
      <c r="R4" s="446"/>
      <c r="S4" s="430" t="s">
        <v>122</v>
      </c>
      <c r="T4" s="446"/>
      <c r="U4" s="448"/>
    </row>
    <row r="5" spans="1:21" ht="15" customHeight="1" x14ac:dyDescent="0.2">
      <c r="A5" s="449"/>
      <c r="B5" s="449"/>
      <c r="C5" s="169" t="s">
        <v>123</v>
      </c>
      <c r="D5" s="169" t="s">
        <v>124</v>
      </c>
      <c r="E5" s="169" t="s">
        <v>123</v>
      </c>
      <c r="F5" s="169" t="s">
        <v>124</v>
      </c>
      <c r="G5" s="449"/>
      <c r="H5" s="169" t="s">
        <v>123</v>
      </c>
      <c r="I5" s="169" t="s">
        <v>124</v>
      </c>
      <c r="J5" s="169" t="s">
        <v>123</v>
      </c>
      <c r="K5" s="169" t="s">
        <v>124</v>
      </c>
      <c r="L5" s="449"/>
      <c r="M5" s="169" t="s">
        <v>123</v>
      </c>
      <c r="N5" s="169" t="s">
        <v>124</v>
      </c>
      <c r="O5" s="169" t="s">
        <v>123</v>
      </c>
      <c r="P5" s="169" t="s">
        <v>124</v>
      </c>
      <c r="Q5" s="169" t="s">
        <v>123</v>
      </c>
      <c r="R5" s="169" t="s">
        <v>124</v>
      </c>
      <c r="S5" s="169" t="s">
        <v>123</v>
      </c>
      <c r="T5" s="169" t="s">
        <v>124</v>
      </c>
      <c r="U5" s="449"/>
    </row>
    <row r="6" spans="1:21" ht="12.75" customHeight="1" x14ac:dyDescent="0.2">
      <c r="A6" s="170">
        <v>1</v>
      </c>
      <c r="B6" s="171" t="s">
        <v>7</v>
      </c>
      <c r="C6" s="346">
        <v>320</v>
      </c>
      <c r="D6" s="355">
        <v>1155</v>
      </c>
      <c r="E6" s="278">
        <v>3</v>
      </c>
      <c r="F6" s="278">
        <v>56.620000000000005</v>
      </c>
      <c r="G6" s="279">
        <f t="shared" ref="G6:G20" si="0">F6*100/D6</f>
        <v>4.9021645021645019</v>
      </c>
      <c r="H6" s="346">
        <v>284</v>
      </c>
      <c r="I6" s="355">
        <v>409</v>
      </c>
      <c r="J6" s="278">
        <v>27</v>
      </c>
      <c r="K6" s="278">
        <v>65.83</v>
      </c>
      <c r="L6" s="279">
        <f t="shared" ref="L6:L20" si="1">K6*100/I6</f>
        <v>16.095354523227385</v>
      </c>
      <c r="M6" s="346">
        <v>12376</v>
      </c>
      <c r="N6" s="355">
        <v>8291</v>
      </c>
      <c r="O6" s="278">
        <v>0</v>
      </c>
      <c r="P6" s="278">
        <v>0</v>
      </c>
      <c r="Q6" s="280">
        <f>'ACP_Agri_9(ii)'!M6+ACP_MSME_10!C6+'ACP_PS_11(i)'!C6+'ACP_PS_11(i)'!H6+'ACP_PS_11(i)'!M6+'ACP_PS_11(ii)'!C6+H6+M6</f>
        <v>221379</v>
      </c>
      <c r="R6" s="280">
        <f>'ACP_Agri_9(ii)'!N6+ACP_MSME_10!D6+'ACP_PS_11(i)'!D6+'ACP_PS_11(i)'!I6+'ACP_PS_11(i)'!N6+'ACP_PS_11(ii)'!D6+I6+N6</f>
        <v>827636</v>
      </c>
      <c r="S6" s="280">
        <f>'ACP_Agri_9(ii)'!O6+ACP_MSME_10!O6+'ACP_PS_11(i)'!E6+'ACP_PS_11(i)'!J6+'ACP_PS_11(i)'!O6+'ACP_PS_11(ii)'!E6+J6+O6</f>
        <v>63776</v>
      </c>
      <c r="T6" s="280">
        <f>'ACP_Agri_9(ii)'!P6+ACP_MSME_10!P6+'ACP_PS_11(i)'!F6+'ACP_PS_11(i)'!K6+'ACP_PS_11(i)'!P6+'ACP_PS_11(ii)'!F6+K6+P6</f>
        <v>477640.76000000007</v>
      </c>
      <c r="U6" s="279">
        <f t="shared" ref="U6:U57" si="2">T6*100/R6</f>
        <v>57.711452860919543</v>
      </c>
    </row>
    <row r="7" spans="1:21" ht="12.75" customHeight="1" x14ac:dyDescent="0.2">
      <c r="A7" s="170">
        <v>2</v>
      </c>
      <c r="B7" s="171" t="s">
        <v>8</v>
      </c>
      <c r="C7" s="346">
        <v>520</v>
      </c>
      <c r="D7" s="355">
        <v>1258</v>
      </c>
      <c r="E7" s="278">
        <v>0</v>
      </c>
      <c r="F7" s="278">
        <v>0</v>
      </c>
      <c r="G7" s="279">
        <f t="shared" si="0"/>
        <v>0</v>
      </c>
      <c r="H7" s="346">
        <v>393</v>
      </c>
      <c r="I7" s="355">
        <v>939</v>
      </c>
      <c r="J7" s="278">
        <v>0</v>
      </c>
      <c r="K7" s="278">
        <v>0</v>
      </c>
      <c r="L7" s="279">
        <f t="shared" si="1"/>
        <v>0</v>
      </c>
      <c r="M7" s="346">
        <v>22834</v>
      </c>
      <c r="N7" s="355">
        <v>15874</v>
      </c>
      <c r="O7" s="278">
        <v>10</v>
      </c>
      <c r="P7" s="278">
        <v>218.70000000000002</v>
      </c>
      <c r="Q7" s="280">
        <f>'ACP_Agri_9(ii)'!M7+ACP_MSME_10!C7+'ACP_PS_11(i)'!C7+'ACP_PS_11(i)'!H7+'ACP_PS_11(i)'!M7+'ACP_PS_11(ii)'!C7+H7+M7</f>
        <v>658265</v>
      </c>
      <c r="R7" s="280">
        <f>'ACP_Agri_9(ii)'!N7+ACP_MSME_10!D7+'ACP_PS_11(i)'!D7+'ACP_PS_11(i)'!I7+'ACP_PS_11(i)'!N7+'ACP_PS_11(ii)'!D7+I7+N7</f>
        <v>1695407</v>
      </c>
      <c r="S7" s="280">
        <f>'ACP_Agri_9(ii)'!O7+ACP_MSME_10!O7+'ACP_PS_11(i)'!E7+'ACP_PS_11(i)'!J7+'ACP_PS_11(i)'!O7+'ACP_PS_11(ii)'!E7+J7+O7</f>
        <v>226656</v>
      </c>
      <c r="T7" s="280">
        <f>'ACP_Agri_9(ii)'!P7+ACP_MSME_10!P7+'ACP_PS_11(i)'!F7+'ACP_PS_11(i)'!K7+'ACP_PS_11(i)'!P7+'ACP_PS_11(ii)'!F7+K7+P7</f>
        <v>742050.38999999966</v>
      </c>
      <c r="U7" s="279">
        <f t="shared" si="2"/>
        <v>43.768274520513344</v>
      </c>
    </row>
    <row r="8" spans="1:21" ht="12.75" customHeight="1" x14ac:dyDescent="0.2">
      <c r="A8" s="170">
        <v>3</v>
      </c>
      <c r="B8" s="171" t="s">
        <v>9</v>
      </c>
      <c r="C8" s="346">
        <v>88</v>
      </c>
      <c r="D8" s="355">
        <v>199</v>
      </c>
      <c r="E8" s="278">
        <v>0</v>
      </c>
      <c r="F8" s="278">
        <v>0</v>
      </c>
      <c r="G8" s="279">
        <f t="shared" si="0"/>
        <v>0</v>
      </c>
      <c r="H8" s="346">
        <v>67</v>
      </c>
      <c r="I8" s="355">
        <v>145</v>
      </c>
      <c r="J8" s="278">
        <v>4</v>
      </c>
      <c r="K8" s="278">
        <v>41.540000000000006</v>
      </c>
      <c r="L8" s="279">
        <f t="shared" si="1"/>
        <v>28.648275862068971</v>
      </c>
      <c r="M8" s="346">
        <v>6154</v>
      </c>
      <c r="N8" s="355">
        <v>4669</v>
      </c>
      <c r="O8" s="278">
        <v>184</v>
      </c>
      <c r="P8" s="278">
        <v>270.20999999999992</v>
      </c>
      <c r="Q8" s="280">
        <f>'ACP_Agri_9(ii)'!M8+ACP_MSME_10!C8+'ACP_PS_11(i)'!C8+'ACP_PS_11(i)'!H8+'ACP_PS_11(i)'!M8+'ACP_PS_11(ii)'!C8+H8+M8</f>
        <v>95834</v>
      </c>
      <c r="R8" s="280">
        <f>'ACP_Agri_9(ii)'!N8+ACP_MSME_10!D8+'ACP_PS_11(i)'!D8+'ACP_PS_11(i)'!I8+'ACP_PS_11(i)'!N8+'ACP_PS_11(ii)'!D8+I8+N8</f>
        <v>328223</v>
      </c>
      <c r="S8" s="280">
        <f>'ACP_Agri_9(ii)'!O8+ACP_MSME_10!O8+'ACP_PS_11(i)'!E8+'ACP_PS_11(i)'!J8+'ACP_PS_11(i)'!O8+'ACP_PS_11(ii)'!E8+J8+O8</f>
        <v>17834</v>
      </c>
      <c r="T8" s="280">
        <f>'ACP_Agri_9(ii)'!P8+ACP_MSME_10!P8+'ACP_PS_11(i)'!F8+'ACP_PS_11(i)'!K8+'ACP_PS_11(i)'!P8+'ACP_PS_11(ii)'!F8+K8+P8</f>
        <v>78998.48</v>
      </c>
      <c r="U8" s="279">
        <f t="shared" si="2"/>
        <v>24.068538767849908</v>
      </c>
    </row>
    <row r="9" spans="1:21" ht="12.75" customHeight="1" x14ac:dyDescent="0.2">
      <c r="A9" s="170">
        <v>4</v>
      </c>
      <c r="B9" s="171" t="s">
        <v>10</v>
      </c>
      <c r="C9" s="346">
        <v>124</v>
      </c>
      <c r="D9" s="355">
        <v>817</v>
      </c>
      <c r="E9" s="278">
        <v>0</v>
      </c>
      <c r="F9" s="278">
        <v>0</v>
      </c>
      <c r="G9" s="279">
        <f t="shared" si="0"/>
        <v>0</v>
      </c>
      <c r="H9" s="346">
        <v>176</v>
      </c>
      <c r="I9" s="355">
        <v>288</v>
      </c>
      <c r="J9" s="278">
        <v>1</v>
      </c>
      <c r="K9" s="278">
        <v>1.93</v>
      </c>
      <c r="L9" s="279">
        <f t="shared" si="1"/>
        <v>0.67013888888888884</v>
      </c>
      <c r="M9" s="346">
        <v>10156</v>
      </c>
      <c r="N9" s="355">
        <v>6876</v>
      </c>
      <c r="O9" s="278">
        <v>1</v>
      </c>
      <c r="P9" s="278">
        <v>1.5</v>
      </c>
      <c r="Q9" s="280">
        <f>'ACP_Agri_9(ii)'!M9+ACP_MSME_10!C9+'ACP_PS_11(i)'!C9+'ACP_PS_11(i)'!H9+'ACP_PS_11(i)'!M9+'ACP_PS_11(ii)'!C9+H9+M9</f>
        <v>207438</v>
      </c>
      <c r="R9" s="280">
        <f>'ACP_Agri_9(ii)'!N9+ACP_MSME_10!D9+'ACP_PS_11(i)'!D9+'ACP_PS_11(i)'!I9+'ACP_PS_11(i)'!N9+'ACP_PS_11(ii)'!D9+I9+N9</f>
        <v>678937</v>
      </c>
      <c r="S9" s="280">
        <f>'ACP_Agri_9(ii)'!O9+ACP_MSME_10!O9+'ACP_PS_11(i)'!E9+'ACP_PS_11(i)'!J9+'ACP_PS_11(i)'!O9+'ACP_PS_11(ii)'!E9+J9+O9</f>
        <v>47347</v>
      </c>
      <c r="T9" s="280">
        <f>'ACP_Agri_9(ii)'!P9+ACP_MSME_10!P9+'ACP_PS_11(i)'!F9+'ACP_PS_11(i)'!K9+'ACP_PS_11(i)'!P9+'ACP_PS_11(ii)'!F9+K9+P9</f>
        <v>161909.87000000002</v>
      </c>
      <c r="U9" s="279">
        <f t="shared" si="2"/>
        <v>23.847554338620522</v>
      </c>
    </row>
    <row r="10" spans="1:21" ht="12.75" customHeight="1" x14ac:dyDescent="0.2">
      <c r="A10" s="170">
        <v>5</v>
      </c>
      <c r="B10" s="171" t="s">
        <v>11</v>
      </c>
      <c r="C10" s="346">
        <v>623</v>
      </c>
      <c r="D10" s="355">
        <v>2249</v>
      </c>
      <c r="E10" s="278">
        <v>6</v>
      </c>
      <c r="F10" s="278">
        <v>284.31</v>
      </c>
      <c r="G10" s="279">
        <f t="shared" si="0"/>
        <v>12.641618497109826</v>
      </c>
      <c r="H10" s="346">
        <v>216</v>
      </c>
      <c r="I10" s="355">
        <v>357</v>
      </c>
      <c r="J10" s="278">
        <v>0</v>
      </c>
      <c r="K10" s="278">
        <v>0</v>
      </c>
      <c r="L10" s="279">
        <f t="shared" si="1"/>
        <v>0</v>
      </c>
      <c r="M10" s="346">
        <v>13892</v>
      </c>
      <c r="N10" s="355">
        <v>8411</v>
      </c>
      <c r="O10" s="278">
        <v>0</v>
      </c>
      <c r="P10" s="278">
        <v>0</v>
      </c>
      <c r="Q10" s="280">
        <f>'ACP_Agri_9(ii)'!M10+ACP_MSME_10!C10+'ACP_PS_11(i)'!C10+'ACP_PS_11(i)'!H10+'ACP_PS_11(i)'!M10+'ACP_PS_11(ii)'!C10+H10+M10</f>
        <v>925671</v>
      </c>
      <c r="R10" s="280">
        <f>'ACP_Agri_9(ii)'!N10+ACP_MSME_10!D10+'ACP_PS_11(i)'!D10+'ACP_PS_11(i)'!I10+'ACP_PS_11(i)'!N10+'ACP_PS_11(ii)'!D10+I10+N10</f>
        <v>1592740</v>
      </c>
      <c r="S10" s="280">
        <f>'ACP_Agri_9(ii)'!O10+ACP_MSME_10!O10+'ACP_PS_11(i)'!E10+'ACP_PS_11(i)'!J10+'ACP_PS_11(i)'!O10+'ACP_PS_11(ii)'!E10+J10+O10</f>
        <v>212862</v>
      </c>
      <c r="T10" s="280">
        <f>'ACP_Agri_9(ii)'!P10+ACP_MSME_10!P10+'ACP_PS_11(i)'!F10+'ACP_PS_11(i)'!K10+'ACP_PS_11(i)'!P10+'ACP_PS_11(ii)'!F10+K10+P10</f>
        <v>617226.92000000016</v>
      </c>
      <c r="U10" s="279">
        <f t="shared" si="2"/>
        <v>38.752522068887586</v>
      </c>
    </row>
    <row r="11" spans="1:21" ht="12.75" customHeight="1" x14ac:dyDescent="0.2">
      <c r="A11" s="170">
        <v>6</v>
      </c>
      <c r="B11" s="171" t="s">
        <v>12</v>
      </c>
      <c r="C11" s="346">
        <v>85</v>
      </c>
      <c r="D11" s="355">
        <v>368</v>
      </c>
      <c r="E11" s="278">
        <v>0</v>
      </c>
      <c r="F11" s="278">
        <v>0</v>
      </c>
      <c r="G11" s="279">
        <f t="shared" si="0"/>
        <v>0</v>
      </c>
      <c r="H11" s="346">
        <v>118</v>
      </c>
      <c r="I11" s="355">
        <v>159</v>
      </c>
      <c r="J11" s="278">
        <v>0</v>
      </c>
      <c r="K11" s="278">
        <v>0</v>
      </c>
      <c r="L11" s="279">
        <f t="shared" si="1"/>
        <v>0</v>
      </c>
      <c r="M11" s="346">
        <v>7032</v>
      </c>
      <c r="N11" s="355">
        <v>4263</v>
      </c>
      <c r="O11" s="278">
        <v>0</v>
      </c>
      <c r="P11" s="278">
        <v>0</v>
      </c>
      <c r="Q11" s="280">
        <f>'ACP_Agri_9(ii)'!M11+ACP_MSME_10!C11+'ACP_PS_11(i)'!C11+'ACP_PS_11(i)'!H11+'ACP_PS_11(i)'!M11+'ACP_PS_11(ii)'!C11+H11+M11</f>
        <v>165846</v>
      </c>
      <c r="R11" s="280">
        <f>'ACP_Agri_9(ii)'!N11+ACP_MSME_10!D11+'ACP_PS_11(i)'!D11+'ACP_PS_11(i)'!I11+'ACP_PS_11(i)'!N11+'ACP_PS_11(ii)'!D11+I11+N11</f>
        <v>606097</v>
      </c>
      <c r="S11" s="280">
        <f>'ACP_Agri_9(ii)'!O11+ACP_MSME_10!O11+'ACP_PS_11(i)'!E11+'ACP_PS_11(i)'!J11+'ACP_PS_11(i)'!O11+'ACP_PS_11(ii)'!E11+J11+O11</f>
        <v>31258</v>
      </c>
      <c r="T11" s="280">
        <f>'ACP_Agri_9(ii)'!P11+ACP_MSME_10!P11+'ACP_PS_11(i)'!F11+'ACP_PS_11(i)'!K11+'ACP_PS_11(i)'!P11+'ACP_PS_11(ii)'!F11+K11+P11</f>
        <v>122496.32999999996</v>
      </c>
      <c r="U11" s="279">
        <f t="shared" si="2"/>
        <v>20.210680798618036</v>
      </c>
    </row>
    <row r="12" spans="1:21" ht="12.75" customHeight="1" x14ac:dyDescent="0.2">
      <c r="A12" s="170">
        <v>7</v>
      </c>
      <c r="B12" s="171" t="s">
        <v>13</v>
      </c>
      <c r="C12" s="346">
        <v>22</v>
      </c>
      <c r="D12" s="355">
        <v>170</v>
      </c>
      <c r="E12" s="278">
        <v>0</v>
      </c>
      <c r="F12" s="278">
        <v>0</v>
      </c>
      <c r="G12" s="279">
        <f t="shared" si="0"/>
        <v>0</v>
      </c>
      <c r="H12" s="346">
        <v>34</v>
      </c>
      <c r="I12" s="355">
        <v>65</v>
      </c>
      <c r="J12" s="278">
        <v>0</v>
      </c>
      <c r="K12" s="278">
        <v>0</v>
      </c>
      <c r="L12" s="279">
        <f t="shared" si="1"/>
        <v>0</v>
      </c>
      <c r="M12" s="346">
        <v>1404</v>
      </c>
      <c r="N12" s="355">
        <v>784</v>
      </c>
      <c r="O12" s="278">
        <v>12</v>
      </c>
      <c r="P12" s="278">
        <v>40.42</v>
      </c>
      <c r="Q12" s="280">
        <f>'ACP_Agri_9(ii)'!M12+ACP_MSME_10!C12+'ACP_PS_11(i)'!C12+'ACP_PS_11(i)'!H12+'ACP_PS_11(i)'!M12+'ACP_PS_11(ii)'!C12+H12+M12</f>
        <v>19172</v>
      </c>
      <c r="R12" s="280">
        <f>'ACP_Agri_9(ii)'!N12+ACP_MSME_10!D12+'ACP_PS_11(i)'!D12+'ACP_PS_11(i)'!I12+'ACP_PS_11(i)'!N12+'ACP_PS_11(ii)'!D12+I12+N12</f>
        <v>60528</v>
      </c>
      <c r="S12" s="280">
        <f>'ACP_Agri_9(ii)'!O12+ACP_MSME_10!O12+'ACP_PS_11(i)'!E12+'ACP_PS_11(i)'!J12+'ACP_PS_11(i)'!O12+'ACP_PS_11(ii)'!E12+J12+O12</f>
        <v>2413</v>
      </c>
      <c r="T12" s="280">
        <f>'ACP_Agri_9(ii)'!P12+ACP_MSME_10!P12+'ACP_PS_11(i)'!F12+'ACP_PS_11(i)'!K12+'ACP_PS_11(i)'!P12+'ACP_PS_11(ii)'!F12+K12+P12</f>
        <v>8628.2900000000009</v>
      </c>
      <c r="U12" s="279">
        <f t="shared" si="2"/>
        <v>14.255038990219404</v>
      </c>
    </row>
    <row r="13" spans="1:21" ht="12.75" customHeight="1" x14ac:dyDescent="0.2">
      <c r="A13" s="170">
        <v>8</v>
      </c>
      <c r="B13" s="171" t="s">
        <v>968</v>
      </c>
      <c r="C13" s="346">
        <v>14</v>
      </c>
      <c r="D13" s="355">
        <v>68</v>
      </c>
      <c r="E13" s="278">
        <v>0</v>
      </c>
      <c r="F13" s="278">
        <v>0</v>
      </c>
      <c r="G13" s="279">
        <f t="shared" si="0"/>
        <v>0</v>
      </c>
      <c r="H13" s="346">
        <v>33</v>
      </c>
      <c r="I13" s="355">
        <v>50</v>
      </c>
      <c r="J13" s="278">
        <v>0</v>
      </c>
      <c r="K13" s="278">
        <v>0</v>
      </c>
      <c r="L13" s="279">
        <f t="shared" si="1"/>
        <v>0</v>
      </c>
      <c r="M13" s="346">
        <v>1065</v>
      </c>
      <c r="N13" s="355">
        <v>699</v>
      </c>
      <c r="O13" s="278">
        <v>7</v>
      </c>
      <c r="P13" s="278">
        <v>7.89</v>
      </c>
      <c r="Q13" s="280">
        <f>'ACP_Agri_9(ii)'!M13+ACP_MSME_10!C13+'ACP_PS_11(i)'!C13+'ACP_PS_11(i)'!H13+'ACP_PS_11(i)'!M13+'ACP_PS_11(ii)'!C13+H13+M13</f>
        <v>13023</v>
      </c>
      <c r="R13" s="280">
        <f>'ACP_Agri_9(ii)'!N13+ACP_MSME_10!D13+'ACP_PS_11(i)'!D13+'ACP_PS_11(i)'!I13+'ACP_PS_11(i)'!N13+'ACP_PS_11(ii)'!D13+I13+N13</f>
        <v>50135</v>
      </c>
      <c r="S13" s="280">
        <f>'ACP_Agri_9(ii)'!O13+ACP_MSME_10!O13+'ACP_PS_11(i)'!E13+'ACP_PS_11(i)'!J13+'ACP_PS_11(i)'!O13+'ACP_PS_11(ii)'!E13+J13+O13</f>
        <v>2633</v>
      </c>
      <c r="T13" s="280">
        <f>'ACP_Agri_9(ii)'!P13+ACP_MSME_10!P13+'ACP_PS_11(i)'!F13+'ACP_PS_11(i)'!K13+'ACP_PS_11(i)'!P13+'ACP_PS_11(ii)'!F13+K13+P13</f>
        <v>16866.690000000002</v>
      </c>
      <c r="U13" s="279">
        <f t="shared" si="2"/>
        <v>33.642545128153991</v>
      </c>
    </row>
    <row r="14" spans="1:21" ht="12.75" customHeight="1" x14ac:dyDescent="0.2">
      <c r="A14" s="170">
        <v>9</v>
      </c>
      <c r="B14" s="171" t="s">
        <v>14</v>
      </c>
      <c r="C14" s="346">
        <v>288</v>
      </c>
      <c r="D14" s="355">
        <v>1535</v>
      </c>
      <c r="E14" s="278">
        <v>0</v>
      </c>
      <c r="F14" s="278">
        <v>0</v>
      </c>
      <c r="G14" s="279">
        <f t="shared" si="0"/>
        <v>0</v>
      </c>
      <c r="H14" s="346">
        <v>235</v>
      </c>
      <c r="I14" s="355">
        <v>372</v>
      </c>
      <c r="J14" s="278">
        <v>0</v>
      </c>
      <c r="K14" s="278">
        <v>0</v>
      </c>
      <c r="L14" s="279">
        <f t="shared" si="1"/>
        <v>0</v>
      </c>
      <c r="M14" s="346">
        <v>18284</v>
      </c>
      <c r="N14" s="355">
        <v>12503</v>
      </c>
      <c r="O14" s="278">
        <v>9</v>
      </c>
      <c r="P14" s="278">
        <v>5.2299999999999995</v>
      </c>
      <c r="Q14" s="280">
        <f>'ACP_Agri_9(ii)'!M14+ACP_MSME_10!C14+'ACP_PS_11(i)'!C14+'ACP_PS_11(i)'!H14+'ACP_PS_11(i)'!M14+'ACP_PS_11(ii)'!C14+H14+M14</f>
        <v>287507</v>
      </c>
      <c r="R14" s="280">
        <f>'ACP_Agri_9(ii)'!N14+ACP_MSME_10!D14+'ACP_PS_11(i)'!D14+'ACP_PS_11(i)'!I14+'ACP_PS_11(i)'!N14+'ACP_PS_11(ii)'!D14+I14+N14</f>
        <v>971756</v>
      </c>
      <c r="S14" s="280">
        <f>'ACP_Agri_9(ii)'!O14+ACP_MSME_10!O14+'ACP_PS_11(i)'!E14+'ACP_PS_11(i)'!J14+'ACP_PS_11(i)'!O14+'ACP_PS_11(ii)'!E14+J14+O14</f>
        <v>51676</v>
      </c>
      <c r="T14" s="280">
        <f>'ACP_Agri_9(ii)'!P14+ACP_MSME_10!P14+'ACP_PS_11(i)'!F14+'ACP_PS_11(i)'!K14+'ACP_PS_11(i)'!P14+'ACP_PS_11(ii)'!F14+K14+P14</f>
        <v>221698.22999999998</v>
      </c>
      <c r="U14" s="279">
        <f t="shared" si="2"/>
        <v>22.814186894652568</v>
      </c>
    </row>
    <row r="15" spans="1:21" ht="12.75" customHeight="1" x14ac:dyDescent="0.2">
      <c r="A15" s="170">
        <v>10</v>
      </c>
      <c r="B15" s="171" t="s">
        <v>15</v>
      </c>
      <c r="C15" s="346">
        <f>4+1001</f>
        <v>1005</v>
      </c>
      <c r="D15" s="355">
        <v>3049</v>
      </c>
      <c r="E15" s="278">
        <v>0</v>
      </c>
      <c r="F15" s="278">
        <v>0</v>
      </c>
      <c r="G15" s="279">
        <f t="shared" si="0"/>
        <v>0</v>
      </c>
      <c r="H15" s="346">
        <f>-1+782</f>
        <v>781</v>
      </c>
      <c r="I15" s="355">
        <v>1398</v>
      </c>
      <c r="J15" s="278">
        <v>0</v>
      </c>
      <c r="K15" s="278">
        <v>0</v>
      </c>
      <c r="L15" s="279">
        <f t="shared" si="1"/>
        <v>0</v>
      </c>
      <c r="M15" s="346">
        <v>39888</v>
      </c>
      <c r="N15" s="355">
        <v>28871</v>
      </c>
      <c r="O15" s="278">
        <v>0</v>
      </c>
      <c r="P15" s="278">
        <v>0</v>
      </c>
      <c r="Q15" s="280">
        <f>'ACP_Agri_9(ii)'!M15+ACP_MSME_10!C15+'ACP_PS_11(i)'!C15+'ACP_PS_11(i)'!H15+'ACP_PS_11(i)'!M15+'ACP_PS_11(ii)'!C15+H15+M15</f>
        <v>924600</v>
      </c>
      <c r="R15" s="280">
        <f>'ACP_Agri_9(ii)'!N15+ACP_MSME_10!D15+'ACP_PS_11(i)'!D15+'ACP_PS_11(i)'!I15+'ACP_PS_11(i)'!N15+'ACP_PS_11(ii)'!D15+I15+N15</f>
        <v>3180608</v>
      </c>
      <c r="S15" s="280">
        <f>'ACP_Agri_9(ii)'!O15+ACP_MSME_10!O15+'ACP_PS_11(i)'!E15+'ACP_PS_11(i)'!J15+'ACP_PS_11(i)'!O15+'ACP_PS_11(ii)'!E15+J15+O15</f>
        <v>239801</v>
      </c>
      <c r="T15" s="280">
        <f>'ACP_Agri_9(ii)'!P15+ACP_MSME_10!P15+'ACP_PS_11(i)'!F15+'ACP_PS_11(i)'!K15+'ACP_PS_11(i)'!P15+'ACP_PS_11(ii)'!F15+K15+P15</f>
        <v>1319579.1200000003</v>
      </c>
      <c r="U15" s="279">
        <f t="shared" si="2"/>
        <v>41.488266394349772</v>
      </c>
    </row>
    <row r="16" spans="1:21" ht="12.75" customHeight="1" x14ac:dyDescent="0.2">
      <c r="A16" s="170">
        <v>11</v>
      </c>
      <c r="B16" s="171" t="s">
        <v>16</v>
      </c>
      <c r="C16" s="346">
        <v>291</v>
      </c>
      <c r="D16" s="355">
        <v>818</v>
      </c>
      <c r="E16" s="278">
        <v>0</v>
      </c>
      <c r="F16" s="278">
        <v>0</v>
      </c>
      <c r="G16" s="279">
        <f t="shared" si="0"/>
        <v>0</v>
      </c>
      <c r="H16" s="346">
        <v>51</v>
      </c>
      <c r="I16" s="355">
        <v>74</v>
      </c>
      <c r="J16" s="278">
        <v>0</v>
      </c>
      <c r="K16" s="278">
        <v>0</v>
      </c>
      <c r="L16" s="279">
        <f t="shared" si="1"/>
        <v>0</v>
      </c>
      <c r="M16" s="346">
        <v>16718</v>
      </c>
      <c r="N16" s="355">
        <v>21991</v>
      </c>
      <c r="O16" s="278">
        <v>1364</v>
      </c>
      <c r="P16" s="278">
        <v>9732.340000000002</v>
      </c>
      <c r="Q16" s="280">
        <f>'ACP_Agri_9(ii)'!M16+ACP_MSME_10!C16+'ACP_PS_11(i)'!C16+'ACP_PS_11(i)'!H16+'ACP_PS_11(i)'!M16+'ACP_PS_11(ii)'!C16+H16+M16</f>
        <v>103861</v>
      </c>
      <c r="R16" s="280">
        <f>'ACP_Agri_9(ii)'!N16+ACP_MSME_10!D16+'ACP_PS_11(i)'!D16+'ACP_PS_11(i)'!I16+'ACP_PS_11(i)'!N16+'ACP_PS_11(ii)'!D16+I16+N16</f>
        <v>319726</v>
      </c>
      <c r="S16" s="280">
        <f>'ACP_Agri_9(ii)'!O16+ACP_MSME_10!O16+'ACP_PS_11(i)'!E16+'ACP_PS_11(i)'!J16+'ACP_PS_11(i)'!O16+'ACP_PS_11(ii)'!E16+J16+O16</f>
        <v>11119</v>
      </c>
      <c r="T16" s="280">
        <f>'ACP_Agri_9(ii)'!P16+ACP_MSME_10!P16+'ACP_PS_11(i)'!F16+'ACP_PS_11(i)'!K16+'ACP_PS_11(i)'!P16+'ACP_PS_11(ii)'!F16+K16+P16</f>
        <v>70509.020000000019</v>
      </c>
      <c r="U16" s="279">
        <f t="shared" si="2"/>
        <v>22.05295158979877</v>
      </c>
    </row>
    <row r="17" spans="1:21" ht="12.75" customHeight="1" x14ac:dyDescent="0.2">
      <c r="A17" s="170">
        <v>12</v>
      </c>
      <c r="B17" s="171" t="s">
        <v>17</v>
      </c>
      <c r="C17" s="346">
        <v>363</v>
      </c>
      <c r="D17" s="355">
        <v>828</v>
      </c>
      <c r="E17" s="278">
        <v>4</v>
      </c>
      <c r="F17" s="278">
        <v>30.85</v>
      </c>
      <c r="G17" s="279">
        <f t="shared" si="0"/>
        <v>3.7258454106280192</v>
      </c>
      <c r="H17" s="346">
        <v>209</v>
      </c>
      <c r="I17" s="355">
        <v>338</v>
      </c>
      <c r="J17" s="278">
        <v>0</v>
      </c>
      <c r="K17" s="278">
        <v>0</v>
      </c>
      <c r="L17" s="279">
        <f t="shared" si="1"/>
        <v>0</v>
      </c>
      <c r="M17" s="346">
        <v>10025</v>
      </c>
      <c r="N17" s="355">
        <v>5955</v>
      </c>
      <c r="O17" s="278">
        <v>0</v>
      </c>
      <c r="P17" s="278">
        <v>0</v>
      </c>
      <c r="Q17" s="280">
        <f>'ACP_Agri_9(ii)'!M17+ACP_MSME_10!C17+'ACP_PS_11(i)'!C17+'ACP_PS_11(i)'!H17+'ACP_PS_11(i)'!M17+'ACP_PS_11(ii)'!C17+H17+M17</f>
        <v>334580</v>
      </c>
      <c r="R17" s="280">
        <f>'ACP_Agri_9(ii)'!N17+ACP_MSME_10!D17+'ACP_PS_11(i)'!D17+'ACP_PS_11(i)'!I17+'ACP_PS_11(i)'!N17+'ACP_PS_11(ii)'!D17+I17+N17</f>
        <v>1133697</v>
      </c>
      <c r="S17" s="280">
        <f>'ACP_Agri_9(ii)'!O17+ACP_MSME_10!O17+'ACP_PS_11(i)'!E17+'ACP_PS_11(i)'!J17+'ACP_PS_11(i)'!O17+'ACP_PS_11(ii)'!E17+J17+O17</f>
        <v>81602</v>
      </c>
      <c r="T17" s="280">
        <f>'ACP_Agri_9(ii)'!P17+ACP_MSME_10!P17+'ACP_PS_11(i)'!F17+'ACP_PS_11(i)'!K17+'ACP_PS_11(i)'!P17+'ACP_PS_11(ii)'!F17+K17+P17</f>
        <v>454232.91000000003</v>
      </c>
      <c r="U17" s="279">
        <f t="shared" si="2"/>
        <v>40.066517773267464</v>
      </c>
    </row>
    <row r="18" spans="1:21" s="149" customFormat="1" ht="12.75" customHeight="1" x14ac:dyDescent="0.2">
      <c r="A18" s="169"/>
      <c r="B18" s="174" t="s">
        <v>18</v>
      </c>
      <c r="C18" s="348">
        <f t="shared" ref="C18:D18" si="3">SUM(C6:C17)</f>
        <v>3743</v>
      </c>
      <c r="D18" s="352">
        <f t="shared" si="3"/>
        <v>12514</v>
      </c>
      <c r="E18" s="281">
        <f t="shared" ref="E18:F18" si="4">SUM(E6:E17)</f>
        <v>13</v>
      </c>
      <c r="F18" s="281">
        <f t="shared" si="4"/>
        <v>371.78000000000003</v>
      </c>
      <c r="G18" s="282">
        <f t="shared" si="0"/>
        <v>2.9709125779127379</v>
      </c>
      <c r="H18" s="348">
        <f t="shared" ref="H18:I18" si="5">SUM(H6:H17)</f>
        <v>2597</v>
      </c>
      <c r="I18" s="352">
        <f t="shared" si="5"/>
        <v>4594</v>
      </c>
      <c r="J18" s="281">
        <f t="shared" ref="J18:K18" si="6">SUM(J6:J17)</f>
        <v>32</v>
      </c>
      <c r="K18" s="281">
        <f t="shared" si="6"/>
        <v>109.30000000000001</v>
      </c>
      <c r="L18" s="282">
        <f t="shared" si="1"/>
        <v>2.3791902481497611</v>
      </c>
      <c r="M18" s="348">
        <f t="shared" ref="M18:N18" si="7">SUM(M6:M17)</f>
        <v>159828</v>
      </c>
      <c r="N18" s="352">
        <f t="shared" si="7"/>
        <v>119187</v>
      </c>
      <c r="O18" s="281">
        <f t="shared" ref="O18:P18" si="8">SUM(O6:O17)</f>
        <v>1587</v>
      </c>
      <c r="P18" s="281">
        <f t="shared" si="8"/>
        <v>10276.290000000003</v>
      </c>
      <c r="Q18" s="283">
        <f>'ACP_Agri_9(ii)'!M18+ACP_MSME_10!C18+'ACP_PS_11(i)'!C18+'ACP_PS_11(i)'!H18+'ACP_PS_11(i)'!M18+'ACP_PS_11(ii)'!C18+H18+M18</f>
        <v>3957176</v>
      </c>
      <c r="R18" s="283">
        <f>'ACP_Agri_9(ii)'!N18+ACP_MSME_10!D18+'ACP_PS_11(i)'!D18+'ACP_PS_11(i)'!I18+'ACP_PS_11(i)'!N18+'ACP_PS_11(ii)'!D18+I18+N18</f>
        <v>11445490</v>
      </c>
      <c r="S18" s="283">
        <f>'ACP_Agri_9(ii)'!O18+ACP_MSME_10!O18+'ACP_PS_11(i)'!E18+'ACP_PS_11(i)'!J18+'ACP_PS_11(i)'!O18+'ACP_PS_11(ii)'!E18+J18+O18</f>
        <v>988977</v>
      </c>
      <c r="T18" s="283">
        <f>'ACP_Agri_9(ii)'!P18+ACP_MSME_10!P18+'ACP_PS_11(i)'!F18+'ACP_PS_11(i)'!K18+'ACP_PS_11(i)'!P18+'ACP_PS_11(ii)'!F18+K18+P18</f>
        <v>4291837.0100000007</v>
      </c>
      <c r="U18" s="282">
        <f t="shared" si="2"/>
        <v>37.498062643014855</v>
      </c>
    </row>
    <row r="19" spans="1:21" ht="12.75" customHeight="1" x14ac:dyDescent="0.2">
      <c r="A19" s="170">
        <v>13</v>
      </c>
      <c r="B19" s="126" t="s">
        <v>19</v>
      </c>
      <c r="C19" s="346">
        <v>198</v>
      </c>
      <c r="D19" s="355">
        <v>795</v>
      </c>
      <c r="E19" s="278">
        <v>0</v>
      </c>
      <c r="F19" s="278">
        <v>0</v>
      </c>
      <c r="G19" s="279">
        <f t="shared" si="0"/>
        <v>0</v>
      </c>
      <c r="H19" s="346">
        <v>129</v>
      </c>
      <c r="I19" s="355">
        <v>237</v>
      </c>
      <c r="J19" s="278">
        <v>0</v>
      </c>
      <c r="K19" s="278">
        <v>0</v>
      </c>
      <c r="L19" s="279">
        <f t="shared" si="1"/>
        <v>0</v>
      </c>
      <c r="M19" s="346">
        <v>39172</v>
      </c>
      <c r="N19" s="355">
        <v>24651</v>
      </c>
      <c r="O19" s="278">
        <v>8045</v>
      </c>
      <c r="P19" s="278">
        <v>3280.74</v>
      </c>
      <c r="Q19" s="280">
        <f>'ACP_Agri_9(ii)'!M19+ACP_MSME_10!C19+'ACP_PS_11(i)'!C19+'ACP_PS_11(i)'!H19+'ACP_PS_11(i)'!M19+'ACP_PS_11(ii)'!C19+H19+M19</f>
        <v>238435</v>
      </c>
      <c r="R19" s="280">
        <f>'ACP_Agri_9(ii)'!N19+ACP_MSME_10!D19+'ACP_PS_11(i)'!D19+'ACP_PS_11(i)'!I19+'ACP_PS_11(i)'!N19+'ACP_PS_11(ii)'!D19+I19+N19</f>
        <v>1353756</v>
      </c>
      <c r="S19" s="280">
        <f>'ACP_Agri_9(ii)'!O19+ACP_MSME_10!O19+'ACP_PS_11(i)'!E19+'ACP_PS_11(i)'!J19+'ACP_PS_11(i)'!O19+'ACP_PS_11(ii)'!E19+J19+O19</f>
        <v>63668</v>
      </c>
      <c r="T19" s="280">
        <f>'ACP_Agri_9(ii)'!P19+ACP_MSME_10!P19+'ACP_PS_11(i)'!F19+'ACP_PS_11(i)'!K19+'ACP_PS_11(i)'!P19+'ACP_PS_11(ii)'!F19+K19+P19</f>
        <v>701339.72999999986</v>
      </c>
      <c r="U19" s="279">
        <f t="shared" si="2"/>
        <v>51.8069526561655</v>
      </c>
    </row>
    <row r="20" spans="1:21" ht="12.75" customHeight="1" x14ac:dyDescent="0.2">
      <c r="A20" s="170">
        <v>14</v>
      </c>
      <c r="B20" s="126" t="s">
        <v>20</v>
      </c>
      <c r="C20" s="346">
        <v>92</v>
      </c>
      <c r="D20" s="355">
        <v>492</v>
      </c>
      <c r="E20" s="278">
        <v>0</v>
      </c>
      <c r="F20" s="278">
        <v>0</v>
      </c>
      <c r="G20" s="279">
        <f t="shared" si="0"/>
        <v>0</v>
      </c>
      <c r="H20" s="346">
        <v>29</v>
      </c>
      <c r="I20" s="355">
        <v>58</v>
      </c>
      <c r="J20" s="278">
        <v>0</v>
      </c>
      <c r="K20" s="278">
        <v>0</v>
      </c>
      <c r="L20" s="279">
        <f t="shared" si="1"/>
        <v>0</v>
      </c>
      <c r="M20" s="346">
        <v>126962</v>
      </c>
      <c r="N20" s="355">
        <v>79720</v>
      </c>
      <c r="O20" s="278">
        <v>54669</v>
      </c>
      <c r="P20" s="278">
        <v>34036.749999999985</v>
      </c>
      <c r="Q20" s="280">
        <f>'ACP_Agri_9(ii)'!M20+ACP_MSME_10!C20+'ACP_PS_11(i)'!C20+'ACP_PS_11(i)'!H20+'ACP_PS_11(i)'!M20+'ACP_PS_11(ii)'!C20+H20+M20</f>
        <v>178882</v>
      </c>
      <c r="R20" s="280">
        <f>'ACP_Agri_9(ii)'!N20+ACP_MSME_10!D20+'ACP_PS_11(i)'!D20+'ACP_PS_11(i)'!I20+'ACP_PS_11(i)'!N20+'ACP_PS_11(ii)'!D20+I20+N20</f>
        <v>220072</v>
      </c>
      <c r="S20" s="280">
        <f>'ACP_Agri_9(ii)'!O20+ACP_MSME_10!O20+'ACP_PS_11(i)'!E20+'ACP_PS_11(i)'!J20+'ACP_PS_11(i)'!O20+'ACP_PS_11(ii)'!E20+J20+O20</f>
        <v>61132</v>
      </c>
      <c r="T20" s="280">
        <f>'ACP_Agri_9(ii)'!P20+ACP_MSME_10!P20+'ACP_PS_11(i)'!F20+'ACP_PS_11(i)'!K20+'ACP_PS_11(i)'!P20+'ACP_PS_11(ii)'!F20+K20+P20</f>
        <v>45565.789999999986</v>
      </c>
      <c r="U20" s="279">
        <f t="shared" si="2"/>
        <v>20.704946562943032</v>
      </c>
    </row>
    <row r="21" spans="1:21" ht="12.75" customHeight="1" x14ac:dyDescent="0.2">
      <c r="A21" s="170">
        <v>15</v>
      </c>
      <c r="B21" s="126" t="s">
        <v>21</v>
      </c>
      <c r="C21" s="346">
        <v>0</v>
      </c>
      <c r="D21" s="355">
        <v>0</v>
      </c>
      <c r="E21" s="278">
        <v>0</v>
      </c>
      <c r="F21" s="278">
        <v>0</v>
      </c>
      <c r="G21" s="279">
        <v>0</v>
      </c>
      <c r="H21" s="346">
        <v>0</v>
      </c>
      <c r="I21" s="355">
        <v>0</v>
      </c>
      <c r="J21" s="278">
        <v>0</v>
      </c>
      <c r="K21" s="278">
        <v>0</v>
      </c>
      <c r="L21" s="279">
        <v>0</v>
      </c>
      <c r="M21" s="346">
        <v>1075</v>
      </c>
      <c r="N21" s="355">
        <v>779</v>
      </c>
      <c r="O21" s="278">
        <v>3</v>
      </c>
      <c r="P21" s="278">
        <v>1</v>
      </c>
      <c r="Q21" s="280">
        <f>'ACP_Agri_9(ii)'!M21+ACP_MSME_10!C21+'ACP_PS_11(i)'!C21+'ACP_PS_11(i)'!H21+'ACP_PS_11(i)'!M21+'ACP_PS_11(ii)'!C21+H21+M21</f>
        <v>2142</v>
      </c>
      <c r="R21" s="280">
        <f>'ACP_Agri_9(ii)'!N21+ACP_MSME_10!D21+'ACP_PS_11(i)'!D21+'ACP_PS_11(i)'!I21+'ACP_PS_11(i)'!N21+'ACP_PS_11(ii)'!D21+I21+N21</f>
        <v>4596</v>
      </c>
      <c r="S21" s="280">
        <f>'ACP_Agri_9(ii)'!O21+ACP_MSME_10!O21+'ACP_PS_11(i)'!E21+'ACP_PS_11(i)'!J21+'ACP_PS_11(i)'!O21+'ACP_PS_11(ii)'!E21+J21+O21</f>
        <v>1043</v>
      </c>
      <c r="T21" s="280">
        <f>'ACP_Agri_9(ii)'!P21+ACP_MSME_10!P21+'ACP_PS_11(i)'!F21+'ACP_PS_11(i)'!K21+'ACP_PS_11(i)'!P21+'ACP_PS_11(ii)'!F21+K21+P21</f>
        <v>1506.2199999999998</v>
      </c>
      <c r="U21" s="279">
        <f t="shared" si="2"/>
        <v>32.772410791993032</v>
      </c>
    </row>
    <row r="22" spans="1:21" ht="12.75" customHeight="1" x14ac:dyDescent="0.2">
      <c r="A22" s="170">
        <v>16</v>
      </c>
      <c r="B22" s="126" t="s">
        <v>22</v>
      </c>
      <c r="C22" s="346">
        <v>0</v>
      </c>
      <c r="D22" s="355">
        <v>0</v>
      </c>
      <c r="E22" s="278">
        <v>0</v>
      </c>
      <c r="F22" s="278">
        <v>0</v>
      </c>
      <c r="G22" s="279">
        <v>0</v>
      </c>
      <c r="H22" s="346">
        <v>0</v>
      </c>
      <c r="I22" s="355">
        <v>0</v>
      </c>
      <c r="J22" s="278">
        <v>0</v>
      </c>
      <c r="K22" s="278">
        <v>0</v>
      </c>
      <c r="L22" s="279">
        <v>0</v>
      </c>
      <c r="M22" s="346">
        <v>254</v>
      </c>
      <c r="N22" s="355">
        <v>164</v>
      </c>
      <c r="O22" s="278">
        <v>0</v>
      </c>
      <c r="P22" s="278">
        <v>0</v>
      </c>
      <c r="Q22" s="280">
        <f>'ACP_Agri_9(ii)'!M22+ACP_MSME_10!C22+'ACP_PS_11(i)'!C22+'ACP_PS_11(i)'!H22+'ACP_PS_11(i)'!M22+'ACP_PS_11(ii)'!C22+H22+M22</f>
        <v>1886</v>
      </c>
      <c r="R22" s="280">
        <f>'ACP_Agri_9(ii)'!N22+ACP_MSME_10!D22+'ACP_PS_11(i)'!D22+'ACP_PS_11(i)'!I22+'ACP_PS_11(i)'!N22+'ACP_PS_11(ii)'!D22+I22+N22</f>
        <v>7409</v>
      </c>
      <c r="S22" s="280">
        <f>'ACP_Agri_9(ii)'!O22+ACP_MSME_10!O22+'ACP_PS_11(i)'!E22+'ACP_PS_11(i)'!J22+'ACP_PS_11(i)'!O22+'ACP_PS_11(ii)'!E22+J22+O22</f>
        <v>0</v>
      </c>
      <c r="T22" s="280">
        <f>'ACP_Agri_9(ii)'!P22+ACP_MSME_10!P22+'ACP_PS_11(i)'!F22+'ACP_PS_11(i)'!K22+'ACP_PS_11(i)'!P22+'ACP_PS_11(ii)'!F22+K22+P22</f>
        <v>0</v>
      </c>
      <c r="U22" s="279">
        <f t="shared" si="2"/>
        <v>0</v>
      </c>
    </row>
    <row r="23" spans="1:21" ht="12.75" customHeight="1" x14ac:dyDescent="0.2">
      <c r="A23" s="170">
        <v>17</v>
      </c>
      <c r="B23" s="126" t="s">
        <v>23</v>
      </c>
      <c r="C23" s="346">
        <v>81</v>
      </c>
      <c r="D23" s="355">
        <v>500</v>
      </c>
      <c r="E23" s="284">
        <v>3</v>
      </c>
      <c r="F23" s="284">
        <v>203.6</v>
      </c>
      <c r="G23" s="279">
        <f>F23*100/D23</f>
        <v>40.72</v>
      </c>
      <c r="H23" s="346">
        <v>0</v>
      </c>
      <c r="I23" s="355">
        <v>0</v>
      </c>
      <c r="J23" s="278">
        <v>0</v>
      </c>
      <c r="K23" s="278">
        <v>0</v>
      </c>
      <c r="L23" s="279">
        <v>0</v>
      </c>
      <c r="M23" s="346">
        <v>4931</v>
      </c>
      <c r="N23" s="355">
        <v>3014</v>
      </c>
      <c r="O23" s="278">
        <v>465</v>
      </c>
      <c r="P23" s="278">
        <v>171.8</v>
      </c>
      <c r="Q23" s="280">
        <f>'ACP_Agri_9(ii)'!M23+ACP_MSME_10!C23+'ACP_PS_11(i)'!C23+'ACP_PS_11(i)'!H23+'ACP_PS_11(i)'!M23+'ACP_PS_11(ii)'!C23+H23+M23</f>
        <v>39287</v>
      </c>
      <c r="R23" s="280">
        <f>'ACP_Agri_9(ii)'!N23+ACP_MSME_10!D23+'ACP_PS_11(i)'!D23+'ACP_PS_11(i)'!I23+'ACP_PS_11(i)'!N23+'ACP_PS_11(ii)'!D23+I23+N23</f>
        <v>104979</v>
      </c>
      <c r="S23" s="280">
        <f>'ACP_Agri_9(ii)'!O23+ACP_MSME_10!O23+'ACP_PS_11(i)'!E23+'ACP_PS_11(i)'!J23+'ACP_PS_11(i)'!O23+'ACP_PS_11(ii)'!E23+J23+O23</f>
        <v>11091</v>
      </c>
      <c r="T23" s="280">
        <f>'ACP_Agri_9(ii)'!P23+ACP_MSME_10!P23+'ACP_PS_11(i)'!F23+'ACP_PS_11(i)'!K23+'ACP_PS_11(i)'!P23+'ACP_PS_11(ii)'!F23+K23+P23</f>
        <v>24321.409999999996</v>
      </c>
      <c r="U23" s="279">
        <f t="shared" si="2"/>
        <v>23.167881195286672</v>
      </c>
    </row>
    <row r="24" spans="1:21" ht="12.75" customHeight="1" x14ac:dyDescent="0.2">
      <c r="A24" s="170">
        <v>18</v>
      </c>
      <c r="B24" s="126" t="s">
        <v>24</v>
      </c>
      <c r="C24" s="346">
        <v>0</v>
      </c>
      <c r="D24" s="355">
        <v>0</v>
      </c>
      <c r="E24" s="278">
        <v>0</v>
      </c>
      <c r="F24" s="278">
        <v>0</v>
      </c>
      <c r="G24" s="279">
        <v>0</v>
      </c>
      <c r="H24" s="346">
        <v>0</v>
      </c>
      <c r="I24" s="355">
        <v>0</v>
      </c>
      <c r="J24" s="278">
        <v>0</v>
      </c>
      <c r="K24" s="278">
        <v>0</v>
      </c>
      <c r="L24" s="279">
        <v>0</v>
      </c>
      <c r="M24" s="346">
        <v>0</v>
      </c>
      <c r="N24" s="355">
        <v>0</v>
      </c>
      <c r="O24" s="278">
        <v>0</v>
      </c>
      <c r="P24" s="278">
        <v>0</v>
      </c>
      <c r="Q24" s="280">
        <f>'ACP_Agri_9(ii)'!M24+ACP_MSME_10!C24+'ACP_PS_11(i)'!C24+'ACP_PS_11(i)'!H24+'ACP_PS_11(i)'!M24+'ACP_PS_11(ii)'!C24+H24+M24</f>
        <v>538</v>
      </c>
      <c r="R24" s="280">
        <f>'ACP_Agri_9(ii)'!N24+ACP_MSME_10!D24+'ACP_PS_11(i)'!D24+'ACP_PS_11(i)'!I24+'ACP_PS_11(i)'!N24+'ACP_PS_11(ii)'!D24+I24+N24</f>
        <v>3522</v>
      </c>
      <c r="S24" s="280">
        <f>'ACP_Agri_9(ii)'!O24+ACP_MSME_10!O24+'ACP_PS_11(i)'!E24+'ACP_PS_11(i)'!J24+'ACP_PS_11(i)'!O24+'ACP_PS_11(ii)'!E24+J24+O24</f>
        <v>7</v>
      </c>
      <c r="T24" s="280">
        <f>'ACP_Agri_9(ii)'!P24+ACP_MSME_10!P24+'ACP_PS_11(i)'!F24+'ACP_PS_11(i)'!K24+'ACP_PS_11(i)'!P24+'ACP_PS_11(ii)'!F24+K24+P24</f>
        <v>44.63</v>
      </c>
      <c r="U24" s="279">
        <f t="shared" si="2"/>
        <v>1.2671777399204998</v>
      </c>
    </row>
    <row r="25" spans="1:21" ht="12.75" customHeight="1" x14ac:dyDescent="0.2">
      <c r="A25" s="170">
        <v>19</v>
      </c>
      <c r="B25" s="126" t="s">
        <v>25</v>
      </c>
      <c r="C25" s="346">
        <v>0</v>
      </c>
      <c r="D25" s="355">
        <v>0</v>
      </c>
      <c r="E25" s="278">
        <v>0</v>
      </c>
      <c r="F25" s="278">
        <v>0</v>
      </c>
      <c r="G25" s="279">
        <v>0</v>
      </c>
      <c r="H25" s="346">
        <v>0</v>
      </c>
      <c r="I25" s="355">
        <v>0</v>
      </c>
      <c r="J25" s="278">
        <v>0</v>
      </c>
      <c r="K25" s="278">
        <v>0</v>
      </c>
      <c r="L25" s="279">
        <v>0</v>
      </c>
      <c r="M25" s="346">
        <v>1057</v>
      </c>
      <c r="N25" s="355">
        <v>630</v>
      </c>
      <c r="O25" s="278">
        <v>0</v>
      </c>
      <c r="P25" s="278">
        <v>0</v>
      </c>
      <c r="Q25" s="280">
        <f>'ACP_Agri_9(ii)'!M25+ACP_MSME_10!C25+'ACP_PS_11(i)'!C25+'ACP_PS_11(i)'!H25+'ACP_PS_11(i)'!M25+'ACP_PS_11(ii)'!C25+H25+M25</f>
        <v>10894</v>
      </c>
      <c r="R25" s="280">
        <f>'ACP_Agri_9(ii)'!N25+ACP_MSME_10!D25+'ACP_PS_11(i)'!D25+'ACP_PS_11(i)'!I25+'ACP_PS_11(i)'!N25+'ACP_PS_11(ii)'!D25+I25+N25</f>
        <v>32891</v>
      </c>
      <c r="S25" s="280">
        <f>'ACP_Agri_9(ii)'!O25+ACP_MSME_10!O25+'ACP_PS_11(i)'!E25+'ACP_PS_11(i)'!J25+'ACP_PS_11(i)'!O25+'ACP_PS_11(ii)'!E25+J25+O25</f>
        <v>3882</v>
      </c>
      <c r="T25" s="280">
        <f>'ACP_Agri_9(ii)'!P25+ACP_MSME_10!P25+'ACP_PS_11(i)'!F25+'ACP_PS_11(i)'!K25+'ACP_PS_11(i)'!P25+'ACP_PS_11(ii)'!F25+K25+P25</f>
        <v>19877.2</v>
      </c>
      <c r="U25" s="279">
        <f t="shared" si="2"/>
        <v>60.433553251649386</v>
      </c>
    </row>
    <row r="26" spans="1:21" ht="12.75" customHeight="1" x14ac:dyDescent="0.2">
      <c r="A26" s="170">
        <v>20</v>
      </c>
      <c r="B26" s="126" t="s">
        <v>26</v>
      </c>
      <c r="C26" s="346">
        <v>502</v>
      </c>
      <c r="D26" s="355">
        <v>1854</v>
      </c>
      <c r="E26" s="278">
        <v>0</v>
      </c>
      <c r="F26" s="278">
        <v>0</v>
      </c>
      <c r="G26" s="279">
        <f t="shared" ref="G26:G34" si="9">F26*100/D26</f>
        <v>0</v>
      </c>
      <c r="H26" s="346">
        <v>920</v>
      </c>
      <c r="I26" s="355">
        <v>1566</v>
      </c>
      <c r="J26" s="278">
        <v>0</v>
      </c>
      <c r="K26" s="278">
        <v>0</v>
      </c>
      <c r="L26" s="279">
        <f t="shared" ref="L26:L34" si="10">K26*100/I26</f>
        <v>0</v>
      </c>
      <c r="M26" s="346">
        <v>58587</v>
      </c>
      <c r="N26" s="355">
        <v>32331</v>
      </c>
      <c r="O26" s="278">
        <v>2471</v>
      </c>
      <c r="P26" s="278">
        <v>1247.0400000000004</v>
      </c>
      <c r="Q26" s="280">
        <f>'ACP_Agri_9(ii)'!M26+ACP_MSME_10!C26+'ACP_PS_11(i)'!C26+'ACP_PS_11(i)'!H26+'ACP_PS_11(i)'!M26+'ACP_PS_11(ii)'!C26+H26+M26</f>
        <v>590925</v>
      </c>
      <c r="R26" s="280">
        <f>'ACP_Agri_9(ii)'!N26+ACP_MSME_10!D26+'ACP_PS_11(i)'!D26+'ACP_PS_11(i)'!I26+'ACP_PS_11(i)'!N26+'ACP_PS_11(ii)'!D26+I26+N26</f>
        <v>2954257</v>
      </c>
      <c r="S26" s="280">
        <f>'ACP_Agri_9(ii)'!O26+ACP_MSME_10!O26+'ACP_PS_11(i)'!E26+'ACP_PS_11(i)'!J26+'ACP_PS_11(i)'!O26+'ACP_PS_11(ii)'!E26+J26+O26</f>
        <v>89113</v>
      </c>
      <c r="T26" s="280">
        <f>'ACP_Agri_9(ii)'!P26+ACP_MSME_10!P26+'ACP_PS_11(i)'!F26+'ACP_PS_11(i)'!K26+'ACP_PS_11(i)'!P26+'ACP_PS_11(ii)'!F26+K26+P26</f>
        <v>1477543.2600000005</v>
      </c>
      <c r="U26" s="279">
        <f t="shared" si="2"/>
        <v>50.014039401446816</v>
      </c>
    </row>
    <row r="27" spans="1:21" ht="13.5" customHeight="1" x14ac:dyDescent="0.2">
      <c r="A27" s="170">
        <v>21</v>
      </c>
      <c r="B27" s="126" t="s">
        <v>27</v>
      </c>
      <c r="C27" s="346">
        <v>350</v>
      </c>
      <c r="D27" s="355">
        <v>1376</v>
      </c>
      <c r="E27" s="280">
        <v>0</v>
      </c>
      <c r="F27" s="280">
        <v>0</v>
      </c>
      <c r="G27" s="279">
        <f t="shared" si="9"/>
        <v>0</v>
      </c>
      <c r="H27" s="346">
        <v>205</v>
      </c>
      <c r="I27" s="355">
        <v>318</v>
      </c>
      <c r="J27" s="278">
        <v>0</v>
      </c>
      <c r="K27" s="278">
        <v>0</v>
      </c>
      <c r="L27" s="279">
        <f t="shared" si="10"/>
        <v>0</v>
      </c>
      <c r="M27" s="346">
        <v>32945</v>
      </c>
      <c r="N27" s="355">
        <v>22957</v>
      </c>
      <c r="O27" s="280">
        <v>162</v>
      </c>
      <c r="P27" s="280">
        <v>141.32999999999998</v>
      </c>
      <c r="Q27" s="280">
        <f>'ACP_Agri_9(ii)'!M27+ACP_MSME_10!C27+'ACP_PS_11(i)'!C27+'ACP_PS_11(i)'!H27+'ACP_PS_11(i)'!M27+'ACP_PS_11(ii)'!C27+H27+M27</f>
        <v>401566</v>
      </c>
      <c r="R27" s="280">
        <f>'ACP_Agri_9(ii)'!N27+ACP_MSME_10!D27+'ACP_PS_11(i)'!D27+'ACP_PS_11(i)'!I27+'ACP_PS_11(i)'!N27+'ACP_PS_11(ii)'!D27+I27+N27</f>
        <v>2237192</v>
      </c>
      <c r="S27" s="280">
        <f>'ACP_Agri_9(ii)'!O27+ACP_MSME_10!O27+'ACP_PS_11(i)'!E27+'ACP_PS_11(i)'!J27+'ACP_PS_11(i)'!O27+'ACP_PS_11(ii)'!E27+J27+O27</f>
        <v>51451</v>
      </c>
      <c r="T27" s="280">
        <f>'ACP_Agri_9(ii)'!P27+ACP_MSME_10!P27+'ACP_PS_11(i)'!F27+'ACP_PS_11(i)'!K27+'ACP_PS_11(i)'!P27+'ACP_PS_11(ii)'!F27+K27+P27</f>
        <v>1218454.1499999997</v>
      </c>
      <c r="U27" s="279">
        <f t="shared" si="2"/>
        <v>54.463548501871976</v>
      </c>
    </row>
    <row r="28" spans="1:21" ht="12.75" customHeight="1" x14ac:dyDescent="0.2">
      <c r="A28" s="170">
        <v>22</v>
      </c>
      <c r="B28" s="126" t="s">
        <v>28</v>
      </c>
      <c r="C28" s="346">
        <v>272</v>
      </c>
      <c r="D28" s="355">
        <v>457</v>
      </c>
      <c r="E28" s="278">
        <v>9</v>
      </c>
      <c r="F28" s="278">
        <v>181.59</v>
      </c>
      <c r="G28" s="279">
        <f t="shared" si="9"/>
        <v>39.735229759299784</v>
      </c>
      <c r="H28" s="346">
        <v>59</v>
      </c>
      <c r="I28" s="355">
        <v>92</v>
      </c>
      <c r="J28" s="278">
        <v>0</v>
      </c>
      <c r="K28" s="278">
        <v>0</v>
      </c>
      <c r="L28" s="279">
        <f t="shared" si="10"/>
        <v>0</v>
      </c>
      <c r="M28" s="346">
        <v>9817</v>
      </c>
      <c r="N28" s="355">
        <v>6937</v>
      </c>
      <c r="O28" s="278">
        <v>0</v>
      </c>
      <c r="P28" s="278">
        <v>0</v>
      </c>
      <c r="Q28" s="280">
        <f>'ACP_Agri_9(ii)'!M28+ACP_MSME_10!C28+'ACP_PS_11(i)'!C28+'ACP_PS_11(i)'!H28+'ACP_PS_11(i)'!M28+'ACP_PS_11(ii)'!C28+H28+M28</f>
        <v>68277</v>
      </c>
      <c r="R28" s="280">
        <f>'ACP_Agri_9(ii)'!N28+ACP_MSME_10!D28+'ACP_PS_11(i)'!D28+'ACP_PS_11(i)'!I28+'ACP_PS_11(i)'!N28+'ACP_PS_11(ii)'!D28+I28+N28</f>
        <v>266780</v>
      </c>
      <c r="S28" s="280">
        <f>'ACP_Agri_9(ii)'!O28+ACP_MSME_10!O28+'ACP_PS_11(i)'!E28+'ACP_PS_11(i)'!J28+'ACP_PS_11(i)'!O28+'ACP_PS_11(ii)'!E28+J28+O28</f>
        <v>13692</v>
      </c>
      <c r="T28" s="280">
        <f>'ACP_Agri_9(ii)'!P28+ACP_MSME_10!P28+'ACP_PS_11(i)'!F28+'ACP_PS_11(i)'!K28+'ACP_PS_11(i)'!P28+'ACP_PS_11(ii)'!F28+K28+P28</f>
        <v>75793.740000000005</v>
      </c>
      <c r="U28" s="279">
        <f t="shared" si="2"/>
        <v>28.410578004348157</v>
      </c>
    </row>
    <row r="29" spans="1:21" ht="12.75" customHeight="1" x14ac:dyDescent="0.2">
      <c r="A29" s="170">
        <v>23</v>
      </c>
      <c r="B29" s="126" t="s">
        <v>29</v>
      </c>
      <c r="C29" s="346">
        <v>258</v>
      </c>
      <c r="D29" s="355">
        <v>385</v>
      </c>
      <c r="E29" s="278">
        <v>134</v>
      </c>
      <c r="F29" s="278">
        <v>52.85</v>
      </c>
      <c r="G29" s="279">
        <f t="shared" si="9"/>
        <v>13.727272727272727</v>
      </c>
      <c r="H29" s="346">
        <v>20</v>
      </c>
      <c r="I29" s="355">
        <v>50</v>
      </c>
      <c r="J29" s="278">
        <v>0</v>
      </c>
      <c r="K29" s="278">
        <v>0</v>
      </c>
      <c r="L29" s="279">
        <f t="shared" si="10"/>
        <v>0</v>
      </c>
      <c r="M29" s="346">
        <v>3343</v>
      </c>
      <c r="N29" s="355">
        <v>2290</v>
      </c>
      <c r="O29" s="278">
        <v>0</v>
      </c>
      <c r="P29" s="278">
        <v>0</v>
      </c>
      <c r="Q29" s="280">
        <f>'ACP_Agri_9(ii)'!M29+ACP_MSME_10!C29+'ACP_PS_11(i)'!C29+'ACP_PS_11(i)'!H29+'ACP_PS_11(i)'!M29+'ACP_PS_11(ii)'!C29+H29+M29</f>
        <v>139923</v>
      </c>
      <c r="R29" s="280">
        <f>'ACP_Agri_9(ii)'!N29+ACP_MSME_10!D29+'ACP_PS_11(i)'!D29+'ACP_PS_11(i)'!I29+'ACP_PS_11(i)'!N29+'ACP_PS_11(ii)'!D29+I29+N29</f>
        <v>324771</v>
      </c>
      <c r="S29" s="280">
        <f>'ACP_Agri_9(ii)'!O29+ACP_MSME_10!O29+'ACP_PS_11(i)'!E29+'ACP_PS_11(i)'!J29+'ACP_PS_11(i)'!O29+'ACP_PS_11(ii)'!E29+J29+O29</f>
        <v>30757</v>
      </c>
      <c r="T29" s="280">
        <f>'ACP_Agri_9(ii)'!P29+ACP_MSME_10!P29+'ACP_PS_11(i)'!F29+'ACP_PS_11(i)'!K29+'ACP_PS_11(i)'!P29+'ACP_PS_11(ii)'!F29+K29+P29</f>
        <v>137454.35</v>
      </c>
      <c r="U29" s="279">
        <f t="shared" si="2"/>
        <v>42.323467920473192</v>
      </c>
    </row>
    <row r="30" spans="1:21" ht="12.75" customHeight="1" x14ac:dyDescent="0.2">
      <c r="A30" s="170">
        <v>24</v>
      </c>
      <c r="B30" s="126" t="s">
        <v>30</v>
      </c>
      <c r="C30" s="346">
        <v>58</v>
      </c>
      <c r="D30" s="355">
        <v>207</v>
      </c>
      <c r="E30" s="278">
        <v>2</v>
      </c>
      <c r="F30" s="278">
        <v>0.3</v>
      </c>
      <c r="G30" s="279">
        <f t="shared" si="9"/>
        <v>0.14492753623188406</v>
      </c>
      <c r="H30" s="346">
        <v>10</v>
      </c>
      <c r="I30" s="355">
        <v>12</v>
      </c>
      <c r="J30" s="278">
        <v>0</v>
      </c>
      <c r="K30" s="278">
        <v>0</v>
      </c>
      <c r="L30" s="279">
        <f t="shared" si="10"/>
        <v>0</v>
      </c>
      <c r="M30" s="346">
        <v>9397</v>
      </c>
      <c r="N30" s="355">
        <v>6606</v>
      </c>
      <c r="O30" s="278">
        <v>0</v>
      </c>
      <c r="P30" s="278">
        <v>0</v>
      </c>
      <c r="Q30" s="280">
        <f>'ACP_Agri_9(ii)'!M30+ACP_MSME_10!C30+'ACP_PS_11(i)'!C30+'ACP_PS_11(i)'!H30+'ACP_PS_11(i)'!M30+'ACP_PS_11(ii)'!C30+H30+M30</f>
        <v>500958</v>
      </c>
      <c r="R30" s="280">
        <f>'ACP_Agri_9(ii)'!N30+ACP_MSME_10!D30+'ACP_PS_11(i)'!D30+'ACP_PS_11(i)'!I30+'ACP_PS_11(i)'!N30+'ACP_PS_11(ii)'!D30+I30+N30</f>
        <v>697540</v>
      </c>
      <c r="S30" s="280">
        <f>'ACP_Agri_9(ii)'!O30+ACP_MSME_10!O30+'ACP_PS_11(i)'!E30+'ACP_PS_11(i)'!J30+'ACP_PS_11(i)'!O30+'ACP_PS_11(ii)'!E30+J30+O30</f>
        <v>121029</v>
      </c>
      <c r="T30" s="280">
        <f>'ACP_Agri_9(ii)'!P30+ACP_MSME_10!P30+'ACP_PS_11(i)'!F30+'ACP_PS_11(i)'!K30+'ACP_PS_11(i)'!P30+'ACP_PS_11(ii)'!F30+K30+P30</f>
        <v>170525.46</v>
      </c>
      <c r="U30" s="279">
        <f t="shared" si="2"/>
        <v>24.446692662786365</v>
      </c>
    </row>
    <row r="31" spans="1:21" ht="12.75" customHeight="1" x14ac:dyDescent="0.2">
      <c r="A31" s="170">
        <v>25</v>
      </c>
      <c r="B31" s="126" t="s">
        <v>31</v>
      </c>
      <c r="C31" s="346">
        <v>0</v>
      </c>
      <c r="D31" s="355">
        <v>0</v>
      </c>
      <c r="E31" s="278">
        <v>0</v>
      </c>
      <c r="F31" s="278">
        <v>0</v>
      </c>
      <c r="G31" s="279">
        <v>0</v>
      </c>
      <c r="H31" s="346">
        <v>0</v>
      </c>
      <c r="I31" s="355">
        <v>0</v>
      </c>
      <c r="J31" s="278">
        <v>0</v>
      </c>
      <c r="K31" s="278">
        <v>0</v>
      </c>
      <c r="L31" s="279">
        <v>0</v>
      </c>
      <c r="M31" s="346">
        <v>194</v>
      </c>
      <c r="N31" s="355">
        <v>142</v>
      </c>
      <c r="O31" s="278">
        <v>6</v>
      </c>
      <c r="P31" s="278">
        <v>80.94</v>
      </c>
      <c r="Q31" s="280">
        <f>'ACP_Agri_9(ii)'!M31+ACP_MSME_10!C31+'ACP_PS_11(i)'!C31+'ACP_PS_11(i)'!H31+'ACP_PS_11(i)'!M31+'ACP_PS_11(ii)'!C31+H31+M31</f>
        <v>1039</v>
      </c>
      <c r="R31" s="280">
        <f>'ACP_Agri_9(ii)'!N31+ACP_MSME_10!D31+'ACP_PS_11(i)'!D31+'ACP_PS_11(i)'!I31+'ACP_PS_11(i)'!N31+'ACP_PS_11(ii)'!D31+I31+N31</f>
        <v>6072</v>
      </c>
      <c r="S31" s="280">
        <f>'ACP_Agri_9(ii)'!O31+ACP_MSME_10!O31+'ACP_PS_11(i)'!E31+'ACP_PS_11(i)'!J31+'ACP_PS_11(i)'!O31+'ACP_PS_11(ii)'!E31+J31+O31</f>
        <v>90</v>
      </c>
      <c r="T31" s="280">
        <f>'ACP_Agri_9(ii)'!P31+ACP_MSME_10!P31+'ACP_PS_11(i)'!F31+'ACP_PS_11(i)'!K31+'ACP_PS_11(i)'!P31+'ACP_PS_11(ii)'!F31+K31+P31</f>
        <v>1067.6399999999999</v>
      </c>
      <c r="U31" s="279">
        <f t="shared" si="2"/>
        <v>17.583003952569168</v>
      </c>
    </row>
    <row r="32" spans="1:21" ht="12.75" customHeight="1" x14ac:dyDescent="0.2">
      <c r="A32" s="170">
        <v>26</v>
      </c>
      <c r="B32" s="126" t="s">
        <v>32</v>
      </c>
      <c r="C32" s="346">
        <v>0</v>
      </c>
      <c r="D32" s="355">
        <v>0</v>
      </c>
      <c r="E32" s="278">
        <v>0</v>
      </c>
      <c r="F32" s="278">
        <v>0</v>
      </c>
      <c r="G32" s="279">
        <v>0</v>
      </c>
      <c r="H32" s="346">
        <v>0</v>
      </c>
      <c r="I32" s="355">
        <v>0</v>
      </c>
      <c r="J32" s="278">
        <v>0</v>
      </c>
      <c r="K32" s="278">
        <v>0</v>
      </c>
      <c r="L32" s="279">
        <v>0</v>
      </c>
      <c r="M32" s="346">
        <v>389</v>
      </c>
      <c r="N32" s="355">
        <v>251</v>
      </c>
      <c r="O32" s="278">
        <v>0</v>
      </c>
      <c r="P32" s="278">
        <v>0</v>
      </c>
      <c r="Q32" s="280">
        <f>'ACP_Agri_9(ii)'!M32+ACP_MSME_10!C32+'ACP_PS_11(i)'!C32+'ACP_PS_11(i)'!H32+'ACP_PS_11(i)'!M32+'ACP_PS_11(ii)'!C32+H32+M32</f>
        <v>1980</v>
      </c>
      <c r="R32" s="280">
        <f>'ACP_Agri_9(ii)'!N32+ACP_MSME_10!D32+'ACP_PS_11(i)'!D32+'ACP_PS_11(i)'!I32+'ACP_PS_11(i)'!N32+'ACP_PS_11(ii)'!D32+I32+N32</f>
        <v>10605</v>
      </c>
      <c r="S32" s="280">
        <f>'ACP_Agri_9(ii)'!O32+ACP_MSME_10!O32+'ACP_PS_11(i)'!E32+'ACP_PS_11(i)'!J32+'ACP_PS_11(i)'!O32+'ACP_PS_11(ii)'!E32+J32+O32</f>
        <v>39</v>
      </c>
      <c r="T32" s="280">
        <f>'ACP_Agri_9(ii)'!P32+ACP_MSME_10!P32+'ACP_PS_11(i)'!F32+'ACP_PS_11(i)'!K32+'ACP_PS_11(i)'!P32+'ACP_PS_11(ii)'!F32+K32+P32</f>
        <v>2702.7</v>
      </c>
      <c r="U32" s="279">
        <f t="shared" si="2"/>
        <v>25.485148514851485</v>
      </c>
    </row>
    <row r="33" spans="1:21" ht="12.75" customHeight="1" x14ac:dyDescent="0.2">
      <c r="A33" s="170">
        <v>27</v>
      </c>
      <c r="B33" s="126" t="s">
        <v>33</v>
      </c>
      <c r="C33" s="346">
        <v>0</v>
      </c>
      <c r="D33" s="355">
        <v>0</v>
      </c>
      <c r="E33" s="278">
        <v>0</v>
      </c>
      <c r="F33" s="278">
        <v>0</v>
      </c>
      <c r="G33" s="279">
        <v>0</v>
      </c>
      <c r="H33" s="346">
        <v>0</v>
      </c>
      <c r="I33" s="355">
        <v>0</v>
      </c>
      <c r="J33" s="278">
        <v>0</v>
      </c>
      <c r="K33" s="278">
        <v>0</v>
      </c>
      <c r="L33" s="279">
        <v>0</v>
      </c>
      <c r="M33" s="346">
        <v>2</v>
      </c>
      <c r="N33" s="355">
        <v>0</v>
      </c>
      <c r="O33" s="278">
        <v>0</v>
      </c>
      <c r="P33" s="278">
        <v>0</v>
      </c>
      <c r="Q33" s="280">
        <f>'ACP_Agri_9(ii)'!M33+ACP_MSME_10!C33+'ACP_PS_11(i)'!C33+'ACP_PS_11(i)'!H33+'ACP_PS_11(i)'!M33+'ACP_PS_11(ii)'!C33+H33+M33</f>
        <v>399</v>
      </c>
      <c r="R33" s="280">
        <f>'ACP_Agri_9(ii)'!N33+ACP_MSME_10!D33+'ACP_PS_11(i)'!D33+'ACP_PS_11(i)'!I33+'ACP_PS_11(i)'!N33+'ACP_PS_11(ii)'!D33+I33+N33</f>
        <v>6046</v>
      </c>
      <c r="S33" s="280">
        <f>'ACP_Agri_9(ii)'!O33+ACP_MSME_10!O33+'ACP_PS_11(i)'!E33+'ACP_PS_11(i)'!J33+'ACP_PS_11(i)'!O33+'ACP_PS_11(ii)'!E33+J33+O33</f>
        <v>15</v>
      </c>
      <c r="T33" s="280">
        <f>'ACP_Agri_9(ii)'!P33+ACP_MSME_10!P33+'ACP_PS_11(i)'!F33+'ACP_PS_11(i)'!K33+'ACP_PS_11(i)'!P33+'ACP_PS_11(ii)'!F33+K33+P33</f>
        <v>772.25</v>
      </c>
      <c r="U33" s="279">
        <f t="shared" si="2"/>
        <v>12.772907707575257</v>
      </c>
    </row>
    <row r="34" spans="1:21" ht="12.75" customHeight="1" x14ac:dyDescent="0.2">
      <c r="A34" s="170">
        <v>28</v>
      </c>
      <c r="B34" s="126" t="s">
        <v>34</v>
      </c>
      <c r="C34" s="346">
        <v>48</v>
      </c>
      <c r="D34" s="355">
        <v>616</v>
      </c>
      <c r="E34" s="278">
        <v>0</v>
      </c>
      <c r="F34" s="278">
        <v>0</v>
      </c>
      <c r="G34" s="279">
        <f t="shared" si="9"/>
        <v>0</v>
      </c>
      <c r="H34" s="346">
        <v>13</v>
      </c>
      <c r="I34" s="355">
        <v>16</v>
      </c>
      <c r="J34" s="278">
        <v>0</v>
      </c>
      <c r="K34" s="278">
        <v>0</v>
      </c>
      <c r="L34" s="279">
        <f t="shared" si="10"/>
        <v>0</v>
      </c>
      <c r="M34" s="346">
        <v>54496</v>
      </c>
      <c r="N34" s="355">
        <v>27806</v>
      </c>
      <c r="O34" s="278">
        <v>4629</v>
      </c>
      <c r="P34" s="278">
        <v>1884.6399999999999</v>
      </c>
      <c r="Q34" s="280">
        <f>'ACP_Agri_9(ii)'!M34+ACP_MSME_10!C34+'ACP_PS_11(i)'!C34+'ACP_PS_11(i)'!H34+'ACP_PS_11(i)'!M34+'ACP_PS_11(ii)'!C34+H34+M34</f>
        <v>384173</v>
      </c>
      <c r="R34" s="280">
        <f>'ACP_Agri_9(ii)'!N34+ACP_MSME_10!D34+'ACP_PS_11(i)'!D34+'ACP_PS_11(i)'!I34+'ACP_PS_11(i)'!N34+'ACP_PS_11(ii)'!D34+I34+N34</f>
        <v>829277</v>
      </c>
      <c r="S34" s="280">
        <f>'ACP_Agri_9(ii)'!O34+ACP_MSME_10!O34+'ACP_PS_11(i)'!E34+'ACP_PS_11(i)'!J34+'ACP_PS_11(i)'!O34+'ACP_PS_11(ii)'!E34+J34+O34</f>
        <v>34703</v>
      </c>
      <c r="T34" s="280">
        <f>'ACP_Agri_9(ii)'!P34+ACP_MSME_10!P34+'ACP_PS_11(i)'!F34+'ACP_PS_11(i)'!K34+'ACP_PS_11(i)'!P34+'ACP_PS_11(ii)'!F34+K34+P34</f>
        <v>233966.13</v>
      </c>
      <c r="U34" s="279">
        <f t="shared" si="2"/>
        <v>28.21326649599591</v>
      </c>
    </row>
    <row r="35" spans="1:21" ht="12.75" customHeight="1" x14ac:dyDescent="0.2">
      <c r="A35" s="170">
        <v>29</v>
      </c>
      <c r="B35" s="126" t="s">
        <v>35</v>
      </c>
      <c r="C35" s="346">
        <v>0</v>
      </c>
      <c r="D35" s="355">
        <v>0</v>
      </c>
      <c r="E35" s="278">
        <v>0</v>
      </c>
      <c r="F35" s="278">
        <v>0</v>
      </c>
      <c r="G35" s="279">
        <v>0</v>
      </c>
      <c r="H35" s="346">
        <v>0</v>
      </c>
      <c r="I35" s="355">
        <v>0</v>
      </c>
      <c r="J35" s="278">
        <v>0</v>
      </c>
      <c r="K35" s="278">
        <v>0</v>
      </c>
      <c r="L35" s="279">
        <v>0</v>
      </c>
      <c r="M35" s="346">
        <v>160</v>
      </c>
      <c r="N35" s="355">
        <v>100</v>
      </c>
      <c r="O35" s="278">
        <v>0</v>
      </c>
      <c r="P35" s="278">
        <v>0</v>
      </c>
      <c r="Q35" s="280">
        <f>'ACP_Agri_9(ii)'!M35+ACP_MSME_10!C35+'ACP_PS_11(i)'!C35+'ACP_PS_11(i)'!H35+'ACP_PS_11(i)'!M35+'ACP_PS_11(ii)'!C35+H35+M35</f>
        <v>1196</v>
      </c>
      <c r="R35" s="280">
        <f>'ACP_Agri_9(ii)'!N35+ACP_MSME_10!D35+'ACP_PS_11(i)'!D35+'ACP_PS_11(i)'!I35+'ACP_PS_11(i)'!N35+'ACP_PS_11(ii)'!D35+I35+N35</f>
        <v>8335</v>
      </c>
      <c r="S35" s="280">
        <f>'ACP_Agri_9(ii)'!O35+ACP_MSME_10!O35+'ACP_PS_11(i)'!E35+'ACP_PS_11(i)'!J35+'ACP_PS_11(i)'!O35+'ACP_PS_11(ii)'!E35+J35+O35</f>
        <v>28</v>
      </c>
      <c r="T35" s="280">
        <f>'ACP_Agri_9(ii)'!P35+ACP_MSME_10!P35+'ACP_PS_11(i)'!F35+'ACP_PS_11(i)'!K35+'ACP_PS_11(i)'!P35+'ACP_PS_11(ii)'!F35+K35+P35</f>
        <v>1972.55</v>
      </c>
      <c r="U35" s="279">
        <f t="shared" si="2"/>
        <v>23.665866826634673</v>
      </c>
    </row>
    <row r="36" spans="1:21" ht="12.75" customHeight="1" x14ac:dyDescent="0.2">
      <c r="A36" s="170">
        <v>30</v>
      </c>
      <c r="B36" s="126" t="s">
        <v>36</v>
      </c>
      <c r="C36" s="346">
        <v>0</v>
      </c>
      <c r="D36" s="355">
        <v>0</v>
      </c>
      <c r="E36" s="278">
        <v>0</v>
      </c>
      <c r="F36" s="278">
        <v>0</v>
      </c>
      <c r="G36" s="279">
        <v>0</v>
      </c>
      <c r="H36" s="346">
        <v>0</v>
      </c>
      <c r="I36" s="355">
        <v>0</v>
      </c>
      <c r="J36" s="278">
        <v>0</v>
      </c>
      <c r="K36" s="278">
        <v>0</v>
      </c>
      <c r="L36" s="279">
        <v>0</v>
      </c>
      <c r="M36" s="346">
        <v>3139</v>
      </c>
      <c r="N36" s="355">
        <v>1998</v>
      </c>
      <c r="O36" s="278">
        <v>652</v>
      </c>
      <c r="P36" s="278">
        <v>276.88</v>
      </c>
      <c r="Q36" s="280">
        <f>'ACP_Agri_9(ii)'!M36+ACP_MSME_10!C36+'ACP_PS_11(i)'!C36+'ACP_PS_11(i)'!H36+'ACP_PS_11(i)'!M36+'ACP_PS_11(ii)'!C36+H36+M36</f>
        <v>32729</v>
      </c>
      <c r="R36" s="280">
        <f>'ACP_Agri_9(ii)'!N36+ACP_MSME_10!D36+'ACP_PS_11(i)'!D36+'ACP_PS_11(i)'!I36+'ACP_PS_11(i)'!N36+'ACP_PS_11(ii)'!D36+I36+N36</f>
        <v>79689</v>
      </c>
      <c r="S36" s="280">
        <f>'ACP_Agri_9(ii)'!O36+ACP_MSME_10!O36+'ACP_PS_11(i)'!E36+'ACP_PS_11(i)'!J36+'ACP_PS_11(i)'!O36+'ACP_PS_11(ii)'!E36+J36+O36</f>
        <v>20154</v>
      </c>
      <c r="T36" s="280">
        <f>'ACP_Agri_9(ii)'!P36+ACP_MSME_10!P36+'ACP_PS_11(i)'!F36+'ACP_PS_11(i)'!K36+'ACP_PS_11(i)'!P36+'ACP_PS_11(ii)'!F36+K36+P36</f>
        <v>17442.770000000004</v>
      </c>
      <c r="U36" s="279">
        <f t="shared" si="2"/>
        <v>21.888554254665017</v>
      </c>
    </row>
    <row r="37" spans="1:21" ht="12.75" customHeight="1" x14ac:dyDescent="0.2">
      <c r="A37" s="170">
        <v>31</v>
      </c>
      <c r="B37" s="126" t="s">
        <v>37</v>
      </c>
      <c r="C37" s="346">
        <v>0</v>
      </c>
      <c r="D37" s="355">
        <v>0</v>
      </c>
      <c r="E37" s="278">
        <v>0</v>
      </c>
      <c r="F37" s="278">
        <v>0</v>
      </c>
      <c r="G37" s="279">
        <v>0</v>
      </c>
      <c r="H37" s="346">
        <v>0</v>
      </c>
      <c r="I37" s="355">
        <v>0</v>
      </c>
      <c r="J37" s="278">
        <v>0</v>
      </c>
      <c r="K37" s="278">
        <v>0</v>
      </c>
      <c r="L37" s="279">
        <v>0</v>
      </c>
      <c r="M37" s="346">
        <v>1048</v>
      </c>
      <c r="N37" s="355">
        <v>684</v>
      </c>
      <c r="O37" s="278">
        <v>0</v>
      </c>
      <c r="P37" s="278">
        <v>0</v>
      </c>
      <c r="Q37" s="280">
        <f>'ACP_Agri_9(ii)'!M37+ACP_MSME_10!C37+'ACP_PS_11(i)'!C37+'ACP_PS_11(i)'!H37+'ACP_PS_11(i)'!M37+'ACP_PS_11(ii)'!C37+H37+M37</f>
        <v>2467</v>
      </c>
      <c r="R37" s="280">
        <f>'ACP_Agri_9(ii)'!N37+ACP_MSME_10!D37+'ACP_PS_11(i)'!D37+'ACP_PS_11(i)'!I37+'ACP_PS_11(i)'!N37+'ACP_PS_11(ii)'!D37+I37+N37</f>
        <v>8485</v>
      </c>
      <c r="S37" s="280">
        <f>'ACP_Agri_9(ii)'!O37+ACP_MSME_10!O37+'ACP_PS_11(i)'!E37+'ACP_PS_11(i)'!J37+'ACP_PS_11(i)'!O37+'ACP_PS_11(ii)'!E37+J37+O37</f>
        <v>450</v>
      </c>
      <c r="T37" s="280">
        <f>'ACP_Agri_9(ii)'!P37+ACP_MSME_10!P37+'ACP_PS_11(i)'!F37+'ACP_PS_11(i)'!K37+'ACP_PS_11(i)'!P37+'ACP_PS_11(ii)'!F37+K37+P37</f>
        <v>848.29</v>
      </c>
      <c r="U37" s="279">
        <f t="shared" si="2"/>
        <v>9.9975250441956387</v>
      </c>
    </row>
    <row r="38" spans="1:21" ht="12.75" customHeight="1" x14ac:dyDescent="0.2">
      <c r="A38" s="170">
        <v>32</v>
      </c>
      <c r="B38" s="126" t="s">
        <v>38</v>
      </c>
      <c r="C38" s="346">
        <v>0</v>
      </c>
      <c r="D38" s="355">
        <v>0</v>
      </c>
      <c r="E38" s="355">
        <v>0</v>
      </c>
      <c r="F38" s="355">
        <v>0</v>
      </c>
      <c r="G38" s="279">
        <v>0</v>
      </c>
      <c r="H38" s="346">
        <v>0</v>
      </c>
      <c r="I38" s="355">
        <v>0</v>
      </c>
      <c r="J38" s="278">
        <v>0</v>
      </c>
      <c r="K38" s="278">
        <v>0</v>
      </c>
      <c r="L38" s="279">
        <v>0</v>
      </c>
      <c r="M38" s="346">
        <v>0</v>
      </c>
      <c r="N38" s="355">
        <v>0</v>
      </c>
      <c r="O38" s="278">
        <v>0</v>
      </c>
      <c r="P38" s="278">
        <v>0</v>
      </c>
      <c r="Q38" s="280">
        <f>'ACP_Agri_9(ii)'!M38+ACP_MSME_10!C38+'ACP_PS_11(i)'!C38+'ACP_PS_11(i)'!H38+'ACP_PS_11(i)'!M38+'ACP_PS_11(ii)'!C38+H38+M38</f>
        <v>0</v>
      </c>
      <c r="R38" s="280">
        <f>'ACP_Agri_9(ii)'!N38+ACP_MSME_10!D38+'ACP_PS_11(i)'!D38+'ACP_PS_11(i)'!I38+'ACP_PS_11(i)'!N38+'ACP_PS_11(ii)'!D38+I38+N38</f>
        <v>0</v>
      </c>
      <c r="S38" s="280">
        <f>'ACP_Agri_9(ii)'!O38+ACP_MSME_10!O38+'ACP_PS_11(i)'!E38+'ACP_PS_11(i)'!J38+'ACP_PS_11(i)'!O38+'ACP_PS_11(ii)'!E38+J38+O38</f>
        <v>0</v>
      </c>
      <c r="T38" s="280">
        <f>'ACP_Agri_9(ii)'!P38+ACP_MSME_10!P38+'ACP_PS_11(i)'!F38+'ACP_PS_11(i)'!K38+'ACP_PS_11(i)'!P38+'ACP_PS_11(ii)'!F38+K38+P38</f>
        <v>0</v>
      </c>
      <c r="U38" s="279">
        <v>0</v>
      </c>
    </row>
    <row r="39" spans="1:21" ht="12.75" customHeight="1" x14ac:dyDescent="0.2">
      <c r="A39" s="170">
        <v>33</v>
      </c>
      <c r="B39" s="126" t="s">
        <v>39</v>
      </c>
      <c r="C39" s="346">
        <v>0</v>
      </c>
      <c r="D39" s="355">
        <v>0</v>
      </c>
      <c r="E39" s="278">
        <v>0</v>
      </c>
      <c r="F39" s="278">
        <v>0</v>
      </c>
      <c r="G39" s="279">
        <v>0</v>
      </c>
      <c r="H39" s="346">
        <v>0</v>
      </c>
      <c r="I39" s="355">
        <v>0</v>
      </c>
      <c r="J39" s="278">
        <v>0</v>
      </c>
      <c r="K39" s="278">
        <v>0</v>
      </c>
      <c r="L39" s="279">
        <v>0</v>
      </c>
      <c r="M39" s="346">
        <v>97</v>
      </c>
      <c r="N39" s="355">
        <v>84</v>
      </c>
      <c r="O39" s="278">
        <v>0</v>
      </c>
      <c r="P39" s="278">
        <v>0</v>
      </c>
      <c r="Q39" s="280">
        <f>'ACP_Agri_9(ii)'!M39+ACP_MSME_10!C39+'ACP_PS_11(i)'!C39+'ACP_PS_11(i)'!H39+'ACP_PS_11(i)'!M39+'ACP_PS_11(ii)'!C39+H39+M39</f>
        <v>1020</v>
      </c>
      <c r="R39" s="280">
        <f>'ACP_Agri_9(ii)'!N39+ACP_MSME_10!D39+'ACP_PS_11(i)'!D39+'ACP_PS_11(i)'!I39+'ACP_PS_11(i)'!N39+'ACP_PS_11(ii)'!D39+I39+N39</f>
        <v>3285</v>
      </c>
      <c r="S39" s="280">
        <f>'ACP_Agri_9(ii)'!O39+ACP_MSME_10!O39+'ACP_PS_11(i)'!E39+'ACP_PS_11(i)'!J39+'ACP_PS_11(i)'!O39+'ACP_PS_11(ii)'!E39+J39+O39</f>
        <v>282</v>
      </c>
      <c r="T39" s="280">
        <f>'ACP_Agri_9(ii)'!P39+ACP_MSME_10!P39+'ACP_PS_11(i)'!F39+'ACP_PS_11(i)'!K39+'ACP_PS_11(i)'!P39+'ACP_PS_11(ii)'!F39+K39+P39</f>
        <v>1211.97</v>
      </c>
      <c r="U39" s="279">
        <f t="shared" si="2"/>
        <v>36.894063926940639</v>
      </c>
    </row>
    <row r="40" spans="1:21" ht="12.75" customHeight="1" x14ac:dyDescent="0.2">
      <c r="A40" s="170">
        <v>34</v>
      </c>
      <c r="B40" s="126" t="s">
        <v>40</v>
      </c>
      <c r="C40" s="346">
        <v>0</v>
      </c>
      <c r="D40" s="355">
        <v>0</v>
      </c>
      <c r="E40" s="278">
        <v>0</v>
      </c>
      <c r="F40" s="278">
        <v>0</v>
      </c>
      <c r="G40" s="279">
        <v>0</v>
      </c>
      <c r="H40" s="346">
        <v>0</v>
      </c>
      <c r="I40" s="355">
        <v>0</v>
      </c>
      <c r="J40" s="278">
        <v>0</v>
      </c>
      <c r="K40" s="278">
        <v>0</v>
      </c>
      <c r="L40" s="279">
        <v>0</v>
      </c>
      <c r="M40" s="346">
        <v>4614</v>
      </c>
      <c r="N40" s="355">
        <v>3348</v>
      </c>
      <c r="O40" s="278">
        <v>118</v>
      </c>
      <c r="P40" s="278">
        <v>636.24999999999989</v>
      </c>
      <c r="Q40" s="280">
        <f>'ACP_Agri_9(ii)'!M40+ACP_MSME_10!C40+'ACP_PS_11(i)'!C40+'ACP_PS_11(i)'!H40+'ACP_PS_11(i)'!M40+'ACP_PS_11(ii)'!C40+H40+M40</f>
        <v>86646</v>
      </c>
      <c r="R40" s="280">
        <f>'ACP_Agri_9(ii)'!N40+ACP_MSME_10!D40+'ACP_PS_11(i)'!D40+'ACP_PS_11(i)'!I40+'ACP_PS_11(i)'!N40+'ACP_PS_11(ii)'!D40+I40+N40</f>
        <v>366622</v>
      </c>
      <c r="S40" s="280">
        <f>'ACP_Agri_9(ii)'!O40+ACP_MSME_10!O40+'ACP_PS_11(i)'!E40+'ACP_PS_11(i)'!J40+'ACP_PS_11(i)'!O40+'ACP_PS_11(ii)'!E40+J40+O40</f>
        <v>14161</v>
      </c>
      <c r="T40" s="280">
        <f>'ACP_Agri_9(ii)'!P40+ACP_MSME_10!P40+'ACP_PS_11(i)'!F40+'ACP_PS_11(i)'!K40+'ACP_PS_11(i)'!P40+'ACP_PS_11(ii)'!F40+K40+P40</f>
        <v>172905.19999999995</v>
      </c>
      <c r="U40" s="279">
        <f t="shared" si="2"/>
        <v>47.161708789979862</v>
      </c>
    </row>
    <row r="41" spans="1:21" s="149" customFormat="1" ht="12.75" customHeight="1" x14ac:dyDescent="0.2">
      <c r="A41" s="169"/>
      <c r="B41" s="174" t="s">
        <v>104</v>
      </c>
      <c r="C41" s="348">
        <f t="shared" ref="C41:D41" si="11">SUM(C19:C40)</f>
        <v>1859</v>
      </c>
      <c r="D41" s="352">
        <f t="shared" si="11"/>
        <v>6682</v>
      </c>
      <c r="E41" s="281">
        <f t="shared" ref="E41:F41" si="12">SUM(E19:E40)</f>
        <v>148</v>
      </c>
      <c r="F41" s="281">
        <f t="shared" si="12"/>
        <v>438.34000000000003</v>
      </c>
      <c r="G41" s="282">
        <f t="shared" ref="G41:G49" si="13">F41*100/D41</f>
        <v>6.5600119724633341</v>
      </c>
      <c r="H41" s="348">
        <f t="shared" ref="H41:I41" si="14">SUM(H19:H40)</f>
        <v>1385</v>
      </c>
      <c r="I41" s="352">
        <f t="shared" si="14"/>
        <v>2349</v>
      </c>
      <c r="J41" s="281">
        <f t="shared" ref="J41" si="15">SUM(J19:J40)</f>
        <v>0</v>
      </c>
      <c r="K41" s="281">
        <f t="shared" ref="K41" si="16">SUM(K19:K40)</f>
        <v>0</v>
      </c>
      <c r="L41" s="282">
        <f t="shared" ref="L41:L49" si="17">K41*100/I41</f>
        <v>0</v>
      </c>
      <c r="M41" s="348">
        <f t="shared" ref="M41:N41" si="18">SUM(M19:M40)</f>
        <v>351679</v>
      </c>
      <c r="N41" s="352">
        <f t="shared" si="18"/>
        <v>214492</v>
      </c>
      <c r="O41" s="281">
        <f t="shared" ref="O41" si="19">SUM(O19:O40)</f>
        <v>71220</v>
      </c>
      <c r="P41" s="281">
        <f t="shared" ref="P41" si="20">SUM(P19:P40)</f>
        <v>41757.369999999988</v>
      </c>
      <c r="Q41" s="283">
        <f>'ACP_Agri_9(ii)'!M41+ACP_MSME_10!C41+'ACP_PS_11(i)'!C41+'ACP_PS_11(i)'!H41+'ACP_PS_11(i)'!M41+'ACP_PS_11(ii)'!C41+H41+M41</f>
        <v>2685362</v>
      </c>
      <c r="R41" s="281">
        <f t="shared" ref="R41" si="21">SUM(R19:R40)</f>
        <v>9526181</v>
      </c>
      <c r="S41" s="283">
        <f>'ACP_Agri_9(ii)'!O41+ACP_MSME_10!O41+'ACP_PS_11(i)'!E41+'ACP_PS_11(i)'!J41+'ACP_PS_11(i)'!O41+'ACP_PS_11(ii)'!E41+J41+O41</f>
        <v>516787</v>
      </c>
      <c r="T41" s="283">
        <f>'ACP_Agri_9(ii)'!P41+ACP_MSME_10!P41+'ACP_PS_11(i)'!F41+'ACP_PS_11(i)'!K41+'ACP_PS_11(i)'!P41+'ACP_PS_11(ii)'!F41+K41+P41</f>
        <v>4305315.4399999995</v>
      </c>
      <c r="U41" s="282">
        <f t="shared" si="2"/>
        <v>45.19455844897341</v>
      </c>
    </row>
    <row r="42" spans="1:21" s="149" customFormat="1" ht="12.75" customHeight="1" x14ac:dyDescent="0.2">
      <c r="A42" s="169"/>
      <c r="B42" s="174" t="s">
        <v>42</v>
      </c>
      <c r="C42" s="349">
        <f t="shared" ref="C42:D42" si="22">C41+C18</f>
        <v>5602</v>
      </c>
      <c r="D42" s="353">
        <f t="shared" si="22"/>
        <v>19196</v>
      </c>
      <c r="E42" s="281">
        <f>E41+E18</f>
        <v>161</v>
      </c>
      <c r="F42" s="281">
        <f>F41+F18</f>
        <v>810.12000000000012</v>
      </c>
      <c r="G42" s="282">
        <f t="shared" si="13"/>
        <v>4.2202542196290898</v>
      </c>
      <c r="H42" s="349">
        <f t="shared" ref="H42:I42" si="23">H41+H18</f>
        <v>3982</v>
      </c>
      <c r="I42" s="353">
        <f t="shared" si="23"/>
        <v>6943</v>
      </c>
      <c r="J42" s="281">
        <f>J41+J18</f>
        <v>32</v>
      </c>
      <c r="K42" s="281">
        <f>K41+K18</f>
        <v>109.30000000000001</v>
      </c>
      <c r="L42" s="282">
        <f t="shared" si="17"/>
        <v>1.5742474434682416</v>
      </c>
      <c r="M42" s="349">
        <f t="shared" ref="M42:N42" si="24">M41+M18</f>
        <v>511507</v>
      </c>
      <c r="N42" s="353">
        <f t="shared" si="24"/>
        <v>333679</v>
      </c>
      <c r="O42" s="281">
        <f>O41+O18</f>
        <v>72807</v>
      </c>
      <c r="P42" s="281">
        <f>P41+P18</f>
        <v>52033.659999999989</v>
      </c>
      <c r="Q42" s="283">
        <f>'ACP_Agri_9(ii)'!M42+ACP_MSME_10!C42+'ACP_PS_11(i)'!C42+'ACP_PS_11(i)'!H42+'ACP_PS_11(i)'!M42+'ACP_PS_11(ii)'!C42+H42+M42</f>
        <v>6642538</v>
      </c>
      <c r="R42" s="283">
        <f>'ACP_Agri_9(ii)'!N42+ACP_MSME_10!D42+'ACP_PS_11(i)'!D42+'ACP_PS_11(i)'!I42+'ACP_PS_11(i)'!N42+'ACP_PS_11(ii)'!D42+I42+N42</f>
        <v>20971671</v>
      </c>
      <c r="S42" s="283">
        <f>'ACP_Agri_9(ii)'!O42+ACP_MSME_10!O42+'ACP_PS_11(i)'!E42+'ACP_PS_11(i)'!J42+'ACP_PS_11(i)'!O42+'ACP_PS_11(ii)'!E42+J42+O42</f>
        <v>1505764</v>
      </c>
      <c r="T42" s="283">
        <f>'ACP_Agri_9(ii)'!P42+ACP_MSME_10!P42+'ACP_PS_11(i)'!F42+'ACP_PS_11(i)'!K42+'ACP_PS_11(i)'!P42+'ACP_PS_11(ii)'!F42+K42+P42</f>
        <v>8597152.4499999993</v>
      </c>
      <c r="U42" s="282">
        <f t="shared" si="2"/>
        <v>40.994122261406822</v>
      </c>
    </row>
    <row r="43" spans="1:21" ht="12.75" customHeight="1" x14ac:dyDescent="0.2">
      <c r="A43" s="170">
        <v>35</v>
      </c>
      <c r="B43" s="171" t="s">
        <v>43</v>
      </c>
      <c r="C43" s="346">
        <v>68</v>
      </c>
      <c r="D43" s="355">
        <v>199</v>
      </c>
      <c r="E43" s="278">
        <v>0</v>
      </c>
      <c r="F43" s="278">
        <v>0</v>
      </c>
      <c r="G43" s="279">
        <f t="shared" si="13"/>
        <v>0</v>
      </c>
      <c r="H43" s="346">
        <v>91</v>
      </c>
      <c r="I43" s="355">
        <v>112</v>
      </c>
      <c r="J43" s="278">
        <v>0</v>
      </c>
      <c r="K43" s="278">
        <v>0</v>
      </c>
      <c r="L43" s="279">
        <f t="shared" si="17"/>
        <v>0</v>
      </c>
      <c r="M43" s="346">
        <v>2548</v>
      </c>
      <c r="N43" s="355">
        <v>1713</v>
      </c>
      <c r="O43" s="278">
        <v>134</v>
      </c>
      <c r="P43" s="278">
        <v>60.199999999999996</v>
      </c>
      <c r="Q43" s="280">
        <f>'ACP_Agri_9(ii)'!M43+ACP_MSME_10!C43+'ACP_PS_11(i)'!C43+'ACP_PS_11(i)'!H43+'ACP_PS_11(i)'!M43+'ACP_PS_11(ii)'!C43+H43+M43</f>
        <v>218055</v>
      </c>
      <c r="R43" s="280">
        <f>'ACP_Agri_9(ii)'!N43+ACP_MSME_10!D43+'ACP_PS_11(i)'!D43+'ACP_PS_11(i)'!I43+'ACP_PS_11(i)'!N43+'ACP_PS_11(ii)'!D43+I43+N43</f>
        <v>333710</v>
      </c>
      <c r="S43" s="280">
        <f>'ACP_Agri_9(ii)'!O43+ACP_MSME_10!O43+'ACP_PS_11(i)'!E43+'ACP_PS_11(i)'!J43+'ACP_PS_11(i)'!O43+'ACP_PS_11(ii)'!E43+J43+O43</f>
        <v>67726</v>
      </c>
      <c r="T43" s="280">
        <f>'ACP_Agri_9(ii)'!P43+ACP_MSME_10!P43+'ACP_PS_11(i)'!F43+'ACP_PS_11(i)'!K43+'ACP_PS_11(i)'!P43+'ACP_PS_11(ii)'!F43+K43+P43</f>
        <v>109193.66</v>
      </c>
      <c r="U43" s="279">
        <f t="shared" si="2"/>
        <v>32.721123130862125</v>
      </c>
    </row>
    <row r="44" spans="1:21" ht="12.75" customHeight="1" x14ac:dyDescent="0.2">
      <c r="A44" s="170">
        <v>36</v>
      </c>
      <c r="B44" s="171" t="s">
        <v>44</v>
      </c>
      <c r="C44" s="346">
        <v>91</v>
      </c>
      <c r="D44" s="355">
        <v>238</v>
      </c>
      <c r="E44" s="278">
        <v>1</v>
      </c>
      <c r="F44" s="278">
        <v>26.57</v>
      </c>
      <c r="G44" s="279">
        <f t="shared" si="13"/>
        <v>11.163865546218487</v>
      </c>
      <c r="H44" s="346">
        <v>81</v>
      </c>
      <c r="I44" s="355">
        <v>173</v>
      </c>
      <c r="J44" s="278">
        <v>15</v>
      </c>
      <c r="K44" s="278">
        <v>27.889999999999997</v>
      </c>
      <c r="L44" s="279">
        <f t="shared" si="17"/>
        <v>16.121387283236992</v>
      </c>
      <c r="M44" s="346">
        <v>70229</v>
      </c>
      <c r="N44" s="355">
        <v>102363</v>
      </c>
      <c r="O44" s="278">
        <v>28121</v>
      </c>
      <c r="P44" s="278">
        <v>39268.910000000003</v>
      </c>
      <c r="Q44" s="280">
        <f>'ACP_Agri_9(ii)'!M44+ACP_MSME_10!C44+'ACP_PS_11(i)'!C44+'ACP_PS_11(i)'!H44+'ACP_PS_11(i)'!M44+'ACP_PS_11(ii)'!C44+H44+M44</f>
        <v>616821</v>
      </c>
      <c r="R44" s="280">
        <f>'ACP_Agri_9(ii)'!N44+ACP_MSME_10!D44+'ACP_PS_11(i)'!D44+'ACP_PS_11(i)'!I44+'ACP_PS_11(i)'!N44+'ACP_PS_11(ii)'!D44+I44+N44</f>
        <v>1099752</v>
      </c>
      <c r="S44" s="280">
        <f>'ACP_Agri_9(ii)'!O44+ACP_MSME_10!O44+'ACP_PS_11(i)'!E44+'ACP_PS_11(i)'!J44+'ACP_PS_11(i)'!O44+'ACP_PS_11(ii)'!E44+J44+O44</f>
        <v>255000</v>
      </c>
      <c r="T44" s="280">
        <f>'ACP_Agri_9(ii)'!P44+ACP_MSME_10!P44+'ACP_PS_11(i)'!F44+'ACP_PS_11(i)'!K44+'ACP_PS_11(i)'!P44+'ACP_PS_11(ii)'!F44+K44+P44</f>
        <v>390721.91999999993</v>
      </c>
      <c r="U44" s="279">
        <f t="shared" si="2"/>
        <v>35.528184536149965</v>
      </c>
    </row>
    <row r="45" spans="1:21" s="149" customFormat="1" ht="12.75" customHeight="1" x14ac:dyDescent="0.2">
      <c r="A45" s="169"/>
      <c r="B45" s="174" t="s">
        <v>45</v>
      </c>
      <c r="C45" s="348">
        <f t="shared" ref="C45:D45" si="25">SUM(C43:C44)</f>
        <v>159</v>
      </c>
      <c r="D45" s="352">
        <f t="shared" si="25"/>
        <v>437</v>
      </c>
      <c r="E45" s="281">
        <f t="shared" ref="E45:F45" si="26">SUM(E43:E44)</f>
        <v>1</v>
      </c>
      <c r="F45" s="281">
        <f t="shared" si="26"/>
        <v>26.57</v>
      </c>
      <c r="G45" s="282">
        <f t="shared" si="13"/>
        <v>6.0800915331807781</v>
      </c>
      <c r="H45" s="348">
        <f t="shared" ref="H45:I45" si="27">SUM(H43:H44)</f>
        <v>172</v>
      </c>
      <c r="I45" s="352">
        <f t="shared" si="27"/>
        <v>285</v>
      </c>
      <c r="J45" s="281">
        <f t="shared" ref="J45:K45" si="28">SUM(J43:J44)</f>
        <v>15</v>
      </c>
      <c r="K45" s="281">
        <f t="shared" si="28"/>
        <v>27.889999999999997</v>
      </c>
      <c r="L45" s="282">
        <f t="shared" si="17"/>
        <v>9.7859649122807006</v>
      </c>
      <c r="M45" s="348">
        <f t="shared" ref="M45:N45" si="29">SUM(M43:M44)</f>
        <v>72777</v>
      </c>
      <c r="N45" s="352">
        <f t="shared" si="29"/>
        <v>104076</v>
      </c>
      <c r="O45" s="281">
        <f t="shared" ref="O45:P45" si="30">SUM(O43:O44)</f>
        <v>28255</v>
      </c>
      <c r="P45" s="281">
        <f t="shared" si="30"/>
        <v>39329.11</v>
      </c>
      <c r="Q45" s="280">
        <f>'ACP_Agri_9(ii)'!M45+ACP_MSME_10!C45+'ACP_PS_11(i)'!C45+'ACP_PS_11(i)'!H45+'ACP_PS_11(i)'!M45+'ACP_PS_11(ii)'!C45+H45+M45</f>
        <v>834876</v>
      </c>
      <c r="R45" s="283">
        <f>'ACP_Agri_9(ii)'!N45+ACP_MSME_10!D45+'ACP_PS_11(i)'!D45+'ACP_PS_11(i)'!I45+'ACP_PS_11(i)'!N45+'ACP_PS_11(ii)'!D45+I45+N45</f>
        <v>1433462</v>
      </c>
      <c r="S45" s="283">
        <f>'ACP_Agri_9(ii)'!O45+ACP_MSME_10!O45+'ACP_PS_11(i)'!E45+'ACP_PS_11(i)'!J45+'ACP_PS_11(i)'!O45+'ACP_PS_11(ii)'!E45+J45+O45</f>
        <v>322726</v>
      </c>
      <c r="T45" s="283">
        <f>'ACP_Agri_9(ii)'!P45+ACP_MSME_10!P45+'ACP_PS_11(i)'!F45+'ACP_PS_11(i)'!K45+'ACP_PS_11(i)'!P45+'ACP_PS_11(ii)'!F45+K45+P45</f>
        <v>499915.57999999996</v>
      </c>
      <c r="U45" s="282">
        <f t="shared" si="2"/>
        <v>34.874700550136659</v>
      </c>
    </row>
    <row r="46" spans="1:21" ht="12.75" customHeight="1" x14ac:dyDescent="0.2">
      <c r="A46" s="170">
        <v>37</v>
      </c>
      <c r="B46" s="171" t="s">
        <v>46</v>
      </c>
      <c r="C46" s="348">
        <v>35</v>
      </c>
      <c r="D46" s="352">
        <v>26</v>
      </c>
      <c r="E46" s="278">
        <v>0</v>
      </c>
      <c r="F46" s="278">
        <v>0</v>
      </c>
      <c r="G46" s="279">
        <f t="shared" si="13"/>
        <v>0</v>
      </c>
      <c r="H46" s="348">
        <v>23</v>
      </c>
      <c r="I46" s="352">
        <v>20</v>
      </c>
      <c r="J46" s="278">
        <v>0</v>
      </c>
      <c r="K46" s="278">
        <v>0</v>
      </c>
      <c r="L46" s="279">
        <f t="shared" si="17"/>
        <v>0</v>
      </c>
      <c r="M46" s="348">
        <v>13773</v>
      </c>
      <c r="N46" s="352">
        <v>9170</v>
      </c>
      <c r="O46" s="278">
        <v>0</v>
      </c>
      <c r="P46" s="278">
        <v>0</v>
      </c>
      <c r="Q46" s="280">
        <f>'ACP_Agri_9(ii)'!M46+ACP_MSME_10!C46+'ACP_PS_11(i)'!C46+'ACP_PS_11(i)'!H46+'ACP_PS_11(i)'!M46+'ACP_PS_11(ii)'!C46+H46+M46</f>
        <v>1468871</v>
      </c>
      <c r="R46" s="280">
        <f>'ACP_Agri_9(ii)'!N46+ACP_MSME_10!D46+'ACP_PS_11(i)'!D46+'ACP_PS_11(i)'!I46+'ACP_PS_11(i)'!N46+'ACP_PS_11(ii)'!D46+I46+N46</f>
        <v>2560513</v>
      </c>
      <c r="S46" s="280">
        <f>'ACP_Agri_9(ii)'!O46+ACP_MSME_10!O46+'ACP_PS_11(i)'!E46+'ACP_PS_11(i)'!J46+'ACP_PS_11(i)'!O46+'ACP_PS_11(ii)'!E46+J46+O46</f>
        <v>1553615</v>
      </c>
      <c r="T46" s="280">
        <f>'ACP_Agri_9(ii)'!P46+ACP_MSME_10!P46+'ACP_PS_11(i)'!F46+'ACP_PS_11(i)'!K46+'ACP_PS_11(i)'!P46+'ACP_PS_11(ii)'!F46+K46+P46</f>
        <v>1412216</v>
      </c>
      <c r="U46" s="279">
        <f t="shared" si="2"/>
        <v>55.153635228565527</v>
      </c>
    </row>
    <row r="47" spans="1:21" s="149" customFormat="1" ht="12.75" customHeight="1" x14ac:dyDescent="0.2">
      <c r="A47" s="169"/>
      <c r="B47" s="174" t="s">
        <v>47</v>
      </c>
      <c r="C47" s="348">
        <f t="shared" ref="C47:D47" si="31">C46</f>
        <v>35</v>
      </c>
      <c r="D47" s="352">
        <f t="shared" si="31"/>
        <v>26</v>
      </c>
      <c r="E47" s="281">
        <f t="shared" ref="E47:F47" si="32">E46</f>
        <v>0</v>
      </c>
      <c r="F47" s="281">
        <f t="shared" si="32"/>
        <v>0</v>
      </c>
      <c r="G47" s="282">
        <f t="shared" si="13"/>
        <v>0</v>
      </c>
      <c r="H47" s="348">
        <f t="shared" ref="H47:I47" si="33">H46</f>
        <v>23</v>
      </c>
      <c r="I47" s="352">
        <f t="shared" si="33"/>
        <v>20</v>
      </c>
      <c r="J47" s="281">
        <f t="shared" ref="J47:K47" si="34">J46</f>
        <v>0</v>
      </c>
      <c r="K47" s="281">
        <f t="shared" si="34"/>
        <v>0</v>
      </c>
      <c r="L47" s="282">
        <f t="shared" si="17"/>
        <v>0</v>
      </c>
      <c r="M47" s="348">
        <f t="shared" ref="M47:N47" si="35">M46</f>
        <v>13773</v>
      </c>
      <c r="N47" s="352">
        <f t="shared" si="35"/>
        <v>9170</v>
      </c>
      <c r="O47" s="281">
        <f t="shared" ref="O47:P47" si="36">O46</f>
        <v>0</v>
      </c>
      <c r="P47" s="281">
        <f t="shared" si="36"/>
        <v>0</v>
      </c>
      <c r="Q47" s="283">
        <f>'ACP_Agri_9(ii)'!M47+ACP_MSME_10!C47+'ACP_PS_11(i)'!C47+'ACP_PS_11(i)'!H47+'ACP_PS_11(i)'!M47+'ACP_PS_11(ii)'!C47+H47+M47</f>
        <v>1468871</v>
      </c>
      <c r="R47" s="283">
        <f>'ACP_Agri_9(ii)'!N47+ACP_MSME_10!D47+'ACP_PS_11(i)'!D47+'ACP_PS_11(i)'!I47+'ACP_PS_11(i)'!N47+'ACP_PS_11(ii)'!D47+I47+N47</f>
        <v>2560513</v>
      </c>
      <c r="S47" s="283">
        <f>'ACP_Agri_9(ii)'!O47+ACP_MSME_10!O47+'ACP_PS_11(i)'!E47+'ACP_PS_11(i)'!J47+'ACP_PS_11(i)'!O47+'ACP_PS_11(ii)'!E47+J47+O47</f>
        <v>1553615</v>
      </c>
      <c r="T47" s="283">
        <f>'ACP_Agri_9(ii)'!P47+ACP_MSME_10!P47+'ACP_PS_11(i)'!F47+'ACP_PS_11(i)'!K47+'ACP_PS_11(i)'!P47+'ACP_PS_11(ii)'!F47+K47+P47</f>
        <v>1412216</v>
      </c>
      <c r="U47" s="282">
        <f t="shared" si="2"/>
        <v>55.153635228565527</v>
      </c>
    </row>
    <row r="48" spans="1:21" ht="12.75" customHeight="1" x14ac:dyDescent="0.2">
      <c r="A48" s="170">
        <v>38</v>
      </c>
      <c r="B48" s="171" t="s">
        <v>48</v>
      </c>
      <c r="C48" s="346">
        <v>1723</v>
      </c>
      <c r="D48" s="355">
        <v>1526</v>
      </c>
      <c r="E48" s="278">
        <v>0</v>
      </c>
      <c r="F48" s="278">
        <v>0</v>
      </c>
      <c r="G48" s="279">
        <f t="shared" si="13"/>
        <v>0</v>
      </c>
      <c r="H48" s="346">
        <v>1129</v>
      </c>
      <c r="I48" s="355">
        <v>1134</v>
      </c>
      <c r="J48" s="278">
        <v>1</v>
      </c>
      <c r="K48" s="278">
        <v>30</v>
      </c>
      <c r="L48" s="279">
        <f t="shared" si="17"/>
        <v>2.6455026455026456</v>
      </c>
      <c r="M48" s="346">
        <v>31921</v>
      </c>
      <c r="N48" s="355">
        <v>16907</v>
      </c>
      <c r="O48" s="278">
        <v>1953</v>
      </c>
      <c r="P48" s="278">
        <v>838.07</v>
      </c>
      <c r="Q48" s="280">
        <f>'ACP_Agri_9(ii)'!M48+ACP_MSME_10!C48+'ACP_PS_11(i)'!C48+'ACP_PS_11(i)'!H48+'ACP_PS_11(i)'!M48+'ACP_PS_11(ii)'!C48+H48+M48</f>
        <v>201496</v>
      </c>
      <c r="R48" s="280">
        <f>'ACP_Agri_9(ii)'!N48+ACP_MSME_10!D48+'ACP_PS_11(i)'!D48+'ACP_PS_11(i)'!I48+'ACP_PS_11(i)'!N48+'ACP_PS_11(ii)'!D48+I48+N48</f>
        <v>507317</v>
      </c>
      <c r="S48" s="280">
        <f>'ACP_Agri_9(ii)'!O48+ACP_MSME_10!O48+'ACP_PS_11(i)'!E48+'ACP_PS_11(i)'!J48+'ACP_PS_11(i)'!O48+'ACP_PS_11(ii)'!E48+J48+O48</f>
        <v>42239</v>
      </c>
      <c r="T48" s="280">
        <f>'ACP_Agri_9(ii)'!P48+ACP_MSME_10!P48+'ACP_PS_11(i)'!F48+'ACP_PS_11(i)'!K48+'ACP_PS_11(i)'!P48+'ACP_PS_11(ii)'!F48+K48+P48</f>
        <v>75804.060000000012</v>
      </c>
      <c r="U48" s="279">
        <f t="shared" si="2"/>
        <v>14.94214859742528</v>
      </c>
    </row>
    <row r="49" spans="1:21" ht="12.75" customHeight="1" x14ac:dyDescent="0.2">
      <c r="A49" s="170">
        <v>39</v>
      </c>
      <c r="B49" s="171" t="s">
        <v>49</v>
      </c>
      <c r="C49" s="346">
        <v>1</v>
      </c>
      <c r="D49" s="355">
        <v>2</v>
      </c>
      <c r="E49" s="280">
        <v>0</v>
      </c>
      <c r="F49" s="280">
        <v>0</v>
      </c>
      <c r="G49" s="279">
        <f t="shared" si="13"/>
        <v>0</v>
      </c>
      <c r="H49" s="346">
        <v>13</v>
      </c>
      <c r="I49" s="355">
        <v>20</v>
      </c>
      <c r="J49" s="278">
        <v>0</v>
      </c>
      <c r="K49" s="278">
        <v>0</v>
      </c>
      <c r="L49" s="279">
        <f t="shared" si="17"/>
        <v>0</v>
      </c>
      <c r="M49" s="346">
        <v>10205</v>
      </c>
      <c r="N49" s="355">
        <v>5162</v>
      </c>
      <c r="O49" s="280">
        <v>2753</v>
      </c>
      <c r="P49" s="280">
        <v>1373.35</v>
      </c>
      <c r="Q49" s="280">
        <f>'ACP_Agri_9(ii)'!M49+ACP_MSME_10!C49+'ACP_PS_11(i)'!C49+'ACP_PS_11(i)'!H49+'ACP_PS_11(i)'!M49+'ACP_PS_11(ii)'!C49+H49+M49</f>
        <v>30503</v>
      </c>
      <c r="R49" s="280">
        <f>'ACP_Agri_9(ii)'!N49+ACP_MSME_10!D49+'ACP_PS_11(i)'!D49+'ACP_PS_11(i)'!I49+'ACP_PS_11(i)'!N49+'ACP_PS_11(ii)'!D49+I49+N49</f>
        <v>54986</v>
      </c>
      <c r="S49" s="280">
        <f>'ACP_Agri_9(ii)'!O49+ACP_MSME_10!O49+'ACP_PS_11(i)'!E49+'ACP_PS_11(i)'!J49+'ACP_PS_11(i)'!O49+'ACP_PS_11(ii)'!E49+J49+O49</f>
        <v>5318</v>
      </c>
      <c r="T49" s="280">
        <f>'ACP_Agri_9(ii)'!P49+ACP_MSME_10!P49+'ACP_PS_11(i)'!F49+'ACP_PS_11(i)'!K49+'ACP_PS_11(i)'!P49+'ACP_PS_11(ii)'!F49+K49+P49</f>
        <v>5307.49</v>
      </c>
      <c r="U49" s="279">
        <f t="shared" si="2"/>
        <v>9.6524388026042995</v>
      </c>
    </row>
    <row r="50" spans="1:21" ht="12.75" customHeight="1" x14ac:dyDescent="0.2">
      <c r="A50" s="170">
        <v>40</v>
      </c>
      <c r="B50" s="171" t="s">
        <v>50</v>
      </c>
      <c r="C50" s="346">
        <v>15</v>
      </c>
      <c r="D50" s="355">
        <v>16</v>
      </c>
      <c r="E50" s="280">
        <v>0</v>
      </c>
      <c r="F50" s="280">
        <v>0</v>
      </c>
      <c r="G50" s="279">
        <v>0</v>
      </c>
      <c r="H50" s="346">
        <v>0</v>
      </c>
      <c r="I50" s="355">
        <v>0</v>
      </c>
      <c r="J50" s="278">
        <v>0</v>
      </c>
      <c r="K50" s="278">
        <v>0</v>
      </c>
      <c r="L50" s="279">
        <v>0</v>
      </c>
      <c r="M50" s="346">
        <v>6520</v>
      </c>
      <c r="N50" s="355">
        <v>2903</v>
      </c>
      <c r="O50" s="280">
        <v>4237</v>
      </c>
      <c r="P50" s="280">
        <v>1857.22</v>
      </c>
      <c r="Q50" s="280">
        <f>'ACP_Agri_9(ii)'!M50+ACP_MSME_10!C50+'ACP_PS_11(i)'!C50+'ACP_PS_11(i)'!H50+'ACP_PS_11(i)'!M50+'ACP_PS_11(ii)'!C50+H50+M50</f>
        <v>172563</v>
      </c>
      <c r="R50" s="280">
        <f>'ACP_Agri_9(ii)'!N50+ACP_MSME_10!D50+'ACP_PS_11(i)'!D50+'ACP_PS_11(i)'!I50+'ACP_PS_11(i)'!N50+'ACP_PS_11(ii)'!D50+I50+N50</f>
        <v>129386</v>
      </c>
      <c r="S50" s="280">
        <f>'ACP_Agri_9(ii)'!O50+ACP_MSME_10!O50+'ACP_PS_11(i)'!E50+'ACP_PS_11(i)'!J50+'ACP_PS_11(i)'!O50+'ACP_PS_11(ii)'!E50+J50+O50</f>
        <v>39733</v>
      </c>
      <c r="T50" s="280">
        <f>'ACP_Agri_9(ii)'!P50+ACP_MSME_10!P50+'ACP_PS_11(i)'!F50+'ACP_PS_11(i)'!K50+'ACP_PS_11(i)'!P50+'ACP_PS_11(ii)'!F50+K50+P50</f>
        <v>26985.000000000004</v>
      </c>
      <c r="U50" s="279">
        <f t="shared" si="2"/>
        <v>20.856197733912481</v>
      </c>
    </row>
    <row r="51" spans="1:21" ht="12.75" customHeight="1" x14ac:dyDescent="0.2">
      <c r="A51" s="170">
        <v>41</v>
      </c>
      <c r="B51" s="171" t="s">
        <v>52</v>
      </c>
      <c r="C51" s="346">
        <v>0</v>
      </c>
      <c r="D51" s="355">
        <v>0</v>
      </c>
      <c r="E51" s="278">
        <v>0</v>
      </c>
      <c r="F51" s="278">
        <v>0</v>
      </c>
      <c r="G51" s="279">
        <v>0</v>
      </c>
      <c r="H51" s="346">
        <v>0</v>
      </c>
      <c r="I51" s="355">
        <v>0</v>
      </c>
      <c r="J51" s="278">
        <v>0</v>
      </c>
      <c r="K51" s="278">
        <v>0</v>
      </c>
      <c r="L51" s="279">
        <v>0</v>
      </c>
      <c r="M51" s="346">
        <v>25751</v>
      </c>
      <c r="N51" s="355">
        <v>19869</v>
      </c>
      <c r="O51" s="278">
        <v>12378</v>
      </c>
      <c r="P51" s="278">
        <v>8238.75</v>
      </c>
      <c r="Q51" s="280">
        <f>'ACP_Agri_9(ii)'!M51+ACP_MSME_10!C51+'ACP_PS_11(i)'!C51+'ACP_PS_11(i)'!H51+'ACP_PS_11(i)'!M51+'ACP_PS_11(ii)'!C51+H51+M51</f>
        <v>93865</v>
      </c>
      <c r="R51" s="280">
        <f>'ACP_Agri_9(ii)'!N51+ACP_MSME_10!D51+'ACP_PS_11(i)'!D51+'ACP_PS_11(i)'!I51+'ACP_PS_11(i)'!N51+'ACP_PS_11(ii)'!D51+I51+N51</f>
        <v>100264</v>
      </c>
      <c r="S51" s="280">
        <f>'ACP_Agri_9(ii)'!O51+ACP_MSME_10!O51+'ACP_PS_11(i)'!E51+'ACP_PS_11(i)'!J51+'ACP_PS_11(i)'!O51+'ACP_PS_11(ii)'!E51+J51+O51</f>
        <v>42206</v>
      </c>
      <c r="T51" s="280">
        <f>'ACP_Agri_9(ii)'!P51+ACP_MSME_10!P51+'ACP_PS_11(i)'!F51+'ACP_PS_11(i)'!K51+'ACP_PS_11(i)'!P51+'ACP_PS_11(ii)'!F51+K51+P51</f>
        <v>26638.780000000002</v>
      </c>
      <c r="U51" s="279">
        <f t="shared" si="2"/>
        <v>26.568638793584942</v>
      </c>
    </row>
    <row r="52" spans="1:21" ht="12.75" customHeight="1" x14ac:dyDescent="0.2">
      <c r="A52" s="170">
        <v>42</v>
      </c>
      <c r="B52" s="171" t="s">
        <v>1009</v>
      </c>
      <c r="C52" s="346">
        <v>0</v>
      </c>
      <c r="D52" s="355">
        <v>0</v>
      </c>
      <c r="E52" s="278">
        <v>0</v>
      </c>
      <c r="F52" s="278">
        <v>0</v>
      </c>
      <c r="G52" s="279">
        <v>0</v>
      </c>
      <c r="H52" s="346">
        <v>0</v>
      </c>
      <c r="I52" s="355">
        <v>0</v>
      </c>
      <c r="J52" s="278">
        <v>0</v>
      </c>
      <c r="K52" s="278">
        <v>0</v>
      </c>
      <c r="L52" s="279">
        <v>0</v>
      </c>
      <c r="M52" s="346">
        <v>1117</v>
      </c>
      <c r="N52" s="355">
        <v>829</v>
      </c>
      <c r="O52" s="278">
        <v>0</v>
      </c>
      <c r="P52" s="278">
        <v>0</v>
      </c>
      <c r="Q52" s="280">
        <f>'ACP_Agri_9(ii)'!M52+ACP_MSME_10!C52+'ACP_PS_11(i)'!C52+'ACP_PS_11(i)'!H52+'ACP_PS_11(i)'!M52+'ACP_PS_11(ii)'!C52+H52+M52</f>
        <v>1857</v>
      </c>
      <c r="R52" s="280">
        <f>'ACP_Agri_9(ii)'!N52+ACP_MSME_10!D52+'ACP_PS_11(i)'!D52+'ACP_PS_11(i)'!I52+'ACP_PS_11(i)'!N52+'ACP_PS_11(ii)'!D52+I52+N52</f>
        <v>13332</v>
      </c>
      <c r="S52" s="280">
        <f>'ACP_Agri_9(ii)'!O52+ACP_MSME_10!O52+'ACP_PS_11(i)'!E52+'ACP_PS_11(i)'!J52+'ACP_PS_11(i)'!O52+'ACP_PS_11(ii)'!E52+J52+O52</f>
        <v>3751</v>
      </c>
      <c r="T52" s="280">
        <f>'ACP_Agri_9(ii)'!P52+ACP_MSME_10!P52+'ACP_PS_11(i)'!F52+'ACP_PS_11(i)'!K52+'ACP_PS_11(i)'!P52+'ACP_PS_11(ii)'!F52+K52+P52</f>
        <v>7056.18</v>
      </c>
      <c r="U52" s="279">
        <f t="shared" si="2"/>
        <v>52.926642664266424</v>
      </c>
    </row>
    <row r="53" spans="1:21" ht="12.75" customHeight="1" x14ac:dyDescent="0.2">
      <c r="A53" s="170">
        <v>43</v>
      </c>
      <c r="B53" s="171" t="s">
        <v>53</v>
      </c>
      <c r="C53" s="346">
        <v>5</v>
      </c>
      <c r="D53" s="355">
        <v>6</v>
      </c>
      <c r="E53" s="278">
        <v>0</v>
      </c>
      <c r="F53" s="278">
        <v>0</v>
      </c>
      <c r="G53" s="279">
        <v>0</v>
      </c>
      <c r="H53" s="346">
        <v>0</v>
      </c>
      <c r="I53" s="355">
        <v>0</v>
      </c>
      <c r="J53" s="278">
        <v>0</v>
      </c>
      <c r="K53" s="278">
        <v>0</v>
      </c>
      <c r="L53" s="279">
        <v>0</v>
      </c>
      <c r="M53" s="346">
        <v>18120</v>
      </c>
      <c r="N53" s="355">
        <v>10051</v>
      </c>
      <c r="O53" s="278">
        <v>6927</v>
      </c>
      <c r="P53" s="278">
        <v>3607.95</v>
      </c>
      <c r="Q53" s="280">
        <f>'ACP_Agri_9(ii)'!M53+ACP_MSME_10!C53+'ACP_PS_11(i)'!C53+'ACP_PS_11(i)'!H53+'ACP_PS_11(i)'!M53+'ACP_PS_11(ii)'!C53+H53+M53</f>
        <v>19819</v>
      </c>
      <c r="R53" s="280">
        <f>'ACP_Agri_9(ii)'!N53+ACP_MSME_10!D53+'ACP_PS_11(i)'!D53+'ACP_PS_11(i)'!I53+'ACP_PS_11(i)'!N53+'ACP_PS_11(ii)'!D53+I53+N53</f>
        <v>48230</v>
      </c>
      <c r="S53" s="280">
        <f>'ACP_Agri_9(ii)'!O53+ACP_MSME_10!O53+'ACP_PS_11(i)'!E53+'ACP_PS_11(i)'!J53+'ACP_PS_11(i)'!O53+'ACP_PS_11(ii)'!E53+J53+O53</f>
        <v>17445</v>
      </c>
      <c r="T53" s="280">
        <f>'ACP_Agri_9(ii)'!P53+ACP_MSME_10!P53+'ACP_PS_11(i)'!F53+'ACP_PS_11(i)'!K53+'ACP_PS_11(i)'!P53+'ACP_PS_11(ii)'!F53+K53+P53</f>
        <v>9092.130000000001</v>
      </c>
      <c r="U53" s="279">
        <f t="shared" si="2"/>
        <v>18.851606883682358</v>
      </c>
    </row>
    <row r="54" spans="1:21" ht="12.75" customHeight="1" x14ac:dyDescent="0.2">
      <c r="A54" s="170">
        <v>44</v>
      </c>
      <c r="B54" s="171" t="s">
        <v>54</v>
      </c>
      <c r="C54" s="346">
        <v>0</v>
      </c>
      <c r="D54" s="355">
        <v>0</v>
      </c>
      <c r="E54" s="280">
        <v>0</v>
      </c>
      <c r="F54" s="280">
        <v>0</v>
      </c>
      <c r="G54" s="279">
        <v>0</v>
      </c>
      <c r="H54" s="346">
        <v>0</v>
      </c>
      <c r="I54" s="355">
        <v>0</v>
      </c>
      <c r="J54" s="278">
        <v>0</v>
      </c>
      <c r="K54" s="278">
        <v>0</v>
      </c>
      <c r="L54" s="279">
        <v>0</v>
      </c>
      <c r="M54" s="346">
        <v>8866</v>
      </c>
      <c r="N54" s="355">
        <v>5222</v>
      </c>
      <c r="O54" s="280">
        <v>886</v>
      </c>
      <c r="P54" s="280">
        <v>537.46</v>
      </c>
      <c r="Q54" s="280">
        <f>'ACP_Agri_9(ii)'!M54+ACP_MSME_10!C54+'ACP_PS_11(i)'!C54+'ACP_PS_11(i)'!H54+'ACP_PS_11(i)'!M54+'ACP_PS_11(ii)'!C54+H54+M54</f>
        <v>12952</v>
      </c>
      <c r="R54" s="280">
        <f>'ACP_Agri_9(ii)'!N54+ACP_MSME_10!D54+'ACP_PS_11(i)'!D54+'ACP_PS_11(i)'!I54+'ACP_PS_11(i)'!N54+'ACP_PS_11(ii)'!D54+I54+N54</f>
        <v>22493</v>
      </c>
      <c r="S54" s="280">
        <f>'ACP_Agri_9(ii)'!O54+ACP_MSME_10!O54+'ACP_PS_11(i)'!E54+'ACP_PS_11(i)'!J54+'ACP_PS_11(i)'!O54+'ACP_PS_11(ii)'!E54+J54+O54</f>
        <v>7129</v>
      </c>
      <c r="T54" s="280">
        <f>'ACP_Agri_9(ii)'!P54+ACP_MSME_10!P54+'ACP_PS_11(i)'!F54+'ACP_PS_11(i)'!K54+'ACP_PS_11(i)'!P54+'ACP_PS_11(ii)'!F54+K54+P54</f>
        <v>6678.7599999999993</v>
      </c>
      <c r="U54" s="279">
        <f t="shared" si="2"/>
        <v>29.692615480371668</v>
      </c>
    </row>
    <row r="55" spans="1:21" ht="12.75" customHeight="1" x14ac:dyDescent="0.2">
      <c r="A55" s="170">
        <v>45</v>
      </c>
      <c r="B55" s="171" t="s">
        <v>55</v>
      </c>
      <c r="C55" s="346">
        <v>85</v>
      </c>
      <c r="D55" s="355">
        <v>54</v>
      </c>
      <c r="E55" s="280">
        <v>12</v>
      </c>
      <c r="F55" s="280">
        <v>7.25</v>
      </c>
      <c r="G55" s="279">
        <v>0</v>
      </c>
      <c r="H55" s="346">
        <v>1</v>
      </c>
      <c r="I55" s="355">
        <v>1</v>
      </c>
      <c r="J55" s="278">
        <v>0</v>
      </c>
      <c r="K55" s="278">
        <v>0</v>
      </c>
      <c r="L55" s="279">
        <f t="shared" ref="L55:L57" si="37">K55*100/I55</f>
        <v>0</v>
      </c>
      <c r="M55" s="346">
        <v>36185</v>
      </c>
      <c r="N55" s="355">
        <v>17936</v>
      </c>
      <c r="O55" s="280">
        <v>11090</v>
      </c>
      <c r="P55" s="280">
        <v>4925.1400000000003</v>
      </c>
      <c r="Q55" s="280">
        <f>'ACP_Agri_9(ii)'!M55+ACP_MSME_10!C55+'ACP_PS_11(i)'!C55+'ACP_PS_11(i)'!H55+'ACP_PS_11(i)'!M55+'ACP_PS_11(ii)'!C55+H55+M55</f>
        <v>41509</v>
      </c>
      <c r="R55" s="280">
        <f>'ACP_Agri_9(ii)'!N55+ACP_MSME_10!D55+'ACP_PS_11(i)'!D55+'ACP_PS_11(i)'!I55+'ACP_PS_11(i)'!N55+'ACP_PS_11(ii)'!D55+I55+N55</f>
        <v>56229</v>
      </c>
      <c r="S55" s="280">
        <f>'ACP_Agri_9(ii)'!O55+ACP_MSME_10!O55+'ACP_PS_11(i)'!E55+'ACP_PS_11(i)'!J55+'ACP_PS_11(i)'!O55+'ACP_PS_11(ii)'!E55+J55+O55</f>
        <v>15155</v>
      </c>
      <c r="T55" s="280">
        <f>'ACP_Agri_9(ii)'!P55+ACP_MSME_10!P55+'ACP_PS_11(i)'!F55+'ACP_PS_11(i)'!K55+'ACP_PS_11(i)'!P55+'ACP_PS_11(ii)'!F55+K55+P55</f>
        <v>9293.6200000000008</v>
      </c>
      <c r="U55" s="279">
        <f t="shared" si="2"/>
        <v>16.528161624784367</v>
      </c>
    </row>
    <row r="56" spans="1:21" s="149" customFormat="1" ht="12.75" customHeight="1" x14ac:dyDescent="0.2">
      <c r="A56" s="169"/>
      <c r="B56" s="174" t="s">
        <v>56</v>
      </c>
      <c r="C56" s="348">
        <f>SUM(C48:C55)</f>
        <v>1829</v>
      </c>
      <c r="D56" s="348">
        <f>SUM(D48:D55)</f>
        <v>1604</v>
      </c>
      <c r="E56" s="348">
        <f>SUM(E48:E55)</f>
        <v>12</v>
      </c>
      <c r="F56" s="348">
        <f>SUM(F48:F55)</f>
        <v>7.25</v>
      </c>
      <c r="G56" s="282">
        <f t="shared" ref="G56:G57" si="38">F56*100/D56</f>
        <v>0.45199501246882795</v>
      </c>
      <c r="H56" s="348">
        <f>SUM(H48:H55)</f>
        <v>1143</v>
      </c>
      <c r="I56" s="352">
        <f>SUM(I48:I55)</f>
        <v>1155</v>
      </c>
      <c r="J56" s="283">
        <f>SUM(J48:J55)</f>
        <v>1</v>
      </c>
      <c r="K56" s="283">
        <f>SUM(K48:K55)</f>
        <v>30</v>
      </c>
      <c r="L56" s="282">
        <f t="shared" si="37"/>
        <v>2.5974025974025974</v>
      </c>
      <c r="M56" s="348">
        <f t="shared" ref="M56:R56" si="39">SUM(M48:M55)</f>
        <v>138685</v>
      </c>
      <c r="N56" s="352">
        <f t="shared" si="39"/>
        <v>78879</v>
      </c>
      <c r="O56" s="283">
        <f t="shared" si="39"/>
        <v>40224</v>
      </c>
      <c r="P56" s="283">
        <f t="shared" si="39"/>
        <v>21377.94</v>
      </c>
      <c r="Q56" s="283">
        <f t="shared" si="39"/>
        <v>574564</v>
      </c>
      <c r="R56" s="283">
        <f t="shared" si="39"/>
        <v>932237</v>
      </c>
      <c r="S56" s="283">
        <f>'ACP_Agri_9(ii)'!O56+ACP_MSME_10!O56+'ACP_PS_11(i)'!E56+'ACP_PS_11(i)'!J56+'ACP_PS_11(i)'!O56+'ACP_PS_11(ii)'!E56+J56+O56</f>
        <v>177484</v>
      </c>
      <c r="T56" s="283">
        <f>'ACP_Agri_9(ii)'!P56+ACP_MSME_10!P56+'ACP_PS_11(i)'!F56+'ACP_PS_11(i)'!K56+'ACP_PS_11(i)'!P56+'ACP_PS_11(ii)'!F56+K56+P56</f>
        <v>166856.02000000002</v>
      </c>
      <c r="U56" s="282">
        <f t="shared" si="2"/>
        <v>17.898455006613126</v>
      </c>
    </row>
    <row r="57" spans="1:21" s="149" customFormat="1" ht="12.75" customHeight="1" x14ac:dyDescent="0.2">
      <c r="A57" s="174"/>
      <c r="B57" s="174" t="s">
        <v>6</v>
      </c>
      <c r="C57" s="349">
        <f>C56+C47+C45+C42</f>
        <v>7625</v>
      </c>
      <c r="D57" s="353">
        <f>D56+D47+D45+D42</f>
        <v>21263</v>
      </c>
      <c r="E57" s="283">
        <f>E56+E47+E45+E42</f>
        <v>174</v>
      </c>
      <c r="F57" s="283">
        <f>F56+F47+F45+F42</f>
        <v>843.94000000000017</v>
      </c>
      <c r="G57" s="282">
        <f t="shared" si="38"/>
        <v>3.9690542256501913</v>
      </c>
      <c r="H57" s="349">
        <f>H56+H47+H45+H42</f>
        <v>5320</v>
      </c>
      <c r="I57" s="353">
        <f>I56+I47+I45+I42</f>
        <v>8403</v>
      </c>
      <c r="J57" s="283">
        <f>J56+J47+J45+J42</f>
        <v>48</v>
      </c>
      <c r="K57" s="283">
        <f>K56+K47+K45+K42</f>
        <v>167.19</v>
      </c>
      <c r="L57" s="282">
        <f t="shared" si="37"/>
        <v>1.9896465548018565</v>
      </c>
      <c r="M57" s="349">
        <f t="shared" ref="M57:R57" si="40">M56+M47+M45+M42</f>
        <v>736742</v>
      </c>
      <c r="N57" s="353">
        <f t="shared" si="40"/>
        <v>525804</v>
      </c>
      <c r="O57" s="283">
        <f t="shared" si="40"/>
        <v>141286</v>
      </c>
      <c r="P57" s="283">
        <f t="shared" si="40"/>
        <v>112740.70999999999</v>
      </c>
      <c r="Q57" s="283">
        <f t="shared" si="40"/>
        <v>9520849</v>
      </c>
      <c r="R57" s="283">
        <f t="shared" si="40"/>
        <v>25897883</v>
      </c>
      <c r="S57" s="283">
        <f>'ACP_Agri_9(ii)'!O57+ACP_MSME_10!O57+'ACP_PS_11(i)'!E57+'ACP_PS_11(i)'!J57+'ACP_PS_11(i)'!O57+'ACP_PS_11(ii)'!E57+J57+O57</f>
        <v>3559589</v>
      </c>
      <c r="T57" s="283">
        <f>'ACP_Agri_9(ii)'!P57+ACP_MSME_10!P57+'ACP_PS_11(i)'!F57+'ACP_PS_11(i)'!K57+'ACP_PS_11(i)'!P57+'ACP_PS_11(ii)'!F57+K57+P57</f>
        <v>10676140.050000001</v>
      </c>
      <c r="U57" s="282">
        <f t="shared" si="2"/>
        <v>41.223987497356447</v>
      </c>
    </row>
    <row r="58" spans="1:21" ht="13.5" customHeight="1" x14ac:dyDescent="0.2">
      <c r="A58" s="84"/>
      <c r="B58" s="84"/>
      <c r="C58" s="144"/>
      <c r="D58" s="144"/>
      <c r="E58" s="144"/>
      <c r="F58" s="144"/>
      <c r="G58" s="150"/>
      <c r="H58" s="144"/>
      <c r="I58" s="144"/>
      <c r="J58" s="144"/>
      <c r="K58" s="145" t="s">
        <v>1078</v>
      </c>
      <c r="L58" s="150"/>
      <c r="M58" s="145"/>
      <c r="N58" s="144"/>
      <c r="O58" s="144"/>
      <c r="P58" s="144"/>
      <c r="Q58" s="144"/>
      <c r="R58" s="144"/>
      <c r="S58" s="145"/>
      <c r="T58" s="145"/>
      <c r="U58" s="150"/>
    </row>
    <row r="59" spans="1:21" ht="13.5" customHeight="1" x14ac:dyDescent="0.2">
      <c r="A59" s="84"/>
      <c r="B59" s="84"/>
      <c r="C59" s="144"/>
      <c r="D59" s="144"/>
      <c r="E59" s="150"/>
      <c r="F59" s="150"/>
      <c r="G59" s="150"/>
      <c r="H59" s="144"/>
      <c r="I59" s="144"/>
      <c r="J59" s="144"/>
      <c r="K59" s="144"/>
      <c r="L59" s="150"/>
      <c r="M59" s="144"/>
      <c r="N59" s="144"/>
      <c r="O59" s="144"/>
      <c r="P59" s="144"/>
      <c r="Q59" s="144"/>
      <c r="R59" s="144"/>
      <c r="S59" s="145"/>
      <c r="T59" s="145"/>
      <c r="U59" s="150"/>
    </row>
    <row r="60" spans="1:21" ht="13.5" customHeight="1" x14ac:dyDescent="0.2">
      <c r="A60" s="84"/>
      <c r="B60" s="84"/>
      <c r="C60" s="144"/>
      <c r="D60" s="144"/>
      <c r="E60" s="144"/>
      <c r="F60" s="144"/>
      <c r="G60" s="150"/>
      <c r="H60" s="144"/>
      <c r="I60" s="144"/>
      <c r="J60" s="144"/>
      <c r="K60" s="144"/>
      <c r="L60" s="150"/>
      <c r="M60" s="144"/>
      <c r="N60" s="144"/>
      <c r="O60" s="144"/>
      <c r="P60" s="144"/>
      <c r="Q60" s="144"/>
      <c r="R60" s="144"/>
      <c r="S60" s="145"/>
      <c r="T60" s="145"/>
      <c r="U60" s="150"/>
    </row>
    <row r="61" spans="1:21" ht="13.5" customHeight="1" x14ac:dyDescent="0.2">
      <c r="A61" s="84"/>
      <c r="B61" s="84"/>
      <c r="C61" s="144"/>
      <c r="D61" s="144"/>
      <c r="E61" s="144"/>
      <c r="F61" s="144"/>
      <c r="G61" s="144"/>
      <c r="H61" s="144"/>
      <c r="I61" s="144"/>
      <c r="J61" s="342"/>
      <c r="K61" s="144"/>
      <c r="L61" s="144"/>
      <c r="M61" s="144"/>
      <c r="N61" s="144"/>
      <c r="O61" s="144"/>
      <c r="P61" s="144"/>
      <c r="Q61" s="144"/>
      <c r="R61" s="144"/>
      <c r="S61" s="145"/>
      <c r="T61" s="145"/>
      <c r="U61" s="150"/>
    </row>
    <row r="62" spans="1:21" ht="13.5" customHeight="1" x14ac:dyDescent="0.2">
      <c r="A62" s="84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</row>
    <row r="63" spans="1:21" ht="13.5" customHeight="1" x14ac:dyDescent="0.2">
      <c r="A63" s="84"/>
      <c r="B63" s="84"/>
      <c r="C63" s="144"/>
      <c r="D63" s="144"/>
      <c r="E63" s="144"/>
      <c r="F63" s="144"/>
      <c r="G63" s="150"/>
      <c r="H63" s="144"/>
      <c r="I63" s="144"/>
      <c r="J63" s="144"/>
      <c r="K63" s="144"/>
      <c r="L63" s="150"/>
      <c r="M63" s="144"/>
      <c r="N63" s="144"/>
      <c r="O63" s="144"/>
      <c r="P63" s="144"/>
      <c r="Q63" s="144"/>
      <c r="R63" s="144"/>
      <c r="S63" s="145"/>
      <c r="T63" s="145"/>
      <c r="U63" s="150"/>
    </row>
    <row r="64" spans="1:21" ht="13.5" customHeight="1" x14ac:dyDescent="0.2">
      <c r="A64" s="84"/>
      <c r="B64" s="84"/>
      <c r="C64" s="144"/>
      <c r="D64" s="144"/>
      <c r="E64" s="144"/>
      <c r="F64" s="144"/>
      <c r="G64" s="150"/>
      <c r="H64" s="144"/>
      <c r="I64" s="144"/>
      <c r="J64" s="144"/>
      <c r="K64" s="144"/>
      <c r="L64" s="150"/>
      <c r="M64" s="144"/>
      <c r="N64" s="144"/>
      <c r="O64" s="144"/>
      <c r="P64" s="144"/>
      <c r="Q64" s="144"/>
      <c r="R64" s="144"/>
      <c r="S64" s="145"/>
      <c r="T64" s="145"/>
      <c r="U64" s="150"/>
    </row>
    <row r="65" spans="1:21" ht="13.5" customHeight="1" x14ac:dyDescent="0.2">
      <c r="A65" s="84"/>
      <c r="B65" s="84"/>
      <c r="C65" s="144"/>
      <c r="D65" s="144"/>
      <c r="E65" s="144"/>
      <c r="F65" s="144"/>
      <c r="G65" s="150"/>
      <c r="H65" s="144"/>
      <c r="I65" s="144"/>
      <c r="J65" s="144"/>
      <c r="K65" s="144"/>
      <c r="L65" s="150"/>
      <c r="M65" s="144"/>
      <c r="N65" s="144"/>
      <c r="O65" s="144"/>
      <c r="P65" s="144"/>
      <c r="Q65" s="144"/>
      <c r="R65" s="144"/>
      <c r="S65" s="145"/>
      <c r="T65" s="145"/>
      <c r="U65" s="150"/>
    </row>
    <row r="66" spans="1:21" ht="13.5" customHeight="1" x14ac:dyDescent="0.2">
      <c r="A66" s="84"/>
      <c r="B66" s="84"/>
      <c r="C66" s="144"/>
      <c r="D66" s="144"/>
      <c r="E66" s="144"/>
      <c r="F66" s="144"/>
      <c r="G66" s="150"/>
      <c r="H66" s="144"/>
      <c r="I66" s="144"/>
      <c r="J66" s="144"/>
      <c r="K66" s="144"/>
      <c r="L66" s="150"/>
      <c r="M66" s="144"/>
      <c r="N66" s="144"/>
      <c r="O66" s="144"/>
      <c r="P66" s="144"/>
      <c r="Q66" s="144"/>
      <c r="R66" s="144"/>
      <c r="S66" s="145"/>
      <c r="T66" s="145"/>
      <c r="U66" s="150"/>
    </row>
    <row r="67" spans="1:21" ht="13.5" customHeight="1" x14ac:dyDescent="0.2">
      <c r="A67" s="84"/>
      <c r="B67" s="84"/>
      <c r="C67" s="144"/>
      <c r="D67" s="144"/>
      <c r="E67" s="144"/>
      <c r="F67" s="144"/>
      <c r="G67" s="150"/>
      <c r="H67" s="144"/>
      <c r="I67" s="144"/>
      <c r="J67" s="144"/>
      <c r="K67" s="144"/>
      <c r="L67" s="150"/>
      <c r="M67" s="144"/>
      <c r="N67" s="144"/>
      <c r="O67" s="144"/>
      <c r="P67" s="144"/>
      <c r="Q67" s="144"/>
      <c r="R67" s="144"/>
      <c r="S67" s="145"/>
      <c r="T67" s="145"/>
      <c r="U67" s="150"/>
    </row>
    <row r="68" spans="1:21" ht="13.5" customHeight="1" x14ac:dyDescent="0.2">
      <c r="A68" s="84"/>
      <c r="B68" s="84"/>
      <c r="C68" s="144"/>
      <c r="D68" s="144"/>
      <c r="E68" s="144"/>
      <c r="F68" s="144"/>
      <c r="G68" s="150"/>
      <c r="H68" s="144"/>
      <c r="I68" s="144"/>
      <c r="J68" s="144"/>
      <c r="K68" s="144"/>
      <c r="L68" s="150"/>
      <c r="M68" s="144"/>
      <c r="N68" s="144"/>
      <c r="O68" s="144"/>
      <c r="P68" s="144"/>
      <c r="Q68" s="144"/>
      <c r="R68" s="144"/>
      <c r="S68" s="145"/>
      <c r="T68" s="145"/>
      <c r="U68" s="150"/>
    </row>
    <row r="69" spans="1:21" ht="13.5" customHeight="1" x14ac:dyDescent="0.2">
      <c r="A69" s="84"/>
      <c r="B69" s="84"/>
      <c r="C69" s="144"/>
      <c r="D69" s="144"/>
      <c r="E69" s="144"/>
      <c r="F69" s="144"/>
      <c r="G69" s="150"/>
      <c r="H69" s="144"/>
      <c r="I69" s="144"/>
      <c r="J69" s="144"/>
      <c r="K69" s="144"/>
      <c r="L69" s="150"/>
      <c r="M69" s="144"/>
      <c r="N69" s="144"/>
      <c r="O69" s="144"/>
      <c r="P69" s="144"/>
      <c r="Q69" s="144"/>
      <c r="R69" s="144"/>
      <c r="S69" s="145"/>
      <c r="T69" s="145"/>
      <c r="U69" s="150"/>
    </row>
    <row r="70" spans="1:21" ht="13.5" customHeight="1" x14ac:dyDescent="0.2">
      <c r="A70" s="84"/>
      <c r="B70" s="84"/>
      <c r="C70" s="144"/>
      <c r="D70" s="144"/>
      <c r="E70" s="144"/>
      <c r="F70" s="144"/>
      <c r="G70" s="150"/>
      <c r="H70" s="144"/>
      <c r="I70" s="144"/>
      <c r="J70" s="144"/>
      <c r="K70" s="144"/>
      <c r="L70" s="150"/>
      <c r="M70" s="144"/>
      <c r="N70" s="144"/>
      <c r="O70" s="144"/>
      <c r="P70" s="144"/>
      <c r="Q70" s="144"/>
      <c r="R70" s="144"/>
      <c r="S70" s="145"/>
      <c r="T70" s="145"/>
      <c r="U70" s="150"/>
    </row>
    <row r="71" spans="1:21" ht="13.5" customHeight="1" x14ac:dyDescent="0.2">
      <c r="A71" s="84"/>
      <c r="B71" s="84"/>
      <c r="C71" s="144"/>
      <c r="D71" s="144"/>
      <c r="E71" s="144"/>
      <c r="F71" s="144"/>
      <c r="G71" s="150"/>
      <c r="H71" s="144"/>
      <c r="I71" s="144"/>
      <c r="J71" s="144"/>
      <c r="K71" s="144"/>
      <c r="L71" s="150"/>
      <c r="M71" s="144"/>
      <c r="N71" s="144"/>
      <c r="O71" s="144"/>
      <c r="P71" s="144"/>
      <c r="Q71" s="144"/>
      <c r="R71" s="144"/>
      <c r="S71" s="145"/>
      <c r="T71" s="145"/>
      <c r="U71" s="150"/>
    </row>
    <row r="72" spans="1:21" ht="13.5" customHeight="1" x14ac:dyDescent="0.2">
      <c r="A72" s="84"/>
      <c r="B72" s="84"/>
      <c r="C72" s="144"/>
      <c r="D72" s="144"/>
      <c r="E72" s="144"/>
      <c r="F72" s="144"/>
      <c r="G72" s="150"/>
      <c r="H72" s="144"/>
      <c r="I72" s="144"/>
      <c r="J72" s="144"/>
      <c r="K72" s="144"/>
      <c r="L72" s="150"/>
      <c r="M72" s="144"/>
      <c r="N72" s="144"/>
      <c r="O72" s="144"/>
      <c r="P72" s="144"/>
      <c r="Q72" s="144"/>
      <c r="R72" s="144"/>
      <c r="S72" s="145"/>
      <c r="T72" s="145"/>
      <c r="U72" s="150"/>
    </row>
    <row r="73" spans="1:21" ht="13.5" customHeight="1" x14ac:dyDescent="0.2">
      <c r="A73" s="84"/>
      <c r="B73" s="84"/>
      <c r="C73" s="144"/>
      <c r="D73" s="144"/>
      <c r="E73" s="144"/>
      <c r="F73" s="144"/>
      <c r="G73" s="150"/>
      <c r="H73" s="144"/>
      <c r="I73" s="144"/>
      <c r="J73" s="144"/>
      <c r="K73" s="144"/>
      <c r="L73" s="150"/>
      <c r="M73" s="144"/>
      <c r="N73" s="144"/>
      <c r="O73" s="144"/>
      <c r="P73" s="144"/>
      <c r="Q73" s="144"/>
      <c r="R73" s="144"/>
      <c r="S73" s="145"/>
      <c r="T73" s="145"/>
      <c r="U73" s="150"/>
    </row>
    <row r="74" spans="1:21" ht="13.5" customHeight="1" x14ac:dyDescent="0.2">
      <c r="A74" s="84"/>
      <c r="B74" s="84"/>
      <c r="C74" s="144"/>
      <c r="D74" s="144"/>
      <c r="E74" s="144"/>
      <c r="F74" s="144"/>
      <c r="G74" s="150"/>
      <c r="H74" s="144"/>
      <c r="I74" s="144"/>
      <c r="J74" s="144"/>
      <c r="K74" s="144"/>
      <c r="L74" s="150"/>
      <c r="M74" s="144"/>
      <c r="N74" s="144"/>
      <c r="O74" s="144"/>
      <c r="P74" s="144"/>
      <c r="Q74" s="144"/>
      <c r="R74" s="144"/>
      <c r="S74" s="145"/>
      <c r="T74" s="145"/>
      <c r="U74" s="150"/>
    </row>
    <row r="75" spans="1:21" ht="13.5" customHeight="1" x14ac:dyDescent="0.2">
      <c r="A75" s="84"/>
      <c r="B75" s="84"/>
      <c r="C75" s="144"/>
      <c r="D75" s="144"/>
      <c r="E75" s="144"/>
      <c r="F75" s="144"/>
      <c r="G75" s="150"/>
      <c r="H75" s="144"/>
      <c r="I75" s="144"/>
      <c r="J75" s="144"/>
      <c r="K75" s="144"/>
      <c r="L75" s="150"/>
      <c r="M75" s="144"/>
      <c r="N75" s="144"/>
      <c r="O75" s="144"/>
      <c r="P75" s="144"/>
      <c r="Q75" s="144"/>
      <c r="R75" s="144"/>
      <c r="S75" s="145"/>
      <c r="T75" s="145"/>
      <c r="U75" s="150"/>
    </row>
    <row r="76" spans="1:21" ht="13.5" customHeight="1" x14ac:dyDescent="0.2">
      <c r="A76" s="84"/>
      <c r="B76" s="84"/>
      <c r="C76" s="144"/>
      <c r="D76" s="144"/>
      <c r="E76" s="144"/>
      <c r="F76" s="144"/>
      <c r="G76" s="150"/>
      <c r="H76" s="144"/>
      <c r="I76" s="144"/>
      <c r="J76" s="144"/>
      <c r="K76" s="144"/>
      <c r="L76" s="150"/>
      <c r="M76" s="144"/>
      <c r="N76" s="144"/>
      <c r="O76" s="144"/>
      <c r="P76" s="144"/>
      <c r="Q76" s="144"/>
      <c r="R76" s="144"/>
      <c r="S76" s="145"/>
      <c r="T76" s="145"/>
      <c r="U76" s="150"/>
    </row>
    <row r="77" spans="1:21" ht="13.5" customHeight="1" x14ac:dyDescent="0.2">
      <c r="A77" s="84"/>
      <c r="B77" s="84"/>
      <c r="C77" s="144"/>
      <c r="D77" s="144"/>
      <c r="E77" s="144"/>
      <c r="F77" s="144"/>
      <c r="G77" s="150"/>
      <c r="H77" s="144"/>
      <c r="I77" s="144"/>
      <c r="J77" s="144"/>
      <c r="K77" s="144"/>
      <c r="L77" s="150"/>
      <c r="M77" s="144"/>
      <c r="N77" s="144"/>
      <c r="O77" s="144"/>
      <c r="P77" s="144"/>
      <c r="Q77" s="144"/>
      <c r="R77" s="144"/>
      <c r="S77" s="145"/>
      <c r="T77" s="145"/>
      <c r="U77" s="150"/>
    </row>
    <row r="78" spans="1:21" ht="13.5" customHeight="1" x14ac:dyDescent="0.2">
      <c r="A78" s="84"/>
      <c r="B78" s="84"/>
      <c r="C78" s="144"/>
      <c r="D78" s="144"/>
      <c r="E78" s="144"/>
      <c r="F78" s="144"/>
      <c r="G78" s="150"/>
      <c r="H78" s="144"/>
      <c r="I78" s="144"/>
      <c r="J78" s="144"/>
      <c r="K78" s="144"/>
      <c r="L78" s="150"/>
      <c r="M78" s="144"/>
      <c r="N78" s="144"/>
      <c r="O78" s="144"/>
      <c r="P78" s="144"/>
      <c r="Q78" s="144"/>
      <c r="R78" s="144"/>
      <c r="S78" s="145"/>
      <c r="T78" s="145"/>
      <c r="U78" s="150"/>
    </row>
    <row r="79" spans="1:21" ht="13.5" customHeight="1" x14ac:dyDescent="0.2">
      <c r="A79" s="84"/>
      <c r="B79" s="84"/>
      <c r="C79" s="144"/>
      <c r="D79" s="144"/>
      <c r="E79" s="144"/>
      <c r="F79" s="144"/>
      <c r="G79" s="150"/>
      <c r="H79" s="144"/>
      <c r="I79" s="144"/>
      <c r="J79" s="144"/>
      <c r="K79" s="144"/>
      <c r="L79" s="150"/>
      <c r="M79" s="144"/>
      <c r="N79" s="144"/>
      <c r="O79" s="144"/>
      <c r="P79" s="144"/>
      <c r="Q79" s="144"/>
      <c r="R79" s="144"/>
      <c r="S79" s="145"/>
      <c r="T79" s="145"/>
      <c r="U79" s="150"/>
    </row>
    <row r="80" spans="1:21" ht="13.5" customHeight="1" x14ac:dyDescent="0.2">
      <c r="A80" s="84"/>
      <c r="B80" s="84"/>
      <c r="C80" s="144"/>
      <c r="D80" s="144"/>
      <c r="E80" s="144"/>
      <c r="F80" s="144"/>
      <c r="G80" s="150"/>
      <c r="H80" s="144"/>
      <c r="I80" s="144"/>
      <c r="J80" s="144"/>
      <c r="K80" s="144"/>
      <c r="L80" s="150"/>
      <c r="M80" s="144"/>
      <c r="N80" s="144"/>
      <c r="O80" s="144"/>
      <c r="P80" s="144"/>
      <c r="Q80" s="144"/>
      <c r="R80" s="144"/>
      <c r="S80" s="145"/>
      <c r="T80" s="145"/>
      <c r="U80" s="150"/>
    </row>
    <row r="81" spans="1:21" ht="13.5" customHeight="1" x14ac:dyDescent="0.2">
      <c r="A81" s="84"/>
      <c r="B81" s="84"/>
      <c r="C81" s="144"/>
      <c r="D81" s="144"/>
      <c r="E81" s="144"/>
      <c r="F81" s="144"/>
      <c r="G81" s="150"/>
      <c r="H81" s="144"/>
      <c r="I81" s="144"/>
      <c r="J81" s="144"/>
      <c r="K81" s="144"/>
      <c r="L81" s="150"/>
      <c r="M81" s="144"/>
      <c r="N81" s="144"/>
      <c r="O81" s="144"/>
      <c r="P81" s="144"/>
      <c r="Q81" s="144"/>
      <c r="R81" s="144"/>
      <c r="S81" s="145"/>
      <c r="T81" s="145"/>
      <c r="U81" s="150"/>
    </row>
    <row r="82" spans="1:21" ht="13.5" customHeight="1" x14ac:dyDescent="0.2">
      <c r="A82" s="84"/>
      <c r="B82" s="84"/>
      <c r="C82" s="144"/>
      <c r="D82" s="144"/>
      <c r="E82" s="144"/>
      <c r="F82" s="144"/>
      <c r="G82" s="150"/>
      <c r="H82" s="144"/>
      <c r="I82" s="144"/>
      <c r="J82" s="144"/>
      <c r="K82" s="144"/>
      <c r="L82" s="150"/>
      <c r="M82" s="144"/>
      <c r="N82" s="144"/>
      <c r="O82" s="144"/>
      <c r="P82" s="144"/>
      <c r="Q82" s="144"/>
      <c r="R82" s="144"/>
      <c r="S82" s="145"/>
      <c r="T82" s="145"/>
      <c r="U82" s="150"/>
    </row>
    <row r="83" spans="1:21" ht="13.5" customHeight="1" x14ac:dyDescent="0.2">
      <c r="A83" s="84"/>
      <c r="B83" s="84"/>
      <c r="C83" s="144"/>
      <c r="D83" s="144"/>
      <c r="E83" s="144"/>
      <c r="F83" s="144"/>
      <c r="G83" s="150"/>
      <c r="H83" s="144"/>
      <c r="I83" s="144"/>
      <c r="J83" s="144"/>
      <c r="K83" s="144"/>
      <c r="L83" s="150"/>
      <c r="M83" s="144"/>
      <c r="N83" s="144"/>
      <c r="O83" s="144"/>
      <c r="P83" s="144"/>
      <c r="Q83" s="144"/>
      <c r="R83" s="144"/>
      <c r="S83" s="145"/>
      <c r="T83" s="145"/>
      <c r="U83" s="150"/>
    </row>
    <row r="84" spans="1:21" ht="13.5" customHeight="1" x14ac:dyDescent="0.2">
      <c r="A84" s="84"/>
      <c r="B84" s="84"/>
      <c r="C84" s="144"/>
      <c r="D84" s="144"/>
      <c r="E84" s="144"/>
      <c r="F84" s="144"/>
      <c r="G84" s="150"/>
      <c r="H84" s="144"/>
      <c r="I84" s="144"/>
      <c r="J84" s="144"/>
      <c r="K84" s="144"/>
      <c r="L84" s="150"/>
      <c r="M84" s="144"/>
      <c r="N84" s="144"/>
      <c r="O84" s="144"/>
      <c r="P84" s="144"/>
      <c r="Q84" s="144"/>
      <c r="R84" s="144"/>
      <c r="S84" s="145"/>
      <c r="T84" s="145"/>
      <c r="U84" s="150"/>
    </row>
    <row r="85" spans="1:21" ht="13.5" customHeight="1" x14ac:dyDescent="0.2">
      <c r="A85" s="84"/>
      <c r="B85" s="84"/>
      <c r="C85" s="144"/>
      <c r="D85" s="144"/>
      <c r="E85" s="144"/>
      <c r="F85" s="144"/>
      <c r="G85" s="150"/>
      <c r="H85" s="144"/>
      <c r="I85" s="144"/>
      <c r="J85" s="144"/>
      <c r="K85" s="144"/>
      <c r="L85" s="150"/>
      <c r="M85" s="144"/>
      <c r="N85" s="144"/>
      <c r="O85" s="144"/>
      <c r="P85" s="144"/>
      <c r="Q85" s="144"/>
      <c r="R85" s="144"/>
      <c r="S85" s="145"/>
      <c r="T85" s="145"/>
      <c r="U85" s="150"/>
    </row>
    <row r="86" spans="1:21" ht="13.5" customHeight="1" x14ac:dyDescent="0.2">
      <c r="A86" s="84"/>
      <c r="B86" s="84"/>
      <c r="C86" s="144"/>
      <c r="D86" s="144"/>
      <c r="E86" s="144"/>
      <c r="F86" s="144"/>
      <c r="G86" s="150"/>
      <c r="H86" s="144"/>
      <c r="I86" s="144"/>
      <c r="J86" s="144"/>
      <c r="K86" s="144"/>
      <c r="L86" s="150"/>
      <c r="M86" s="144"/>
      <c r="N86" s="144"/>
      <c r="O86" s="144"/>
      <c r="P86" s="144"/>
      <c r="Q86" s="144"/>
      <c r="R86" s="144"/>
      <c r="S86" s="145"/>
      <c r="T86" s="145"/>
      <c r="U86" s="150"/>
    </row>
    <row r="87" spans="1:21" ht="13.5" customHeight="1" x14ac:dyDescent="0.2">
      <c r="A87" s="84"/>
      <c r="B87" s="84"/>
      <c r="C87" s="144"/>
      <c r="D87" s="144"/>
      <c r="E87" s="144"/>
      <c r="F87" s="144"/>
      <c r="G87" s="150"/>
      <c r="H87" s="144"/>
      <c r="I87" s="144"/>
      <c r="J87" s="144"/>
      <c r="K87" s="144"/>
      <c r="L87" s="150"/>
      <c r="M87" s="144"/>
      <c r="N87" s="144"/>
      <c r="O87" s="144"/>
      <c r="P87" s="144"/>
      <c r="Q87" s="144"/>
      <c r="R87" s="144"/>
      <c r="S87" s="145"/>
      <c r="T87" s="145"/>
      <c r="U87" s="150"/>
    </row>
    <row r="88" spans="1:21" ht="13.5" customHeight="1" x14ac:dyDescent="0.2">
      <c r="A88" s="84"/>
      <c r="B88" s="84"/>
      <c r="C88" s="144"/>
      <c r="D88" s="144"/>
      <c r="E88" s="144"/>
      <c r="F88" s="144"/>
      <c r="G88" s="150"/>
      <c r="H88" s="144"/>
      <c r="I88" s="144"/>
      <c r="J88" s="144"/>
      <c r="K88" s="144"/>
      <c r="L88" s="150"/>
      <c r="M88" s="144"/>
      <c r="N88" s="144"/>
      <c r="O88" s="144"/>
      <c r="P88" s="144"/>
      <c r="Q88" s="144"/>
      <c r="R88" s="144"/>
      <c r="S88" s="145"/>
      <c r="T88" s="145"/>
      <c r="U88" s="150"/>
    </row>
    <row r="89" spans="1:21" ht="13.5" customHeight="1" x14ac:dyDescent="0.2">
      <c r="A89" s="84"/>
      <c r="B89" s="84"/>
      <c r="C89" s="144"/>
      <c r="D89" s="144"/>
      <c r="E89" s="144"/>
      <c r="F89" s="144"/>
      <c r="G89" s="150"/>
      <c r="H89" s="144"/>
      <c r="I89" s="144"/>
      <c r="J89" s="144"/>
      <c r="K89" s="144"/>
      <c r="L89" s="150"/>
      <c r="M89" s="144"/>
      <c r="N89" s="144"/>
      <c r="O89" s="144"/>
      <c r="P89" s="144"/>
      <c r="Q89" s="144"/>
      <c r="R89" s="144"/>
      <c r="S89" s="145"/>
      <c r="T89" s="145"/>
      <c r="U89" s="150"/>
    </row>
    <row r="90" spans="1:21" ht="13.5" customHeight="1" x14ac:dyDescent="0.2">
      <c r="A90" s="84"/>
      <c r="B90" s="84"/>
      <c r="C90" s="144"/>
      <c r="D90" s="144"/>
      <c r="E90" s="144"/>
      <c r="F90" s="144"/>
      <c r="G90" s="150"/>
      <c r="H90" s="144"/>
      <c r="I90" s="144"/>
      <c r="J90" s="144"/>
      <c r="K90" s="144"/>
      <c r="L90" s="150"/>
      <c r="M90" s="144"/>
      <c r="N90" s="144"/>
      <c r="O90" s="144"/>
      <c r="P90" s="144"/>
      <c r="Q90" s="144"/>
      <c r="R90" s="144"/>
      <c r="S90" s="145"/>
      <c r="T90" s="145"/>
      <c r="U90" s="150"/>
    </row>
    <row r="91" spans="1:21" ht="13.5" customHeight="1" x14ac:dyDescent="0.2">
      <c r="A91" s="84"/>
      <c r="B91" s="84"/>
      <c r="C91" s="144"/>
      <c r="D91" s="144"/>
      <c r="E91" s="144"/>
      <c r="F91" s="144"/>
      <c r="G91" s="150"/>
      <c r="H91" s="144"/>
      <c r="I91" s="144"/>
      <c r="J91" s="144"/>
      <c r="K91" s="144"/>
      <c r="L91" s="150"/>
      <c r="M91" s="144"/>
      <c r="N91" s="144"/>
      <c r="O91" s="144"/>
      <c r="P91" s="144"/>
      <c r="Q91" s="144"/>
      <c r="R91" s="144"/>
      <c r="S91" s="145"/>
      <c r="T91" s="145"/>
      <c r="U91" s="150"/>
    </row>
    <row r="92" spans="1:21" ht="13.5" customHeight="1" x14ac:dyDescent="0.2">
      <c r="A92" s="84"/>
      <c r="B92" s="84"/>
      <c r="C92" s="144"/>
      <c r="D92" s="144"/>
      <c r="E92" s="144"/>
      <c r="F92" s="144"/>
      <c r="G92" s="150"/>
      <c r="H92" s="144"/>
      <c r="I92" s="144"/>
      <c r="J92" s="144"/>
      <c r="K92" s="144"/>
      <c r="L92" s="150"/>
      <c r="M92" s="144"/>
      <c r="N92" s="144"/>
      <c r="O92" s="144"/>
      <c r="P92" s="144"/>
      <c r="Q92" s="144"/>
      <c r="R92" s="144"/>
      <c r="S92" s="145"/>
      <c r="T92" s="145"/>
      <c r="U92" s="150"/>
    </row>
    <row r="93" spans="1:21" ht="13.5" customHeight="1" x14ac:dyDescent="0.2">
      <c r="A93" s="84"/>
      <c r="B93" s="84"/>
      <c r="C93" s="144"/>
      <c r="D93" s="144"/>
      <c r="E93" s="144"/>
      <c r="F93" s="144"/>
      <c r="G93" s="150"/>
      <c r="H93" s="144"/>
      <c r="I93" s="144"/>
      <c r="J93" s="144"/>
      <c r="K93" s="144"/>
      <c r="L93" s="150"/>
      <c r="M93" s="144"/>
      <c r="N93" s="144"/>
      <c r="O93" s="144"/>
      <c r="P93" s="144"/>
      <c r="Q93" s="144"/>
      <c r="R93" s="144"/>
      <c r="S93" s="145"/>
      <c r="T93" s="145"/>
      <c r="U93" s="150"/>
    </row>
    <row r="94" spans="1:21" ht="13.5" customHeight="1" x14ac:dyDescent="0.2">
      <c r="A94" s="84"/>
      <c r="B94" s="84"/>
      <c r="C94" s="144"/>
      <c r="D94" s="144"/>
      <c r="E94" s="144"/>
      <c r="F94" s="144"/>
      <c r="G94" s="150"/>
      <c r="H94" s="144"/>
      <c r="I94" s="144"/>
      <c r="J94" s="144"/>
      <c r="K94" s="144"/>
      <c r="L94" s="150"/>
      <c r="M94" s="144"/>
      <c r="N94" s="144"/>
      <c r="O94" s="144"/>
      <c r="P94" s="144"/>
      <c r="Q94" s="144"/>
      <c r="R94" s="144"/>
      <c r="S94" s="145"/>
      <c r="T94" s="145"/>
      <c r="U94" s="150"/>
    </row>
    <row r="95" spans="1:21" ht="13.5" customHeight="1" x14ac:dyDescent="0.2">
      <c r="A95" s="84"/>
      <c r="B95" s="84"/>
      <c r="C95" s="144"/>
      <c r="D95" s="144"/>
      <c r="E95" s="144"/>
      <c r="F95" s="144"/>
      <c r="G95" s="150"/>
      <c r="H95" s="144"/>
      <c r="I95" s="144"/>
      <c r="J95" s="144"/>
      <c r="K95" s="144"/>
      <c r="L95" s="150"/>
      <c r="M95" s="144"/>
      <c r="N95" s="144"/>
      <c r="O95" s="144"/>
      <c r="P95" s="144"/>
      <c r="Q95" s="144"/>
      <c r="R95" s="144"/>
      <c r="S95" s="145"/>
      <c r="T95" s="145"/>
      <c r="U95" s="150"/>
    </row>
    <row r="96" spans="1:21" ht="13.5" customHeight="1" x14ac:dyDescent="0.2">
      <c r="A96" s="84"/>
      <c r="B96" s="84"/>
      <c r="C96" s="144"/>
      <c r="D96" s="144"/>
      <c r="E96" s="144"/>
      <c r="F96" s="144"/>
      <c r="G96" s="150"/>
      <c r="H96" s="144"/>
      <c r="I96" s="144"/>
      <c r="J96" s="144"/>
      <c r="K96" s="144"/>
      <c r="L96" s="150"/>
      <c r="M96" s="144"/>
      <c r="N96" s="144"/>
      <c r="O96" s="144"/>
      <c r="P96" s="144"/>
      <c r="Q96" s="144"/>
      <c r="R96" s="144"/>
      <c r="S96" s="145"/>
      <c r="T96" s="145"/>
      <c r="U96" s="150"/>
    </row>
    <row r="97" spans="1:21" ht="13.5" customHeight="1" x14ac:dyDescent="0.2">
      <c r="A97" s="84"/>
      <c r="B97" s="84"/>
      <c r="C97" s="144"/>
      <c r="D97" s="144"/>
      <c r="E97" s="144"/>
      <c r="F97" s="144"/>
      <c r="G97" s="150"/>
      <c r="H97" s="144"/>
      <c r="I97" s="144"/>
      <c r="J97" s="144"/>
      <c r="K97" s="144"/>
      <c r="L97" s="150"/>
      <c r="M97" s="144"/>
      <c r="N97" s="144"/>
      <c r="O97" s="144"/>
      <c r="P97" s="144"/>
      <c r="Q97" s="144"/>
      <c r="R97" s="144"/>
      <c r="S97" s="145"/>
      <c r="T97" s="145"/>
      <c r="U97" s="150"/>
    </row>
    <row r="98" spans="1:21" ht="13.5" customHeight="1" x14ac:dyDescent="0.2">
      <c r="A98" s="84"/>
      <c r="B98" s="84"/>
      <c r="C98" s="144"/>
      <c r="D98" s="144"/>
      <c r="E98" s="144"/>
      <c r="F98" s="144"/>
      <c r="G98" s="150"/>
      <c r="H98" s="144"/>
      <c r="I98" s="144"/>
      <c r="J98" s="144"/>
      <c r="K98" s="144"/>
      <c r="L98" s="150"/>
      <c r="M98" s="144"/>
      <c r="N98" s="144"/>
      <c r="O98" s="144"/>
      <c r="P98" s="144"/>
      <c r="Q98" s="144"/>
      <c r="R98" s="144"/>
      <c r="S98" s="145"/>
      <c r="T98" s="145"/>
      <c r="U98" s="150"/>
    </row>
    <row r="99" spans="1:21" ht="13.5" customHeight="1" x14ac:dyDescent="0.2">
      <c r="A99" s="84"/>
      <c r="B99" s="84"/>
      <c r="C99" s="144"/>
      <c r="D99" s="144"/>
      <c r="E99" s="144"/>
      <c r="F99" s="144"/>
      <c r="G99" s="150"/>
      <c r="H99" s="144"/>
      <c r="I99" s="144"/>
      <c r="J99" s="144"/>
      <c r="K99" s="144"/>
      <c r="L99" s="150"/>
      <c r="M99" s="144"/>
      <c r="N99" s="144"/>
      <c r="O99" s="144"/>
      <c r="P99" s="144"/>
      <c r="Q99" s="144"/>
      <c r="R99" s="144"/>
      <c r="S99" s="145"/>
      <c r="T99" s="145"/>
      <c r="U99" s="150"/>
    </row>
    <row r="100" spans="1:21" ht="13.5" customHeight="1" x14ac:dyDescent="0.2">
      <c r="A100" s="84"/>
      <c r="B100" s="84"/>
      <c r="C100" s="144"/>
      <c r="D100" s="144"/>
      <c r="E100" s="144"/>
      <c r="F100" s="144"/>
      <c r="G100" s="150"/>
      <c r="H100" s="144"/>
      <c r="I100" s="144"/>
      <c r="J100" s="144"/>
      <c r="K100" s="144"/>
      <c r="L100" s="150"/>
      <c r="M100" s="144"/>
      <c r="N100" s="144"/>
      <c r="O100" s="144"/>
      <c r="P100" s="144"/>
      <c r="Q100" s="144"/>
      <c r="R100" s="144"/>
      <c r="S100" s="145"/>
      <c r="T100" s="145"/>
      <c r="U100" s="150"/>
    </row>
  </sheetData>
  <autoFilter ref="S5:T56"/>
  <mergeCells count="18">
    <mergeCell ref="Q3:T3"/>
    <mergeCell ref="M3:P3"/>
    <mergeCell ref="M4:N4"/>
    <mergeCell ref="O4:P4"/>
    <mergeCell ref="U3:U5"/>
    <mergeCell ref="A1:T1"/>
    <mergeCell ref="A3:A5"/>
    <mergeCell ref="B3:B5"/>
    <mergeCell ref="S4:T4"/>
    <mergeCell ref="Q4:R4"/>
    <mergeCell ref="L3:L5"/>
    <mergeCell ref="C3:F3"/>
    <mergeCell ref="C4:D4"/>
    <mergeCell ref="E4:F4"/>
    <mergeCell ref="H3:K3"/>
    <mergeCell ref="G3:G5"/>
    <mergeCell ref="H4:I4"/>
    <mergeCell ref="J4:K4"/>
  </mergeCells>
  <pageMargins left="1" right="0.2" top="0.25" bottom="0.25" header="0" footer="0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59" sqref="H59"/>
    </sheetView>
  </sheetViews>
  <sheetFormatPr defaultColWidth="14.42578125" defaultRowHeight="15" customHeight="1" x14ac:dyDescent="0.2"/>
  <cols>
    <col min="1" max="1" width="4.42578125" style="106" customWidth="1"/>
    <col min="2" max="2" width="23.140625" style="106" customWidth="1"/>
    <col min="3" max="3" width="9.5703125" style="106" customWidth="1"/>
    <col min="4" max="4" width="9.85546875" style="106" customWidth="1"/>
    <col min="5" max="5" width="7" style="106" customWidth="1"/>
    <col min="6" max="6" width="7.5703125" style="106" customWidth="1"/>
    <col min="7" max="7" width="6.140625" style="106" customWidth="1"/>
    <col min="8" max="8" width="7.85546875" style="106" customWidth="1"/>
    <col min="9" max="9" width="7.42578125" style="106" customWidth="1"/>
    <col min="10" max="10" width="8.85546875" style="106" customWidth="1"/>
    <col min="11" max="11" width="8" style="106" customWidth="1"/>
    <col min="12" max="13" width="8.85546875" style="106" customWidth="1"/>
    <col min="14" max="14" width="9" style="106" customWidth="1"/>
    <col min="15" max="15" width="8.85546875" style="106" customWidth="1"/>
    <col min="16" max="16" width="9.85546875" style="106" customWidth="1"/>
    <col min="17" max="17" width="9" style="106" customWidth="1"/>
    <col min="18" max="16384" width="14.42578125" style="106"/>
  </cols>
  <sheetData>
    <row r="1" spans="1:17" ht="13.5" customHeight="1" x14ac:dyDescent="0.2">
      <c r="A1" s="414" t="s">
        <v>1039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</row>
    <row r="2" spans="1:17" ht="13.5" customHeight="1" x14ac:dyDescent="0.2">
      <c r="A2" s="84"/>
      <c r="B2" s="86" t="s">
        <v>74</v>
      </c>
      <c r="C2" s="144"/>
      <c r="D2" s="144"/>
      <c r="E2" s="144"/>
      <c r="F2" s="144"/>
      <c r="G2" s="145"/>
      <c r="H2" s="145"/>
      <c r="I2" s="144"/>
      <c r="J2" s="144"/>
      <c r="K2" s="144"/>
      <c r="L2" s="144"/>
      <c r="M2" s="144"/>
      <c r="N2" s="144" t="s">
        <v>142</v>
      </c>
      <c r="O2" s="145"/>
      <c r="P2" s="145"/>
      <c r="Q2" s="144"/>
    </row>
    <row r="3" spans="1:17" ht="15" customHeight="1" x14ac:dyDescent="0.2">
      <c r="A3" s="440" t="s">
        <v>143</v>
      </c>
      <c r="B3" s="440" t="s">
        <v>144</v>
      </c>
      <c r="C3" s="465" t="s">
        <v>145</v>
      </c>
      <c r="D3" s="446"/>
      <c r="E3" s="436" t="s">
        <v>114</v>
      </c>
      <c r="F3" s="456"/>
      <c r="G3" s="436" t="s">
        <v>98</v>
      </c>
      <c r="H3" s="456"/>
      <c r="I3" s="436" t="s">
        <v>99</v>
      </c>
      <c r="J3" s="456"/>
      <c r="K3" s="436" t="s">
        <v>115</v>
      </c>
      <c r="L3" s="456"/>
      <c r="M3" s="436" t="s">
        <v>102</v>
      </c>
      <c r="N3" s="456"/>
      <c r="O3" s="436" t="s">
        <v>116</v>
      </c>
      <c r="P3" s="456"/>
      <c r="Q3" s="459" t="s">
        <v>146</v>
      </c>
    </row>
    <row r="4" spans="1:17" ht="15" customHeight="1" x14ac:dyDescent="0.2">
      <c r="A4" s="448"/>
      <c r="B4" s="448"/>
      <c r="C4" s="440" t="s">
        <v>83</v>
      </c>
      <c r="D4" s="440" t="s">
        <v>84</v>
      </c>
      <c r="E4" s="457"/>
      <c r="F4" s="458"/>
      <c r="G4" s="457"/>
      <c r="H4" s="458"/>
      <c r="I4" s="457"/>
      <c r="J4" s="458"/>
      <c r="K4" s="457"/>
      <c r="L4" s="458"/>
      <c r="M4" s="457"/>
      <c r="N4" s="458"/>
      <c r="O4" s="457"/>
      <c r="P4" s="458"/>
      <c r="Q4" s="448"/>
    </row>
    <row r="5" spans="1:17" ht="15" customHeight="1" x14ac:dyDescent="0.2">
      <c r="A5" s="449"/>
      <c r="B5" s="449"/>
      <c r="C5" s="449"/>
      <c r="D5" s="449"/>
      <c r="E5" s="247" t="s">
        <v>83</v>
      </c>
      <c r="F5" s="247" t="s">
        <v>84</v>
      </c>
      <c r="G5" s="247" t="s">
        <v>83</v>
      </c>
      <c r="H5" s="247" t="s">
        <v>84</v>
      </c>
      <c r="I5" s="247" t="s">
        <v>83</v>
      </c>
      <c r="J5" s="247" t="s">
        <v>84</v>
      </c>
      <c r="K5" s="247" t="s">
        <v>83</v>
      </c>
      <c r="L5" s="247" t="s">
        <v>84</v>
      </c>
      <c r="M5" s="247" t="s">
        <v>83</v>
      </c>
      <c r="N5" s="247" t="s">
        <v>84</v>
      </c>
      <c r="O5" s="247" t="s">
        <v>83</v>
      </c>
      <c r="P5" s="247" t="s">
        <v>84</v>
      </c>
      <c r="Q5" s="449"/>
    </row>
    <row r="6" spans="1:17" ht="12.75" customHeight="1" x14ac:dyDescent="0.2">
      <c r="A6" s="170">
        <v>1</v>
      </c>
      <c r="B6" s="171" t="s">
        <v>7</v>
      </c>
      <c r="C6" s="357">
        <v>58777</v>
      </c>
      <c r="D6" s="357">
        <v>341255</v>
      </c>
      <c r="E6" s="276">
        <v>8</v>
      </c>
      <c r="F6" s="276">
        <v>852.18999999999994</v>
      </c>
      <c r="G6" s="276">
        <v>93</v>
      </c>
      <c r="H6" s="276">
        <v>712.84</v>
      </c>
      <c r="I6" s="276">
        <v>1384</v>
      </c>
      <c r="J6" s="276">
        <v>17687.200000000004</v>
      </c>
      <c r="K6" s="276">
        <v>6843</v>
      </c>
      <c r="L6" s="276">
        <v>17912.329999999998</v>
      </c>
      <c r="M6" s="276">
        <v>7944</v>
      </c>
      <c r="N6" s="276">
        <v>145455.10999999999</v>
      </c>
      <c r="O6" s="171">
        <f t="shared" ref="O6:P21" si="0">E6+G6+I6+K6+M6</f>
        <v>16272</v>
      </c>
      <c r="P6" s="171">
        <f t="shared" si="0"/>
        <v>182619.66999999998</v>
      </c>
      <c r="Q6" s="171">
        <f t="shared" ref="Q6:Q22" si="1">P6*100/D6</f>
        <v>53.514137521794552</v>
      </c>
    </row>
    <row r="7" spans="1:17" ht="12.75" customHeight="1" x14ac:dyDescent="0.2">
      <c r="A7" s="170">
        <v>2</v>
      </c>
      <c r="B7" s="171" t="s">
        <v>8</v>
      </c>
      <c r="C7" s="357">
        <v>74272</v>
      </c>
      <c r="D7" s="357">
        <v>422122</v>
      </c>
      <c r="E7" s="276">
        <v>0</v>
      </c>
      <c r="F7" s="276">
        <v>0</v>
      </c>
      <c r="G7" s="276">
        <v>22</v>
      </c>
      <c r="H7" s="276">
        <v>128.23000000000002</v>
      </c>
      <c r="I7" s="276">
        <v>747</v>
      </c>
      <c r="J7" s="276">
        <v>12882.150000000003</v>
      </c>
      <c r="K7" s="276">
        <v>2773</v>
      </c>
      <c r="L7" s="276">
        <v>16271.860000000004</v>
      </c>
      <c r="M7" s="285">
        <v>11446</v>
      </c>
      <c r="N7" s="276">
        <v>172452.15999999995</v>
      </c>
      <c r="O7" s="171">
        <f t="shared" si="0"/>
        <v>14988</v>
      </c>
      <c r="P7" s="171">
        <f t="shared" si="0"/>
        <v>201734.39999999997</v>
      </c>
      <c r="Q7" s="171">
        <f t="shared" si="1"/>
        <v>47.790543965962435</v>
      </c>
    </row>
    <row r="8" spans="1:17" ht="12.75" customHeight="1" x14ac:dyDescent="0.2">
      <c r="A8" s="170">
        <v>3</v>
      </c>
      <c r="B8" s="171" t="s">
        <v>9</v>
      </c>
      <c r="C8" s="357">
        <v>22464</v>
      </c>
      <c r="D8" s="357">
        <v>117987</v>
      </c>
      <c r="E8" s="276">
        <v>0</v>
      </c>
      <c r="F8" s="276">
        <v>0</v>
      </c>
      <c r="G8" s="276">
        <v>30</v>
      </c>
      <c r="H8" s="276">
        <v>285.58000000000004</v>
      </c>
      <c r="I8" s="276">
        <v>221</v>
      </c>
      <c r="J8" s="276">
        <v>4579.93</v>
      </c>
      <c r="K8" s="276">
        <v>339</v>
      </c>
      <c r="L8" s="276">
        <v>1817.2500000000005</v>
      </c>
      <c r="M8" s="276">
        <v>5013</v>
      </c>
      <c r="N8" s="276">
        <v>12376.769999999999</v>
      </c>
      <c r="O8" s="171">
        <f t="shared" si="0"/>
        <v>5603</v>
      </c>
      <c r="P8" s="171">
        <f t="shared" si="0"/>
        <v>19059.53</v>
      </c>
      <c r="Q8" s="171">
        <f t="shared" si="1"/>
        <v>16.153923737360895</v>
      </c>
    </row>
    <row r="9" spans="1:17" ht="12.75" customHeight="1" x14ac:dyDescent="0.2">
      <c r="A9" s="170">
        <v>4</v>
      </c>
      <c r="B9" s="171" t="s">
        <v>10</v>
      </c>
      <c r="C9" s="357">
        <v>37738</v>
      </c>
      <c r="D9" s="357">
        <v>229884</v>
      </c>
      <c r="E9" s="276">
        <v>50</v>
      </c>
      <c r="F9" s="276">
        <v>1270.4799999999998</v>
      </c>
      <c r="G9" s="276">
        <v>29</v>
      </c>
      <c r="H9" s="276">
        <v>192.67999999999998</v>
      </c>
      <c r="I9" s="276">
        <v>413</v>
      </c>
      <c r="J9" s="276">
        <v>5027.6399999999976</v>
      </c>
      <c r="K9" s="276">
        <v>9530</v>
      </c>
      <c r="L9" s="276">
        <v>19774.990000000009</v>
      </c>
      <c r="M9" s="276">
        <v>1666</v>
      </c>
      <c r="N9" s="276">
        <v>577550.12000000023</v>
      </c>
      <c r="O9" s="171">
        <f t="shared" si="0"/>
        <v>11688</v>
      </c>
      <c r="P9" s="171">
        <f t="shared" si="0"/>
        <v>603815.91000000027</v>
      </c>
      <c r="Q9" s="171">
        <f t="shared" si="1"/>
        <v>262.66112909119397</v>
      </c>
    </row>
    <row r="10" spans="1:17" ht="12.75" customHeight="1" x14ac:dyDescent="0.2">
      <c r="A10" s="170">
        <v>5</v>
      </c>
      <c r="B10" s="171" t="s">
        <v>11</v>
      </c>
      <c r="C10" s="357">
        <v>89485</v>
      </c>
      <c r="D10" s="357">
        <v>371752</v>
      </c>
      <c r="E10" s="276">
        <v>0</v>
      </c>
      <c r="F10" s="276">
        <v>0</v>
      </c>
      <c r="G10" s="276">
        <v>0</v>
      </c>
      <c r="H10" s="276">
        <v>0</v>
      </c>
      <c r="I10" s="276">
        <v>5</v>
      </c>
      <c r="J10" s="276">
        <v>1.44</v>
      </c>
      <c r="K10" s="276">
        <v>10846</v>
      </c>
      <c r="L10" s="276">
        <v>53122.539999999979</v>
      </c>
      <c r="M10" s="276">
        <v>17447</v>
      </c>
      <c r="N10" s="276">
        <v>101617.75000000001</v>
      </c>
      <c r="O10" s="171">
        <f t="shared" si="0"/>
        <v>28298</v>
      </c>
      <c r="P10" s="171">
        <f t="shared" si="0"/>
        <v>154741.72999999998</v>
      </c>
      <c r="Q10" s="171">
        <f t="shared" si="1"/>
        <v>41.624989240138582</v>
      </c>
    </row>
    <row r="11" spans="1:17" ht="12.75" customHeight="1" x14ac:dyDescent="0.2">
      <c r="A11" s="170">
        <v>6</v>
      </c>
      <c r="B11" s="171" t="s">
        <v>12</v>
      </c>
      <c r="C11" s="357">
        <v>40668</v>
      </c>
      <c r="D11" s="357">
        <v>225124</v>
      </c>
      <c r="E11" s="276">
        <v>1248</v>
      </c>
      <c r="F11" s="276">
        <v>2080.42</v>
      </c>
      <c r="G11" s="276">
        <v>30</v>
      </c>
      <c r="H11" s="276">
        <v>133.13999999999999</v>
      </c>
      <c r="I11" s="276">
        <v>614</v>
      </c>
      <c r="J11" s="276">
        <v>8100.3600000000006</v>
      </c>
      <c r="K11" s="276">
        <v>6656</v>
      </c>
      <c r="L11" s="276">
        <v>29051.57</v>
      </c>
      <c r="M11" s="276">
        <v>18</v>
      </c>
      <c r="N11" s="276">
        <v>2303.2999999999997</v>
      </c>
      <c r="O11" s="171">
        <f t="shared" si="0"/>
        <v>8566</v>
      </c>
      <c r="P11" s="171">
        <f t="shared" si="0"/>
        <v>41668.79</v>
      </c>
      <c r="Q11" s="171">
        <f t="shared" si="1"/>
        <v>18.509261562516656</v>
      </c>
    </row>
    <row r="12" spans="1:17" ht="12.75" customHeight="1" x14ac:dyDescent="0.2">
      <c r="A12" s="170">
        <v>7</v>
      </c>
      <c r="B12" s="171" t="s">
        <v>13</v>
      </c>
      <c r="C12" s="357">
        <v>7181</v>
      </c>
      <c r="D12" s="357">
        <v>35703</v>
      </c>
      <c r="E12" s="276">
        <v>0</v>
      </c>
      <c r="F12" s="276">
        <v>0</v>
      </c>
      <c r="G12" s="276">
        <v>0</v>
      </c>
      <c r="H12" s="276">
        <v>0</v>
      </c>
      <c r="I12" s="276">
        <v>78</v>
      </c>
      <c r="J12" s="276">
        <v>1688.3199999999997</v>
      </c>
      <c r="K12" s="276">
        <v>64</v>
      </c>
      <c r="L12" s="276">
        <v>276.54000000000002</v>
      </c>
      <c r="M12" s="276">
        <v>2192</v>
      </c>
      <c r="N12" s="276">
        <v>114462.95999999998</v>
      </c>
      <c r="O12" s="171">
        <f t="shared" si="0"/>
        <v>2334</v>
      </c>
      <c r="P12" s="171">
        <f t="shared" si="0"/>
        <v>116427.81999999998</v>
      </c>
      <c r="Q12" s="171">
        <f t="shared" si="1"/>
        <v>326.10094389827179</v>
      </c>
    </row>
    <row r="13" spans="1:17" ht="12.75" customHeight="1" x14ac:dyDescent="0.2">
      <c r="A13" s="170">
        <v>8</v>
      </c>
      <c r="B13" s="171" t="s">
        <v>968</v>
      </c>
      <c r="C13" s="357">
        <v>3124</v>
      </c>
      <c r="D13" s="357">
        <v>14441</v>
      </c>
      <c r="E13" s="276">
        <v>0</v>
      </c>
      <c r="F13" s="276">
        <v>0</v>
      </c>
      <c r="G13" s="276">
        <v>3</v>
      </c>
      <c r="H13" s="276">
        <v>49.13</v>
      </c>
      <c r="I13" s="276">
        <v>37</v>
      </c>
      <c r="J13" s="276">
        <v>1434.6999999999998</v>
      </c>
      <c r="K13" s="276">
        <v>34</v>
      </c>
      <c r="L13" s="276">
        <v>65.58</v>
      </c>
      <c r="M13" s="276">
        <v>2200</v>
      </c>
      <c r="N13" s="276">
        <v>16098.9</v>
      </c>
      <c r="O13" s="171">
        <f t="shared" si="0"/>
        <v>2274</v>
      </c>
      <c r="P13" s="171">
        <f t="shared" si="0"/>
        <v>17648.309999999998</v>
      </c>
      <c r="Q13" s="171">
        <f t="shared" si="1"/>
        <v>122.2097500173118</v>
      </c>
    </row>
    <row r="14" spans="1:17" ht="13.5" customHeight="1" x14ac:dyDescent="0.2">
      <c r="A14" s="170">
        <v>9</v>
      </c>
      <c r="B14" s="171" t="s">
        <v>14</v>
      </c>
      <c r="C14" s="357">
        <v>60889</v>
      </c>
      <c r="D14" s="357">
        <v>448211</v>
      </c>
      <c r="E14" s="276">
        <v>15</v>
      </c>
      <c r="F14" s="276">
        <v>12302.4</v>
      </c>
      <c r="G14" s="276">
        <v>83</v>
      </c>
      <c r="H14" s="276">
        <v>450.11999999999995</v>
      </c>
      <c r="I14" s="276">
        <v>795</v>
      </c>
      <c r="J14" s="276">
        <v>13586.51</v>
      </c>
      <c r="K14" s="276">
        <v>836</v>
      </c>
      <c r="L14" s="276">
        <v>4291.59</v>
      </c>
      <c r="M14" s="276">
        <v>3928</v>
      </c>
      <c r="N14" s="276">
        <v>823713.58999999939</v>
      </c>
      <c r="O14" s="171">
        <f t="shared" si="0"/>
        <v>5657</v>
      </c>
      <c r="P14" s="171">
        <f t="shared" si="0"/>
        <v>854344.20999999938</v>
      </c>
      <c r="Q14" s="171">
        <f t="shared" si="1"/>
        <v>190.61205771388907</v>
      </c>
    </row>
    <row r="15" spans="1:17" ht="12.75" customHeight="1" x14ac:dyDescent="0.2">
      <c r="A15" s="170">
        <v>10</v>
      </c>
      <c r="B15" s="171" t="s">
        <v>15</v>
      </c>
      <c r="C15" s="357">
        <v>235311</v>
      </c>
      <c r="D15" s="357">
        <v>1822637</v>
      </c>
      <c r="E15" s="276">
        <v>15</v>
      </c>
      <c r="F15" s="276">
        <v>331.74</v>
      </c>
      <c r="G15" s="276">
        <v>794</v>
      </c>
      <c r="H15" s="276">
        <v>3620.6899999999996</v>
      </c>
      <c r="I15" s="276">
        <v>10385</v>
      </c>
      <c r="J15" s="276">
        <v>94022.669999999984</v>
      </c>
      <c r="K15" s="276">
        <v>3593</v>
      </c>
      <c r="L15" s="276">
        <v>11153.750000000011</v>
      </c>
      <c r="M15" s="276">
        <v>96164</v>
      </c>
      <c r="N15" s="276">
        <v>1226578.7999999991</v>
      </c>
      <c r="O15" s="171">
        <f t="shared" si="0"/>
        <v>110951</v>
      </c>
      <c r="P15" s="171">
        <f t="shared" si="0"/>
        <v>1335707.6499999992</v>
      </c>
      <c r="Q15" s="171">
        <f t="shared" si="1"/>
        <v>73.284348446783383</v>
      </c>
    </row>
    <row r="16" spans="1:17" ht="12.75" customHeight="1" x14ac:dyDescent="0.2">
      <c r="A16" s="170">
        <v>11</v>
      </c>
      <c r="B16" s="171" t="s">
        <v>16</v>
      </c>
      <c r="C16" s="357">
        <v>19016</v>
      </c>
      <c r="D16" s="357">
        <v>123423</v>
      </c>
      <c r="E16" s="276">
        <v>0</v>
      </c>
      <c r="F16" s="276">
        <v>0</v>
      </c>
      <c r="G16" s="276">
        <v>2</v>
      </c>
      <c r="H16" s="276">
        <v>2.59</v>
      </c>
      <c r="I16" s="276">
        <v>358</v>
      </c>
      <c r="J16" s="276">
        <v>6778.44</v>
      </c>
      <c r="K16" s="276">
        <v>30</v>
      </c>
      <c r="L16" s="276">
        <v>71.059999999999988</v>
      </c>
      <c r="M16" s="276">
        <v>1819</v>
      </c>
      <c r="N16" s="276">
        <v>45889.920000000006</v>
      </c>
      <c r="O16" s="171">
        <f t="shared" si="0"/>
        <v>2209</v>
      </c>
      <c r="P16" s="171">
        <f t="shared" si="0"/>
        <v>52742.010000000009</v>
      </c>
      <c r="Q16" s="171">
        <f t="shared" si="1"/>
        <v>42.732724046571555</v>
      </c>
    </row>
    <row r="17" spans="1:17" ht="12.75" customHeight="1" x14ac:dyDescent="0.2">
      <c r="A17" s="170">
        <v>12</v>
      </c>
      <c r="B17" s="171" t="s">
        <v>17</v>
      </c>
      <c r="C17" s="357">
        <v>56379</v>
      </c>
      <c r="D17" s="357">
        <v>418516</v>
      </c>
      <c r="E17" s="276">
        <v>71</v>
      </c>
      <c r="F17" s="276">
        <v>32048.48</v>
      </c>
      <c r="G17" s="276">
        <v>219</v>
      </c>
      <c r="H17" s="276">
        <v>1287.4999999999998</v>
      </c>
      <c r="I17" s="276">
        <v>1140</v>
      </c>
      <c r="J17" s="276">
        <v>9969.0000000000018</v>
      </c>
      <c r="K17" s="276">
        <v>4881</v>
      </c>
      <c r="L17" s="276">
        <v>39118.380000000026</v>
      </c>
      <c r="M17" s="276">
        <v>2506</v>
      </c>
      <c r="N17" s="276">
        <v>132286.04</v>
      </c>
      <c r="O17" s="171">
        <f t="shared" si="0"/>
        <v>8817</v>
      </c>
      <c r="P17" s="171">
        <f t="shared" si="0"/>
        <v>214709.40000000002</v>
      </c>
      <c r="Q17" s="171">
        <f t="shared" si="1"/>
        <v>51.30255474103739</v>
      </c>
    </row>
    <row r="18" spans="1:17" s="149" customFormat="1" ht="12.75" customHeight="1" x14ac:dyDescent="0.2">
      <c r="A18" s="169"/>
      <c r="B18" s="174" t="s">
        <v>18</v>
      </c>
      <c r="C18" s="352">
        <f>SUM(C6:C17)</f>
        <v>705304</v>
      </c>
      <c r="D18" s="352">
        <f>SUM(D6:D17)</f>
        <v>4571055</v>
      </c>
      <c r="E18" s="277">
        <f t="shared" ref="E18:N18" si="2">SUM(E6:E17)</f>
        <v>1407</v>
      </c>
      <c r="F18" s="277">
        <f t="shared" si="2"/>
        <v>48885.71</v>
      </c>
      <c r="G18" s="277">
        <f t="shared" si="2"/>
        <v>1305</v>
      </c>
      <c r="H18" s="277">
        <f t="shared" si="2"/>
        <v>6862.5</v>
      </c>
      <c r="I18" s="277">
        <f t="shared" si="2"/>
        <v>16177</v>
      </c>
      <c r="J18" s="277">
        <f t="shared" si="2"/>
        <v>175758.36</v>
      </c>
      <c r="K18" s="277">
        <f t="shared" si="2"/>
        <v>46425</v>
      </c>
      <c r="L18" s="277">
        <f t="shared" si="2"/>
        <v>192927.44</v>
      </c>
      <c r="M18" s="277">
        <f t="shared" si="2"/>
        <v>152343</v>
      </c>
      <c r="N18" s="277">
        <f t="shared" si="2"/>
        <v>3370785.4199999985</v>
      </c>
      <c r="O18" s="174">
        <f t="shared" si="0"/>
        <v>217657</v>
      </c>
      <c r="P18" s="174">
        <f t="shared" si="0"/>
        <v>3795219.4299999988</v>
      </c>
      <c r="Q18" s="174">
        <f t="shared" si="1"/>
        <v>83.027209911059899</v>
      </c>
    </row>
    <row r="19" spans="1:17" ht="12.75" customHeight="1" x14ac:dyDescent="0.2">
      <c r="A19" s="170">
        <v>13</v>
      </c>
      <c r="B19" s="126" t="s">
        <v>19</v>
      </c>
      <c r="C19" s="357">
        <v>74530</v>
      </c>
      <c r="D19" s="357">
        <v>445220</v>
      </c>
      <c r="E19" s="276">
        <v>15</v>
      </c>
      <c r="F19" s="276">
        <v>2463.3599999999997</v>
      </c>
      <c r="G19" s="276">
        <v>61</v>
      </c>
      <c r="H19" s="276">
        <v>909.56000000000017</v>
      </c>
      <c r="I19" s="276">
        <v>100</v>
      </c>
      <c r="J19" s="276">
        <v>800.75000000000011</v>
      </c>
      <c r="K19" s="276">
        <v>2263</v>
      </c>
      <c r="L19" s="276">
        <v>4904.8300000000008</v>
      </c>
      <c r="M19" s="276">
        <v>16220</v>
      </c>
      <c r="N19" s="276">
        <v>212741.87999999995</v>
      </c>
      <c r="O19" s="171">
        <f t="shared" si="0"/>
        <v>18659</v>
      </c>
      <c r="P19" s="171">
        <f t="shared" si="0"/>
        <v>221820.37999999995</v>
      </c>
      <c r="Q19" s="171">
        <f t="shared" si="1"/>
        <v>49.822644984502034</v>
      </c>
    </row>
    <row r="20" spans="1:17" ht="12.75" customHeight="1" x14ac:dyDescent="0.2">
      <c r="A20" s="170">
        <v>14</v>
      </c>
      <c r="B20" s="126" t="s">
        <v>20</v>
      </c>
      <c r="C20" s="357">
        <v>29915</v>
      </c>
      <c r="D20" s="357">
        <v>109004</v>
      </c>
      <c r="E20" s="276">
        <v>0</v>
      </c>
      <c r="F20" s="276">
        <v>0</v>
      </c>
      <c r="G20" s="276">
        <v>0</v>
      </c>
      <c r="H20" s="276">
        <v>0</v>
      </c>
      <c r="I20" s="276">
        <v>305</v>
      </c>
      <c r="J20" s="276">
        <v>6001.2</v>
      </c>
      <c r="K20" s="276">
        <v>587</v>
      </c>
      <c r="L20" s="276">
        <v>7894.94</v>
      </c>
      <c r="M20" s="276">
        <v>22512</v>
      </c>
      <c r="N20" s="276">
        <v>31218.379999999994</v>
      </c>
      <c r="O20" s="171">
        <f t="shared" si="0"/>
        <v>23404</v>
      </c>
      <c r="P20" s="171">
        <f t="shared" si="0"/>
        <v>45114.51999999999</v>
      </c>
      <c r="Q20" s="171">
        <f t="shared" si="1"/>
        <v>41.387949066089313</v>
      </c>
    </row>
    <row r="21" spans="1:17" ht="12.75" customHeight="1" x14ac:dyDescent="0.2">
      <c r="A21" s="170">
        <v>15</v>
      </c>
      <c r="B21" s="126" t="s">
        <v>21</v>
      </c>
      <c r="C21" s="357">
        <v>114</v>
      </c>
      <c r="D21" s="357">
        <v>687</v>
      </c>
      <c r="E21" s="276">
        <v>0</v>
      </c>
      <c r="F21" s="276">
        <v>0</v>
      </c>
      <c r="G21" s="276">
        <v>0</v>
      </c>
      <c r="H21" s="276">
        <v>0</v>
      </c>
      <c r="I21" s="276">
        <v>0</v>
      </c>
      <c r="J21" s="276">
        <v>0</v>
      </c>
      <c r="K21" s="276">
        <v>116</v>
      </c>
      <c r="L21" s="276">
        <v>306.59000000000003</v>
      </c>
      <c r="M21" s="276">
        <v>3</v>
      </c>
      <c r="N21" s="276">
        <v>502.25</v>
      </c>
      <c r="O21" s="171">
        <f t="shared" si="0"/>
        <v>119</v>
      </c>
      <c r="P21" s="171">
        <f t="shared" si="0"/>
        <v>808.84</v>
      </c>
      <c r="Q21" s="171">
        <f t="shared" si="1"/>
        <v>117.73508005822416</v>
      </c>
    </row>
    <row r="22" spans="1:17" ht="12.75" customHeight="1" x14ac:dyDescent="0.2">
      <c r="A22" s="170">
        <v>16</v>
      </c>
      <c r="B22" s="126" t="s">
        <v>22</v>
      </c>
      <c r="C22" s="357">
        <v>356</v>
      </c>
      <c r="D22" s="357">
        <v>1657</v>
      </c>
      <c r="E22" s="276">
        <v>0</v>
      </c>
      <c r="F22" s="276">
        <v>0</v>
      </c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M22" s="276">
        <v>0</v>
      </c>
      <c r="N22" s="276">
        <v>0</v>
      </c>
      <c r="O22" s="171">
        <f t="shared" ref="O22:P43" si="3">E22+G22+I22+K22+M22</f>
        <v>0</v>
      </c>
      <c r="P22" s="171">
        <f t="shared" si="3"/>
        <v>0</v>
      </c>
      <c r="Q22" s="171">
        <f t="shared" si="1"/>
        <v>0</v>
      </c>
    </row>
    <row r="23" spans="1:17" ht="12.75" customHeight="1" x14ac:dyDescent="0.2">
      <c r="A23" s="170">
        <v>17</v>
      </c>
      <c r="B23" s="126" t="s">
        <v>23</v>
      </c>
      <c r="C23" s="357">
        <v>6588</v>
      </c>
      <c r="D23" s="357">
        <v>35735</v>
      </c>
      <c r="E23" s="276">
        <v>5</v>
      </c>
      <c r="F23" s="276">
        <v>27.21</v>
      </c>
      <c r="G23" s="276">
        <v>10</v>
      </c>
      <c r="H23" s="276">
        <v>208.65</v>
      </c>
      <c r="I23" s="276">
        <v>67</v>
      </c>
      <c r="J23" s="276">
        <v>1865.55</v>
      </c>
      <c r="K23" s="276">
        <v>0</v>
      </c>
      <c r="L23" s="276">
        <v>0</v>
      </c>
      <c r="M23" s="276">
        <v>574</v>
      </c>
      <c r="N23" s="276">
        <v>1999.5499999999995</v>
      </c>
      <c r="O23" s="171">
        <f t="shared" si="3"/>
        <v>656</v>
      </c>
      <c r="P23" s="171">
        <f t="shared" si="3"/>
        <v>4100.9599999999991</v>
      </c>
      <c r="Q23" s="171">
        <f t="shared" ref="Q23:Q57" si="4">P23*100/D23</f>
        <v>11.476031901497128</v>
      </c>
    </row>
    <row r="24" spans="1:17" ht="12.75" customHeight="1" x14ac:dyDescent="0.2">
      <c r="A24" s="170">
        <v>18</v>
      </c>
      <c r="B24" s="126" t="s">
        <v>24</v>
      </c>
      <c r="C24" s="357">
        <v>182</v>
      </c>
      <c r="D24" s="357">
        <v>974</v>
      </c>
      <c r="E24" s="276">
        <v>0</v>
      </c>
      <c r="F24" s="276">
        <v>0</v>
      </c>
      <c r="G24" s="276">
        <v>0</v>
      </c>
      <c r="H24" s="276">
        <v>0</v>
      </c>
      <c r="I24" s="276">
        <v>0</v>
      </c>
      <c r="J24" s="276">
        <v>0</v>
      </c>
      <c r="K24" s="276">
        <v>0</v>
      </c>
      <c r="L24" s="276">
        <v>0</v>
      </c>
      <c r="M24" s="276">
        <v>61</v>
      </c>
      <c r="N24" s="276">
        <v>162.41</v>
      </c>
      <c r="O24" s="171">
        <f t="shared" si="3"/>
        <v>61</v>
      </c>
      <c r="P24" s="171">
        <f t="shared" si="3"/>
        <v>162.41</v>
      </c>
      <c r="Q24" s="171">
        <f t="shared" si="4"/>
        <v>16.67453798767967</v>
      </c>
    </row>
    <row r="25" spans="1:17" ht="12.75" customHeight="1" x14ac:dyDescent="0.2">
      <c r="A25" s="170">
        <v>19</v>
      </c>
      <c r="B25" s="126" t="s">
        <v>25</v>
      </c>
      <c r="C25" s="357">
        <v>5139</v>
      </c>
      <c r="D25" s="357">
        <v>37042</v>
      </c>
      <c r="E25" s="276">
        <v>0</v>
      </c>
      <c r="F25" s="276">
        <v>0</v>
      </c>
      <c r="G25" s="276">
        <v>0</v>
      </c>
      <c r="H25" s="276">
        <v>0</v>
      </c>
      <c r="I25" s="276">
        <v>8</v>
      </c>
      <c r="J25" s="276">
        <v>201.67</v>
      </c>
      <c r="K25" s="276">
        <v>60</v>
      </c>
      <c r="L25" s="276">
        <v>133.07000000000002</v>
      </c>
      <c r="M25" s="276">
        <v>1268</v>
      </c>
      <c r="N25" s="276">
        <v>15221.69</v>
      </c>
      <c r="O25" s="171">
        <f t="shared" si="3"/>
        <v>1336</v>
      </c>
      <c r="P25" s="171">
        <f t="shared" si="3"/>
        <v>15556.43</v>
      </c>
      <c r="Q25" s="171">
        <f t="shared" si="4"/>
        <v>41.996733437719342</v>
      </c>
    </row>
    <row r="26" spans="1:17" ht="12.75" customHeight="1" x14ac:dyDescent="0.2">
      <c r="A26" s="170">
        <v>20</v>
      </c>
      <c r="B26" s="126" t="s">
        <v>26</v>
      </c>
      <c r="C26" s="357">
        <v>310133</v>
      </c>
      <c r="D26" s="357">
        <v>1972007</v>
      </c>
      <c r="E26" s="276">
        <v>2974</v>
      </c>
      <c r="F26" s="276">
        <v>49047.619999999995</v>
      </c>
      <c r="G26" s="276">
        <v>2</v>
      </c>
      <c r="H26" s="276">
        <v>13.84</v>
      </c>
      <c r="I26" s="276">
        <v>3015</v>
      </c>
      <c r="J26" s="276">
        <v>48583.279999999977</v>
      </c>
      <c r="K26" s="276">
        <v>8048</v>
      </c>
      <c r="L26" s="276">
        <v>40531.889999999992</v>
      </c>
      <c r="M26" s="276">
        <v>44934</v>
      </c>
      <c r="N26" s="276">
        <v>651657.88000000012</v>
      </c>
      <c r="O26" s="171">
        <f t="shared" si="3"/>
        <v>58973</v>
      </c>
      <c r="P26" s="171">
        <f t="shared" si="3"/>
        <v>789834.51</v>
      </c>
      <c r="Q26" s="171">
        <f t="shared" si="4"/>
        <v>40.052317765606311</v>
      </c>
    </row>
    <row r="27" spans="1:17" ht="12.75" customHeight="1" x14ac:dyDescent="0.2">
      <c r="A27" s="170">
        <v>21</v>
      </c>
      <c r="B27" s="126" t="s">
        <v>27</v>
      </c>
      <c r="C27" s="357">
        <v>315364</v>
      </c>
      <c r="D27" s="357">
        <v>1326028</v>
      </c>
      <c r="E27" s="276">
        <v>0</v>
      </c>
      <c r="F27" s="276">
        <v>0</v>
      </c>
      <c r="G27" s="276">
        <v>27</v>
      </c>
      <c r="H27" s="276">
        <v>1154.42</v>
      </c>
      <c r="I27" s="276">
        <v>955</v>
      </c>
      <c r="J27" s="276">
        <v>27170.969999999994</v>
      </c>
      <c r="K27" s="276">
        <v>5155</v>
      </c>
      <c r="L27" s="276">
        <v>27704.710000000014</v>
      </c>
      <c r="M27" s="276">
        <v>290697</v>
      </c>
      <c r="N27" s="276">
        <v>499582.67999999982</v>
      </c>
      <c r="O27" s="171">
        <f t="shared" si="3"/>
        <v>296834</v>
      </c>
      <c r="P27" s="171">
        <f t="shared" si="3"/>
        <v>555612.7799999998</v>
      </c>
      <c r="Q27" s="171">
        <f t="shared" si="4"/>
        <v>41.900531512155084</v>
      </c>
    </row>
    <row r="28" spans="1:17" ht="12.75" customHeight="1" x14ac:dyDescent="0.2">
      <c r="A28" s="170">
        <v>22</v>
      </c>
      <c r="B28" s="126" t="s">
        <v>28</v>
      </c>
      <c r="C28" s="357">
        <v>20048</v>
      </c>
      <c r="D28" s="357">
        <v>115789</v>
      </c>
      <c r="E28" s="276">
        <v>3</v>
      </c>
      <c r="F28" s="276">
        <v>3.6399999999999997</v>
      </c>
      <c r="G28" s="276">
        <v>25</v>
      </c>
      <c r="H28" s="276">
        <v>124.72</v>
      </c>
      <c r="I28" s="276">
        <v>320</v>
      </c>
      <c r="J28" s="276">
        <v>6041.9</v>
      </c>
      <c r="K28" s="276">
        <v>209</v>
      </c>
      <c r="L28" s="276">
        <v>702.33999999999992</v>
      </c>
      <c r="M28" s="276">
        <v>5196</v>
      </c>
      <c r="N28" s="276">
        <v>63272.140000000021</v>
      </c>
      <c r="O28" s="171">
        <f t="shared" si="3"/>
        <v>5753</v>
      </c>
      <c r="P28" s="171">
        <f t="shared" si="3"/>
        <v>70144.74000000002</v>
      </c>
      <c r="Q28" s="171">
        <f t="shared" si="4"/>
        <v>60.579796008256416</v>
      </c>
    </row>
    <row r="29" spans="1:17" ht="12.75" customHeight="1" x14ac:dyDescent="0.2">
      <c r="A29" s="170">
        <v>23</v>
      </c>
      <c r="B29" s="126" t="s">
        <v>29</v>
      </c>
      <c r="C29" s="357">
        <v>101768</v>
      </c>
      <c r="D29" s="357">
        <v>213529</v>
      </c>
      <c r="E29" s="276">
        <v>0</v>
      </c>
      <c r="F29" s="276">
        <v>0</v>
      </c>
      <c r="G29" s="276">
        <v>33</v>
      </c>
      <c r="H29" s="276">
        <v>727.33</v>
      </c>
      <c r="I29" s="276">
        <v>272</v>
      </c>
      <c r="J29" s="276">
        <v>5489.9800000000005</v>
      </c>
      <c r="K29" s="276">
        <v>8318</v>
      </c>
      <c r="L29" s="276">
        <v>11964.670000000002</v>
      </c>
      <c r="M29" s="276">
        <v>94519</v>
      </c>
      <c r="N29" s="276">
        <v>74755.01999999999</v>
      </c>
      <c r="O29" s="171">
        <f t="shared" si="3"/>
        <v>103142</v>
      </c>
      <c r="P29" s="171">
        <f t="shared" si="3"/>
        <v>92937</v>
      </c>
      <c r="Q29" s="171">
        <f t="shared" si="4"/>
        <v>43.524298807187783</v>
      </c>
    </row>
    <row r="30" spans="1:17" ht="12.75" customHeight="1" x14ac:dyDescent="0.2">
      <c r="A30" s="170">
        <v>24</v>
      </c>
      <c r="B30" s="126" t="s">
        <v>30</v>
      </c>
      <c r="C30" s="357">
        <v>66793</v>
      </c>
      <c r="D30" s="357">
        <v>220767</v>
      </c>
      <c r="E30" s="276">
        <v>0</v>
      </c>
      <c r="F30" s="276">
        <v>0</v>
      </c>
      <c r="G30" s="276">
        <v>0</v>
      </c>
      <c r="H30" s="276">
        <v>0</v>
      </c>
      <c r="I30" s="276">
        <v>84</v>
      </c>
      <c r="J30" s="276">
        <v>1059.3900000000003</v>
      </c>
      <c r="K30" s="276">
        <v>0</v>
      </c>
      <c r="L30" s="276">
        <v>0</v>
      </c>
      <c r="M30" s="276">
        <v>19630</v>
      </c>
      <c r="N30" s="276">
        <v>53569.999999999993</v>
      </c>
      <c r="O30" s="171">
        <f t="shared" si="3"/>
        <v>19714</v>
      </c>
      <c r="P30" s="171">
        <f t="shared" si="3"/>
        <v>54629.389999999992</v>
      </c>
      <c r="Q30" s="171">
        <f t="shared" si="4"/>
        <v>24.74526989993975</v>
      </c>
    </row>
    <row r="31" spans="1:17" ht="12.75" customHeight="1" x14ac:dyDescent="0.2">
      <c r="A31" s="170">
        <v>25</v>
      </c>
      <c r="B31" s="126" t="s">
        <v>31</v>
      </c>
      <c r="C31" s="357">
        <v>314</v>
      </c>
      <c r="D31" s="357">
        <v>1725</v>
      </c>
      <c r="E31" s="276">
        <v>0</v>
      </c>
      <c r="F31" s="276">
        <v>0</v>
      </c>
      <c r="G31" s="276">
        <v>0</v>
      </c>
      <c r="H31" s="276">
        <v>0</v>
      </c>
      <c r="I31" s="276">
        <v>0</v>
      </c>
      <c r="J31" s="276">
        <v>0</v>
      </c>
      <c r="K31" s="276">
        <v>80</v>
      </c>
      <c r="L31" s="276">
        <v>194.3</v>
      </c>
      <c r="M31" s="276">
        <v>26</v>
      </c>
      <c r="N31" s="276">
        <v>276.15999999999997</v>
      </c>
      <c r="O31" s="171">
        <f t="shared" si="3"/>
        <v>106</v>
      </c>
      <c r="P31" s="171">
        <f t="shared" si="3"/>
        <v>470.46</v>
      </c>
      <c r="Q31" s="171">
        <f t="shared" si="4"/>
        <v>27.27304347826087</v>
      </c>
    </row>
    <row r="32" spans="1:17" ht="12.75" customHeight="1" x14ac:dyDescent="0.2">
      <c r="A32" s="170">
        <v>26</v>
      </c>
      <c r="B32" s="126" t="s">
        <v>32</v>
      </c>
      <c r="C32" s="357">
        <v>588</v>
      </c>
      <c r="D32" s="357">
        <v>4980</v>
      </c>
      <c r="E32" s="276">
        <v>0</v>
      </c>
      <c r="F32" s="276">
        <v>0</v>
      </c>
      <c r="G32" s="276">
        <v>0</v>
      </c>
      <c r="H32" s="276">
        <v>0</v>
      </c>
      <c r="I32" s="276">
        <v>0</v>
      </c>
      <c r="J32" s="276">
        <v>0</v>
      </c>
      <c r="K32" s="276">
        <v>0</v>
      </c>
      <c r="L32" s="276">
        <v>0</v>
      </c>
      <c r="M32" s="276">
        <v>0</v>
      </c>
      <c r="N32" s="276">
        <v>0</v>
      </c>
      <c r="O32" s="171">
        <f t="shared" si="3"/>
        <v>0</v>
      </c>
      <c r="P32" s="171">
        <f t="shared" si="3"/>
        <v>0</v>
      </c>
      <c r="Q32" s="171">
        <f t="shared" si="4"/>
        <v>0</v>
      </c>
    </row>
    <row r="33" spans="1:17" ht="12.75" customHeight="1" x14ac:dyDescent="0.2">
      <c r="A33" s="170">
        <v>27</v>
      </c>
      <c r="B33" s="126" t="s">
        <v>33</v>
      </c>
      <c r="C33" s="357">
        <v>966</v>
      </c>
      <c r="D33" s="357">
        <v>7224</v>
      </c>
      <c r="E33" s="276">
        <v>10</v>
      </c>
      <c r="F33" s="276">
        <v>59.51</v>
      </c>
      <c r="G33" s="276">
        <v>0</v>
      </c>
      <c r="H33" s="276">
        <v>0</v>
      </c>
      <c r="I33" s="276">
        <v>2</v>
      </c>
      <c r="J33" s="276">
        <v>98.35</v>
      </c>
      <c r="K33" s="276">
        <v>97</v>
      </c>
      <c r="L33" s="276">
        <v>700.53</v>
      </c>
      <c r="M33" s="276">
        <v>33</v>
      </c>
      <c r="N33" s="276">
        <v>413.25</v>
      </c>
      <c r="O33" s="171">
        <f t="shared" si="3"/>
        <v>142</v>
      </c>
      <c r="P33" s="171">
        <f t="shared" si="3"/>
        <v>1271.6399999999999</v>
      </c>
      <c r="Q33" s="171">
        <f t="shared" si="4"/>
        <v>17.602990033222589</v>
      </c>
    </row>
    <row r="34" spans="1:17" ht="12.75" customHeight="1" x14ac:dyDescent="0.2">
      <c r="A34" s="170">
        <v>28</v>
      </c>
      <c r="B34" s="126" t="s">
        <v>34</v>
      </c>
      <c r="C34" s="357">
        <v>30587</v>
      </c>
      <c r="D34" s="357">
        <v>231041</v>
      </c>
      <c r="E34" s="276">
        <v>0</v>
      </c>
      <c r="F34" s="276">
        <v>0</v>
      </c>
      <c r="G34" s="276">
        <v>0</v>
      </c>
      <c r="H34" s="276">
        <v>0</v>
      </c>
      <c r="I34" s="276">
        <v>0</v>
      </c>
      <c r="J34" s="276">
        <v>0</v>
      </c>
      <c r="K34" s="276">
        <v>0</v>
      </c>
      <c r="L34" s="276">
        <v>0</v>
      </c>
      <c r="M34" s="276">
        <v>10705</v>
      </c>
      <c r="N34" s="276">
        <v>99593.56</v>
      </c>
      <c r="O34" s="171">
        <f t="shared" si="3"/>
        <v>10705</v>
      </c>
      <c r="P34" s="171">
        <f t="shared" si="3"/>
        <v>99593.56</v>
      </c>
      <c r="Q34" s="171">
        <f t="shared" si="4"/>
        <v>43.106444310750042</v>
      </c>
    </row>
    <row r="35" spans="1:17" ht="12.75" customHeight="1" x14ac:dyDescent="0.2">
      <c r="A35" s="170">
        <v>29</v>
      </c>
      <c r="B35" s="126" t="s">
        <v>35</v>
      </c>
      <c r="C35" s="357">
        <v>209</v>
      </c>
      <c r="D35" s="357">
        <v>1172</v>
      </c>
      <c r="E35" s="276">
        <v>0</v>
      </c>
      <c r="F35" s="276">
        <v>0</v>
      </c>
      <c r="G35" s="276">
        <v>0</v>
      </c>
      <c r="H35" s="276">
        <v>0</v>
      </c>
      <c r="I35" s="276">
        <v>0</v>
      </c>
      <c r="J35" s="276">
        <v>0</v>
      </c>
      <c r="K35" s="276">
        <v>0</v>
      </c>
      <c r="L35" s="276">
        <v>0</v>
      </c>
      <c r="M35" s="276">
        <v>0</v>
      </c>
      <c r="N35" s="276">
        <v>0</v>
      </c>
      <c r="O35" s="171">
        <f t="shared" si="3"/>
        <v>0</v>
      </c>
      <c r="P35" s="171">
        <f t="shared" si="3"/>
        <v>0</v>
      </c>
      <c r="Q35" s="171">
        <f t="shared" si="4"/>
        <v>0</v>
      </c>
    </row>
    <row r="36" spans="1:17" ht="12.75" customHeight="1" x14ac:dyDescent="0.2">
      <c r="A36" s="170">
        <v>30</v>
      </c>
      <c r="B36" s="126" t="s">
        <v>36</v>
      </c>
      <c r="C36" s="357">
        <v>3066</v>
      </c>
      <c r="D36" s="357">
        <v>19856</v>
      </c>
      <c r="E36" s="276">
        <v>0</v>
      </c>
      <c r="F36" s="276">
        <v>0</v>
      </c>
      <c r="G36" s="276">
        <v>0</v>
      </c>
      <c r="H36" s="276">
        <v>0</v>
      </c>
      <c r="I36" s="276">
        <v>69</v>
      </c>
      <c r="J36" s="276">
        <v>1422.4</v>
      </c>
      <c r="K36" s="276">
        <v>0</v>
      </c>
      <c r="L36" s="276">
        <v>0</v>
      </c>
      <c r="M36" s="276">
        <v>1126</v>
      </c>
      <c r="N36" s="276">
        <v>11650.800000000001</v>
      </c>
      <c r="O36" s="171">
        <f t="shared" si="3"/>
        <v>1195</v>
      </c>
      <c r="P36" s="171">
        <f t="shared" si="3"/>
        <v>13073.2</v>
      </c>
      <c r="Q36" s="171">
        <f t="shared" si="4"/>
        <v>65.840048348106365</v>
      </c>
    </row>
    <row r="37" spans="1:17" ht="12.75" customHeight="1" x14ac:dyDescent="0.2">
      <c r="A37" s="170">
        <v>31</v>
      </c>
      <c r="B37" s="126" t="s">
        <v>37</v>
      </c>
      <c r="C37" s="357">
        <v>598</v>
      </c>
      <c r="D37" s="357">
        <v>6570</v>
      </c>
      <c r="E37" s="276">
        <v>0</v>
      </c>
      <c r="F37" s="276">
        <v>0</v>
      </c>
      <c r="G37" s="276">
        <v>0</v>
      </c>
      <c r="H37" s="276">
        <v>0</v>
      </c>
      <c r="I37" s="276">
        <v>0</v>
      </c>
      <c r="J37" s="276">
        <v>0</v>
      </c>
      <c r="K37" s="276">
        <v>41</v>
      </c>
      <c r="L37" s="276">
        <v>47</v>
      </c>
      <c r="M37" s="276">
        <v>1</v>
      </c>
      <c r="N37" s="276">
        <v>27.51</v>
      </c>
      <c r="O37" s="171">
        <f t="shared" si="3"/>
        <v>42</v>
      </c>
      <c r="P37" s="171">
        <f t="shared" si="3"/>
        <v>74.510000000000005</v>
      </c>
      <c r="Q37" s="171">
        <f t="shared" si="4"/>
        <v>1.1340943683409439</v>
      </c>
    </row>
    <row r="38" spans="1:17" ht="12.75" customHeight="1" x14ac:dyDescent="0.2">
      <c r="A38" s="170">
        <v>32</v>
      </c>
      <c r="B38" s="126" t="s">
        <v>38</v>
      </c>
      <c r="C38" s="357">
        <v>0</v>
      </c>
      <c r="D38" s="357">
        <v>0</v>
      </c>
      <c r="E38" s="276">
        <v>0</v>
      </c>
      <c r="F38" s="276">
        <v>0</v>
      </c>
      <c r="G38" s="276">
        <v>0</v>
      </c>
      <c r="H38" s="276">
        <v>0</v>
      </c>
      <c r="I38" s="276">
        <v>0</v>
      </c>
      <c r="J38" s="276">
        <v>0</v>
      </c>
      <c r="K38" s="276">
        <v>0</v>
      </c>
      <c r="L38" s="276">
        <v>0</v>
      </c>
      <c r="M38" s="276">
        <v>0</v>
      </c>
      <c r="N38" s="276">
        <v>0</v>
      </c>
      <c r="O38" s="171">
        <f t="shared" si="3"/>
        <v>0</v>
      </c>
      <c r="P38" s="171">
        <f t="shared" si="3"/>
        <v>0</v>
      </c>
      <c r="Q38" s="171" t="e">
        <f t="shared" si="4"/>
        <v>#DIV/0!</v>
      </c>
    </row>
    <row r="39" spans="1:17" ht="12.75" customHeight="1" x14ac:dyDescent="0.2">
      <c r="A39" s="170">
        <v>33</v>
      </c>
      <c r="B39" s="126" t="s">
        <v>39</v>
      </c>
      <c r="C39" s="357">
        <v>1751</v>
      </c>
      <c r="D39" s="357">
        <v>4431</v>
      </c>
      <c r="E39" s="276">
        <v>0</v>
      </c>
      <c r="F39" s="276">
        <v>0</v>
      </c>
      <c r="G39" s="276">
        <v>0</v>
      </c>
      <c r="H39" s="276">
        <v>0</v>
      </c>
      <c r="I39" s="276">
        <v>0</v>
      </c>
      <c r="J39" s="276">
        <v>0</v>
      </c>
      <c r="K39" s="276">
        <v>45</v>
      </c>
      <c r="L39" s="276">
        <v>228.42999999999998</v>
      </c>
      <c r="M39" s="276">
        <v>3</v>
      </c>
      <c r="N39" s="276">
        <v>2035</v>
      </c>
      <c r="O39" s="171">
        <f t="shared" si="3"/>
        <v>48</v>
      </c>
      <c r="P39" s="171">
        <f t="shared" si="3"/>
        <v>2263.4299999999998</v>
      </c>
      <c r="Q39" s="171">
        <f t="shared" si="4"/>
        <v>51.081697133829827</v>
      </c>
    </row>
    <row r="40" spans="1:17" ht="12.75" customHeight="1" x14ac:dyDescent="0.2">
      <c r="A40" s="170">
        <v>34</v>
      </c>
      <c r="B40" s="126" t="s">
        <v>40</v>
      </c>
      <c r="C40" s="357">
        <v>52829</v>
      </c>
      <c r="D40" s="357">
        <v>216318</v>
      </c>
      <c r="E40" s="276">
        <v>0</v>
      </c>
      <c r="F40" s="276">
        <v>0</v>
      </c>
      <c r="G40" s="276">
        <v>5</v>
      </c>
      <c r="H40" s="276">
        <v>140</v>
      </c>
      <c r="I40" s="276">
        <v>249</v>
      </c>
      <c r="J40" s="276">
        <v>10058.299999999999</v>
      </c>
      <c r="K40" s="276">
        <v>309</v>
      </c>
      <c r="L40" s="276">
        <v>1995.61</v>
      </c>
      <c r="M40" s="276">
        <v>38229</v>
      </c>
      <c r="N40" s="276">
        <v>80060.820000000007</v>
      </c>
      <c r="O40" s="171">
        <f t="shared" si="3"/>
        <v>38792</v>
      </c>
      <c r="P40" s="171">
        <f t="shared" si="3"/>
        <v>92254.73000000001</v>
      </c>
      <c r="Q40" s="171">
        <f t="shared" si="4"/>
        <v>42.647736203182362</v>
      </c>
    </row>
    <row r="41" spans="1:17" s="149" customFormat="1" ht="12.75" customHeight="1" x14ac:dyDescent="0.2">
      <c r="A41" s="169"/>
      <c r="B41" s="174" t="s">
        <v>104</v>
      </c>
      <c r="C41" s="352">
        <f>SUM(C19:C40)</f>
        <v>1021838</v>
      </c>
      <c r="D41" s="352">
        <f>SUM(D19:D40)</f>
        <v>4971756</v>
      </c>
      <c r="E41" s="277">
        <f t="shared" ref="E41:P41" si="5">SUM(E19:E40)</f>
        <v>3007</v>
      </c>
      <c r="F41" s="277">
        <f t="shared" si="5"/>
        <v>51601.34</v>
      </c>
      <c r="G41" s="277">
        <f t="shared" si="5"/>
        <v>163</v>
      </c>
      <c r="H41" s="277">
        <f t="shared" si="5"/>
        <v>3278.52</v>
      </c>
      <c r="I41" s="277">
        <f t="shared" si="5"/>
        <v>5446</v>
      </c>
      <c r="J41" s="277">
        <f t="shared" si="5"/>
        <v>108793.73999999996</v>
      </c>
      <c r="K41" s="277">
        <f t="shared" si="5"/>
        <v>25328</v>
      </c>
      <c r="L41" s="277">
        <f t="shared" si="5"/>
        <v>97308.909999999989</v>
      </c>
      <c r="M41" s="277">
        <f t="shared" si="5"/>
        <v>545737</v>
      </c>
      <c r="N41" s="277">
        <f t="shared" si="5"/>
        <v>1798740.98</v>
      </c>
      <c r="O41" s="277">
        <f t="shared" si="5"/>
        <v>579681</v>
      </c>
      <c r="P41" s="277">
        <f t="shared" si="5"/>
        <v>2059723.4899999993</v>
      </c>
      <c r="Q41" s="174">
        <f t="shared" si="4"/>
        <v>41.428491060301418</v>
      </c>
    </row>
    <row r="42" spans="1:17" s="149" customFormat="1" ht="12.75" customHeight="1" x14ac:dyDescent="0.2">
      <c r="A42" s="169"/>
      <c r="B42" s="174" t="s">
        <v>42</v>
      </c>
      <c r="C42" s="353">
        <f>C41+C18</f>
        <v>1727142</v>
      </c>
      <c r="D42" s="353">
        <f>D41+D18</f>
        <v>9542811</v>
      </c>
      <c r="E42" s="174">
        <f t="shared" ref="E42:N42" si="6">E41+E18</f>
        <v>4414</v>
      </c>
      <c r="F42" s="174">
        <f t="shared" si="6"/>
        <v>100487.04999999999</v>
      </c>
      <c r="G42" s="174">
        <f t="shared" si="6"/>
        <v>1468</v>
      </c>
      <c r="H42" s="174">
        <f t="shared" si="6"/>
        <v>10141.02</v>
      </c>
      <c r="I42" s="174">
        <f t="shared" si="6"/>
        <v>21623</v>
      </c>
      <c r="J42" s="174">
        <f t="shared" si="6"/>
        <v>284552.09999999998</v>
      </c>
      <c r="K42" s="174">
        <f t="shared" si="6"/>
        <v>71753</v>
      </c>
      <c r="L42" s="174">
        <f t="shared" si="6"/>
        <v>290236.34999999998</v>
      </c>
      <c r="M42" s="174">
        <f t="shared" si="6"/>
        <v>698080</v>
      </c>
      <c r="N42" s="174">
        <f t="shared" si="6"/>
        <v>5169526.3999999985</v>
      </c>
      <c r="O42" s="174">
        <f t="shared" si="3"/>
        <v>797338</v>
      </c>
      <c r="P42" s="174">
        <f t="shared" si="3"/>
        <v>5854942.9199999981</v>
      </c>
      <c r="Q42" s="174">
        <f t="shared" si="4"/>
        <v>61.354488944609692</v>
      </c>
    </row>
    <row r="43" spans="1:17" ht="12.75" customHeight="1" x14ac:dyDescent="0.2">
      <c r="A43" s="170">
        <v>35</v>
      </c>
      <c r="B43" s="171" t="s">
        <v>43</v>
      </c>
      <c r="C43" s="357">
        <v>11748</v>
      </c>
      <c r="D43" s="357">
        <v>45965</v>
      </c>
      <c r="E43" s="276">
        <v>0</v>
      </c>
      <c r="F43" s="276">
        <v>0</v>
      </c>
      <c r="G43" s="276">
        <v>0</v>
      </c>
      <c r="H43" s="276">
        <v>0</v>
      </c>
      <c r="I43" s="276">
        <v>41</v>
      </c>
      <c r="J43" s="276">
        <v>1773.0000000000002</v>
      </c>
      <c r="K43" s="276">
        <v>234</v>
      </c>
      <c r="L43" s="276">
        <v>1397.78</v>
      </c>
      <c r="M43" s="276">
        <v>9444</v>
      </c>
      <c r="N43" s="276">
        <v>22194.849999999995</v>
      </c>
      <c r="O43" s="171">
        <f t="shared" si="3"/>
        <v>9719</v>
      </c>
      <c r="P43" s="171">
        <f t="shared" ref="O43:P50" si="7">F43+H43+J43+L43+N43</f>
        <v>25365.629999999994</v>
      </c>
      <c r="Q43" s="171">
        <f t="shared" si="4"/>
        <v>55.184662243010976</v>
      </c>
    </row>
    <row r="44" spans="1:17" ht="12.75" customHeight="1" x14ac:dyDescent="0.2">
      <c r="A44" s="170">
        <v>36</v>
      </c>
      <c r="B44" s="171" t="s">
        <v>44</v>
      </c>
      <c r="C44" s="357">
        <v>33752</v>
      </c>
      <c r="D44" s="357">
        <v>128214</v>
      </c>
      <c r="E44" s="276">
        <v>0</v>
      </c>
      <c r="F44" s="276">
        <v>0</v>
      </c>
      <c r="G44" s="276">
        <v>2</v>
      </c>
      <c r="H44" s="276">
        <v>66.800000000000011</v>
      </c>
      <c r="I44" s="276">
        <v>24</v>
      </c>
      <c r="J44" s="276">
        <v>809.52999999999986</v>
      </c>
      <c r="K44" s="276">
        <v>412</v>
      </c>
      <c r="L44" s="276">
        <v>1835.0500000000004</v>
      </c>
      <c r="M44" s="276">
        <v>15044</v>
      </c>
      <c r="N44" s="276">
        <v>46072.259999999987</v>
      </c>
      <c r="O44" s="171">
        <f t="shared" si="7"/>
        <v>15482</v>
      </c>
      <c r="P44" s="171">
        <f t="shared" si="7"/>
        <v>48783.639999999985</v>
      </c>
      <c r="Q44" s="171">
        <f t="shared" si="4"/>
        <v>38.048606236448421</v>
      </c>
    </row>
    <row r="45" spans="1:17" s="149" customFormat="1" ht="11.45" customHeight="1" x14ac:dyDescent="0.2">
      <c r="A45" s="169"/>
      <c r="B45" s="174" t="s">
        <v>45</v>
      </c>
      <c r="C45" s="352">
        <f>SUM(C43:C44)</f>
        <v>45500</v>
      </c>
      <c r="D45" s="352">
        <f>SUM(D43:D44)</f>
        <v>174179</v>
      </c>
      <c r="E45" s="277">
        <f t="shared" ref="E45:P45" si="8">SUM(E43:E44)</f>
        <v>0</v>
      </c>
      <c r="F45" s="277">
        <f t="shared" si="8"/>
        <v>0</v>
      </c>
      <c r="G45" s="277">
        <f t="shared" si="8"/>
        <v>2</v>
      </c>
      <c r="H45" s="277">
        <f t="shared" si="8"/>
        <v>66.800000000000011</v>
      </c>
      <c r="I45" s="277">
        <f t="shared" si="8"/>
        <v>65</v>
      </c>
      <c r="J45" s="277">
        <f t="shared" si="8"/>
        <v>2582.5300000000002</v>
      </c>
      <c r="K45" s="277">
        <f t="shared" si="8"/>
        <v>646</v>
      </c>
      <c r="L45" s="277">
        <f t="shared" si="8"/>
        <v>3232.8300000000004</v>
      </c>
      <c r="M45" s="277">
        <f t="shared" si="8"/>
        <v>24488</v>
      </c>
      <c r="N45" s="277">
        <f t="shared" si="8"/>
        <v>68267.109999999986</v>
      </c>
      <c r="O45" s="277">
        <f t="shared" si="8"/>
        <v>25201</v>
      </c>
      <c r="P45" s="277">
        <f t="shared" si="8"/>
        <v>74149.269999999975</v>
      </c>
      <c r="Q45" s="174">
        <f t="shared" si="4"/>
        <v>42.570728962733725</v>
      </c>
    </row>
    <row r="46" spans="1:17" ht="12.75" customHeight="1" x14ac:dyDescent="0.2">
      <c r="A46" s="170">
        <v>37</v>
      </c>
      <c r="B46" s="171" t="s">
        <v>46</v>
      </c>
      <c r="C46" s="357">
        <v>5072</v>
      </c>
      <c r="D46" s="357">
        <v>26496</v>
      </c>
      <c r="E46" s="276">
        <v>0</v>
      </c>
      <c r="F46" s="276">
        <v>0</v>
      </c>
      <c r="G46" s="276">
        <v>0</v>
      </c>
      <c r="H46" s="276">
        <v>0</v>
      </c>
      <c r="I46" s="276">
        <v>0</v>
      </c>
      <c r="J46" s="276">
        <v>0</v>
      </c>
      <c r="K46" s="276">
        <v>303</v>
      </c>
      <c r="L46" s="276">
        <v>1406</v>
      </c>
      <c r="M46" s="276">
        <v>0</v>
      </c>
      <c r="N46" s="276">
        <v>0</v>
      </c>
      <c r="O46" s="171">
        <f t="shared" si="7"/>
        <v>303</v>
      </c>
      <c r="P46" s="171">
        <f t="shared" si="7"/>
        <v>1406</v>
      </c>
      <c r="Q46" s="171">
        <f t="shared" si="4"/>
        <v>5.3064613526570046</v>
      </c>
    </row>
    <row r="47" spans="1:17" s="149" customFormat="1" ht="12.75" customHeight="1" x14ac:dyDescent="0.2">
      <c r="A47" s="169"/>
      <c r="B47" s="174" t="s">
        <v>47</v>
      </c>
      <c r="C47" s="352">
        <f>C46</f>
        <v>5072</v>
      </c>
      <c r="D47" s="352">
        <f t="shared" ref="D47:P47" si="9">D46</f>
        <v>26496</v>
      </c>
      <c r="E47" s="352">
        <f t="shared" si="9"/>
        <v>0</v>
      </c>
      <c r="F47" s="352">
        <f t="shared" si="9"/>
        <v>0</v>
      </c>
      <c r="G47" s="352">
        <f t="shared" si="9"/>
        <v>0</v>
      </c>
      <c r="H47" s="352">
        <f t="shared" si="9"/>
        <v>0</v>
      </c>
      <c r="I47" s="352">
        <f t="shared" si="9"/>
        <v>0</v>
      </c>
      <c r="J47" s="352">
        <f t="shared" si="9"/>
        <v>0</v>
      </c>
      <c r="K47" s="352">
        <f t="shared" si="9"/>
        <v>303</v>
      </c>
      <c r="L47" s="352">
        <f t="shared" si="9"/>
        <v>1406</v>
      </c>
      <c r="M47" s="352">
        <f t="shared" si="9"/>
        <v>0</v>
      </c>
      <c r="N47" s="352">
        <f t="shared" si="9"/>
        <v>0</v>
      </c>
      <c r="O47" s="352">
        <f t="shared" si="9"/>
        <v>303</v>
      </c>
      <c r="P47" s="352">
        <f t="shared" si="9"/>
        <v>1406</v>
      </c>
      <c r="Q47" s="174">
        <f t="shared" si="4"/>
        <v>5.3064613526570046</v>
      </c>
    </row>
    <row r="48" spans="1:17" ht="12.75" customHeight="1" x14ac:dyDescent="0.2">
      <c r="A48" s="170">
        <v>38</v>
      </c>
      <c r="B48" s="171" t="s">
        <v>48</v>
      </c>
      <c r="C48" s="357">
        <v>35022</v>
      </c>
      <c r="D48" s="357">
        <v>162635</v>
      </c>
      <c r="E48" s="276">
        <v>0</v>
      </c>
      <c r="F48" s="276">
        <v>0</v>
      </c>
      <c r="G48" s="276">
        <v>0</v>
      </c>
      <c r="H48" s="276">
        <v>0</v>
      </c>
      <c r="I48" s="276">
        <v>608</v>
      </c>
      <c r="J48" s="276">
        <v>8305.86</v>
      </c>
      <c r="K48" s="276">
        <v>370</v>
      </c>
      <c r="L48" s="276">
        <v>370.15999999999997</v>
      </c>
      <c r="M48" s="276">
        <v>12845</v>
      </c>
      <c r="N48" s="276">
        <v>60534.349999999991</v>
      </c>
      <c r="O48" s="171">
        <f t="shared" si="7"/>
        <v>13823</v>
      </c>
      <c r="P48" s="171">
        <f t="shared" si="7"/>
        <v>69210.37</v>
      </c>
      <c r="Q48" s="171">
        <f t="shared" si="4"/>
        <v>42.555643004273371</v>
      </c>
    </row>
    <row r="49" spans="1:17" ht="12.75" customHeight="1" x14ac:dyDescent="0.2">
      <c r="A49" s="170">
        <v>39</v>
      </c>
      <c r="B49" s="171" t="s">
        <v>49</v>
      </c>
      <c r="C49" s="357">
        <v>5986</v>
      </c>
      <c r="D49" s="357">
        <v>18766</v>
      </c>
      <c r="E49" s="276">
        <v>0</v>
      </c>
      <c r="F49" s="276">
        <v>0</v>
      </c>
      <c r="G49" s="276">
        <v>0</v>
      </c>
      <c r="H49" s="276">
        <v>0</v>
      </c>
      <c r="I49" s="276">
        <v>16</v>
      </c>
      <c r="J49" s="276">
        <v>166.92</v>
      </c>
      <c r="K49" s="276">
        <v>0</v>
      </c>
      <c r="L49" s="276">
        <v>0</v>
      </c>
      <c r="M49" s="276">
        <v>2133</v>
      </c>
      <c r="N49" s="276">
        <v>4048.1799999999989</v>
      </c>
      <c r="O49" s="171">
        <f t="shared" si="7"/>
        <v>2149</v>
      </c>
      <c r="P49" s="171">
        <f t="shared" si="7"/>
        <v>4215.0999999999985</v>
      </c>
      <c r="Q49" s="171">
        <f t="shared" si="4"/>
        <v>22.46136630075668</v>
      </c>
    </row>
    <row r="50" spans="1:17" ht="12.75" customHeight="1" x14ac:dyDescent="0.2">
      <c r="A50" s="170">
        <v>40</v>
      </c>
      <c r="B50" s="171" t="s">
        <v>50</v>
      </c>
      <c r="C50" s="357">
        <v>2850</v>
      </c>
      <c r="D50" s="357">
        <v>7143</v>
      </c>
      <c r="E50" s="276">
        <v>0</v>
      </c>
      <c r="F50" s="276">
        <v>0</v>
      </c>
      <c r="G50" s="276">
        <v>0</v>
      </c>
      <c r="H50" s="276">
        <v>0</v>
      </c>
      <c r="I50" s="276">
        <v>0</v>
      </c>
      <c r="J50" s="276">
        <v>0</v>
      </c>
      <c r="K50" s="276">
        <v>0</v>
      </c>
      <c r="L50" s="276">
        <v>0</v>
      </c>
      <c r="M50" s="276">
        <v>1128</v>
      </c>
      <c r="N50" s="276">
        <v>1255.8900000000003</v>
      </c>
      <c r="O50" s="171">
        <f t="shared" si="7"/>
        <v>1128</v>
      </c>
      <c r="P50" s="171">
        <f t="shared" si="7"/>
        <v>1255.8900000000003</v>
      </c>
      <c r="Q50" s="171">
        <f t="shared" si="4"/>
        <v>17.582108357832848</v>
      </c>
    </row>
    <row r="51" spans="1:17" ht="12.75" customHeight="1" x14ac:dyDescent="0.2">
      <c r="A51" s="170">
        <v>41</v>
      </c>
      <c r="B51" s="171" t="s">
        <v>52</v>
      </c>
      <c r="C51" s="357">
        <v>2800</v>
      </c>
      <c r="D51" s="357">
        <v>10736</v>
      </c>
      <c r="E51" s="276">
        <v>0</v>
      </c>
      <c r="F51" s="276">
        <v>0</v>
      </c>
      <c r="G51" s="276">
        <v>0</v>
      </c>
      <c r="H51" s="276">
        <v>0</v>
      </c>
      <c r="I51" s="276">
        <v>119</v>
      </c>
      <c r="J51" s="276">
        <v>793.29</v>
      </c>
      <c r="K51" s="276">
        <v>0</v>
      </c>
      <c r="L51" s="276">
        <v>0</v>
      </c>
      <c r="M51" s="276">
        <v>2761</v>
      </c>
      <c r="N51" s="276">
        <v>2560.7999999999997</v>
      </c>
      <c r="O51" s="171">
        <f t="shared" ref="O51:P55" si="10">E51+G51+I51+K51+M51</f>
        <v>2880</v>
      </c>
      <c r="P51" s="171">
        <f t="shared" si="10"/>
        <v>3354.0899999999997</v>
      </c>
      <c r="Q51" s="171">
        <f t="shared" si="4"/>
        <v>31.241523845007446</v>
      </c>
    </row>
    <row r="52" spans="1:17" ht="12.75" customHeight="1" x14ac:dyDescent="0.2">
      <c r="A52" s="170">
        <v>42</v>
      </c>
      <c r="B52" s="171" t="s">
        <v>1009</v>
      </c>
      <c r="C52" s="357">
        <v>1896</v>
      </c>
      <c r="D52" s="357">
        <v>14003</v>
      </c>
      <c r="E52" s="276">
        <v>5</v>
      </c>
      <c r="F52" s="276">
        <v>66.790000000000006</v>
      </c>
      <c r="G52" s="276">
        <v>25</v>
      </c>
      <c r="H52" s="276">
        <v>151.29000000000002</v>
      </c>
      <c r="I52" s="276">
        <v>329</v>
      </c>
      <c r="J52" s="276">
        <v>1753.9899999999998</v>
      </c>
      <c r="K52" s="276">
        <v>0</v>
      </c>
      <c r="L52" s="276">
        <v>0</v>
      </c>
      <c r="M52" s="276">
        <v>0</v>
      </c>
      <c r="N52" s="276">
        <v>0</v>
      </c>
      <c r="O52" s="171">
        <f t="shared" si="10"/>
        <v>359</v>
      </c>
      <c r="P52" s="171">
        <f t="shared" si="10"/>
        <v>1972.0699999999997</v>
      </c>
      <c r="Q52" s="171">
        <v>0</v>
      </c>
    </row>
    <row r="53" spans="1:17" ht="12.75" customHeight="1" x14ac:dyDescent="0.2">
      <c r="A53" s="170">
        <v>43</v>
      </c>
      <c r="B53" s="171" t="s">
        <v>53</v>
      </c>
      <c r="C53" s="357">
        <v>335</v>
      </c>
      <c r="D53" s="357">
        <v>2049</v>
      </c>
      <c r="E53" s="276">
        <v>0</v>
      </c>
      <c r="F53" s="276">
        <v>0</v>
      </c>
      <c r="G53" s="276">
        <v>0</v>
      </c>
      <c r="H53" s="276">
        <v>0</v>
      </c>
      <c r="I53" s="276">
        <v>1</v>
      </c>
      <c r="J53" s="276">
        <v>25.5</v>
      </c>
      <c r="K53" s="276">
        <v>5</v>
      </c>
      <c r="L53" s="276">
        <v>4.25</v>
      </c>
      <c r="M53" s="276">
        <v>67</v>
      </c>
      <c r="N53" s="276">
        <v>933.57999999999993</v>
      </c>
      <c r="O53" s="171">
        <f t="shared" si="10"/>
        <v>73</v>
      </c>
      <c r="P53" s="171">
        <f t="shared" si="10"/>
        <v>963.32999999999993</v>
      </c>
      <c r="Q53" s="171">
        <f t="shared" si="4"/>
        <v>47.014641288433381</v>
      </c>
    </row>
    <row r="54" spans="1:17" ht="12.75" customHeight="1" x14ac:dyDescent="0.2">
      <c r="A54" s="170">
        <v>44</v>
      </c>
      <c r="B54" s="171" t="s">
        <v>54</v>
      </c>
      <c r="C54" s="357">
        <v>304</v>
      </c>
      <c r="D54" s="357">
        <v>3786</v>
      </c>
      <c r="E54" s="276">
        <v>0</v>
      </c>
      <c r="F54" s="276">
        <v>0</v>
      </c>
      <c r="G54" s="276">
        <v>0</v>
      </c>
      <c r="H54" s="276">
        <v>0</v>
      </c>
      <c r="I54" s="276">
        <v>59</v>
      </c>
      <c r="J54" s="276">
        <v>675.57999999999993</v>
      </c>
      <c r="K54" s="276">
        <v>11</v>
      </c>
      <c r="L54" s="276">
        <v>12.13</v>
      </c>
      <c r="M54" s="276">
        <v>69</v>
      </c>
      <c r="N54" s="276">
        <v>513.81999999999994</v>
      </c>
      <c r="O54" s="171">
        <f t="shared" si="10"/>
        <v>139</v>
      </c>
      <c r="P54" s="171">
        <f t="shared" si="10"/>
        <v>1201.5299999999997</v>
      </c>
      <c r="Q54" s="171">
        <v>0</v>
      </c>
    </row>
    <row r="55" spans="1:17" ht="12.75" customHeight="1" x14ac:dyDescent="0.2">
      <c r="A55" s="170">
        <v>45</v>
      </c>
      <c r="B55" s="171" t="s">
        <v>55</v>
      </c>
      <c r="C55" s="357">
        <v>459</v>
      </c>
      <c r="D55" s="357">
        <v>1993</v>
      </c>
      <c r="E55" s="276">
        <v>0</v>
      </c>
      <c r="F55" s="276">
        <v>0</v>
      </c>
      <c r="G55" s="276">
        <v>0</v>
      </c>
      <c r="H55" s="276">
        <v>0</v>
      </c>
      <c r="I55" s="276">
        <v>0</v>
      </c>
      <c r="J55" s="276">
        <v>0</v>
      </c>
      <c r="K55" s="276">
        <v>0</v>
      </c>
      <c r="L55" s="276">
        <v>0</v>
      </c>
      <c r="M55" s="276">
        <v>1698</v>
      </c>
      <c r="N55" s="276">
        <v>914.57000000000016</v>
      </c>
      <c r="O55" s="171">
        <f t="shared" si="10"/>
        <v>1698</v>
      </c>
      <c r="P55" s="171">
        <f t="shared" si="10"/>
        <v>914.57000000000016</v>
      </c>
      <c r="Q55" s="171">
        <f t="shared" si="4"/>
        <v>45.889111891620679</v>
      </c>
    </row>
    <row r="56" spans="1:17" s="149" customFormat="1" ht="12.75" customHeight="1" x14ac:dyDescent="0.2">
      <c r="A56" s="169"/>
      <c r="B56" s="174" t="s">
        <v>56</v>
      </c>
      <c r="C56" s="352">
        <f>SUM(C48:C55)</f>
        <v>49652</v>
      </c>
      <c r="D56" s="352">
        <f>SUM(D48:D55)</f>
        <v>221111</v>
      </c>
      <c r="E56" s="352">
        <f t="shared" ref="E56:P56" si="11">SUM(E48:E55)</f>
        <v>5</v>
      </c>
      <c r="F56" s="352">
        <f t="shared" si="11"/>
        <v>66.790000000000006</v>
      </c>
      <c r="G56" s="352">
        <f t="shared" si="11"/>
        <v>25</v>
      </c>
      <c r="H56" s="352">
        <f t="shared" si="11"/>
        <v>151.29000000000002</v>
      </c>
      <c r="I56" s="352">
        <f t="shared" si="11"/>
        <v>1132</v>
      </c>
      <c r="J56" s="352">
        <f t="shared" si="11"/>
        <v>11721.14</v>
      </c>
      <c r="K56" s="352">
        <f t="shared" si="11"/>
        <v>386</v>
      </c>
      <c r="L56" s="352">
        <f t="shared" si="11"/>
        <v>386.53999999999996</v>
      </c>
      <c r="M56" s="352">
        <f t="shared" si="11"/>
        <v>20701</v>
      </c>
      <c r="N56" s="352">
        <f t="shared" si="11"/>
        <v>70761.190000000017</v>
      </c>
      <c r="O56" s="352">
        <f t="shared" si="11"/>
        <v>22249</v>
      </c>
      <c r="P56" s="352">
        <f t="shared" si="11"/>
        <v>83086.95</v>
      </c>
      <c r="Q56" s="174">
        <f t="shared" si="4"/>
        <v>37.577031445744446</v>
      </c>
    </row>
    <row r="57" spans="1:17" s="149" customFormat="1" ht="12.75" customHeight="1" x14ac:dyDescent="0.2">
      <c r="A57" s="174"/>
      <c r="B57" s="174" t="s">
        <v>6</v>
      </c>
      <c r="C57" s="353">
        <f t="shared" ref="C57:P57" si="12">C56+C47+C45+C42</f>
        <v>1827366</v>
      </c>
      <c r="D57" s="353">
        <f t="shared" si="12"/>
        <v>9964597</v>
      </c>
      <c r="E57" s="353">
        <f t="shared" si="12"/>
        <v>4419</v>
      </c>
      <c r="F57" s="353">
        <f t="shared" si="12"/>
        <v>100553.83999999998</v>
      </c>
      <c r="G57" s="353">
        <f t="shared" si="12"/>
        <v>1495</v>
      </c>
      <c r="H57" s="353">
        <f t="shared" si="12"/>
        <v>10359.11</v>
      </c>
      <c r="I57" s="353">
        <f t="shared" si="12"/>
        <v>22820</v>
      </c>
      <c r="J57" s="353">
        <f t="shared" si="12"/>
        <v>298855.76999999996</v>
      </c>
      <c r="K57" s="353">
        <f t="shared" si="12"/>
        <v>73088</v>
      </c>
      <c r="L57" s="353">
        <f t="shared" si="12"/>
        <v>295261.71999999997</v>
      </c>
      <c r="M57" s="353">
        <f t="shared" si="12"/>
        <v>743269</v>
      </c>
      <c r="N57" s="353">
        <f t="shared" si="12"/>
        <v>5308554.6999999983</v>
      </c>
      <c r="O57" s="353">
        <f t="shared" si="12"/>
        <v>845091</v>
      </c>
      <c r="P57" s="353">
        <f t="shared" si="12"/>
        <v>6013585.1399999978</v>
      </c>
      <c r="Q57" s="174">
        <f t="shared" si="4"/>
        <v>60.349506758778077</v>
      </c>
    </row>
    <row r="58" spans="1:17" ht="13.5" customHeight="1" x14ac:dyDescent="0.2">
      <c r="A58" s="84"/>
      <c r="B58" s="84"/>
      <c r="C58" s="144"/>
      <c r="D58" s="144"/>
      <c r="E58" s="144"/>
      <c r="F58" s="144"/>
      <c r="G58" s="144"/>
      <c r="H58" s="145" t="s">
        <v>1079</v>
      </c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ht="13.5" customHeight="1" x14ac:dyDescent="0.2">
      <c r="A59" s="84"/>
      <c r="B59" s="8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5"/>
      <c r="P59" s="145"/>
      <c r="Q59" s="144"/>
    </row>
    <row r="60" spans="1:17" ht="13.5" customHeight="1" x14ac:dyDescent="0.2">
      <c r="A60" s="84"/>
      <c r="B60" s="8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5"/>
      <c r="P60" s="145"/>
      <c r="Q60" s="144"/>
    </row>
    <row r="61" spans="1:17" ht="13.5" customHeight="1" x14ac:dyDescent="0.2">
      <c r="A61" s="84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5"/>
      <c r="P61" s="145"/>
      <c r="Q61" s="144"/>
    </row>
    <row r="62" spans="1:17" ht="13.5" customHeight="1" x14ac:dyDescent="0.2">
      <c r="A62" s="84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ht="13.5" customHeight="1" x14ac:dyDescent="0.2">
      <c r="A63" s="84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5"/>
      <c r="P63" s="145"/>
      <c r="Q63" s="144"/>
    </row>
    <row r="64" spans="1:17" ht="13.5" customHeight="1" x14ac:dyDescent="0.2">
      <c r="A64" s="84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5"/>
      <c r="P64" s="145"/>
      <c r="Q64" s="144"/>
    </row>
    <row r="65" spans="1:17" ht="13.5" customHeight="1" x14ac:dyDescent="0.2">
      <c r="A65" s="84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5"/>
      <c r="P65" s="145"/>
      <c r="Q65" s="144"/>
    </row>
    <row r="66" spans="1:17" ht="13.5" customHeight="1" x14ac:dyDescent="0.2">
      <c r="A66" s="84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5"/>
      <c r="P66" s="145"/>
      <c r="Q66" s="144"/>
    </row>
    <row r="67" spans="1:17" ht="13.5" customHeight="1" x14ac:dyDescent="0.2">
      <c r="A67" s="84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5"/>
      <c r="P67" s="145"/>
      <c r="Q67" s="144"/>
    </row>
    <row r="68" spans="1:17" ht="13.5" customHeight="1" x14ac:dyDescent="0.2">
      <c r="A68" s="84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5"/>
      <c r="P68" s="145"/>
      <c r="Q68" s="144"/>
    </row>
    <row r="69" spans="1:17" ht="13.5" customHeight="1" x14ac:dyDescent="0.2">
      <c r="A69" s="84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5"/>
      <c r="P69" s="145"/>
      <c r="Q69" s="144"/>
    </row>
    <row r="70" spans="1:17" ht="13.5" customHeight="1" x14ac:dyDescent="0.2">
      <c r="A70" s="84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5"/>
      <c r="P70" s="145"/>
      <c r="Q70" s="144"/>
    </row>
    <row r="71" spans="1:17" ht="13.5" customHeight="1" x14ac:dyDescent="0.2">
      <c r="A71" s="84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5"/>
      <c r="P71" s="145"/>
      <c r="Q71" s="144"/>
    </row>
    <row r="72" spans="1:17" ht="13.5" customHeight="1" x14ac:dyDescent="0.2">
      <c r="A72" s="84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5"/>
      <c r="P72" s="145"/>
      <c r="Q72" s="144"/>
    </row>
    <row r="73" spans="1:17" ht="13.5" customHeight="1" x14ac:dyDescent="0.2">
      <c r="A73" s="84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5"/>
      <c r="P73" s="145"/>
      <c r="Q73" s="144"/>
    </row>
    <row r="74" spans="1:17" ht="13.5" customHeight="1" x14ac:dyDescent="0.2">
      <c r="A74" s="84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5"/>
      <c r="P74" s="145"/>
      <c r="Q74" s="144"/>
    </row>
    <row r="75" spans="1:17" ht="13.5" customHeight="1" x14ac:dyDescent="0.2">
      <c r="A75" s="84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5"/>
      <c r="P75" s="145"/>
      <c r="Q75" s="144"/>
    </row>
    <row r="76" spans="1:17" ht="13.5" customHeight="1" x14ac:dyDescent="0.2">
      <c r="A76" s="84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5"/>
      <c r="P76" s="145"/>
      <c r="Q76" s="144"/>
    </row>
    <row r="77" spans="1:17" ht="13.5" customHeight="1" x14ac:dyDescent="0.2">
      <c r="A77" s="84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5"/>
      <c r="P77" s="145"/>
      <c r="Q77" s="144"/>
    </row>
    <row r="78" spans="1:17" ht="13.5" customHeight="1" x14ac:dyDescent="0.2">
      <c r="A78" s="84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5"/>
      <c r="P78" s="145"/>
      <c r="Q78" s="144"/>
    </row>
    <row r="79" spans="1:17" ht="13.5" customHeight="1" x14ac:dyDescent="0.2">
      <c r="A79" s="84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5"/>
      <c r="P79" s="145"/>
      <c r="Q79" s="144"/>
    </row>
    <row r="80" spans="1:17" ht="13.5" customHeight="1" x14ac:dyDescent="0.2">
      <c r="A80" s="84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5"/>
      <c r="P80" s="145"/>
      <c r="Q80" s="144"/>
    </row>
    <row r="81" spans="1:17" ht="13.5" customHeight="1" x14ac:dyDescent="0.2">
      <c r="A81" s="84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5"/>
      <c r="P81" s="145"/>
      <c r="Q81" s="144"/>
    </row>
    <row r="82" spans="1:17" ht="13.5" customHeight="1" x14ac:dyDescent="0.2">
      <c r="A82" s="84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5"/>
      <c r="P82" s="145"/>
      <c r="Q82" s="144"/>
    </row>
    <row r="83" spans="1:17" ht="13.5" customHeight="1" x14ac:dyDescent="0.2">
      <c r="A83" s="84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5"/>
      <c r="P83" s="145"/>
      <c r="Q83" s="144"/>
    </row>
    <row r="84" spans="1:17" ht="13.5" customHeight="1" x14ac:dyDescent="0.2">
      <c r="A84" s="84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5"/>
      <c r="P84" s="145"/>
      <c r="Q84" s="144"/>
    </row>
    <row r="85" spans="1:17" ht="13.5" customHeight="1" x14ac:dyDescent="0.2">
      <c r="A85" s="84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5"/>
      <c r="P85" s="145"/>
      <c r="Q85" s="144"/>
    </row>
    <row r="86" spans="1:17" ht="13.5" customHeight="1" x14ac:dyDescent="0.2">
      <c r="A86" s="84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5"/>
      <c r="P86" s="145"/>
      <c r="Q86" s="144"/>
    </row>
    <row r="87" spans="1:17" ht="13.5" customHeight="1" x14ac:dyDescent="0.2">
      <c r="A87" s="84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5"/>
      <c r="P87" s="145"/>
      <c r="Q87" s="144"/>
    </row>
    <row r="88" spans="1:17" ht="13.5" customHeight="1" x14ac:dyDescent="0.2">
      <c r="A88" s="84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5"/>
      <c r="P88" s="145"/>
      <c r="Q88" s="144"/>
    </row>
    <row r="89" spans="1:17" ht="13.5" customHeight="1" x14ac:dyDescent="0.2">
      <c r="A89" s="84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5"/>
      <c r="P89" s="145"/>
      <c r="Q89" s="144"/>
    </row>
    <row r="90" spans="1:17" ht="13.5" customHeight="1" x14ac:dyDescent="0.2">
      <c r="A90" s="84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5"/>
      <c r="P90" s="145"/>
      <c r="Q90" s="144"/>
    </row>
    <row r="91" spans="1:17" ht="13.5" customHeight="1" x14ac:dyDescent="0.2">
      <c r="A91" s="84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5"/>
      <c r="P91" s="145"/>
      <c r="Q91" s="144"/>
    </row>
    <row r="92" spans="1:17" ht="13.5" customHeight="1" x14ac:dyDescent="0.2">
      <c r="A92" s="84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5"/>
      <c r="P92" s="145"/>
      <c r="Q92" s="144"/>
    </row>
    <row r="93" spans="1:17" ht="13.5" customHeight="1" x14ac:dyDescent="0.2">
      <c r="A93" s="84"/>
      <c r="B93" s="8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5"/>
      <c r="P93" s="145"/>
      <c r="Q93" s="144"/>
    </row>
    <row r="94" spans="1:17" ht="13.5" customHeight="1" x14ac:dyDescent="0.2">
      <c r="A94" s="84"/>
      <c r="B94" s="8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5"/>
      <c r="P94" s="145"/>
      <c r="Q94" s="144"/>
    </row>
    <row r="95" spans="1:17" ht="13.5" customHeight="1" x14ac:dyDescent="0.2">
      <c r="A95" s="84"/>
      <c r="B95" s="8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5"/>
      <c r="P95" s="145"/>
      <c r="Q95" s="144"/>
    </row>
    <row r="96" spans="1:17" ht="13.5" customHeight="1" x14ac:dyDescent="0.2">
      <c r="A96" s="84"/>
      <c r="B96" s="8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5"/>
      <c r="P96" s="145"/>
      <c r="Q96" s="144"/>
    </row>
    <row r="97" spans="1:17" ht="13.5" customHeight="1" x14ac:dyDescent="0.2">
      <c r="A97" s="84"/>
      <c r="B97" s="8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5"/>
      <c r="P97" s="145"/>
      <c r="Q97" s="144"/>
    </row>
    <row r="98" spans="1:17" ht="13.5" customHeight="1" x14ac:dyDescent="0.2">
      <c r="A98" s="84"/>
      <c r="B98" s="8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5"/>
      <c r="P98" s="145"/>
      <c r="Q98" s="144"/>
    </row>
    <row r="99" spans="1:17" ht="13.5" customHeight="1" x14ac:dyDescent="0.2">
      <c r="A99" s="84"/>
      <c r="B99" s="8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5"/>
      <c r="P99" s="145"/>
      <c r="Q99" s="144"/>
    </row>
    <row r="100" spans="1:17" ht="13.5" customHeight="1" x14ac:dyDescent="0.2">
      <c r="A100" s="84"/>
      <c r="B100" s="8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5"/>
      <c r="P100" s="145"/>
      <c r="Q100" s="144"/>
    </row>
  </sheetData>
  <mergeCells count="13">
    <mergeCell ref="A1:Q1"/>
    <mergeCell ref="A3:A5"/>
    <mergeCell ref="B3:B5"/>
    <mergeCell ref="C3:D3"/>
    <mergeCell ref="E3:F4"/>
    <mergeCell ref="C4:C5"/>
    <mergeCell ref="D4:D5"/>
    <mergeCell ref="Q3:Q5"/>
    <mergeCell ref="O3:P4"/>
    <mergeCell ref="G3:H4"/>
    <mergeCell ref="I3:J4"/>
    <mergeCell ref="K3:L4"/>
    <mergeCell ref="M3:N4"/>
  </mergeCells>
  <pageMargins left="1.45" right="0.7" top="0.25" bottom="0" header="0" footer="0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H9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23" sqref="I23"/>
    </sheetView>
  </sheetViews>
  <sheetFormatPr defaultColWidth="14.42578125" defaultRowHeight="15" customHeight="1" x14ac:dyDescent="0.2"/>
  <cols>
    <col min="1" max="1" width="6" style="106" customWidth="1"/>
    <col min="2" max="2" width="29.140625" style="106" customWidth="1"/>
    <col min="3" max="3" width="10.140625" style="106" customWidth="1"/>
    <col min="4" max="4" width="11.85546875" style="106" customWidth="1"/>
    <col min="5" max="5" width="11.5703125" style="106" customWidth="1"/>
    <col min="6" max="6" width="12.42578125" style="106" customWidth="1"/>
    <col min="7" max="7" width="9.85546875" style="106" customWidth="1"/>
    <col min="8" max="8" width="9.140625" style="106" customWidth="1"/>
    <col min="9" max="16384" width="14.42578125" style="106"/>
  </cols>
  <sheetData>
    <row r="1" spans="1:8" ht="18.75" customHeight="1" x14ac:dyDescent="0.2">
      <c r="A1" s="467" t="s">
        <v>1040</v>
      </c>
      <c r="B1" s="394"/>
      <c r="C1" s="394"/>
      <c r="D1" s="394"/>
      <c r="E1" s="394"/>
      <c r="F1" s="394"/>
      <c r="G1" s="394"/>
      <c r="H1" s="176"/>
    </row>
    <row r="2" spans="1:8" ht="13.5" customHeight="1" x14ac:dyDescent="0.2">
      <c r="A2" s="468" t="s">
        <v>147</v>
      </c>
      <c r="B2" s="394"/>
      <c r="C2" s="394"/>
      <c r="D2" s="394"/>
      <c r="E2" s="394"/>
      <c r="F2" s="394"/>
      <c r="G2" s="177"/>
      <c r="H2" s="176"/>
    </row>
    <row r="3" spans="1:8" ht="25.5" customHeight="1" x14ac:dyDescent="0.2">
      <c r="A3" s="109"/>
      <c r="B3" s="178" t="s">
        <v>61</v>
      </c>
      <c r="C3" s="406"/>
      <c r="D3" s="394"/>
      <c r="E3" s="466" t="s">
        <v>148</v>
      </c>
      <c r="F3" s="394"/>
      <c r="G3" s="177"/>
      <c r="H3" s="176"/>
    </row>
    <row r="4" spans="1:8" ht="13.5" customHeight="1" x14ac:dyDescent="0.2">
      <c r="A4" s="447" t="s">
        <v>149</v>
      </c>
      <c r="B4" s="447" t="s">
        <v>2</v>
      </c>
      <c r="C4" s="445" t="s">
        <v>150</v>
      </c>
      <c r="D4" s="446"/>
      <c r="E4" s="445" t="s">
        <v>151</v>
      </c>
      <c r="F4" s="446"/>
      <c r="G4" s="447" t="s">
        <v>152</v>
      </c>
      <c r="H4" s="176"/>
    </row>
    <row r="5" spans="1:8" ht="13.5" customHeight="1" x14ac:dyDescent="0.2">
      <c r="A5" s="449"/>
      <c r="B5" s="449"/>
      <c r="C5" s="125" t="s">
        <v>83</v>
      </c>
      <c r="D5" s="125" t="s">
        <v>84</v>
      </c>
      <c r="E5" s="125" t="s">
        <v>83</v>
      </c>
      <c r="F5" s="125" t="s">
        <v>84</v>
      </c>
      <c r="G5" s="449"/>
      <c r="H5" s="176"/>
    </row>
    <row r="6" spans="1:8" ht="13.5" customHeight="1" x14ac:dyDescent="0.25">
      <c r="A6" s="158">
        <v>1</v>
      </c>
      <c r="B6" s="126" t="s">
        <v>7</v>
      </c>
      <c r="C6" s="127">
        <f>NPA_PS_14!O6+NPA_NPS_15!I6</f>
        <v>81663</v>
      </c>
      <c r="D6" s="127">
        <f>NPA_PS_14!P6+NPA_NPS_15!J6</f>
        <v>192590.79000000004</v>
      </c>
      <c r="E6" s="127">
        <f>'Pri Sec_outstanding_6'!O6+NPS_OS_8!M6</f>
        <v>391223</v>
      </c>
      <c r="F6" s="127">
        <f>'Pri Sec_outstanding_6'!P6+NPS_OS_8!N6</f>
        <v>1988859.7799999996</v>
      </c>
      <c r="G6" s="179">
        <f t="shared" ref="G6:G37" si="0">D6*100/F6</f>
        <v>9.6834775350527771</v>
      </c>
      <c r="H6" s="176"/>
    </row>
    <row r="7" spans="1:8" ht="13.5" customHeight="1" x14ac:dyDescent="0.25">
      <c r="A7" s="158">
        <v>2</v>
      </c>
      <c r="B7" s="126" t="s">
        <v>8</v>
      </c>
      <c r="C7" s="127">
        <f>NPA_PS_14!O7+NPA_NPS_15!I7</f>
        <v>207168</v>
      </c>
      <c r="D7" s="127">
        <f>NPA_PS_14!P7+NPA_NPS_15!J7</f>
        <v>292487.55999999994</v>
      </c>
      <c r="E7" s="127">
        <f>'Pri Sec_outstanding_6'!O7+NPS_OS_8!M7</f>
        <v>991954</v>
      </c>
      <c r="F7" s="127">
        <f>'Pri Sec_outstanding_6'!P7+NPS_OS_8!N7</f>
        <v>3319452.3499999996</v>
      </c>
      <c r="G7" s="179">
        <f t="shared" si="0"/>
        <v>8.8113197347146723</v>
      </c>
      <c r="H7" s="176"/>
    </row>
    <row r="8" spans="1:8" ht="13.5" customHeight="1" x14ac:dyDescent="0.25">
      <c r="A8" s="158">
        <v>3</v>
      </c>
      <c r="B8" s="126" t="s">
        <v>9</v>
      </c>
      <c r="C8" s="127">
        <f>NPA_PS_14!O8+NPA_NPS_15!I8</f>
        <v>35423</v>
      </c>
      <c r="D8" s="127">
        <f>NPA_PS_14!P8+NPA_NPS_15!J8</f>
        <v>29422.590000000015</v>
      </c>
      <c r="E8" s="127">
        <f>'Pri Sec_outstanding_6'!O8+NPS_OS_8!M8</f>
        <v>129227</v>
      </c>
      <c r="F8" s="127">
        <f>'Pri Sec_outstanding_6'!P8+NPS_OS_8!N8</f>
        <v>854482.3</v>
      </c>
      <c r="G8" s="179">
        <f t="shared" si="0"/>
        <v>3.4433235188136737</v>
      </c>
      <c r="H8" s="176"/>
    </row>
    <row r="9" spans="1:8" ht="13.5" customHeight="1" x14ac:dyDescent="0.25">
      <c r="A9" s="158">
        <v>4</v>
      </c>
      <c r="B9" s="126" t="s">
        <v>10</v>
      </c>
      <c r="C9" s="127">
        <f>NPA_PS_14!O9+NPA_NPS_15!I9</f>
        <v>54546</v>
      </c>
      <c r="D9" s="127">
        <f>NPA_PS_14!P9+NPA_NPS_15!J9</f>
        <v>132035.09000000003</v>
      </c>
      <c r="E9" s="127">
        <f>'Pri Sec_outstanding_6'!O9+NPS_OS_8!M9</f>
        <v>302819</v>
      </c>
      <c r="F9" s="127">
        <f>'Pri Sec_outstanding_6'!P9+NPS_OS_8!N9</f>
        <v>2113812.56</v>
      </c>
      <c r="G9" s="179">
        <f t="shared" si="0"/>
        <v>6.2463007599879159</v>
      </c>
      <c r="H9" s="176"/>
    </row>
    <row r="10" spans="1:8" ht="13.5" customHeight="1" x14ac:dyDescent="0.25">
      <c r="A10" s="158">
        <v>5</v>
      </c>
      <c r="B10" s="126" t="s">
        <v>11</v>
      </c>
      <c r="C10" s="127">
        <f>NPA_PS_14!O10+NPA_NPS_15!I10</f>
        <v>144133</v>
      </c>
      <c r="D10" s="127">
        <f>NPA_PS_14!P10+NPA_NPS_15!J10</f>
        <v>211787.35000000009</v>
      </c>
      <c r="E10" s="127">
        <f>'Pri Sec_outstanding_6'!O10+NPS_OS_8!M10</f>
        <v>629169</v>
      </c>
      <c r="F10" s="127">
        <f>'Pri Sec_outstanding_6'!P10+NPS_OS_8!N10</f>
        <v>2204837.4300000002</v>
      </c>
      <c r="G10" s="179">
        <f t="shared" si="0"/>
        <v>9.6055766796375579</v>
      </c>
      <c r="H10" s="176"/>
    </row>
    <row r="11" spans="1:8" ht="13.5" customHeight="1" x14ac:dyDescent="0.25">
      <c r="A11" s="158">
        <v>6</v>
      </c>
      <c r="B11" s="126" t="s">
        <v>12</v>
      </c>
      <c r="C11" s="127">
        <f>NPA_PS_14!O11+NPA_NPS_15!I11</f>
        <v>53638</v>
      </c>
      <c r="D11" s="127">
        <f>NPA_PS_14!P11+NPA_NPS_15!J11</f>
        <v>99770.15999999996</v>
      </c>
      <c r="E11" s="127">
        <f>'Pri Sec_outstanding_6'!O11+NPS_OS_8!M11</f>
        <v>180449</v>
      </c>
      <c r="F11" s="127">
        <f>'Pri Sec_outstanding_6'!P11+NPS_OS_8!N11</f>
        <v>1166283.5899999999</v>
      </c>
      <c r="G11" s="179">
        <f t="shared" si="0"/>
        <v>8.5545368944100453</v>
      </c>
      <c r="H11" s="176"/>
    </row>
    <row r="12" spans="1:8" ht="13.5" customHeight="1" x14ac:dyDescent="0.25">
      <c r="A12" s="158">
        <v>7</v>
      </c>
      <c r="B12" s="126" t="s">
        <v>13</v>
      </c>
      <c r="C12" s="127">
        <f>NPA_PS_14!O12+NPA_NPS_15!I12</f>
        <v>4754</v>
      </c>
      <c r="D12" s="127">
        <f>NPA_PS_14!P12+NPA_NPS_15!J12</f>
        <v>13974.049999999996</v>
      </c>
      <c r="E12" s="127">
        <f>'Pri Sec_outstanding_6'!O12+NPS_OS_8!M12</f>
        <v>37239</v>
      </c>
      <c r="F12" s="127">
        <f>'Pri Sec_outstanding_6'!P12+NPS_OS_8!N12</f>
        <v>386716.86</v>
      </c>
      <c r="G12" s="179">
        <f t="shared" si="0"/>
        <v>3.6135093773775457</v>
      </c>
      <c r="H12" s="176"/>
    </row>
    <row r="13" spans="1:8" ht="13.5" customHeight="1" x14ac:dyDescent="0.25">
      <c r="A13" s="158">
        <v>8</v>
      </c>
      <c r="B13" s="126" t="s">
        <v>968</v>
      </c>
      <c r="C13" s="127">
        <f>NPA_PS_14!O13+NPA_NPS_15!I13</f>
        <v>5911</v>
      </c>
      <c r="D13" s="127">
        <f>NPA_PS_14!P13+NPA_NPS_15!J13</f>
        <v>24410.259999999995</v>
      </c>
      <c r="E13" s="127">
        <f>'Pri Sec_outstanding_6'!O13+NPS_OS_8!M13</f>
        <v>20017</v>
      </c>
      <c r="F13" s="127">
        <f>'Pri Sec_outstanding_6'!P13+NPS_OS_8!N13</f>
        <v>115055.21</v>
      </c>
      <c r="G13" s="179">
        <f t="shared" si="0"/>
        <v>21.216127457418047</v>
      </c>
      <c r="H13" s="176"/>
    </row>
    <row r="14" spans="1:8" ht="13.5" customHeight="1" x14ac:dyDescent="0.25">
      <c r="A14" s="158">
        <v>9</v>
      </c>
      <c r="B14" s="126" t="s">
        <v>14</v>
      </c>
      <c r="C14" s="127">
        <f>NPA_PS_14!O14+NPA_NPS_15!I14</f>
        <v>166645</v>
      </c>
      <c r="D14" s="127">
        <f>NPA_PS_14!P14+NPA_NPS_15!J14</f>
        <v>422616.82999999984</v>
      </c>
      <c r="E14" s="127">
        <f>'Pri Sec_outstanding_6'!O14+NPS_OS_8!M14</f>
        <v>437057</v>
      </c>
      <c r="F14" s="127">
        <f>'Pri Sec_outstanding_6'!P14+NPS_OS_8!N14</f>
        <v>3271633.08</v>
      </c>
      <c r="G14" s="179">
        <f t="shared" si="0"/>
        <v>12.917610858733578</v>
      </c>
      <c r="H14" s="176"/>
    </row>
    <row r="15" spans="1:8" ht="13.5" customHeight="1" x14ac:dyDescent="0.25">
      <c r="A15" s="158">
        <v>10</v>
      </c>
      <c r="B15" s="126" t="s">
        <v>15</v>
      </c>
      <c r="C15" s="127">
        <f>NPA_PS_14!O15+NPA_NPS_15!I15</f>
        <v>337496</v>
      </c>
      <c r="D15" s="127">
        <f>NPA_PS_14!P15+NPA_NPS_15!J15</f>
        <v>488576.3400000002</v>
      </c>
      <c r="E15" s="127">
        <f>'Pri Sec_outstanding_6'!O15+NPS_OS_8!M15</f>
        <v>1989647</v>
      </c>
      <c r="F15" s="127">
        <f>'Pri Sec_outstanding_6'!P15+NPS_OS_8!N15</f>
        <v>10116741.89000001</v>
      </c>
      <c r="G15" s="179">
        <f t="shared" si="0"/>
        <v>4.8293842554482698</v>
      </c>
      <c r="H15" s="176"/>
    </row>
    <row r="16" spans="1:8" ht="13.5" customHeight="1" x14ac:dyDescent="0.25">
      <c r="A16" s="158">
        <v>11</v>
      </c>
      <c r="B16" s="126" t="s">
        <v>16</v>
      </c>
      <c r="C16" s="127">
        <f>NPA_PS_14!O16+NPA_NPS_15!I16</f>
        <v>26105</v>
      </c>
      <c r="D16" s="127">
        <f>NPA_PS_14!P16+NPA_NPS_15!J16</f>
        <v>77658.150000000009</v>
      </c>
      <c r="E16" s="127">
        <f>'Pri Sec_outstanding_6'!O16+NPS_OS_8!M16</f>
        <v>122637</v>
      </c>
      <c r="F16" s="127">
        <f>'Pri Sec_outstanding_6'!P16+NPS_OS_8!N16</f>
        <v>835055.42999999993</v>
      </c>
      <c r="G16" s="179">
        <f t="shared" si="0"/>
        <v>9.2997598973759157</v>
      </c>
      <c r="H16" s="176"/>
    </row>
    <row r="17" spans="1:8" ht="13.5" customHeight="1" x14ac:dyDescent="0.25">
      <c r="A17" s="158">
        <v>12</v>
      </c>
      <c r="B17" s="126" t="s">
        <v>17</v>
      </c>
      <c r="C17" s="127">
        <f>NPA_PS_14!O17+NPA_NPS_15!I17</f>
        <v>116453</v>
      </c>
      <c r="D17" s="127">
        <f>NPA_PS_14!P17+NPA_NPS_15!J17</f>
        <v>250251.27</v>
      </c>
      <c r="E17" s="127">
        <f>'Pri Sec_outstanding_6'!O17+NPS_OS_8!M17</f>
        <v>456153</v>
      </c>
      <c r="F17" s="127">
        <f>'Pri Sec_outstanding_6'!P17+NPS_OS_8!N17</f>
        <v>2032144.93</v>
      </c>
      <c r="G17" s="179">
        <f t="shared" si="0"/>
        <v>12.314636928971399</v>
      </c>
      <c r="H17" s="176"/>
    </row>
    <row r="18" spans="1:8" ht="13.5" customHeight="1" x14ac:dyDescent="0.25">
      <c r="A18" s="157"/>
      <c r="B18" s="128" t="s">
        <v>18</v>
      </c>
      <c r="C18" s="127">
        <f>NPA_PS_14!O18+NPA_NPS_15!I18</f>
        <v>1233935</v>
      </c>
      <c r="D18" s="127">
        <f>NPA_PS_14!P18+NPA_NPS_15!J18</f>
        <v>2235580.44</v>
      </c>
      <c r="E18" s="127">
        <f>'Pri Sec_outstanding_6'!O18+NPS_OS_8!M18</f>
        <v>5687591</v>
      </c>
      <c r="F18" s="127">
        <f>'Pri Sec_outstanding_6'!P18+NPS_OS_8!N18</f>
        <v>28405075.410000011</v>
      </c>
      <c r="G18" s="180">
        <f t="shared" si="0"/>
        <v>7.8703555886810408</v>
      </c>
      <c r="H18" s="178"/>
    </row>
    <row r="19" spans="1:8" ht="13.5" customHeight="1" x14ac:dyDescent="0.25">
      <c r="A19" s="158">
        <v>13</v>
      </c>
      <c r="B19" s="126" t="s">
        <v>19</v>
      </c>
      <c r="C19" s="127">
        <f>NPA_PS_14!O19+NPA_NPS_15!I19</f>
        <v>79921</v>
      </c>
      <c r="D19" s="127">
        <f>NPA_PS_14!P19+NPA_NPS_15!J19</f>
        <v>82048.549999999974</v>
      </c>
      <c r="E19" s="127">
        <f>'Pri Sec_outstanding_6'!O19+NPS_OS_8!M19</f>
        <v>699422</v>
      </c>
      <c r="F19" s="127">
        <f>'Pri Sec_outstanding_6'!P19+NPS_OS_8!N19</f>
        <v>2131501.87</v>
      </c>
      <c r="G19" s="179">
        <f t="shared" si="0"/>
        <v>3.8493304254056304</v>
      </c>
      <c r="H19" s="176"/>
    </row>
    <row r="20" spans="1:8" ht="13.5" customHeight="1" x14ac:dyDescent="0.25">
      <c r="A20" s="158">
        <v>14</v>
      </c>
      <c r="B20" s="126" t="s">
        <v>20</v>
      </c>
      <c r="C20" s="127">
        <f>NPA_PS_14!O20+NPA_NPS_15!I20</f>
        <v>117417</v>
      </c>
      <c r="D20" s="127">
        <f>NPA_PS_14!P20+NPA_NPS_15!J20</f>
        <v>48598.049999999974</v>
      </c>
      <c r="E20" s="127">
        <f>'Pri Sec_outstanding_6'!O20+NPS_OS_8!M20</f>
        <v>689624</v>
      </c>
      <c r="F20" s="127">
        <f>'Pri Sec_outstanding_6'!P20+NPS_OS_8!N20</f>
        <v>910398.09000000008</v>
      </c>
      <c r="G20" s="179">
        <f t="shared" si="0"/>
        <v>5.3381098372031914</v>
      </c>
      <c r="H20" s="176"/>
    </row>
    <row r="21" spans="1:8" ht="13.5" customHeight="1" x14ac:dyDescent="0.25">
      <c r="A21" s="158">
        <v>15</v>
      </c>
      <c r="B21" s="126" t="s">
        <v>21</v>
      </c>
      <c r="C21" s="127">
        <f>NPA_PS_14!O21+NPA_NPS_15!I21</f>
        <v>2</v>
      </c>
      <c r="D21" s="127">
        <f>NPA_PS_14!P21+NPA_NPS_15!J21</f>
        <v>1.7</v>
      </c>
      <c r="E21" s="127">
        <f>'Pri Sec_outstanding_6'!O21+NPS_OS_8!M21</f>
        <v>2650</v>
      </c>
      <c r="F21" s="127">
        <f>'Pri Sec_outstanding_6'!P21+NPS_OS_8!N21</f>
        <v>3485.79</v>
      </c>
      <c r="G21" s="179">
        <f t="shared" si="0"/>
        <v>4.8769432467245591E-2</v>
      </c>
      <c r="H21" s="176"/>
    </row>
    <row r="22" spans="1:8" ht="13.5" customHeight="1" x14ac:dyDescent="0.25">
      <c r="A22" s="158">
        <v>16</v>
      </c>
      <c r="B22" s="126" t="s">
        <v>22</v>
      </c>
      <c r="C22" s="127">
        <f>NPA_PS_14!O22+NPA_NPS_15!I22</f>
        <v>0</v>
      </c>
      <c r="D22" s="127">
        <f>NPA_PS_14!P22+NPA_NPS_15!J22</f>
        <v>0</v>
      </c>
      <c r="E22" s="127">
        <f>'Pri Sec_outstanding_6'!O22+NPS_OS_8!M22</f>
        <v>0</v>
      </c>
      <c r="F22" s="127">
        <f>'Pri Sec_outstanding_6'!P22+NPS_OS_8!N22</f>
        <v>0</v>
      </c>
      <c r="G22" s="179">
        <v>0</v>
      </c>
      <c r="H22" s="176"/>
    </row>
    <row r="23" spans="1:8" ht="13.5" customHeight="1" x14ac:dyDescent="0.25">
      <c r="A23" s="158">
        <v>17</v>
      </c>
      <c r="B23" s="126" t="s">
        <v>23</v>
      </c>
      <c r="C23" s="127">
        <f>NPA_PS_14!O23+NPA_NPS_15!I23</f>
        <v>39623</v>
      </c>
      <c r="D23" s="127">
        <f>NPA_PS_14!P23+NPA_NPS_15!J23</f>
        <v>7783.0000000000009</v>
      </c>
      <c r="E23" s="127">
        <f>'Pri Sec_outstanding_6'!O23+NPS_OS_8!M23</f>
        <v>86647</v>
      </c>
      <c r="F23" s="127">
        <f>'Pri Sec_outstanding_6'!P23+NPS_OS_8!N23</f>
        <v>213562.43</v>
      </c>
      <c r="G23" s="179">
        <f t="shared" si="0"/>
        <v>3.6443675978026664</v>
      </c>
      <c r="H23" s="176"/>
    </row>
    <row r="24" spans="1:8" ht="13.5" customHeight="1" x14ac:dyDescent="0.25">
      <c r="A24" s="158">
        <v>18</v>
      </c>
      <c r="B24" s="126" t="s">
        <v>24</v>
      </c>
      <c r="C24" s="127">
        <f>NPA_PS_14!O24+NPA_NPS_15!I24</f>
        <v>0</v>
      </c>
      <c r="D24" s="127">
        <f>NPA_PS_14!P24+NPA_NPS_15!J24</f>
        <v>0</v>
      </c>
      <c r="E24" s="127">
        <f>'Pri Sec_outstanding_6'!O24+NPS_OS_8!M24</f>
        <v>68</v>
      </c>
      <c r="F24" s="127">
        <f>'Pri Sec_outstanding_6'!P24+NPS_OS_8!N24</f>
        <v>858.97</v>
      </c>
      <c r="G24" s="179">
        <f t="shared" si="0"/>
        <v>0</v>
      </c>
      <c r="H24" s="176"/>
    </row>
    <row r="25" spans="1:8" ht="13.5" customHeight="1" x14ac:dyDescent="0.25">
      <c r="A25" s="158">
        <v>19</v>
      </c>
      <c r="B25" s="126" t="s">
        <v>25</v>
      </c>
      <c r="C25" s="127">
        <f>NPA_PS_14!O25+NPA_NPS_15!I25</f>
        <v>358</v>
      </c>
      <c r="D25" s="127">
        <f>NPA_PS_14!P25+NPA_NPS_15!J25</f>
        <v>843.4799999999999</v>
      </c>
      <c r="E25" s="127">
        <f>'Pri Sec_outstanding_6'!O25+NPS_OS_8!M25</f>
        <v>14613</v>
      </c>
      <c r="F25" s="127">
        <f>'Pri Sec_outstanding_6'!P25+NPS_OS_8!N25</f>
        <v>75706.759999999995</v>
      </c>
      <c r="G25" s="179">
        <f t="shared" si="0"/>
        <v>1.11414093008339</v>
      </c>
      <c r="H25" s="176"/>
    </row>
    <row r="26" spans="1:8" ht="13.5" customHeight="1" x14ac:dyDescent="0.25">
      <c r="A26" s="158">
        <v>20</v>
      </c>
      <c r="B26" s="126" t="s">
        <v>26</v>
      </c>
      <c r="C26" s="127">
        <f>NPA_PS_14!O26+NPA_NPS_15!I26</f>
        <v>60815</v>
      </c>
      <c r="D26" s="127">
        <f>NPA_PS_14!P26+NPA_NPS_15!J26</f>
        <v>101955.18</v>
      </c>
      <c r="E26" s="127">
        <f>'Pri Sec_outstanding_6'!O26+NPS_OS_8!M26</f>
        <v>1769163</v>
      </c>
      <c r="F26" s="127">
        <f>'Pri Sec_outstanding_6'!P26+NPS_OS_8!N26</f>
        <v>6417659.620000001</v>
      </c>
      <c r="G26" s="179">
        <f t="shared" si="0"/>
        <v>1.5886660564275918</v>
      </c>
      <c r="H26" s="176"/>
    </row>
    <row r="27" spans="1:8" ht="13.5" customHeight="1" x14ac:dyDescent="0.25">
      <c r="A27" s="158">
        <v>21</v>
      </c>
      <c r="B27" s="126" t="s">
        <v>27</v>
      </c>
      <c r="C27" s="127">
        <f>NPA_PS_14!O27+NPA_NPS_15!I27</f>
        <v>29239</v>
      </c>
      <c r="D27" s="127">
        <f>NPA_PS_14!P27+NPA_NPS_15!J27</f>
        <v>104307.06000000003</v>
      </c>
      <c r="E27" s="127">
        <f>'Pri Sec_outstanding_6'!O27+NPS_OS_8!M27</f>
        <v>655776</v>
      </c>
      <c r="F27" s="127">
        <f>'Pri Sec_outstanding_6'!P27+NPS_OS_8!N27</f>
        <v>3715327.8300000005</v>
      </c>
      <c r="G27" s="179">
        <f t="shared" si="0"/>
        <v>2.8074793066107442</v>
      </c>
      <c r="H27" s="176"/>
    </row>
    <row r="28" spans="1:8" ht="13.5" customHeight="1" x14ac:dyDescent="0.25">
      <c r="A28" s="158">
        <v>22</v>
      </c>
      <c r="B28" s="126" t="s">
        <v>28</v>
      </c>
      <c r="C28" s="127">
        <f>NPA_PS_14!O28+NPA_NPS_15!I28</f>
        <v>12180</v>
      </c>
      <c r="D28" s="127">
        <f>NPA_PS_14!P28+NPA_NPS_15!J28</f>
        <v>16327.929999999998</v>
      </c>
      <c r="E28" s="127">
        <f>'Pri Sec_outstanding_6'!O28+NPS_OS_8!M28</f>
        <v>69367</v>
      </c>
      <c r="F28" s="127">
        <f>'Pri Sec_outstanding_6'!P28+NPS_OS_8!N28</f>
        <v>427147.85000000003</v>
      </c>
      <c r="G28" s="179">
        <f t="shared" si="0"/>
        <v>3.8225476260737343</v>
      </c>
      <c r="H28" s="176"/>
    </row>
    <row r="29" spans="1:8" ht="13.5" customHeight="1" x14ac:dyDescent="0.25">
      <c r="A29" s="158">
        <v>23</v>
      </c>
      <c r="B29" s="126" t="s">
        <v>29</v>
      </c>
      <c r="C29" s="127">
        <f>NPA_PS_14!O29+NPA_NPS_15!I29</f>
        <v>19350</v>
      </c>
      <c r="D29" s="127">
        <f>NPA_PS_14!P29+NPA_NPS_15!J29</f>
        <v>11764.119999999999</v>
      </c>
      <c r="E29" s="127">
        <f>'Pri Sec_outstanding_6'!O29+NPS_OS_8!M29</f>
        <v>725908</v>
      </c>
      <c r="F29" s="127">
        <f>'Pri Sec_outstanding_6'!P29+NPS_OS_8!N29</f>
        <v>814217.72</v>
      </c>
      <c r="G29" s="179">
        <f t="shared" si="0"/>
        <v>1.4448371376638671</v>
      </c>
      <c r="H29" s="176"/>
    </row>
    <row r="30" spans="1:8" ht="13.5" customHeight="1" x14ac:dyDescent="0.25">
      <c r="A30" s="158">
        <v>24</v>
      </c>
      <c r="B30" s="126" t="s">
        <v>30</v>
      </c>
      <c r="C30" s="127">
        <f>NPA_PS_14!O30+NPA_NPS_15!I30</f>
        <v>32442</v>
      </c>
      <c r="D30" s="127">
        <f>NPA_PS_14!P30+NPA_NPS_15!J30</f>
        <v>36129</v>
      </c>
      <c r="E30" s="127">
        <f>'Pri Sec_outstanding_6'!O30+NPS_OS_8!M30</f>
        <v>1105517</v>
      </c>
      <c r="F30" s="127">
        <f>'Pri Sec_outstanding_6'!P30+NPS_OS_8!N30</f>
        <v>1032349.1799999999</v>
      </c>
      <c r="G30" s="179">
        <f t="shared" si="0"/>
        <v>3.4996879641053238</v>
      </c>
      <c r="H30" s="176"/>
    </row>
    <row r="31" spans="1:8" ht="13.5" customHeight="1" x14ac:dyDescent="0.25">
      <c r="A31" s="158">
        <v>25</v>
      </c>
      <c r="B31" s="126" t="s">
        <v>31</v>
      </c>
      <c r="C31" s="127">
        <f>NPA_PS_14!O31+NPA_NPS_15!I31</f>
        <v>217</v>
      </c>
      <c r="D31" s="127">
        <f>NPA_PS_14!P31+NPA_NPS_15!J31</f>
        <v>610.55999999999995</v>
      </c>
      <c r="E31" s="127">
        <f>'Pri Sec_outstanding_6'!O31+NPS_OS_8!M31</f>
        <v>885</v>
      </c>
      <c r="F31" s="127">
        <f>'Pri Sec_outstanding_6'!P31+NPS_OS_8!N31</f>
        <v>4901.8999999999996</v>
      </c>
      <c r="G31" s="179">
        <f t="shared" si="0"/>
        <v>12.455578449172769</v>
      </c>
      <c r="H31" s="176"/>
    </row>
    <row r="32" spans="1:8" ht="13.5" customHeight="1" x14ac:dyDescent="0.25">
      <c r="A32" s="158">
        <v>26</v>
      </c>
      <c r="B32" s="126" t="s">
        <v>32</v>
      </c>
      <c r="C32" s="127">
        <f>NPA_PS_14!O32+NPA_NPS_15!I32</f>
        <v>400</v>
      </c>
      <c r="D32" s="127">
        <f>NPA_PS_14!P32+NPA_NPS_15!J32</f>
        <v>8835.2099999999991</v>
      </c>
      <c r="E32" s="127">
        <f>'Pri Sec_outstanding_6'!O32+NPS_OS_8!M32</f>
        <v>1752</v>
      </c>
      <c r="F32" s="127">
        <f>'Pri Sec_outstanding_6'!P32+NPS_OS_8!N32</f>
        <v>33278.35</v>
      </c>
      <c r="G32" s="179">
        <f t="shared" si="0"/>
        <v>26.54942327368995</v>
      </c>
      <c r="H32" s="176"/>
    </row>
    <row r="33" spans="1:8" ht="13.5" customHeight="1" x14ac:dyDescent="0.25">
      <c r="A33" s="158">
        <v>27</v>
      </c>
      <c r="B33" s="126" t="s">
        <v>33</v>
      </c>
      <c r="C33" s="127">
        <f>NPA_PS_14!O33+NPA_NPS_15!I33</f>
        <v>27</v>
      </c>
      <c r="D33" s="127">
        <f>NPA_PS_14!P33+NPA_NPS_15!J33</f>
        <v>103.53999999999999</v>
      </c>
      <c r="E33" s="127">
        <f>'Pri Sec_outstanding_6'!O33+NPS_OS_8!M33</f>
        <v>753</v>
      </c>
      <c r="F33" s="127">
        <f>'Pri Sec_outstanding_6'!P33+NPS_OS_8!N33</f>
        <v>16019.37</v>
      </c>
      <c r="G33" s="179">
        <f t="shared" si="0"/>
        <v>0.64634252158480632</v>
      </c>
      <c r="H33" s="176"/>
    </row>
    <row r="34" spans="1:8" ht="13.5" customHeight="1" x14ac:dyDescent="0.25">
      <c r="A34" s="158">
        <v>28</v>
      </c>
      <c r="B34" s="126" t="s">
        <v>34</v>
      </c>
      <c r="C34" s="127">
        <f>NPA_PS_14!O34+NPA_NPS_15!I34</f>
        <v>9411</v>
      </c>
      <c r="D34" s="127">
        <f>NPA_PS_14!P34+NPA_NPS_15!J34</f>
        <v>21879.910000000003</v>
      </c>
      <c r="E34" s="127">
        <f>'Pri Sec_outstanding_6'!O34+NPS_OS_8!M34</f>
        <v>496510</v>
      </c>
      <c r="F34" s="127">
        <f>'Pri Sec_outstanding_6'!P34+NPS_OS_8!N34</f>
        <v>1173565.7</v>
      </c>
      <c r="G34" s="179">
        <f t="shared" si="0"/>
        <v>1.8643958322912817</v>
      </c>
      <c r="H34" s="176"/>
    </row>
    <row r="35" spans="1:8" ht="13.5" customHeight="1" x14ac:dyDescent="0.25">
      <c r="A35" s="158">
        <v>29</v>
      </c>
      <c r="B35" s="126" t="s">
        <v>35</v>
      </c>
      <c r="C35" s="127">
        <f>NPA_PS_14!O35+NPA_NPS_15!I35</f>
        <v>7</v>
      </c>
      <c r="D35" s="127">
        <f>NPA_PS_14!P35+NPA_NPS_15!J35</f>
        <v>943.88000000000011</v>
      </c>
      <c r="E35" s="127">
        <f>'Pri Sec_outstanding_6'!O35+NPS_OS_8!M35</f>
        <v>136</v>
      </c>
      <c r="F35" s="127">
        <f>'Pri Sec_outstanding_6'!P35+NPS_OS_8!N35</f>
        <v>4230.7700000000004</v>
      </c>
      <c r="G35" s="179">
        <f t="shared" si="0"/>
        <v>22.309886852747844</v>
      </c>
      <c r="H35" s="176"/>
    </row>
    <row r="36" spans="1:8" ht="13.5" customHeight="1" x14ac:dyDescent="0.25">
      <c r="A36" s="158">
        <v>30</v>
      </c>
      <c r="B36" s="126" t="s">
        <v>36</v>
      </c>
      <c r="C36" s="127">
        <f>NPA_PS_14!O36+NPA_NPS_15!I36</f>
        <v>3113</v>
      </c>
      <c r="D36" s="127">
        <f>NPA_PS_14!P36+NPA_NPS_15!J36</f>
        <v>6567.5</v>
      </c>
      <c r="E36" s="127">
        <f>'Pri Sec_outstanding_6'!O36+NPS_OS_8!M36</f>
        <v>19441</v>
      </c>
      <c r="F36" s="127">
        <f>'Pri Sec_outstanding_6'!P36+NPS_OS_8!N36</f>
        <v>110535.74</v>
      </c>
      <c r="G36" s="179">
        <f t="shared" si="0"/>
        <v>5.9415171961575499</v>
      </c>
      <c r="H36" s="176"/>
    </row>
    <row r="37" spans="1:8" ht="13.5" customHeight="1" x14ac:dyDescent="0.25">
      <c r="A37" s="158">
        <v>31</v>
      </c>
      <c r="B37" s="126" t="s">
        <v>37</v>
      </c>
      <c r="C37" s="127">
        <f>NPA_PS_14!O37+NPA_NPS_15!I37</f>
        <v>47</v>
      </c>
      <c r="D37" s="127">
        <f>NPA_PS_14!P37+NPA_NPS_15!J37</f>
        <v>82.25</v>
      </c>
      <c r="E37" s="127">
        <f>'Pri Sec_outstanding_6'!O37+NPS_OS_8!M37</f>
        <v>1640</v>
      </c>
      <c r="F37" s="127">
        <f>'Pri Sec_outstanding_6'!P37+NPS_OS_8!N37</f>
        <v>21887.199999999997</v>
      </c>
      <c r="G37" s="179">
        <f t="shared" si="0"/>
        <v>0.37579041631638588</v>
      </c>
      <c r="H37" s="176"/>
    </row>
    <row r="38" spans="1:8" ht="13.5" customHeight="1" x14ac:dyDescent="0.25">
      <c r="A38" s="158">
        <v>32</v>
      </c>
      <c r="B38" s="126" t="s">
        <v>38</v>
      </c>
      <c r="C38" s="127">
        <f>NPA_PS_14!O38+NPA_NPS_15!I38</f>
        <v>0</v>
      </c>
      <c r="D38" s="127">
        <f>NPA_PS_14!P38+NPA_NPS_15!J38</f>
        <v>0</v>
      </c>
      <c r="E38" s="127">
        <f>'Pri Sec_outstanding_6'!O38+NPS_OS_8!M38</f>
        <v>0</v>
      </c>
      <c r="F38" s="127">
        <f>'Pri Sec_outstanding_6'!P38+NPS_OS_8!N38</f>
        <v>0</v>
      </c>
      <c r="G38" s="179">
        <v>0</v>
      </c>
      <c r="H38" s="176"/>
    </row>
    <row r="39" spans="1:8" ht="13.5" customHeight="1" x14ac:dyDescent="0.25">
      <c r="A39" s="158">
        <v>33</v>
      </c>
      <c r="B39" s="126" t="s">
        <v>39</v>
      </c>
      <c r="C39" s="127">
        <f>NPA_PS_14!O39+NPA_NPS_15!I39</f>
        <v>12</v>
      </c>
      <c r="D39" s="127">
        <f>NPA_PS_14!P39+NPA_NPS_15!J39</f>
        <v>342.05</v>
      </c>
      <c r="E39" s="127">
        <f>'Pri Sec_outstanding_6'!O39+NPS_OS_8!M39</f>
        <v>837</v>
      </c>
      <c r="F39" s="127">
        <f>'Pri Sec_outstanding_6'!P39+NPS_OS_8!N39</f>
        <v>5919.93</v>
      </c>
      <c r="G39" s="179">
        <f t="shared" ref="G39:G57" si="1">D39*100/F39</f>
        <v>5.7779399418574204</v>
      </c>
      <c r="H39" s="176"/>
    </row>
    <row r="40" spans="1:8" ht="13.5" customHeight="1" x14ac:dyDescent="0.25">
      <c r="A40" s="158">
        <v>34</v>
      </c>
      <c r="B40" s="126" t="s">
        <v>40</v>
      </c>
      <c r="C40" s="127">
        <f>NPA_PS_14!O40+NPA_NPS_15!I40</f>
        <v>3685</v>
      </c>
      <c r="D40" s="127">
        <f>NPA_PS_14!P40+NPA_NPS_15!J40</f>
        <v>9288.6400000000012</v>
      </c>
      <c r="E40" s="127">
        <f>'Pri Sec_outstanding_6'!O40+NPS_OS_8!M40</f>
        <v>142941</v>
      </c>
      <c r="F40" s="127">
        <f>'Pri Sec_outstanding_6'!P40+NPS_OS_8!N40</f>
        <v>602167.6399999999</v>
      </c>
      <c r="G40" s="179">
        <f t="shared" si="1"/>
        <v>1.5425339030174392</v>
      </c>
      <c r="H40" s="176"/>
    </row>
    <row r="41" spans="1:8" ht="13.5" customHeight="1" x14ac:dyDescent="0.25">
      <c r="A41" s="157"/>
      <c r="B41" s="128" t="s">
        <v>104</v>
      </c>
      <c r="C41" s="127">
        <f>NPA_PS_14!O41+NPA_NPS_15!I41</f>
        <v>408266</v>
      </c>
      <c r="D41" s="127">
        <f>NPA_PS_14!P41+NPA_NPS_15!J41</f>
        <v>458411.60999999987</v>
      </c>
      <c r="E41" s="127">
        <f>'Pri Sec_outstanding_6'!O41+NPS_OS_8!M41</f>
        <v>6483650</v>
      </c>
      <c r="F41" s="127">
        <f>'Pri Sec_outstanding_6'!P41+NPS_OS_8!N41</f>
        <v>17714722.710000001</v>
      </c>
      <c r="G41" s="180">
        <f t="shared" si="1"/>
        <v>2.5877436384664687</v>
      </c>
      <c r="H41" s="178"/>
    </row>
    <row r="42" spans="1:8" ht="13.5" customHeight="1" x14ac:dyDescent="0.25">
      <c r="A42" s="157"/>
      <c r="B42" s="128" t="s">
        <v>42</v>
      </c>
      <c r="C42" s="127">
        <f>NPA_PS_14!O42+NPA_NPS_15!I42</f>
        <v>1642201</v>
      </c>
      <c r="D42" s="127">
        <f>NPA_PS_14!P42+NPA_NPS_15!J42</f>
        <v>2693992.05</v>
      </c>
      <c r="E42" s="127">
        <f>'Pri Sec_outstanding_6'!O42+NPS_OS_8!M42</f>
        <v>12171241</v>
      </c>
      <c r="F42" s="127">
        <f>'Pri Sec_outstanding_6'!P42+NPS_OS_8!N42</f>
        <v>46119798.12000002</v>
      </c>
      <c r="G42" s="180">
        <f t="shared" si="1"/>
        <v>5.8412919392891718</v>
      </c>
      <c r="H42" s="178"/>
    </row>
    <row r="43" spans="1:8" ht="13.5" customHeight="1" x14ac:dyDescent="0.25">
      <c r="A43" s="158">
        <v>35</v>
      </c>
      <c r="B43" s="126" t="s">
        <v>43</v>
      </c>
      <c r="C43" s="127">
        <f>NPA_PS_14!O43+NPA_NPS_15!I43</f>
        <v>68928</v>
      </c>
      <c r="D43" s="127">
        <f>NPA_PS_14!P43+NPA_NPS_15!J43</f>
        <v>46182.8</v>
      </c>
      <c r="E43" s="127">
        <f>'Pri Sec_outstanding_6'!O43+NPS_OS_8!M43</f>
        <v>344027</v>
      </c>
      <c r="F43" s="127">
        <f>'Pri Sec_outstanding_6'!P43+NPS_OS_8!N43</f>
        <v>451875.26000000013</v>
      </c>
      <c r="G43" s="179">
        <f t="shared" si="1"/>
        <v>10.220254147129008</v>
      </c>
      <c r="H43" s="176"/>
    </row>
    <row r="44" spans="1:8" ht="13.5" customHeight="1" x14ac:dyDescent="0.25">
      <c r="A44" s="158">
        <v>36</v>
      </c>
      <c r="B44" s="126" t="s">
        <v>44</v>
      </c>
      <c r="C44" s="127">
        <f>NPA_PS_14!O44+NPA_NPS_15!I44</f>
        <v>177474</v>
      </c>
      <c r="D44" s="127">
        <f>NPA_PS_14!P44+NPA_NPS_15!J44</f>
        <v>98506.670000000013</v>
      </c>
      <c r="E44" s="127">
        <f>'Pri Sec_outstanding_6'!O44+NPS_OS_8!M44</f>
        <v>1041439</v>
      </c>
      <c r="F44" s="127">
        <f>'Pri Sec_outstanding_6'!P44+NPS_OS_8!N44</f>
        <v>1559063.4700000002</v>
      </c>
      <c r="G44" s="179">
        <f t="shared" si="1"/>
        <v>6.318323268776223</v>
      </c>
      <c r="H44" s="176"/>
    </row>
    <row r="45" spans="1:8" ht="13.5" customHeight="1" x14ac:dyDescent="0.25">
      <c r="A45" s="157"/>
      <c r="B45" s="128" t="s">
        <v>45</v>
      </c>
      <c r="C45" s="127">
        <f>NPA_PS_14!O45+NPA_NPS_15!I45</f>
        <v>246402</v>
      </c>
      <c r="D45" s="127">
        <f>NPA_PS_14!P45+NPA_NPS_15!J45</f>
        <v>144689.47</v>
      </c>
      <c r="E45" s="127">
        <f>'Pri Sec_outstanding_6'!O45+NPS_OS_8!M45</f>
        <v>1385466</v>
      </c>
      <c r="F45" s="127">
        <f>'Pri Sec_outstanding_6'!P45+NPS_OS_8!N45</f>
        <v>2010938.7300000004</v>
      </c>
      <c r="G45" s="180">
        <f t="shared" si="1"/>
        <v>7.195120758353486</v>
      </c>
      <c r="H45" s="178"/>
    </row>
    <row r="46" spans="1:8" ht="13.5" customHeight="1" x14ac:dyDescent="0.25">
      <c r="A46" s="158">
        <v>37</v>
      </c>
      <c r="B46" s="126" t="s">
        <v>46</v>
      </c>
      <c r="C46" s="127">
        <f>NPA_PS_14!O46+NPA_NPS_15!I46</f>
        <v>1002304.75</v>
      </c>
      <c r="D46" s="127">
        <f>NPA_PS_14!P46+NPA_NPS_15!J46</f>
        <v>678235</v>
      </c>
      <c r="E46" s="127">
        <f>'Pri Sec_outstanding_6'!O46+NPS_OS_8!M46</f>
        <v>4156311</v>
      </c>
      <c r="F46" s="127">
        <f>'Pri Sec_outstanding_6'!P46+NPS_OS_8!N46</f>
        <v>4330364</v>
      </c>
      <c r="G46" s="179">
        <f t="shared" si="1"/>
        <v>15.662309219271174</v>
      </c>
      <c r="H46" s="176"/>
    </row>
    <row r="47" spans="1:8" ht="13.5" customHeight="1" x14ac:dyDescent="0.25">
      <c r="A47" s="157"/>
      <c r="B47" s="128" t="s">
        <v>47</v>
      </c>
      <c r="C47" s="127">
        <f>NPA_PS_14!O47+NPA_NPS_15!I47</f>
        <v>1002304.75</v>
      </c>
      <c r="D47" s="127">
        <f>NPA_PS_14!P47+NPA_NPS_15!J47</f>
        <v>678235</v>
      </c>
      <c r="E47" s="127">
        <f>'Pri Sec_outstanding_6'!O47+NPS_OS_8!M47</f>
        <v>4156311</v>
      </c>
      <c r="F47" s="127">
        <f>'Pri Sec_outstanding_6'!P47+NPS_OS_8!N47</f>
        <v>4330364</v>
      </c>
      <c r="G47" s="180">
        <f t="shared" si="1"/>
        <v>15.662309219271174</v>
      </c>
      <c r="H47" s="178"/>
    </row>
    <row r="48" spans="1:8" ht="13.5" customHeight="1" x14ac:dyDescent="0.25">
      <c r="A48" s="158">
        <v>38</v>
      </c>
      <c r="B48" s="126" t="s">
        <v>48</v>
      </c>
      <c r="C48" s="127">
        <f>NPA_PS_14!O48+NPA_NPS_15!I48</f>
        <v>18331</v>
      </c>
      <c r="D48" s="127">
        <f>NPA_PS_14!P48+NPA_NPS_15!J48</f>
        <v>31908.469999999994</v>
      </c>
      <c r="E48" s="127">
        <f>'Pri Sec_outstanding_6'!O48+NPS_OS_8!M48</f>
        <v>473311</v>
      </c>
      <c r="F48" s="127">
        <f>'Pri Sec_outstanding_6'!P48+NPS_OS_8!N48</f>
        <v>1244746.0700000003</v>
      </c>
      <c r="G48" s="179">
        <f t="shared" si="1"/>
        <v>2.5634521585595356</v>
      </c>
      <c r="H48" s="176"/>
    </row>
    <row r="49" spans="1:8" ht="13.5" customHeight="1" x14ac:dyDescent="0.25">
      <c r="A49" s="158">
        <v>39</v>
      </c>
      <c r="B49" s="126" t="s">
        <v>49</v>
      </c>
      <c r="C49" s="127">
        <f>NPA_PS_14!O49+NPA_NPS_15!I49</f>
        <v>5485</v>
      </c>
      <c r="D49" s="127">
        <f>NPA_PS_14!P49+NPA_NPS_15!J49</f>
        <v>7135.93</v>
      </c>
      <c r="E49" s="127">
        <f>'Pri Sec_outstanding_6'!O49+NPS_OS_8!M49</f>
        <v>87343</v>
      </c>
      <c r="F49" s="127">
        <f>'Pri Sec_outstanding_6'!P49+NPS_OS_8!N49</f>
        <v>96425.930000000008</v>
      </c>
      <c r="G49" s="179">
        <f t="shared" si="1"/>
        <v>7.4004264205696533</v>
      </c>
      <c r="H49" s="176"/>
    </row>
    <row r="50" spans="1:8" ht="13.5" customHeight="1" x14ac:dyDescent="0.25">
      <c r="A50" s="158">
        <v>40</v>
      </c>
      <c r="B50" s="126" t="s">
        <v>50</v>
      </c>
      <c r="C50" s="127">
        <f>NPA_PS_14!O50+NPA_NPS_15!I50</f>
        <v>17113</v>
      </c>
      <c r="D50" s="127">
        <f>NPA_PS_14!P50+NPA_NPS_15!J50</f>
        <v>4434.67</v>
      </c>
      <c r="E50" s="127">
        <f>'Pri Sec_outstanding_6'!O50+NPS_OS_8!M50</f>
        <v>354297</v>
      </c>
      <c r="F50" s="127">
        <f>'Pri Sec_outstanding_6'!P50+NPS_OS_8!N50</f>
        <v>118782.21999999997</v>
      </c>
      <c r="G50" s="179">
        <f t="shared" si="1"/>
        <v>3.7334459652294774</v>
      </c>
      <c r="H50" s="176"/>
    </row>
    <row r="51" spans="1:8" ht="13.5" customHeight="1" x14ac:dyDescent="0.25">
      <c r="A51" s="158">
        <v>41</v>
      </c>
      <c r="B51" s="126" t="s">
        <v>52</v>
      </c>
      <c r="C51" s="127">
        <f>NPA_PS_14!O51+NPA_NPS_15!I51</f>
        <v>29184</v>
      </c>
      <c r="D51" s="127">
        <f>NPA_PS_14!P51+NPA_NPS_15!J51</f>
        <v>7738.7400000000034</v>
      </c>
      <c r="E51" s="127">
        <f>'Pri Sec_outstanding_6'!O51+NPS_OS_8!M51</f>
        <v>337753</v>
      </c>
      <c r="F51" s="127">
        <f>'Pri Sec_outstanding_6'!P51+NPS_OS_8!N51</f>
        <v>190369.00999999998</v>
      </c>
      <c r="G51" s="179">
        <f t="shared" si="1"/>
        <v>4.065125936201488</v>
      </c>
      <c r="H51" s="176"/>
    </row>
    <row r="52" spans="1:8" ht="13.5" customHeight="1" x14ac:dyDescent="0.25">
      <c r="A52" s="158">
        <v>42</v>
      </c>
      <c r="B52" s="171" t="s">
        <v>1009</v>
      </c>
      <c r="C52" s="127">
        <f>NPA_PS_14!O52+NPA_NPS_15!I52</f>
        <v>2060</v>
      </c>
      <c r="D52" s="127">
        <f>NPA_PS_14!P52+NPA_NPS_15!J52</f>
        <v>750.44</v>
      </c>
      <c r="E52" s="127">
        <f>'Pri Sec_outstanding_6'!O52+NPS_OS_8!M52</f>
        <v>62577</v>
      </c>
      <c r="F52" s="127">
        <f>'Pri Sec_outstanding_6'!P52+NPS_OS_8!N52</f>
        <v>35827.15</v>
      </c>
      <c r="G52" s="179">
        <f t="shared" si="1"/>
        <v>2.094612605244905</v>
      </c>
      <c r="H52" s="176"/>
    </row>
    <row r="53" spans="1:8" ht="13.5" customHeight="1" x14ac:dyDescent="0.25">
      <c r="A53" s="158">
        <v>43</v>
      </c>
      <c r="B53" s="126" t="s">
        <v>53</v>
      </c>
      <c r="C53" s="127">
        <f>NPA_PS_14!O53+NPA_NPS_15!I53</f>
        <v>4214</v>
      </c>
      <c r="D53" s="127">
        <f>NPA_PS_14!P53+NPA_NPS_15!J53</f>
        <v>1906.7</v>
      </c>
      <c r="E53" s="127">
        <f>'Pri Sec_outstanding_6'!O53+NPS_OS_8!M53</f>
        <v>106360</v>
      </c>
      <c r="F53" s="127">
        <f>'Pri Sec_outstanding_6'!P53+NPS_OS_8!N53</f>
        <v>56924.789999999994</v>
      </c>
      <c r="G53" s="179">
        <f t="shared" si="1"/>
        <v>3.3495073060436416</v>
      </c>
      <c r="H53" s="176"/>
    </row>
    <row r="54" spans="1:8" ht="13.5" customHeight="1" x14ac:dyDescent="0.25">
      <c r="A54" s="158">
        <v>44</v>
      </c>
      <c r="B54" s="126" t="s">
        <v>54</v>
      </c>
      <c r="C54" s="127">
        <f>NPA_PS_14!O54+NPA_NPS_15!I54</f>
        <v>858</v>
      </c>
      <c r="D54" s="127">
        <f>NPA_PS_14!P54+NPA_NPS_15!J54</f>
        <v>173.29999999999998</v>
      </c>
      <c r="E54" s="127">
        <f>'Pri Sec_outstanding_6'!O54+NPS_OS_8!M54</f>
        <v>74908</v>
      </c>
      <c r="F54" s="127">
        <f>'Pri Sec_outstanding_6'!P54+NPS_OS_8!N54</f>
        <v>47488.56</v>
      </c>
      <c r="G54" s="179">
        <f t="shared" si="1"/>
        <v>0.36492999577161322</v>
      </c>
      <c r="H54" s="176"/>
    </row>
    <row r="55" spans="1:8" ht="13.5" customHeight="1" x14ac:dyDescent="0.25">
      <c r="A55" s="158">
        <v>45</v>
      </c>
      <c r="B55" s="126" t="s">
        <v>55</v>
      </c>
      <c r="C55" s="127">
        <f>NPA_PS_14!O55+NPA_NPS_15!I55</f>
        <v>5413</v>
      </c>
      <c r="D55" s="127">
        <f>NPA_PS_14!P55+NPA_NPS_15!J55</f>
        <v>1828.56</v>
      </c>
      <c r="E55" s="127">
        <f>'Pri Sec_outstanding_6'!O55+NPS_OS_8!M55</f>
        <v>148706</v>
      </c>
      <c r="F55" s="127">
        <f>'Pri Sec_outstanding_6'!P55+NPS_OS_8!N55</f>
        <v>55820.5</v>
      </c>
      <c r="G55" s="179">
        <f t="shared" si="1"/>
        <v>3.2757857776264991</v>
      </c>
      <c r="H55" s="176"/>
    </row>
    <row r="56" spans="1:8" ht="13.5" customHeight="1" x14ac:dyDescent="0.2">
      <c r="A56" s="158"/>
      <c r="B56" s="128" t="s">
        <v>56</v>
      </c>
      <c r="C56" s="159">
        <f>NPA_PS_14!O56+NPA_NPS_15!I56</f>
        <v>82658</v>
      </c>
      <c r="D56" s="159">
        <f>NPA_PS_14!P56+NPA_NPS_15!J56</f>
        <v>55876.80999999999</v>
      </c>
      <c r="E56" s="159">
        <f t="shared" ref="E56:F56" si="2">SUM(E48:E55)</f>
        <v>1645255</v>
      </c>
      <c r="F56" s="159">
        <f t="shared" si="2"/>
        <v>1846384.2300000002</v>
      </c>
      <c r="G56" s="180">
        <f t="shared" si="1"/>
        <v>3.0262828880422132</v>
      </c>
      <c r="H56" s="178"/>
    </row>
    <row r="57" spans="1:8" ht="13.5" customHeight="1" x14ac:dyDescent="0.2">
      <c r="A57" s="128"/>
      <c r="B57" s="128" t="s">
        <v>6</v>
      </c>
      <c r="C57" s="159">
        <f>NPA_PS_14!O57+NPA_NPS_15!I57</f>
        <v>2973565.75</v>
      </c>
      <c r="D57" s="159">
        <f>NPA_PS_14!P57+NPA_NPS_15!J57</f>
        <v>3572793.33</v>
      </c>
      <c r="E57" s="159">
        <f>'Pri Sec_outstanding_6'!O57+NPS_OS_8!M57</f>
        <v>19358273</v>
      </c>
      <c r="F57" s="159">
        <f>'Pri Sec_outstanding_6'!P57+NPS_OS_8!N57</f>
        <v>54307485.080000013</v>
      </c>
      <c r="G57" s="180">
        <f t="shared" si="1"/>
        <v>6.5788230199519289</v>
      </c>
      <c r="H57" s="380"/>
    </row>
    <row r="58" spans="1:8" ht="13.5" customHeight="1" x14ac:dyDescent="0.2">
      <c r="A58" s="109"/>
      <c r="B58" s="176"/>
      <c r="C58" s="176"/>
      <c r="D58" s="145" t="s">
        <v>1080</v>
      </c>
      <c r="E58" s="176"/>
      <c r="F58" s="176"/>
      <c r="G58" s="177"/>
      <c r="H58" s="176"/>
    </row>
    <row r="59" spans="1:8" ht="13.5" customHeight="1" x14ac:dyDescent="0.2">
      <c r="A59" s="109"/>
      <c r="B59" s="176"/>
      <c r="C59" s="176"/>
      <c r="D59" s="176"/>
      <c r="E59" s="176"/>
      <c r="F59" s="176"/>
      <c r="G59" s="177"/>
      <c r="H59" s="176"/>
    </row>
    <row r="60" spans="1:8" ht="13.5" customHeight="1" x14ac:dyDescent="0.2">
      <c r="A60" s="109"/>
      <c r="B60" s="176"/>
      <c r="C60" s="176"/>
      <c r="D60" s="176"/>
      <c r="E60" s="176"/>
      <c r="F60" s="176"/>
      <c r="G60" s="177"/>
      <c r="H60" s="176"/>
    </row>
    <row r="61" spans="1:8" ht="13.5" customHeight="1" x14ac:dyDescent="0.2">
      <c r="A61" s="109"/>
      <c r="B61" s="176"/>
      <c r="C61" s="176"/>
      <c r="D61" s="176"/>
      <c r="E61" s="176"/>
      <c r="F61" s="176"/>
      <c r="G61" s="177"/>
      <c r="H61" s="176"/>
    </row>
    <row r="62" spans="1:8" ht="13.5" customHeight="1" x14ac:dyDescent="0.2">
      <c r="A62" s="109"/>
      <c r="B62" s="176"/>
      <c r="C62" s="176"/>
      <c r="D62" s="176"/>
      <c r="E62" s="176"/>
      <c r="F62" s="176"/>
      <c r="G62" s="177"/>
      <c r="H62" s="176"/>
    </row>
    <row r="63" spans="1:8" ht="13.5" customHeight="1" x14ac:dyDescent="0.2">
      <c r="A63" s="109"/>
      <c r="B63" s="176"/>
      <c r="C63" s="176"/>
      <c r="D63" s="176"/>
      <c r="E63" s="176"/>
      <c r="F63" s="176"/>
      <c r="G63" s="177"/>
      <c r="H63" s="176"/>
    </row>
    <row r="64" spans="1:8" ht="13.5" customHeight="1" x14ac:dyDescent="0.2">
      <c r="A64" s="109"/>
      <c r="B64" s="176"/>
      <c r="C64" s="176"/>
      <c r="D64" s="176"/>
      <c r="E64" s="176"/>
      <c r="F64" s="176"/>
      <c r="G64" s="177"/>
      <c r="H64" s="176"/>
    </row>
    <row r="65" spans="1:8" ht="13.5" customHeight="1" x14ac:dyDescent="0.2">
      <c r="A65" s="109"/>
      <c r="B65" s="176"/>
      <c r="C65" s="176"/>
      <c r="D65" s="176"/>
      <c r="E65" s="176"/>
      <c r="F65" s="176"/>
      <c r="G65" s="177"/>
      <c r="H65" s="176"/>
    </row>
    <row r="66" spans="1:8" ht="13.5" customHeight="1" x14ac:dyDescent="0.2">
      <c r="A66" s="109"/>
      <c r="B66" s="176"/>
      <c r="C66" s="176"/>
      <c r="D66" s="176"/>
      <c r="E66" s="176"/>
      <c r="F66" s="176"/>
      <c r="G66" s="177"/>
      <c r="H66" s="176"/>
    </row>
    <row r="67" spans="1:8" ht="13.5" customHeight="1" x14ac:dyDescent="0.2">
      <c r="A67" s="109"/>
      <c r="B67" s="176"/>
      <c r="C67" s="176"/>
      <c r="D67" s="176"/>
      <c r="E67" s="176"/>
      <c r="F67" s="176"/>
      <c r="G67" s="177"/>
      <c r="H67" s="176"/>
    </row>
    <row r="68" spans="1:8" ht="13.5" customHeight="1" x14ac:dyDescent="0.2">
      <c r="A68" s="109"/>
      <c r="B68" s="176"/>
      <c r="C68" s="176"/>
      <c r="D68" s="176"/>
      <c r="E68" s="176"/>
      <c r="F68" s="176"/>
      <c r="G68" s="177"/>
      <c r="H68" s="176"/>
    </row>
    <row r="69" spans="1:8" ht="13.5" customHeight="1" x14ac:dyDescent="0.2">
      <c r="A69" s="109"/>
      <c r="B69" s="176"/>
      <c r="C69" s="176"/>
      <c r="D69" s="176"/>
      <c r="E69" s="176"/>
      <c r="F69" s="176"/>
      <c r="G69" s="177"/>
      <c r="H69" s="176"/>
    </row>
    <row r="70" spans="1:8" ht="13.5" customHeight="1" x14ac:dyDescent="0.2">
      <c r="A70" s="109"/>
      <c r="B70" s="176"/>
      <c r="C70" s="176"/>
      <c r="D70" s="176"/>
      <c r="E70" s="176"/>
      <c r="F70" s="176"/>
      <c r="G70" s="177"/>
      <c r="H70" s="176"/>
    </row>
    <row r="71" spans="1:8" ht="13.5" customHeight="1" x14ac:dyDescent="0.2">
      <c r="A71" s="109"/>
      <c r="B71" s="176"/>
      <c r="C71" s="176"/>
      <c r="D71" s="176"/>
      <c r="E71" s="176"/>
      <c r="F71" s="176"/>
      <c r="G71" s="177"/>
      <c r="H71" s="176"/>
    </row>
    <row r="72" spans="1:8" ht="13.5" customHeight="1" x14ac:dyDescent="0.2">
      <c r="A72" s="109"/>
      <c r="B72" s="176"/>
      <c r="C72" s="176"/>
      <c r="D72" s="176"/>
      <c r="E72" s="176"/>
      <c r="F72" s="176"/>
      <c r="G72" s="177"/>
      <c r="H72" s="176"/>
    </row>
    <row r="73" spans="1:8" ht="13.5" customHeight="1" x14ac:dyDescent="0.2">
      <c r="A73" s="109"/>
      <c r="B73" s="176"/>
      <c r="C73" s="176"/>
      <c r="D73" s="176"/>
      <c r="E73" s="176"/>
      <c r="F73" s="176"/>
      <c r="G73" s="177"/>
      <c r="H73" s="176"/>
    </row>
    <row r="74" spans="1:8" ht="13.5" customHeight="1" x14ac:dyDescent="0.2">
      <c r="A74" s="109"/>
      <c r="B74" s="176"/>
      <c r="C74" s="176"/>
      <c r="D74" s="176"/>
      <c r="E74" s="176"/>
      <c r="F74" s="176"/>
      <c r="G74" s="177"/>
      <c r="H74" s="176"/>
    </row>
    <row r="75" spans="1:8" ht="13.5" customHeight="1" x14ac:dyDescent="0.2">
      <c r="A75" s="109"/>
      <c r="B75" s="176"/>
      <c r="C75" s="176"/>
      <c r="D75" s="176"/>
      <c r="E75" s="176"/>
      <c r="F75" s="176"/>
      <c r="G75" s="177"/>
      <c r="H75" s="176"/>
    </row>
    <row r="76" spans="1:8" ht="13.5" customHeight="1" x14ac:dyDescent="0.2">
      <c r="A76" s="109"/>
      <c r="B76" s="176"/>
      <c r="C76" s="176"/>
      <c r="D76" s="176"/>
      <c r="E76" s="176"/>
      <c r="F76" s="176"/>
      <c r="G76" s="177"/>
      <c r="H76" s="176"/>
    </row>
    <row r="77" spans="1:8" ht="13.5" customHeight="1" x14ac:dyDescent="0.2">
      <c r="A77" s="109"/>
      <c r="B77" s="176"/>
      <c r="C77" s="176"/>
      <c r="D77" s="176"/>
      <c r="E77" s="176"/>
      <c r="F77" s="176"/>
      <c r="G77" s="177"/>
      <c r="H77" s="176"/>
    </row>
    <row r="78" spans="1:8" ht="13.5" customHeight="1" x14ac:dyDescent="0.2">
      <c r="A78" s="109"/>
      <c r="B78" s="176"/>
      <c r="C78" s="176"/>
      <c r="D78" s="176"/>
      <c r="E78" s="176"/>
      <c r="F78" s="176"/>
      <c r="G78" s="177"/>
      <c r="H78" s="176"/>
    </row>
    <row r="79" spans="1:8" ht="13.5" customHeight="1" x14ac:dyDescent="0.2">
      <c r="A79" s="109"/>
      <c r="B79" s="176"/>
      <c r="C79" s="176"/>
      <c r="D79" s="176"/>
      <c r="E79" s="176"/>
      <c r="F79" s="176"/>
      <c r="G79" s="177"/>
      <c r="H79" s="176"/>
    </row>
    <row r="80" spans="1:8" ht="13.5" customHeight="1" x14ac:dyDescent="0.2">
      <c r="A80" s="109"/>
      <c r="B80" s="176"/>
      <c r="C80" s="176"/>
      <c r="D80" s="176"/>
      <c r="E80" s="176"/>
      <c r="F80" s="176"/>
      <c r="G80" s="177"/>
      <c r="H80" s="176"/>
    </row>
    <row r="81" spans="1:8" ht="13.5" customHeight="1" x14ac:dyDescent="0.2">
      <c r="A81" s="109"/>
      <c r="B81" s="176"/>
      <c r="C81" s="176"/>
      <c r="D81" s="176"/>
      <c r="E81" s="176"/>
      <c r="F81" s="176"/>
      <c r="G81" s="177"/>
      <c r="H81" s="176"/>
    </row>
    <row r="82" spans="1:8" ht="13.5" customHeight="1" x14ac:dyDescent="0.2">
      <c r="A82" s="109"/>
      <c r="B82" s="176"/>
      <c r="C82" s="176"/>
      <c r="D82" s="176"/>
      <c r="E82" s="176"/>
      <c r="F82" s="176"/>
      <c r="G82" s="177"/>
      <c r="H82" s="176"/>
    </row>
    <row r="83" spans="1:8" ht="13.5" customHeight="1" x14ac:dyDescent="0.2">
      <c r="A83" s="109"/>
      <c r="B83" s="176"/>
      <c r="C83" s="176"/>
      <c r="D83" s="176"/>
      <c r="E83" s="176"/>
      <c r="F83" s="176"/>
      <c r="G83" s="177"/>
      <c r="H83" s="176"/>
    </row>
    <row r="84" spans="1:8" ht="13.5" customHeight="1" x14ac:dyDescent="0.2">
      <c r="A84" s="109"/>
      <c r="B84" s="176"/>
      <c r="C84" s="176"/>
      <c r="D84" s="176"/>
      <c r="E84" s="176"/>
      <c r="F84" s="176"/>
      <c r="G84" s="177"/>
      <c r="H84" s="176"/>
    </row>
    <row r="85" spans="1:8" ht="13.5" customHeight="1" x14ac:dyDescent="0.2">
      <c r="A85" s="109"/>
      <c r="B85" s="176"/>
      <c r="C85" s="176"/>
      <c r="D85" s="176"/>
      <c r="E85" s="176"/>
      <c r="F85" s="176"/>
      <c r="G85" s="177"/>
      <c r="H85" s="176"/>
    </row>
    <row r="86" spans="1:8" ht="13.5" customHeight="1" x14ac:dyDescent="0.2">
      <c r="A86" s="109"/>
      <c r="B86" s="176"/>
      <c r="C86" s="176"/>
      <c r="D86" s="176"/>
      <c r="E86" s="176"/>
      <c r="F86" s="176"/>
      <c r="G86" s="177"/>
      <c r="H86" s="176"/>
    </row>
    <row r="87" spans="1:8" ht="13.5" customHeight="1" x14ac:dyDescent="0.2">
      <c r="A87" s="109"/>
      <c r="B87" s="176"/>
      <c r="C87" s="176"/>
      <c r="D87" s="176"/>
      <c r="E87" s="176"/>
      <c r="F87" s="176"/>
      <c r="G87" s="177"/>
      <c r="H87" s="176"/>
    </row>
    <row r="88" spans="1:8" ht="13.5" customHeight="1" x14ac:dyDescent="0.2">
      <c r="A88" s="109"/>
      <c r="B88" s="176"/>
      <c r="C88" s="176"/>
      <c r="D88" s="176"/>
      <c r="E88" s="176"/>
      <c r="F88" s="176"/>
      <c r="G88" s="177"/>
      <c r="H88" s="176"/>
    </row>
    <row r="89" spans="1:8" ht="13.5" customHeight="1" x14ac:dyDescent="0.2">
      <c r="A89" s="109"/>
      <c r="B89" s="176"/>
      <c r="C89" s="176"/>
      <c r="D89" s="176"/>
      <c r="E89" s="176"/>
      <c r="F89" s="176"/>
      <c r="G89" s="177"/>
      <c r="H89" s="176"/>
    </row>
    <row r="90" spans="1:8" ht="13.5" customHeight="1" x14ac:dyDescent="0.2">
      <c r="A90" s="109"/>
      <c r="B90" s="176"/>
      <c r="C90" s="176"/>
      <c r="D90" s="176"/>
      <c r="E90" s="176"/>
      <c r="F90" s="176"/>
      <c r="G90" s="177"/>
      <c r="H90" s="176"/>
    </row>
    <row r="91" spans="1:8" ht="13.5" customHeight="1" x14ac:dyDescent="0.2">
      <c r="A91" s="109"/>
      <c r="B91" s="176"/>
      <c r="C91" s="176"/>
      <c r="D91" s="176"/>
      <c r="E91" s="176"/>
      <c r="F91" s="176"/>
      <c r="G91" s="177"/>
      <c r="H91" s="176"/>
    </row>
    <row r="92" spans="1:8" ht="13.5" customHeight="1" x14ac:dyDescent="0.2">
      <c r="A92" s="109"/>
      <c r="B92" s="176"/>
      <c r="C92" s="176"/>
      <c r="D92" s="176"/>
      <c r="E92" s="176"/>
      <c r="F92" s="176"/>
      <c r="G92" s="177"/>
      <c r="H92" s="176"/>
    </row>
    <row r="93" spans="1:8" ht="13.5" customHeight="1" x14ac:dyDescent="0.2">
      <c r="A93" s="109"/>
      <c r="B93" s="176"/>
      <c r="C93" s="176"/>
      <c r="D93" s="176"/>
      <c r="E93" s="176"/>
      <c r="F93" s="176"/>
      <c r="G93" s="177"/>
      <c r="H93" s="176"/>
    </row>
    <row r="94" spans="1:8" ht="13.5" customHeight="1" x14ac:dyDescent="0.2">
      <c r="A94" s="109"/>
      <c r="B94" s="176"/>
      <c r="C94" s="176"/>
      <c r="D94" s="176"/>
      <c r="E94" s="176"/>
      <c r="F94" s="176"/>
      <c r="G94" s="177"/>
      <c r="H94" s="176"/>
    </row>
  </sheetData>
  <mergeCells count="9">
    <mergeCell ref="E4:F4"/>
    <mergeCell ref="E3:F3"/>
    <mergeCell ref="C3:D3"/>
    <mergeCell ref="C4:D4"/>
    <mergeCell ref="A1:G1"/>
    <mergeCell ref="G4:G5"/>
    <mergeCell ref="A2:F2"/>
    <mergeCell ref="A4:A5"/>
    <mergeCell ref="B4:B5"/>
  </mergeCells>
  <conditionalFormatting sqref="G6:G57">
    <cfRule type="cellIs" dxfId="4" priority="3" operator="greaterThan">
      <formula>100</formula>
    </cfRule>
  </conditionalFormatting>
  <pageMargins left="1.2" right="0.7" top="0.25" bottom="0.25" header="0" footer="0"/>
  <pageSetup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Q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1" sqref="R1:Y1048576"/>
    </sheetView>
  </sheetViews>
  <sheetFormatPr defaultColWidth="14.42578125" defaultRowHeight="15" customHeight="1" x14ac:dyDescent="0.2"/>
  <cols>
    <col min="1" max="1" width="5.85546875" style="83" customWidth="1"/>
    <col min="2" max="2" width="21.85546875" style="83" customWidth="1"/>
    <col min="3" max="3" width="10.85546875" style="83" customWidth="1"/>
    <col min="4" max="11" width="8.5703125" style="83" customWidth="1"/>
    <col min="12" max="12" width="8.42578125" style="83" customWidth="1"/>
    <col min="13" max="13" width="8.85546875" style="83" customWidth="1"/>
    <col min="14" max="14" width="8.85546875" style="320" customWidth="1"/>
    <col min="15" max="15" width="8.85546875" style="83" customWidth="1"/>
    <col min="16" max="16" width="9" style="83" customWidth="1"/>
    <col min="17" max="17" width="8.7109375" style="320" customWidth="1"/>
    <col min="18" max="16384" width="14.42578125" style="83"/>
  </cols>
  <sheetData>
    <row r="1" spans="1:17" ht="14.25" customHeight="1" x14ac:dyDescent="0.2">
      <c r="A1" s="467" t="s">
        <v>1041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181"/>
    </row>
    <row r="2" spans="1:17" ht="12.75" customHeight="1" x14ac:dyDescent="0.2">
      <c r="A2" s="468" t="s">
        <v>153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181"/>
    </row>
    <row r="3" spans="1:17" ht="12.75" customHeight="1" x14ac:dyDescent="0.2">
      <c r="A3" s="182"/>
      <c r="B3" s="183" t="s">
        <v>61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1"/>
      <c r="P3" s="182"/>
      <c r="Q3" s="181"/>
    </row>
    <row r="4" spans="1:17" s="197" customFormat="1" ht="27.95" customHeight="1" x14ac:dyDescent="0.2">
      <c r="A4" s="421" t="s">
        <v>68</v>
      </c>
      <c r="B4" s="469" t="s">
        <v>2</v>
      </c>
      <c r="C4" s="395" t="s">
        <v>154</v>
      </c>
      <c r="D4" s="401"/>
      <c r="E4" s="423"/>
      <c r="F4" s="395" t="s">
        <v>155</v>
      </c>
      <c r="G4" s="401"/>
      <c r="H4" s="423"/>
      <c r="I4" s="395" t="s">
        <v>134</v>
      </c>
      <c r="J4" s="401"/>
      <c r="K4" s="423"/>
      <c r="L4" s="395" t="s">
        <v>135</v>
      </c>
      <c r="M4" s="401"/>
      <c r="N4" s="423"/>
      <c r="O4" s="395" t="s">
        <v>140</v>
      </c>
      <c r="P4" s="401"/>
      <c r="Q4" s="423"/>
    </row>
    <row r="5" spans="1:17" ht="22.5" customHeight="1" x14ac:dyDescent="0.2">
      <c r="A5" s="418"/>
      <c r="B5" s="418"/>
      <c r="C5" s="129" t="s">
        <v>83</v>
      </c>
      <c r="D5" s="129" t="s">
        <v>84</v>
      </c>
      <c r="E5" s="129" t="s">
        <v>152</v>
      </c>
      <c r="F5" s="129" t="s">
        <v>83</v>
      </c>
      <c r="G5" s="129" t="s">
        <v>84</v>
      </c>
      <c r="H5" s="185" t="s">
        <v>152</v>
      </c>
      <c r="I5" s="129" t="s">
        <v>83</v>
      </c>
      <c r="J5" s="129" t="s">
        <v>84</v>
      </c>
      <c r="K5" s="186" t="s">
        <v>152</v>
      </c>
      <c r="L5" s="129" t="s">
        <v>83</v>
      </c>
      <c r="M5" s="129" t="s">
        <v>84</v>
      </c>
      <c r="N5" s="185" t="s">
        <v>152</v>
      </c>
      <c r="O5" s="129" t="s">
        <v>83</v>
      </c>
      <c r="P5" s="129" t="s">
        <v>84</v>
      </c>
      <c r="Q5" s="185" t="s">
        <v>152</v>
      </c>
    </row>
    <row r="6" spans="1:17" ht="15" customHeight="1" x14ac:dyDescent="0.2">
      <c r="A6" s="160">
        <v>1</v>
      </c>
      <c r="B6" s="130" t="s">
        <v>7</v>
      </c>
      <c r="C6" s="134">
        <v>14985</v>
      </c>
      <c r="D6" s="134">
        <v>44031.050000000017</v>
      </c>
      <c r="E6" s="193">
        <f>D6*100/OutstandingAgri_4!L6</f>
        <v>10.658131553789753</v>
      </c>
      <c r="F6" s="134">
        <v>41456</v>
      </c>
      <c r="G6" s="134">
        <v>75653.539999999964</v>
      </c>
      <c r="H6" s="193">
        <f>G6*100/MSMEoutstanding_5!N6</f>
        <v>13.531139499001743</v>
      </c>
      <c r="I6" s="134">
        <v>400</v>
      </c>
      <c r="J6" s="134">
        <v>755.0899999999998</v>
      </c>
      <c r="K6" s="317">
        <f>J6*100/'Pri Sec_outstanding_6'!F6</f>
        <v>4.8802919811817684</v>
      </c>
      <c r="L6" s="134">
        <v>16860</v>
      </c>
      <c r="M6" s="134">
        <v>13275.4</v>
      </c>
      <c r="N6" s="317">
        <f>M6*100/'Pri Sec_outstanding_6'!H6</f>
        <v>7.1363806453856835</v>
      </c>
      <c r="O6" s="190">
        <v>73714</v>
      </c>
      <c r="P6" s="190">
        <v>136223.23000000001</v>
      </c>
      <c r="Q6" s="191">
        <f>P6*100/'Pri Sec_outstanding_6'!P6</f>
        <v>11.57879383397524</v>
      </c>
    </row>
    <row r="7" spans="1:17" ht="15" customHeight="1" x14ac:dyDescent="0.2">
      <c r="A7" s="160">
        <v>2</v>
      </c>
      <c r="B7" s="130" t="s">
        <v>8</v>
      </c>
      <c r="C7" s="134">
        <v>89161</v>
      </c>
      <c r="D7" s="134">
        <v>187460.57000000007</v>
      </c>
      <c r="E7" s="193">
        <f>D7*100/OutstandingAgri_4!L7</f>
        <v>13.148352211932451</v>
      </c>
      <c r="F7" s="134">
        <v>69429</v>
      </c>
      <c r="G7" s="134">
        <v>55656.439999999959</v>
      </c>
      <c r="H7" s="193">
        <f>G7*100/MSMEoutstanding_5!N7</f>
        <v>11.107461606257642</v>
      </c>
      <c r="I7" s="134">
        <v>806</v>
      </c>
      <c r="J7" s="134">
        <v>1589.3099999999997</v>
      </c>
      <c r="K7" s="317">
        <f>J7*100/'Pri Sec_outstanding_6'!F7</f>
        <v>10.069133387143168</v>
      </c>
      <c r="L7" s="134">
        <v>27280</v>
      </c>
      <c r="M7" s="134">
        <v>16005.949999999993</v>
      </c>
      <c r="N7" s="317">
        <f>M7*100/'Pri Sec_outstanding_6'!H7</f>
        <v>10.238191246376703</v>
      </c>
      <c r="O7" s="190">
        <v>186703</v>
      </c>
      <c r="P7" s="190">
        <v>260714.79999999996</v>
      </c>
      <c r="Q7" s="191">
        <f>P7*100/'Pri Sec_outstanding_6'!P7</f>
        <v>12.419793979366686</v>
      </c>
    </row>
    <row r="8" spans="1:17" ht="15" customHeight="1" x14ac:dyDescent="0.2">
      <c r="A8" s="160">
        <v>3</v>
      </c>
      <c r="B8" s="130" t="s">
        <v>9</v>
      </c>
      <c r="C8" s="134">
        <v>11784</v>
      </c>
      <c r="D8" s="134">
        <v>15928.829999999998</v>
      </c>
      <c r="E8" s="193">
        <f>D8*100/OutstandingAgri_4!L8</f>
        <v>9.3634067528112404</v>
      </c>
      <c r="F8" s="134">
        <v>9517</v>
      </c>
      <c r="G8" s="134">
        <v>8539</v>
      </c>
      <c r="H8" s="193">
        <f>G8*100/MSMEoutstanding_5!N8</f>
        <v>3.4462943517176865</v>
      </c>
      <c r="I8" s="134">
        <v>29</v>
      </c>
      <c r="J8" s="134">
        <v>37.880000000000003</v>
      </c>
      <c r="K8" s="317">
        <f>J8*100/'Pri Sec_outstanding_6'!F8</f>
        <v>0.98544465979005991</v>
      </c>
      <c r="L8" s="134">
        <v>6306</v>
      </c>
      <c r="M8" s="134">
        <v>4066.38</v>
      </c>
      <c r="N8" s="317">
        <f>M8*100/'Pri Sec_outstanding_6'!H8</f>
        <v>5.4999257457681159</v>
      </c>
      <c r="O8" s="190">
        <v>27636</v>
      </c>
      <c r="P8" s="190">
        <v>28572.090000000015</v>
      </c>
      <c r="Q8" s="191">
        <f>P8*100/'Pri Sec_outstanding_6'!P8</f>
        <v>5.7638516738810432</v>
      </c>
    </row>
    <row r="9" spans="1:17" ht="15" customHeight="1" x14ac:dyDescent="0.2">
      <c r="A9" s="160">
        <v>4</v>
      </c>
      <c r="B9" s="130" t="s">
        <v>10</v>
      </c>
      <c r="C9" s="134">
        <v>16058</v>
      </c>
      <c r="D9" s="134">
        <v>42045.360000000015</v>
      </c>
      <c r="E9" s="193">
        <f>D9*100/OutstandingAgri_4!L9</f>
        <v>9.9107154600793148</v>
      </c>
      <c r="F9" s="134">
        <v>28747</v>
      </c>
      <c r="G9" s="134">
        <v>66349.759999999995</v>
      </c>
      <c r="H9" s="193">
        <f>G9*100/MSMEoutstanding_5!N9</f>
        <v>19.038406903962496</v>
      </c>
      <c r="I9" s="134">
        <v>433</v>
      </c>
      <c r="J9" s="134">
        <v>1003.8900000000002</v>
      </c>
      <c r="K9" s="317">
        <f>J9*100/'Pri Sec_outstanding_6'!F9</f>
        <v>6.0097411577083397</v>
      </c>
      <c r="L9" s="134">
        <v>3866</v>
      </c>
      <c r="M9" s="134">
        <v>5106.9300000000012</v>
      </c>
      <c r="N9" s="317">
        <f>M9*100/'Pri Sec_outstanding_6'!H9</f>
        <v>3.8392791228010315</v>
      </c>
      <c r="O9" s="190">
        <v>49190</v>
      </c>
      <c r="P9" s="190">
        <v>114593.22000000002</v>
      </c>
      <c r="Q9" s="191">
        <f>P9*100/'Pri Sec_outstanding_6'!P9</f>
        <v>12.416288299608333</v>
      </c>
    </row>
    <row r="10" spans="1:17" ht="15" customHeight="1" x14ac:dyDescent="0.2">
      <c r="A10" s="160">
        <v>5</v>
      </c>
      <c r="B10" s="130" t="s">
        <v>11</v>
      </c>
      <c r="C10" s="134">
        <v>43797</v>
      </c>
      <c r="D10" s="134">
        <v>73620.950000000026</v>
      </c>
      <c r="E10" s="193">
        <f>D10*100/OutstandingAgri_4!L10</f>
        <v>9.5590677845238901</v>
      </c>
      <c r="F10" s="134">
        <v>58317</v>
      </c>
      <c r="G10" s="134">
        <v>68358.099999999933</v>
      </c>
      <c r="H10" s="193">
        <f>G10*100/MSMEoutstanding_5!N10</f>
        <v>11.006535030044184</v>
      </c>
      <c r="I10" s="134">
        <v>1526</v>
      </c>
      <c r="J10" s="134">
        <v>3456.34</v>
      </c>
      <c r="K10" s="317">
        <f>J10*100/'Pri Sec_outstanding_6'!F10</f>
        <v>17.883155217864829</v>
      </c>
      <c r="L10" s="134">
        <v>36498</v>
      </c>
      <c r="M10" s="134">
        <v>23395.809999999994</v>
      </c>
      <c r="N10" s="317">
        <f>M10*100/'Pri Sec_outstanding_6'!H10</f>
        <v>13.728362001702504</v>
      </c>
      <c r="O10" s="190">
        <v>140553</v>
      </c>
      <c r="P10" s="190">
        <v>168906.90000000008</v>
      </c>
      <c r="Q10" s="191">
        <f>P10*100/'Pri Sec_outstanding_6'!P10</f>
        <v>10.679128875880963</v>
      </c>
    </row>
    <row r="11" spans="1:17" ht="15" customHeight="1" x14ac:dyDescent="0.2">
      <c r="A11" s="160">
        <v>6</v>
      </c>
      <c r="B11" s="130" t="s">
        <v>12</v>
      </c>
      <c r="C11" s="134">
        <v>42438</v>
      </c>
      <c r="D11" s="134">
        <v>82868.890000000058</v>
      </c>
      <c r="E11" s="193">
        <f>D11*100/OutstandingAgri_4!L11</f>
        <v>36.119544348045935</v>
      </c>
      <c r="F11" s="134">
        <v>90</v>
      </c>
      <c r="G11" s="134">
        <v>8301.0899999999965</v>
      </c>
      <c r="H11" s="193">
        <f>G11*100/MSMEoutstanding_5!N11</f>
        <v>3.7349673244520285</v>
      </c>
      <c r="I11" s="134">
        <v>541</v>
      </c>
      <c r="J11" s="134">
        <v>489.57000000000022</v>
      </c>
      <c r="K11" s="317">
        <f>J11*100/'Pri Sec_outstanding_6'!F11</f>
        <v>8.1419947113705557</v>
      </c>
      <c r="L11" s="134">
        <v>4943</v>
      </c>
      <c r="M11" s="134">
        <v>3456.55</v>
      </c>
      <c r="N11" s="317">
        <f>M11*100/'Pri Sec_outstanding_6'!H11</f>
        <v>9.5683627692680737</v>
      </c>
      <c r="O11" s="190">
        <v>48012</v>
      </c>
      <c r="P11" s="190">
        <v>95116.099999999962</v>
      </c>
      <c r="Q11" s="191">
        <f>P11*100/'Pri Sec_outstanding_6'!P11</f>
        <v>19.261268866241746</v>
      </c>
    </row>
    <row r="12" spans="1:17" ht="15" customHeight="1" x14ac:dyDescent="0.2">
      <c r="A12" s="160">
        <v>7</v>
      </c>
      <c r="B12" s="130" t="s">
        <v>13</v>
      </c>
      <c r="C12" s="134">
        <v>3318</v>
      </c>
      <c r="D12" s="134">
        <v>7060.3099999999977</v>
      </c>
      <c r="E12" s="193">
        <f>D12*100/OutstandingAgri_4!L12</f>
        <v>29.012890033646894</v>
      </c>
      <c r="F12" s="134">
        <v>6</v>
      </c>
      <c r="G12" s="134">
        <v>1223</v>
      </c>
      <c r="H12" s="193">
        <f>G12*100/MSMEoutstanding_5!N12</f>
        <v>2.7636344572565394</v>
      </c>
      <c r="I12" s="134">
        <v>11</v>
      </c>
      <c r="J12" s="134">
        <v>22.230000000000004</v>
      </c>
      <c r="K12" s="317">
        <f>J12*100/'Pri Sec_outstanding_6'!F12</f>
        <v>2.8014063740501305</v>
      </c>
      <c r="L12" s="134">
        <v>998</v>
      </c>
      <c r="M12" s="134">
        <v>1133.0300000000002</v>
      </c>
      <c r="N12" s="317">
        <f>M12*100/'Pri Sec_outstanding_6'!H12</f>
        <v>2.968554072103823</v>
      </c>
      <c r="O12" s="190">
        <v>4333</v>
      </c>
      <c r="P12" s="190">
        <v>9438.5699999999961</v>
      </c>
      <c r="Q12" s="191">
        <f>P12*100/'Pri Sec_outstanding_6'!P12</f>
        <v>8.7517874803402602</v>
      </c>
    </row>
    <row r="13" spans="1:17" ht="15" customHeight="1" x14ac:dyDescent="0.2">
      <c r="A13" s="160">
        <v>8</v>
      </c>
      <c r="B13" s="130" t="s">
        <v>968</v>
      </c>
      <c r="C13" s="134">
        <v>5209</v>
      </c>
      <c r="D13" s="134">
        <v>15018.439999999997</v>
      </c>
      <c r="E13" s="193">
        <f>D13*100/OutstandingAgri_4!L13</f>
        <v>104.28291797525695</v>
      </c>
      <c r="F13" s="134">
        <v>24</v>
      </c>
      <c r="G13" s="134">
        <v>363.1</v>
      </c>
      <c r="H13" s="193">
        <f>G13*100/MSMEoutstanding_5!N13</f>
        <v>0.63860689076357402</v>
      </c>
      <c r="I13" s="134">
        <v>18</v>
      </c>
      <c r="J13" s="134">
        <v>44.95</v>
      </c>
      <c r="K13" s="317">
        <f>J13*100/'Pri Sec_outstanding_6'!F13</f>
        <v>10.151080598902464</v>
      </c>
      <c r="L13" s="134">
        <v>113</v>
      </c>
      <c r="M13" s="134">
        <v>503.09000000000003</v>
      </c>
      <c r="N13" s="317">
        <f>M13*100/'Pri Sec_outstanding_6'!H13</f>
        <v>6.9805453841596323</v>
      </c>
      <c r="O13" s="190">
        <v>5418</v>
      </c>
      <c r="P13" s="190">
        <v>15932.829999999996</v>
      </c>
      <c r="Q13" s="191">
        <f>P13*100/'Pri Sec_outstanding_6'!P13</f>
        <v>20.153001530242971</v>
      </c>
    </row>
    <row r="14" spans="1:17" ht="15" customHeight="1" x14ac:dyDescent="0.2">
      <c r="A14" s="160">
        <v>9</v>
      </c>
      <c r="B14" s="130" t="s">
        <v>14</v>
      </c>
      <c r="C14" s="134">
        <v>92194</v>
      </c>
      <c r="D14" s="134">
        <v>155175.99000000005</v>
      </c>
      <c r="E14" s="193">
        <f>D14*100/OutstandingAgri_4!L14</f>
        <v>29.231085235002585</v>
      </c>
      <c r="F14" s="134">
        <v>40989</v>
      </c>
      <c r="G14" s="134">
        <v>99047.190000000046</v>
      </c>
      <c r="H14" s="193">
        <f>G14*100/MSMEoutstanding_5!N14</f>
        <v>18.632399511047893</v>
      </c>
      <c r="I14" s="134">
        <v>1202</v>
      </c>
      <c r="J14" s="134">
        <v>3109.2300000000009</v>
      </c>
      <c r="K14" s="317">
        <f>J14*100/'Pri Sec_outstanding_6'!F14</f>
        <v>11.633444520731182</v>
      </c>
      <c r="L14" s="134">
        <v>25291</v>
      </c>
      <c r="M14" s="134">
        <v>25593.44999999999</v>
      </c>
      <c r="N14" s="317">
        <f>M14*100/'Pri Sec_outstanding_6'!H14</f>
        <v>18.284123119075232</v>
      </c>
      <c r="O14" s="190">
        <v>160297</v>
      </c>
      <c r="P14" s="190">
        <v>283103.61999999994</v>
      </c>
      <c r="Q14" s="191">
        <f>P14*100/'Pri Sec_outstanding_6'!P14</f>
        <v>22.989852225458257</v>
      </c>
    </row>
    <row r="15" spans="1:17" ht="15" customHeight="1" x14ac:dyDescent="0.2">
      <c r="A15" s="160">
        <v>10</v>
      </c>
      <c r="B15" s="130" t="s">
        <v>15</v>
      </c>
      <c r="C15" s="134">
        <v>166941</v>
      </c>
      <c r="D15" s="134">
        <v>358422.43999999977</v>
      </c>
      <c r="E15" s="193">
        <f>D15*100/OutstandingAgri_4!L15</f>
        <v>20.720626239405664</v>
      </c>
      <c r="F15" s="134">
        <v>70946</v>
      </c>
      <c r="G15" s="134">
        <v>40319.44999999999</v>
      </c>
      <c r="H15" s="193">
        <f>G15*100/MSMEoutstanding_5!N15</f>
        <v>3.3026957975071842</v>
      </c>
      <c r="I15" s="134">
        <v>596</v>
      </c>
      <c r="J15" s="134">
        <v>1482.3399999999992</v>
      </c>
      <c r="K15" s="317">
        <f>J15*100/'Pri Sec_outstanding_6'!F15</f>
        <v>1.774240537100531</v>
      </c>
      <c r="L15" s="134">
        <v>51571</v>
      </c>
      <c r="M15" s="134">
        <v>41172.680000000044</v>
      </c>
      <c r="N15" s="317">
        <f>M15*100/'Pri Sec_outstanding_6'!H15</f>
        <v>4.5499627208035989</v>
      </c>
      <c r="O15" s="190">
        <v>290055</v>
      </c>
      <c r="P15" s="190">
        <v>441433.64000000025</v>
      </c>
      <c r="Q15" s="191">
        <f>P15*100/'Pri Sec_outstanding_6'!P15</f>
        <v>11.20558473838496</v>
      </c>
    </row>
    <row r="16" spans="1:17" ht="15" customHeight="1" x14ac:dyDescent="0.2">
      <c r="A16" s="160">
        <v>11</v>
      </c>
      <c r="B16" s="130" t="s">
        <v>16</v>
      </c>
      <c r="C16" s="134">
        <v>23539</v>
      </c>
      <c r="D16" s="134">
        <v>31311.960000000003</v>
      </c>
      <c r="E16" s="193">
        <f>D16*100/OutstandingAgri_4!L16</f>
        <v>14.755923277018027</v>
      </c>
      <c r="F16" s="134">
        <v>163</v>
      </c>
      <c r="G16" s="134">
        <v>10888.81</v>
      </c>
      <c r="H16" s="193">
        <f>G16*100/MSMEoutstanding_5!N16</f>
        <v>15.353119449043362</v>
      </c>
      <c r="I16" s="134">
        <v>279</v>
      </c>
      <c r="J16" s="134">
        <v>606.36</v>
      </c>
      <c r="K16" s="317">
        <f>J16*100/'Pri Sec_outstanding_6'!F16</f>
        <v>18.158079141387216</v>
      </c>
      <c r="L16" s="134">
        <v>122</v>
      </c>
      <c r="M16" s="134">
        <v>792.52</v>
      </c>
      <c r="N16" s="317">
        <f>M16*100/'Pri Sec_outstanding_6'!H16</f>
        <v>1.2445644919399799</v>
      </c>
      <c r="O16" s="190">
        <v>25464</v>
      </c>
      <c r="P16" s="190">
        <v>48249.880000000012</v>
      </c>
      <c r="Q16" s="191">
        <f>P16*100/'Pri Sec_outstanding_6'!P16</f>
        <v>12.375667832453203</v>
      </c>
    </row>
    <row r="17" spans="1:17" ht="15" customHeight="1" x14ac:dyDescent="0.2">
      <c r="A17" s="160">
        <v>12</v>
      </c>
      <c r="B17" s="130" t="s">
        <v>17</v>
      </c>
      <c r="C17" s="134">
        <v>40717</v>
      </c>
      <c r="D17" s="134">
        <v>110207.90999999996</v>
      </c>
      <c r="E17" s="193">
        <f>D17*100/OutstandingAgri_4!L17</f>
        <v>15.787048573133005</v>
      </c>
      <c r="F17" s="134">
        <v>51610</v>
      </c>
      <c r="G17" s="134">
        <v>89966.040000000052</v>
      </c>
      <c r="H17" s="193">
        <f>G17*100/MSMEoutstanding_5!N17</f>
        <v>17.514440607615306</v>
      </c>
      <c r="I17" s="134">
        <v>694</v>
      </c>
      <c r="J17" s="134">
        <v>1505.6999999999996</v>
      </c>
      <c r="K17" s="317">
        <f>J17*100/'Pri Sec_outstanding_6'!F17</f>
        <v>11.84561754633574</v>
      </c>
      <c r="L17" s="134">
        <v>14685</v>
      </c>
      <c r="M17" s="134">
        <v>9436.3100000000013</v>
      </c>
      <c r="N17" s="317">
        <f>M17*100/'Pri Sec_outstanding_6'!H17</f>
        <v>9.8042283761578926</v>
      </c>
      <c r="O17" s="190">
        <v>108735</v>
      </c>
      <c r="P17" s="190">
        <v>211129.71</v>
      </c>
      <c r="Q17" s="191">
        <f>P17*100/'Pri Sec_outstanding_6'!P17</f>
        <v>15.985696609278648</v>
      </c>
    </row>
    <row r="18" spans="1:17" s="155" customFormat="1" ht="15" customHeight="1" x14ac:dyDescent="0.2">
      <c r="A18" s="151"/>
      <c r="B18" s="137" t="s">
        <v>18</v>
      </c>
      <c r="C18" s="133">
        <f t="shared" ref="C18:P18" si="0">SUM(C6:C17)</f>
        <v>550141</v>
      </c>
      <c r="D18" s="133">
        <f t="shared" si="0"/>
        <v>1123152.6999999997</v>
      </c>
      <c r="E18" s="194">
        <f>D18*100/OutstandingAgri_4!L18</f>
        <v>16.908621358393745</v>
      </c>
      <c r="F18" s="133">
        <f t="shared" si="0"/>
        <v>371294</v>
      </c>
      <c r="G18" s="133">
        <f t="shared" si="0"/>
        <v>524665.5199999999</v>
      </c>
      <c r="H18" s="194">
        <f>G18*100/MSMEoutstanding_5!N18</f>
        <v>10.625338647969222</v>
      </c>
      <c r="I18" s="133">
        <f t="shared" si="0"/>
        <v>6535</v>
      </c>
      <c r="J18" s="133">
        <f t="shared" si="0"/>
        <v>14102.890000000001</v>
      </c>
      <c r="K18" s="318">
        <f>J18*100/'Pri Sec_outstanding_6'!F18</f>
        <v>6.8893385201538555</v>
      </c>
      <c r="L18" s="133">
        <f t="shared" si="0"/>
        <v>188533</v>
      </c>
      <c r="M18" s="133">
        <f t="shared" si="0"/>
        <v>143938.1</v>
      </c>
      <c r="N18" s="318">
        <f>M18*100/'Pri Sec_outstanding_6'!H18</f>
        <v>7.1752505244322933</v>
      </c>
      <c r="O18" s="133">
        <f t="shared" si="0"/>
        <v>1120110</v>
      </c>
      <c r="P18" s="133">
        <f t="shared" si="0"/>
        <v>1813414.59</v>
      </c>
      <c r="Q18" s="192">
        <f>P18*100/'Pri Sec_outstanding_6'!P18</f>
        <v>13.104457336325762</v>
      </c>
    </row>
    <row r="19" spans="1:17" ht="15" customHeight="1" x14ac:dyDescent="0.2">
      <c r="A19" s="160">
        <v>13</v>
      </c>
      <c r="B19" s="130" t="s">
        <v>19</v>
      </c>
      <c r="C19" s="134">
        <v>19432</v>
      </c>
      <c r="D19" s="134">
        <v>57855.249999999971</v>
      </c>
      <c r="E19" s="193">
        <f>D19*100/OutstandingAgri_4!L19</f>
        <v>8.3021606044629817</v>
      </c>
      <c r="F19" s="134">
        <v>414</v>
      </c>
      <c r="G19" s="134">
        <v>8020.1400000000031</v>
      </c>
      <c r="H19" s="193">
        <f>G19*100/MSMEoutstanding_5!N19</f>
        <v>1.4128755212684181</v>
      </c>
      <c r="I19" s="134">
        <v>62</v>
      </c>
      <c r="J19" s="134">
        <v>75.979999999999976</v>
      </c>
      <c r="K19" s="317">
        <f>J19*100/'Pri Sec_outstanding_6'!F19</f>
        <v>2.3806241383632032</v>
      </c>
      <c r="L19" s="134">
        <v>74</v>
      </c>
      <c r="M19" s="134">
        <v>766.12999999999988</v>
      </c>
      <c r="N19" s="317">
        <f>M19*100/'Pri Sec_outstanding_6'!H19</f>
        <v>1.1873478096995123</v>
      </c>
      <c r="O19" s="190">
        <v>33772</v>
      </c>
      <c r="P19" s="190">
        <v>67523.439999999973</v>
      </c>
      <c r="Q19" s="191">
        <f>P19*100/'Pri Sec_outstanding_6'!P19</f>
        <v>4.9580016899374781</v>
      </c>
    </row>
    <row r="20" spans="1:17" ht="15" customHeight="1" x14ac:dyDescent="0.2">
      <c r="A20" s="160">
        <v>14</v>
      </c>
      <c r="B20" s="130" t="s">
        <v>20</v>
      </c>
      <c r="C20" s="134">
        <v>32169</v>
      </c>
      <c r="D20" s="134">
        <v>12764.299999999994</v>
      </c>
      <c r="E20" s="193">
        <f>D20*100/OutstandingAgri_4!L20</f>
        <v>34.280068343675609</v>
      </c>
      <c r="F20" s="134">
        <v>4</v>
      </c>
      <c r="G20" s="134">
        <v>356.37</v>
      </c>
      <c r="H20" s="193">
        <f>G20*100/MSMEoutstanding_5!N20</f>
        <v>0.62151187642801486</v>
      </c>
      <c r="I20" s="134">
        <v>633</v>
      </c>
      <c r="J20" s="134">
        <v>4221.0599999999995</v>
      </c>
      <c r="K20" s="317">
        <v>0</v>
      </c>
      <c r="L20" s="134">
        <v>0</v>
      </c>
      <c r="M20" s="134">
        <v>0</v>
      </c>
      <c r="N20" s="317">
        <f>M20*100/'Pri Sec_outstanding_6'!H20</f>
        <v>0</v>
      </c>
      <c r="O20" s="190">
        <v>64702</v>
      </c>
      <c r="P20" s="190">
        <v>26679.839999999986</v>
      </c>
      <c r="Q20" s="191">
        <f>P20*100/'Pri Sec_outstanding_6'!P20</f>
        <v>5.1048254838549223</v>
      </c>
    </row>
    <row r="21" spans="1:17" ht="15" customHeight="1" x14ac:dyDescent="0.2">
      <c r="A21" s="160">
        <v>15</v>
      </c>
      <c r="B21" s="130" t="s">
        <v>21</v>
      </c>
      <c r="C21" s="134">
        <v>0</v>
      </c>
      <c r="D21" s="134">
        <v>0</v>
      </c>
      <c r="E21" s="193">
        <f>D21*100/OutstandingAgri_4!L21</f>
        <v>0</v>
      </c>
      <c r="F21" s="134">
        <v>0</v>
      </c>
      <c r="G21" s="134">
        <v>0</v>
      </c>
      <c r="H21" s="193">
        <v>0</v>
      </c>
      <c r="I21" s="134">
        <v>0</v>
      </c>
      <c r="J21" s="134">
        <v>0</v>
      </c>
      <c r="K21" s="317">
        <v>0</v>
      </c>
      <c r="L21" s="134">
        <v>0</v>
      </c>
      <c r="M21" s="134">
        <v>0</v>
      </c>
      <c r="N21" s="317">
        <f>M21*100/'Pri Sec_outstanding_6'!H21</f>
        <v>0</v>
      </c>
      <c r="O21" s="190">
        <v>0</v>
      </c>
      <c r="P21" s="190">
        <v>0</v>
      </c>
      <c r="Q21" s="191">
        <f>P21*100/'Pri Sec_outstanding_6'!P21</f>
        <v>0</v>
      </c>
    </row>
    <row r="22" spans="1:17" ht="15" customHeight="1" x14ac:dyDescent="0.2">
      <c r="A22" s="160">
        <v>16</v>
      </c>
      <c r="B22" s="130" t="s">
        <v>22</v>
      </c>
      <c r="C22" s="134">
        <v>0</v>
      </c>
      <c r="D22" s="134">
        <v>0</v>
      </c>
      <c r="E22" s="193" t="e">
        <f>D22*100/OutstandingAgri_4!L22</f>
        <v>#DIV/0!</v>
      </c>
      <c r="F22" s="134">
        <v>0</v>
      </c>
      <c r="G22" s="134">
        <v>0</v>
      </c>
      <c r="H22" s="193" t="e">
        <f>G22*100/MSMEoutstanding_5!N22</f>
        <v>#DIV/0!</v>
      </c>
      <c r="I22" s="134">
        <v>0</v>
      </c>
      <c r="J22" s="134">
        <v>0</v>
      </c>
      <c r="K22" s="317" t="e">
        <f>J22*100/'Pri Sec_outstanding_6'!F22</f>
        <v>#DIV/0!</v>
      </c>
      <c r="L22" s="134">
        <v>0</v>
      </c>
      <c r="M22" s="134">
        <v>0</v>
      </c>
      <c r="N22" s="317" t="e">
        <f>M22*100/'Pri Sec_outstanding_6'!H22</f>
        <v>#DIV/0!</v>
      </c>
      <c r="O22" s="190">
        <v>0</v>
      </c>
      <c r="P22" s="190">
        <v>0</v>
      </c>
      <c r="Q22" s="191" t="e">
        <f>P22*100/'Pri Sec_outstanding_6'!P22</f>
        <v>#DIV/0!</v>
      </c>
    </row>
    <row r="23" spans="1:17" ht="15" customHeight="1" x14ac:dyDescent="0.2">
      <c r="A23" s="160">
        <v>17</v>
      </c>
      <c r="B23" s="130" t="s">
        <v>23</v>
      </c>
      <c r="C23" s="134">
        <v>35423</v>
      </c>
      <c r="D23" s="134">
        <v>5591.25</v>
      </c>
      <c r="E23" s="193">
        <f>D23*100/OutstandingAgri_4!L23</f>
        <v>6.5511631045992731</v>
      </c>
      <c r="F23" s="134">
        <v>3</v>
      </c>
      <c r="G23" s="134">
        <v>7.95</v>
      </c>
      <c r="H23" s="193">
        <f>G23*100/MSMEoutstanding_5!N23</f>
        <v>0.45685979289022727</v>
      </c>
      <c r="I23" s="134">
        <v>0</v>
      </c>
      <c r="J23" s="134">
        <v>0</v>
      </c>
      <c r="K23" s="317">
        <f>J23*100/'Pri Sec_outstanding_6'!F23</f>
        <v>0</v>
      </c>
      <c r="L23" s="134">
        <v>243</v>
      </c>
      <c r="M23" s="134">
        <v>426.16</v>
      </c>
      <c r="N23" s="317">
        <f>M23*100/'Pri Sec_outstanding_6'!H23</f>
        <v>1.591396837595443</v>
      </c>
      <c r="O23" s="190">
        <v>39431</v>
      </c>
      <c r="P23" s="190">
        <v>6432.6600000000008</v>
      </c>
      <c r="Q23" s="191">
        <f>P23*100/'Pri Sec_outstanding_6'!P23</f>
        <v>5.4860263957229778</v>
      </c>
    </row>
    <row r="24" spans="1:17" ht="15" customHeight="1" x14ac:dyDescent="0.2">
      <c r="A24" s="160">
        <v>18</v>
      </c>
      <c r="B24" s="130" t="s">
        <v>24</v>
      </c>
      <c r="C24" s="134">
        <v>0</v>
      </c>
      <c r="D24" s="134">
        <v>0</v>
      </c>
      <c r="E24" s="193">
        <f>D24*100/OutstandingAgri_4!L24</f>
        <v>0</v>
      </c>
      <c r="F24" s="134">
        <v>0</v>
      </c>
      <c r="G24" s="134">
        <v>0</v>
      </c>
      <c r="H24" s="193">
        <v>0</v>
      </c>
      <c r="I24" s="134">
        <v>0</v>
      </c>
      <c r="J24" s="134">
        <v>0</v>
      </c>
      <c r="K24" s="317">
        <v>0</v>
      </c>
      <c r="L24" s="134">
        <v>0</v>
      </c>
      <c r="M24" s="134">
        <v>0</v>
      </c>
      <c r="N24" s="317">
        <v>0</v>
      </c>
      <c r="O24" s="190">
        <v>0</v>
      </c>
      <c r="P24" s="190">
        <v>0</v>
      </c>
      <c r="Q24" s="191">
        <f>P24*100/'Pri Sec_outstanding_6'!P24</f>
        <v>0</v>
      </c>
    </row>
    <row r="25" spans="1:17" ht="15" customHeight="1" x14ac:dyDescent="0.2">
      <c r="A25" s="160">
        <v>19</v>
      </c>
      <c r="B25" s="130" t="s">
        <v>25</v>
      </c>
      <c r="C25" s="134">
        <v>132</v>
      </c>
      <c r="D25" s="134">
        <v>392.07</v>
      </c>
      <c r="E25" s="193">
        <f>D25*100/OutstandingAgri_4!L25</f>
        <v>1.271462228585605</v>
      </c>
      <c r="F25" s="134">
        <v>10</v>
      </c>
      <c r="G25" s="134">
        <v>5.24</v>
      </c>
      <c r="H25" s="193">
        <f>G25*100/MSMEoutstanding_5!N25</f>
        <v>5.2741182710957173E-2</v>
      </c>
      <c r="I25" s="134">
        <v>0</v>
      </c>
      <c r="J25" s="134">
        <v>0</v>
      </c>
      <c r="K25" s="317">
        <f>J25*100/'Pri Sec_outstanding_6'!F25</f>
        <v>0</v>
      </c>
      <c r="L25" s="134">
        <v>5</v>
      </c>
      <c r="M25" s="134">
        <v>45.69</v>
      </c>
      <c r="N25" s="317">
        <f>M25*100/'Pri Sec_outstanding_6'!H25</f>
        <v>3.5512478722825453</v>
      </c>
      <c r="O25" s="190">
        <v>149</v>
      </c>
      <c r="P25" s="190">
        <v>443.56999999999994</v>
      </c>
      <c r="Q25" s="191">
        <f>P25*100/'Pri Sec_outstanding_6'!P25</f>
        <v>1.0528596948209377</v>
      </c>
    </row>
    <row r="26" spans="1:17" ht="15" customHeight="1" x14ac:dyDescent="0.2">
      <c r="A26" s="160">
        <v>20</v>
      </c>
      <c r="B26" s="130" t="s">
        <v>26</v>
      </c>
      <c r="C26" s="134">
        <v>9687</v>
      </c>
      <c r="D26" s="134">
        <v>58221.11</v>
      </c>
      <c r="E26" s="193">
        <f>D26*100/OutstandingAgri_4!L26</f>
        <v>4.4705760922387432</v>
      </c>
      <c r="F26" s="134">
        <v>95</v>
      </c>
      <c r="G26" s="134">
        <v>4657.2300000000005</v>
      </c>
      <c r="H26" s="193">
        <f>G26*100/MSMEoutstanding_5!N26</f>
        <v>0.28512615842086975</v>
      </c>
      <c r="I26" s="134">
        <v>29</v>
      </c>
      <c r="J26" s="134">
        <v>36.18</v>
      </c>
      <c r="K26" s="317">
        <f>J26*100/'Pri Sec_outstanding_6'!F26</f>
        <v>1.3369744762777567</v>
      </c>
      <c r="L26" s="134">
        <v>567</v>
      </c>
      <c r="M26" s="134">
        <v>4862.1399999999994</v>
      </c>
      <c r="N26" s="317">
        <f>M26*100/'Pri Sec_outstanding_6'!H26</f>
        <v>0.86987983247763279</v>
      </c>
      <c r="O26" s="190">
        <v>42219</v>
      </c>
      <c r="P26" s="190">
        <v>73687.33</v>
      </c>
      <c r="Q26" s="191">
        <f>P26*100/'Pri Sec_outstanding_6'!P26</f>
        <v>2.0994166829050425</v>
      </c>
    </row>
    <row r="27" spans="1:17" ht="15" customHeight="1" x14ac:dyDescent="0.2">
      <c r="A27" s="160">
        <v>21</v>
      </c>
      <c r="B27" s="130" t="s">
        <v>27</v>
      </c>
      <c r="C27" s="134">
        <v>16550</v>
      </c>
      <c r="D27" s="134">
        <v>65891.359999999986</v>
      </c>
      <c r="E27" s="193">
        <f>D27*100/OutstandingAgri_4!L27</f>
        <v>8.0911392458533538</v>
      </c>
      <c r="F27" s="134">
        <v>402</v>
      </c>
      <c r="G27" s="134">
        <v>11884.010000000004</v>
      </c>
      <c r="H27" s="193">
        <f>G27*100/MSMEoutstanding_5!N27</f>
        <v>0.92614601920386053</v>
      </c>
      <c r="I27" s="134">
        <v>6</v>
      </c>
      <c r="J27" s="134">
        <v>21.45</v>
      </c>
      <c r="K27" s="317">
        <f>J27*100/'Pri Sec_outstanding_6'!F27</f>
        <v>0.53687949120343614</v>
      </c>
      <c r="L27" s="134">
        <v>226</v>
      </c>
      <c r="M27" s="134">
        <v>1857.8899999999999</v>
      </c>
      <c r="N27" s="317">
        <f>M27*100/'Pri Sec_outstanding_6'!H27</f>
        <v>2.7111795350737666</v>
      </c>
      <c r="O27" s="190">
        <v>17687</v>
      </c>
      <c r="P27" s="190">
        <v>79750.460000000021</v>
      </c>
      <c r="Q27" s="191">
        <f>P27*100/'Pri Sec_outstanding_6'!P27</f>
        <v>3.6716347995695595</v>
      </c>
    </row>
    <row r="28" spans="1:17" ht="15" customHeight="1" x14ac:dyDescent="0.2">
      <c r="A28" s="160">
        <v>22</v>
      </c>
      <c r="B28" s="130" t="s">
        <v>28</v>
      </c>
      <c r="C28" s="134">
        <v>4013</v>
      </c>
      <c r="D28" s="134">
        <v>8084.0800000000008</v>
      </c>
      <c r="E28" s="193">
        <f>D28*100/OutstandingAgri_4!L28</f>
        <v>7.3481910030817748</v>
      </c>
      <c r="F28" s="134">
        <v>5</v>
      </c>
      <c r="G28" s="134">
        <v>530.01</v>
      </c>
      <c r="H28" s="193">
        <f>G28*100/MSMEoutstanding_5!N28</f>
        <v>1.8787945172847602</v>
      </c>
      <c r="I28" s="134">
        <v>11</v>
      </c>
      <c r="J28" s="134">
        <v>27.689999999999998</v>
      </c>
      <c r="K28" s="317">
        <f>J28*100/'Pri Sec_outstanding_6'!F28</f>
        <v>1.1033894657985128</v>
      </c>
      <c r="L28" s="134">
        <v>48</v>
      </c>
      <c r="M28" s="134">
        <v>501.12999999999994</v>
      </c>
      <c r="N28" s="317">
        <f>M28*100/'Pri Sec_outstanding_6'!H28</f>
        <v>0.97683417853378018</v>
      </c>
      <c r="O28" s="190">
        <v>4077</v>
      </c>
      <c r="P28" s="190">
        <v>9142.91</v>
      </c>
      <c r="Q28" s="191">
        <f>P28*100/'Pri Sec_outstanding_6'!P28</f>
        <v>4.747381320659402</v>
      </c>
    </row>
    <row r="29" spans="1:17" ht="15" customHeight="1" x14ac:dyDescent="0.2">
      <c r="A29" s="160">
        <v>23</v>
      </c>
      <c r="B29" s="130" t="s">
        <v>29</v>
      </c>
      <c r="C29" s="134">
        <v>4339</v>
      </c>
      <c r="D29" s="134">
        <v>1891.5800000000002</v>
      </c>
      <c r="E29" s="193">
        <f>D29*100/OutstandingAgri_4!L29</f>
        <v>0.92778912811522163</v>
      </c>
      <c r="F29" s="134">
        <v>340</v>
      </c>
      <c r="G29" s="134">
        <v>2533.5000000000005</v>
      </c>
      <c r="H29" s="193">
        <f>G29*100/MSMEoutstanding_5!N29</f>
        <v>1.4052862057971343</v>
      </c>
      <c r="I29" s="134">
        <v>0</v>
      </c>
      <c r="J29" s="134">
        <v>0</v>
      </c>
      <c r="K29" s="317" t="e">
        <f>J29*100/'Pri Sec_outstanding_6'!F29</f>
        <v>#DIV/0!</v>
      </c>
      <c r="L29" s="134">
        <v>135</v>
      </c>
      <c r="M29" s="134">
        <v>371.61000000000007</v>
      </c>
      <c r="N29" s="317">
        <f>M29*100/'Pri Sec_outstanding_6'!H29</f>
        <v>1.245098561507588</v>
      </c>
      <c r="O29" s="190">
        <v>4880</v>
      </c>
      <c r="P29" s="190">
        <v>4810.1200000000017</v>
      </c>
      <c r="Q29" s="191">
        <f>P29*100/'Pri Sec_outstanding_6'!P29</f>
        <v>1.1603587344077977</v>
      </c>
    </row>
    <row r="30" spans="1:17" ht="15" customHeight="1" x14ac:dyDescent="0.2">
      <c r="A30" s="160">
        <v>24</v>
      </c>
      <c r="B30" s="130" t="s">
        <v>30</v>
      </c>
      <c r="C30" s="134">
        <v>5898</v>
      </c>
      <c r="D30" s="134">
        <v>21558</v>
      </c>
      <c r="E30" s="193">
        <f>D30*100/OutstandingAgri_4!L30</f>
        <v>4.6445590567705901</v>
      </c>
      <c r="F30" s="134">
        <v>1917</v>
      </c>
      <c r="G30" s="134">
        <v>5128</v>
      </c>
      <c r="H30" s="193">
        <f>G30*100/MSMEoutstanding_5!N30</f>
        <v>2.7929178835303134</v>
      </c>
      <c r="I30" s="134">
        <v>0</v>
      </c>
      <c r="J30" s="134">
        <v>0</v>
      </c>
      <c r="K30" s="317" t="e">
        <f>J30*100/'Pri Sec_outstanding_6'!F30</f>
        <v>#DIV/0!</v>
      </c>
      <c r="L30" s="134">
        <v>0</v>
      </c>
      <c r="M30" s="134">
        <v>0</v>
      </c>
      <c r="N30" s="317">
        <f>M30*100/'Pri Sec_outstanding_6'!H30</f>
        <v>0</v>
      </c>
      <c r="O30" s="190">
        <v>7931</v>
      </c>
      <c r="P30" s="190">
        <v>27683</v>
      </c>
      <c r="Q30" s="191">
        <f>P30*100/'Pri Sec_outstanding_6'!P30</f>
        <v>4.2118634727566704</v>
      </c>
    </row>
    <row r="31" spans="1:17" ht="15" customHeight="1" x14ac:dyDescent="0.2">
      <c r="A31" s="160">
        <v>25</v>
      </c>
      <c r="B31" s="130" t="s">
        <v>31</v>
      </c>
      <c r="C31" s="134">
        <v>22</v>
      </c>
      <c r="D31" s="134">
        <v>95.2</v>
      </c>
      <c r="E31" s="193">
        <f>D31*100/OutstandingAgri_4!L31</f>
        <v>7.4738767595405768</v>
      </c>
      <c r="F31" s="134">
        <v>0</v>
      </c>
      <c r="G31" s="134">
        <v>0</v>
      </c>
      <c r="H31" s="193">
        <f>G31*100/MSMEoutstanding_5!N31</f>
        <v>0</v>
      </c>
      <c r="I31" s="134">
        <v>1</v>
      </c>
      <c r="J31" s="134">
        <v>1.3</v>
      </c>
      <c r="K31" s="317">
        <f>J31*100/'Pri Sec_outstanding_6'!F31</f>
        <v>2.5550314465408803</v>
      </c>
      <c r="L31" s="134">
        <v>21</v>
      </c>
      <c r="M31" s="134">
        <v>44.7</v>
      </c>
      <c r="N31" s="317">
        <f>M31*100/'Pri Sec_outstanding_6'!H31</f>
        <v>7.1677116238795442</v>
      </c>
      <c r="O31" s="190">
        <v>47</v>
      </c>
      <c r="P31" s="190">
        <v>141.92000000000002</v>
      </c>
      <c r="Q31" s="191">
        <f>P31*100/'Pri Sec_outstanding_6'!P31</f>
        <v>6.5492369529804293</v>
      </c>
    </row>
    <row r="32" spans="1:17" ht="15" customHeight="1" x14ac:dyDescent="0.2">
      <c r="A32" s="160">
        <v>26</v>
      </c>
      <c r="B32" s="130" t="s">
        <v>32</v>
      </c>
      <c r="C32" s="134">
        <v>355</v>
      </c>
      <c r="D32" s="134">
        <v>3264.83</v>
      </c>
      <c r="E32" s="193">
        <v>34.394871578769937</v>
      </c>
      <c r="F32" s="134">
        <v>16</v>
      </c>
      <c r="G32" s="134">
        <v>4329.92</v>
      </c>
      <c r="H32" s="193">
        <v>47.242482796544799</v>
      </c>
      <c r="I32" s="134">
        <v>0</v>
      </c>
      <c r="J32" s="134">
        <v>0</v>
      </c>
      <c r="K32" s="317">
        <f>J32*100/'Pri Sec_outstanding_6'!F32</f>
        <v>0</v>
      </c>
      <c r="L32" s="134">
        <v>5</v>
      </c>
      <c r="M32" s="134">
        <v>59.980000000000004</v>
      </c>
      <c r="N32" s="317">
        <f>M32*100/'Pri Sec_outstanding_6'!H32</f>
        <v>2.0756695401204981</v>
      </c>
      <c r="O32" s="190">
        <v>376</v>
      </c>
      <c r="P32" s="190">
        <v>7654.73</v>
      </c>
      <c r="Q32" s="191">
        <f>P32*100/'Pri Sec_outstanding_6'!P32</f>
        <v>39.771587173509474</v>
      </c>
    </row>
    <row r="33" spans="1:17" ht="15" customHeight="1" x14ac:dyDescent="0.2">
      <c r="A33" s="160">
        <v>27</v>
      </c>
      <c r="B33" s="130" t="s">
        <v>33</v>
      </c>
      <c r="C33" s="134">
        <v>0</v>
      </c>
      <c r="D33" s="134">
        <v>0</v>
      </c>
      <c r="E33" s="193">
        <f>D33*100/OutstandingAgri_4!L33</f>
        <v>0</v>
      </c>
      <c r="F33" s="134">
        <v>0</v>
      </c>
      <c r="G33" s="134">
        <v>0</v>
      </c>
      <c r="H33" s="193">
        <f>G33*100/MSMEoutstanding_5!N33</f>
        <v>0</v>
      </c>
      <c r="I33" s="134">
        <v>0</v>
      </c>
      <c r="J33" s="134">
        <v>0</v>
      </c>
      <c r="K33" s="317">
        <f>J33*100/'Pri Sec_outstanding_6'!F33</f>
        <v>0</v>
      </c>
      <c r="L33" s="134">
        <v>3</v>
      </c>
      <c r="M33" s="134">
        <v>21.91</v>
      </c>
      <c r="N33" s="317">
        <f>M33*100/'Pri Sec_outstanding_6'!H33</f>
        <v>4.1207447808914797</v>
      </c>
      <c r="O33" s="190">
        <v>3</v>
      </c>
      <c r="P33" s="190">
        <v>21.91</v>
      </c>
      <c r="Q33" s="191">
        <f>P33*100/'Pri Sec_outstanding_6'!P33</f>
        <v>0.3001875658501364</v>
      </c>
    </row>
    <row r="34" spans="1:17" ht="15" customHeight="1" x14ac:dyDescent="0.2">
      <c r="A34" s="160">
        <v>28</v>
      </c>
      <c r="B34" s="130" t="s">
        <v>34</v>
      </c>
      <c r="C34" s="134">
        <v>5109</v>
      </c>
      <c r="D34" s="134">
        <v>12257.299999999997</v>
      </c>
      <c r="E34" s="193">
        <f>D34*100/OutstandingAgri_4!L34</f>
        <v>2.7935781137981555</v>
      </c>
      <c r="F34" s="134">
        <v>416</v>
      </c>
      <c r="G34" s="134">
        <v>4961.0700000000006</v>
      </c>
      <c r="H34" s="193">
        <f>G34*100/MSMEoutstanding_5!N34</f>
        <v>1.1745364748090816</v>
      </c>
      <c r="I34" s="134">
        <v>0</v>
      </c>
      <c r="J34" s="134">
        <v>0</v>
      </c>
      <c r="K34" s="317" t="e">
        <f>J34*100/'Pri Sec_outstanding_6'!F34</f>
        <v>#DIV/0!</v>
      </c>
      <c r="L34" s="134">
        <v>0</v>
      </c>
      <c r="M34" s="134">
        <v>0</v>
      </c>
      <c r="N34" s="317">
        <f>M34*100/'Pri Sec_outstanding_6'!H34</f>
        <v>0</v>
      </c>
      <c r="O34" s="190">
        <v>5530</v>
      </c>
      <c r="P34" s="190">
        <v>17218.370000000003</v>
      </c>
      <c r="Q34" s="191">
        <f>P34*100/'Pri Sec_outstanding_6'!P34</f>
        <v>1.9433825746414775</v>
      </c>
    </row>
    <row r="35" spans="1:17" ht="15" customHeight="1" x14ac:dyDescent="0.2">
      <c r="A35" s="160">
        <v>29</v>
      </c>
      <c r="B35" s="130" t="s">
        <v>35</v>
      </c>
      <c r="C35" s="134">
        <v>1</v>
      </c>
      <c r="D35" s="134">
        <v>494.1</v>
      </c>
      <c r="E35" s="193">
        <f>D35*100/OutstandingAgri_4!L35</f>
        <v>53.347585268681371</v>
      </c>
      <c r="F35" s="134">
        <v>1</v>
      </c>
      <c r="G35" s="134">
        <v>37.340000000000003</v>
      </c>
      <c r="H35" s="193">
        <v>0</v>
      </c>
      <c r="I35" s="134">
        <v>0</v>
      </c>
      <c r="J35" s="134">
        <v>0</v>
      </c>
      <c r="K35" s="317">
        <f>J35*100/'Pri Sec_outstanding_6'!F35</f>
        <v>0</v>
      </c>
      <c r="L35" s="134">
        <v>0</v>
      </c>
      <c r="M35" s="134">
        <v>0</v>
      </c>
      <c r="N35" s="317">
        <f>M35*100/'Pri Sec_outstanding_6'!H35</f>
        <v>0</v>
      </c>
      <c r="O35" s="190">
        <v>2</v>
      </c>
      <c r="P35" s="190">
        <v>531.44000000000005</v>
      </c>
      <c r="Q35" s="191">
        <f>P35*100/'Pri Sec_outstanding_6'!P35</f>
        <v>14.922305398469135</v>
      </c>
    </row>
    <row r="36" spans="1:17" ht="15" customHeight="1" x14ac:dyDescent="0.2">
      <c r="A36" s="160">
        <v>30</v>
      </c>
      <c r="B36" s="130" t="s">
        <v>36</v>
      </c>
      <c r="C36" s="134">
        <v>1784</v>
      </c>
      <c r="D36" s="134">
        <v>6178.3</v>
      </c>
      <c r="E36" s="193">
        <f>D36*100/OutstandingAgri_4!L36</f>
        <v>20.664005471782357</v>
      </c>
      <c r="F36" s="134">
        <v>1</v>
      </c>
      <c r="G36" s="134">
        <v>12.11</v>
      </c>
      <c r="H36" s="193">
        <f>G36*100/MSMEoutstanding_5!N36</f>
        <v>0.7646070891894281</v>
      </c>
      <c r="I36" s="134">
        <v>0</v>
      </c>
      <c r="J36" s="134">
        <v>0</v>
      </c>
      <c r="K36" s="317" t="e">
        <f>J36*100/'Pri Sec_outstanding_6'!F36</f>
        <v>#DIV/0!</v>
      </c>
      <c r="L36" s="134">
        <v>1</v>
      </c>
      <c r="M36" s="134">
        <v>8.35</v>
      </c>
      <c r="N36" s="317">
        <f>M36*100/'Pri Sec_outstanding_6'!H36</f>
        <v>0.20837960525166516</v>
      </c>
      <c r="O36" s="190">
        <v>2649</v>
      </c>
      <c r="P36" s="190">
        <v>6333.44</v>
      </c>
      <c r="Q36" s="191">
        <f>P36*100/'Pri Sec_outstanding_6'!P36</f>
        <v>16.87290335505816</v>
      </c>
    </row>
    <row r="37" spans="1:17" ht="15" customHeight="1" x14ac:dyDescent="0.2">
      <c r="A37" s="160">
        <v>31</v>
      </c>
      <c r="B37" s="130" t="s">
        <v>37</v>
      </c>
      <c r="C37" s="134">
        <v>5</v>
      </c>
      <c r="D37" s="134">
        <v>13.55</v>
      </c>
      <c r="E37" s="193">
        <f>D37*100/OutstandingAgri_4!L37</f>
        <v>0.42808895404125452</v>
      </c>
      <c r="F37" s="134">
        <v>0</v>
      </c>
      <c r="G37" s="134">
        <v>0</v>
      </c>
      <c r="H37" s="193">
        <f>G37*100/MSMEoutstanding_5!N37</f>
        <v>0</v>
      </c>
      <c r="I37" s="134">
        <v>1</v>
      </c>
      <c r="J37" s="134">
        <v>0</v>
      </c>
      <c r="K37" s="317">
        <f>J37*100/'Pri Sec_outstanding_6'!F37</f>
        <v>0</v>
      </c>
      <c r="L37" s="134">
        <v>0</v>
      </c>
      <c r="M37" s="134">
        <v>0</v>
      </c>
      <c r="N37" s="317">
        <f>M37*100/'Pri Sec_outstanding_6'!H37</f>
        <v>0</v>
      </c>
      <c r="O37" s="190">
        <v>7</v>
      </c>
      <c r="P37" s="190">
        <v>13.57</v>
      </c>
      <c r="Q37" s="191">
        <f>P37*100/'Pri Sec_outstanding_6'!P37</f>
        <v>0.25119860794876064</v>
      </c>
    </row>
    <row r="38" spans="1:17" ht="15" customHeight="1" x14ac:dyDescent="0.2">
      <c r="A38" s="160">
        <v>32</v>
      </c>
      <c r="B38" s="130" t="s">
        <v>38</v>
      </c>
      <c r="C38" s="134">
        <v>0</v>
      </c>
      <c r="D38" s="134">
        <v>0</v>
      </c>
      <c r="E38" s="193">
        <v>0</v>
      </c>
      <c r="F38" s="134">
        <v>0</v>
      </c>
      <c r="G38" s="134">
        <v>0</v>
      </c>
      <c r="H38" s="193">
        <v>0</v>
      </c>
      <c r="I38" s="134">
        <v>0</v>
      </c>
      <c r="J38" s="134">
        <v>0</v>
      </c>
      <c r="K38" s="317" t="e">
        <f>J38*100/'Pri Sec_outstanding_6'!F38</f>
        <v>#DIV/0!</v>
      </c>
      <c r="L38" s="134">
        <v>0</v>
      </c>
      <c r="M38" s="134">
        <v>0</v>
      </c>
      <c r="N38" s="317" t="e">
        <f>M38*100/'Pri Sec_outstanding_6'!H38</f>
        <v>#DIV/0!</v>
      </c>
      <c r="O38" s="190">
        <v>0</v>
      </c>
      <c r="P38" s="190">
        <v>0</v>
      </c>
      <c r="Q38" s="191" t="e">
        <f>P38*100/'Pri Sec_outstanding_6'!P38</f>
        <v>#DIV/0!</v>
      </c>
    </row>
    <row r="39" spans="1:17" ht="15" customHeight="1" x14ac:dyDescent="0.2">
      <c r="A39" s="160">
        <v>33</v>
      </c>
      <c r="B39" s="130" t="s">
        <v>39</v>
      </c>
      <c r="C39" s="134">
        <v>5</v>
      </c>
      <c r="D39" s="134">
        <v>256.05</v>
      </c>
      <c r="E39" s="193">
        <f>D39*100/OutstandingAgri_4!L39</f>
        <v>10.907580566146244</v>
      </c>
      <c r="F39" s="134">
        <v>0</v>
      </c>
      <c r="G39" s="134">
        <v>0</v>
      </c>
      <c r="H39" s="193">
        <f>G39*100/MSMEoutstanding_5!N39</f>
        <v>0</v>
      </c>
      <c r="I39" s="134">
        <v>0</v>
      </c>
      <c r="J39" s="134">
        <v>0</v>
      </c>
      <c r="K39" s="317" t="e">
        <f>J39*100/'Pri Sec_outstanding_6'!F39</f>
        <v>#DIV/0!</v>
      </c>
      <c r="L39" s="134">
        <v>0</v>
      </c>
      <c r="M39" s="134">
        <v>0</v>
      </c>
      <c r="N39" s="317">
        <f>M39*100/'Pri Sec_outstanding_6'!H39</f>
        <v>0</v>
      </c>
      <c r="O39" s="190">
        <v>5</v>
      </c>
      <c r="P39" s="190">
        <v>256.05</v>
      </c>
      <c r="Q39" s="191">
        <f>P39*100/'Pri Sec_outstanding_6'!P39</f>
        <v>8.6003049825004538</v>
      </c>
    </row>
    <row r="40" spans="1:17" ht="15" customHeight="1" x14ac:dyDescent="0.2">
      <c r="A40" s="160">
        <v>34</v>
      </c>
      <c r="B40" s="130" t="s">
        <v>40</v>
      </c>
      <c r="C40" s="134">
        <v>1705</v>
      </c>
      <c r="D40" s="134">
        <v>1649.19</v>
      </c>
      <c r="E40" s="193">
        <f>D40*100/OutstandingAgri_4!L40</f>
        <v>1.2477071577532206</v>
      </c>
      <c r="F40" s="134">
        <v>117</v>
      </c>
      <c r="G40" s="134">
        <v>3034.1000000000004</v>
      </c>
      <c r="H40" s="193">
        <f>G40*100/MSMEoutstanding_5!N40</f>
        <v>1.6017638460239372</v>
      </c>
      <c r="I40" s="134">
        <v>0</v>
      </c>
      <c r="J40" s="134">
        <v>0</v>
      </c>
      <c r="K40" s="317">
        <f>J40*100/'Pri Sec_outstanding_6'!F40</f>
        <v>0</v>
      </c>
      <c r="L40" s="134">
        <v>70</v>
      </c>
      <c r="M40" s="134">
        <v>802.3900000000001</v>
      </c>
      <c r="N40" s="317">
        <f>M40*100/'Pri Sec_outstanding_6'!H40</f>
        <v>2.3699515695660645</v>
      </c>
      <c r="O40" s="190">
        <v>1985</v>
      </c>
      <c r="P40" s="190">
        <v>5489.380000000001</v>
      </c>
      <c r="Q40" s="191">
        <f>P40*100/'Pri Sec_outstanding_6'!P40</f>
        <v>1.5378153546382825</v>
      </c>
    </row>
    <row r="41" spans="1:17" s="155" customFormat="1" ht="15" customHeight="1" x14ac:dyDescent="0.2">
      <c r="A41" s="151"/>
      <c r="B41" s="137" t="s">
        <v>104</v>
      </c>
      <c r="C41" s="133">
        <f>SUM(C19:C40)</f>
        <v>136629</v>
      </c>
      <c r="D41" s="133">
        <f>SUM(D19:D40)</f>
        <v>256457.5199999999</v>
      </c>
      <c r="E41" s="194">
        <f>D41*100/OutstandingAgri_4!L41</f>
        <v>5.8754639455733839</v>
      </c>
      <c r="F41" s="133">
        <f>SUM(F19:F40)</f>
        <v>3741</v>
      </c>
      <c r="G41" s="133">
        <f>SUM(G19:G40)</f>
        <v>45496.990000000005</v>
      </c>
      <c r="H41" s="194">
        <f>G41*100/MSMEoutstanding_5!N41</f>
        <v>0.99382314001033834</v>
      </c>
      <c r="I41" s="133">
        <f>SUM(I19:I40)</f>
        <v>743</v>
      </c>
      <c r="J41" s="133">
        <f>SUM(J19:J40)</f>
        <v>4383.6599999999989</v>
      </c>
      <c r="K41" s="318">
        <f>J41*100/'Pri Sec_outstanding_6'!F41</f>
        <v>34.251598440743813</v>
      </c>
      <c r="L41" s="133">
        <f>SUM(L19:L40)</f>
        <v>1398</v>
      </c>
      <c r="M41" s="133">
        <f>SUM(M19:M40)</f>
        <v>9768.0799999999981</v>
      </c>
      <c r="N41" s="318">
        <f>M41*100/'Pri Sec_outstanding_6'!H41</f>
        <v>0.82572351126579657</v>
      </c>
      <c r="O41" s="133">
        <f>SUM(O19:O40)</f>
        <v>225452</v>
      </c>
      <c r="P41" s="133">
        <f>SUM(P19:P40)</f>
        <v>333814.1399999999</v>
      </c>
      <c r="Q41" s="192">
        <f>P41*100/'Pri Sec_outstanding_6'!P41</f>
        <v>3.2362970760318195</v>
      </c>
    </row>
    <row r="42" spans="1:17" s="155" customFormat="1" ht="15" customHeight="1" x14ac:dyDescent="0.2">
      <c r="A42" s="151"/>
      <c r="B42" s="137" t="s">
        <v>42</v>
      </c>
      <c r="C42" s="195">
        <f>C41+C18</f>
        <v>686770</v>
      </c>
      <c r="D42" s="195">
        <f>D41+D18</f>
        <v>1379610.2199999997</v>
      </c>
      <c r="E42" s="194">
        <f>D42*100/OutstandingAgri_4!L42</f>
        <v>12.533507875219071</v>
      </c>
      <c r="F42" s="195">
        <f>F41+F18</f>
        <v>375035</v>
      </c>
      <c r="G42" s="195">
        <f>G41+G18</f>
        <v>570162.50999999989</v>
      </c>
      <c r="H42" s="194">
        <f>G42*100/MSMEoutstanding_5!N42</f>
        <v>5.9917154662784435</v>
      </c>
      <c r="I42" s="195">
        <f>I41+I18</f>
        <v>7278</v>
      </c>
      <c r="J42" s="195">
        <f>J41+J18</f>
        <v>18486.55</v>
      </c>
      <c r="K42" s="318">
        <f>J42*100/'Pri Sec_outstanding_6'!F42</f>
        <v>8.4993904951448815</v>
      </c>
      <c r="L42" s="195">
        <f>L41+L18</f>
        <v>189931</v>
      </c>
      <c r="M42" s="195">
        <f>M41+M18</f>
        <v>153706.18</v>
      </c>
      <c r="N42" s="318">
        <f>M42*100/'Pri Sec_outstanding_6'!H42</f>
        <v>4.8198741970595096</v>
      </c>
      <c r="O42" s="195">
        <f>O41+O18</f>
        <v>1345562</v>
      </c>
      <c r="P42" s="195">
        <f>P41+P18</f>
        <v>2147228.73</v>
      </c>
      <c r="Q42" s="192">
        <f>P42*100/'Pri Sec_outstanding_6'!P42</f>
        <v>8.89016897825522</v>
      </c>
    </row>
    <row r="43" spans="1:17" ht="15" customHeight="1" x14ac:dyDescent="0.2">
      <c r="A43" s="160">
        <v>35</v>
      </c>
      <c r="B43" s="130" t="s">
        <v>43</v>
      </c>
      <c r="C43" s="134">
        <v>31393</v>
      </c>
      <c r="D43" s="134">
        <v>26412.800000000007</v>
      </c>
      <c r="E43" s="193">
        <f>D43*100/OutstandingAgri_4!L43</f>
        <v>11.131004695302607</v>
      </c>
      <c r="F43" s="134">
        <v>16353</v>
      </c>
      <c r="G43" s="134">
        <v>5692.7499999999982</v>
      </c>
      <c r="H43" s="193">
        <f>G43*100/MSMEoutstanding_5!N43</f>
        <v>7.6591678062415838</v>
      </c>
      <c r="I43" s="134">
        <v>104</v>
      </c>
      <c r="J43" s="134">
        <v>160.07000000000002</v>
      </c>
      <c r="K43" s="317">
        <f>J43*100/'Pri Sec_outstanding_6'!F43</f>
        <v>33.239196793820213</v>
      </c>
      <c r="L43" s="134">
        <v>21517</v>
      </c>
      <c r="M43" s="134">
        <v>12033.980000000003</v>
      </c>
      <c r="N43" s="317">
        <f>M43*100/'Pri Sec_outstanding_6'!H43</f>
        <v>21.565313943036223</v>
      </c>
      <c r="O43" s="190">
        <v>68270</v>
      </c>
      <c r="P43" s="190">
        <v>45280.86</v>
      </c>
      <c r="Q43" s="191">
        <f>P43*100/'Pri Sec_outstanding_6'!P43</f>
        <v>12.299354630242867</v>
      </c>
    </row>
    <row r="44" spans="1:17" ht="15" customHeight="1" x14ac:dyDescent="0.2">
      <c r="A44" s="160">
        <v>36</v>
      </c>
      <c r="B44" s="130" t="s">
        <v>44</v>
      </c>
      <c r="C44" s="134">
        <v>29014</v>
      </c>
      <c r="D44" s="134">
        <v>47942.380000000005</v>
      </c>
      <c r="E44" s="193">
        <f>D44*100/OutstandingAgri_4!L44</f>
        <v>5.8662350193443364</v>
      </c>
      <c r="F44" s="134">
        <v>44535</v>
      </c>
      <c r="G44" s="134">
        <v>16198.170000000004</v>
      </c>
      <c r="H44" s="193">
        <f>G44*100/MSMEoutstanding_5!N44</f>
        <v>7.7758032580168139</v>
      </c>
      <c r="I44" s="134">
        <v>140</v>
      </c>
      <c r="J44" s="134">
        <v>365.37999999999994</v>
      </c>
      <c r="K44" s="317">
        <f>J44*100/'Pri Sec_outstanding_6'!F44</f>
        <v>7.9834989916293226</v>
      </c>
      <c r="L44" s="134">
        <v>98543</v>
      </c>
      <c r="M44" s="134">
        <v>29125.909999999996</v>
      </c>
      <c r="N44" s="317">
        <f>M44*100/'Pri Sec_outstanding_6'!H44</f>
        <v>20.939275267056374</v>
      </c>
      <c r="O44" s="190">
        <v>175554</v>
      </c>
      <c r="P44" s="190">
        <v>97049.900000000009</v>
      </c>
      <c r="Q44" s="191">
        <f>P44*100/'Pri Sec_outstanding_6'!P44</f>
        <v>7.3894408124558808</v>
      </c>
    </row>
    <row r="45" spans="1:17" s="155" customFormat="1" ht="15" customHeight="1" x14ac:dyDescent="0.2">
      <c r="A45" s="151"/>
      <c r="B45" s="137" t="s">
        <v>45</v>
      </c>
      <c r="C45" s="133">
        <f t="shared" ref="C45:P45" si="1">SUM(C43:C44)</f>
        <v>60407</v>
      </c>
      <c r="D45" s="133">
        <f t="shared" si="1"/>
        <v>74355.180000000008</v>
      </c>
      <c r="E45" s="194">
        <f>D45*100/OutstandingAgri_4!L45</f>
        <v>7.0508909135415774</v>
      </c>
      <c r="F45" s="133">
        <f t="shared" si="1"/>
        <v>60888</v>
      </c>
      <c r="G45" s="133">
        <f t="shared" si="1"/>
        <v>21890.920000000002</v>
      </c>
      <c r="H45" s="194">
        <f>G45*100/MSMEoutstanding_5!N45</f>
        <v>7.7451316958475553</v>
      </c>
      <c r="I45" s="133">
        <f t="shared" si="1"/>
        <v>244</v>
      </c>
      <c r="J45" s="133">
        <f t="shared" si="1"/>
        <v>525.44999999999993</v>
      </c>
      <c r="K45" s="318">
        <f>J45*100/'Pri Sec_outstanding_6'!F45</f>
        <v>10.387959495953156</v>
      </c>
      <c r="L45" s="133">
        <f t="shared" si="1"/>
        <v>120060</v>
      </c>
      <c r="M45" s="133">
        <f t="shared" si="1"/>
        <v>41159.89</v>
      </c>
      <c r="N45" s="318">
        <f>M45*100/'Pri Sec_outstanding_6'!H45</f>
        <v>21.118518974213934</v>
      </c>
      <c r="O45" s="133">
        <f t="shared" si="1"/>
        <v>243824</v>
      </c>
      <c r="P45" s="133">
        <f t="shared" si="1"/>
        <v>142330.76</v>
      </c>
      <c r="Q45" s="192">
        <f>P45*100/'Pri Sec_outstanding_6'!P45</f>
        <v>8.4644330205968092</v>
      </c>
    </row>
    <row r="46" spans="1:17" ht="15" customHeight="1" x14ac:dyDescent="0.2">
      <c r="A46" s="160">
        <v>37</v>
      </c>
      <c r="B46" s="130" t="s">
        <v>46</v>
      </c>
      <c r="C46" s="134">
        <f>OutstandingAgri_4!E46/4</f>
        <v>1002304.75</v>
      </c>
      <c r="D46" s="134">
        <v>538514</v>
      </c>
      <c r="E46" s="193">
        <f>D46*100/OutstandingAgri_4!L46</f>
        <v>14.013292114247648</v>
      </c>
      <c r="F46" s="134">
        <v>0</v>
      </c>
      <c r="G46" s="134">
        <v>0</v>
      </c>
      <c r="H46" s="193">
        <f>G46*100/MSMEoutstanding_5!N46</f>
        <v>0</v>
      </c>
      <c r="I46" s="134">
        <v>0</v>
      </c>
      <c r="J46" s="134">
        <v>0</v>
      </c>
      <c r="K46" s="317">
        <f>J46*100/'Pri Sec_outstanding_6'!F46</f>
        <v>0</v>
      </c>
      <c r="L46" s="134">
        <v>0</v>
      </c>
      <c r="M46" s="134">
        <v>6367</v>
      </c>
      <c r="N46" s="317">
        <f>M46*100/'Pri Sec_outstanding_6'!H46</f>
        <v>30.67103425020473</v>
      </c>
      <c r="O46" s="190">
        <f>C46+F46+I46+L46</f>
        <v>1002304.75</v>
      </c>
      <c r="P46" s="190">
        <v>660879</v>
      </c>
      <c r="Q46" s="191">
        <f>P46*100/'Pri Sec_outstanding_6'!P46</f>
        <v>15.631173936335651</v>
      </c>
    </row>
    <row r="47" spans="1:17" s="155" customFormat="1" ht="15" customHeight="1" x14ac:dyDescent="0.2">
      <c r="A47" s="151"/>
      <c r="B47" s="137" t="s">
        <v>47</v>
      </c>
      <c r="C47" s="133">
        <f t="shared" ref="C47:M47" si="2">C46</f>
        <v>1002304.75</v>
      </c>
      <c r="D47" s="133">
        <f t="shared" si="2"/>
        <v>538514</v>
      </c>
      <c r="E47" s="194">
        <f>D47*100/OutstandingAgri_4!L47</f>
        <v>14.013292114247648</v>
      </c>
      <c r="F47" s="133">
        <f t="shared" si="2"/>
        <v>0</v>
      </c>
      <c r="G47" s="133">
        <f t="shared" si="2"/>
        <v>0</v>
      </c>
      <c r="H47" s="194">
        <f>G47*100/MSMEoutstanding_5!N47</f>
        <v>0</v>
      </c>
      <c r="I47" s="133">
        <f t="shared" si="2"/>
        <v>0</v>
      </c>
      <c r="J47" s="133">
        <f t="shared" si="2"/>
        <v>0</v>
      </c>
      <c r="K47" s="318">
        <f>J47*100/'Pri Sec_outstanding_6'!F47</f>
        <v>0</v>
      </c>
      <c r="L47" s="133">
        <f t="shared" si="2"/>
        <v>0</v>
      </c>
      <c r="M47" s="133">
        <f t="shared" si="2"/>
        <v>6367</v>
      </c>
      <c r="N47" s="318">
        <f>M47*100/'Pri Sec_outstanding_6'!H47</f>
        <v>30.67103425020473</v>
      </c>
      <c r="O47" s="133">
        <f>O46</f>
        <v>1002304.75</v>
      </c>
      <c r="P47" s="133">
        <f>P46</f>
        <v>660879</v>
      </c>
      <c r="Q47" s="192">
        <f>P47*100/'Pri Sec_outstanding_6'!P47</f>
        <v>15.631173936335651</v>
      </c>
    </row>
    <row r="48" spans="1:17" ht="15" customHeight="1" x14ac:dyDescent="0.2">
      <c r="A48" s="160">
        <v>38</v>
      </c>
      <c r="B48" s="130" t="s">
        <v>48</v>
      </c>
      <c r="C48" s="134">
        <v>2802</v>
      </c>
      <c r="D48" s="134">
        <v>6148.13</v>
      </c>
      <c r="E48" s="193">
        <f>D48*100/OutstandingAgri_4!L48</f>
        <v>2.8287507818813782</v>
      </c>
      <c r="F48" s="134">
        <v>3164</v>
      </c>
      <c r="G48" s="134">
        <v>16757.759999999995</v>
      </c>
      <c r="H48" s="193">
        <f>G48*100/MSMEoutstanding_5!N48</f>
        <v>2.6470353805876288</v>
      </c>
      <c r="I48" s="134">
        <v>0</v>
      </c>
      <c r="J48" s="134">
        <v>0</v>
      </c>
      <c r="K48" s="317">
        <v>0</v>
      </c>
      <c r="L48" s="134">
        <v>66</v>
      </c>
      <c r="M48" s="134">
        <v>499.34999999999997</v>
      </c>
      <c r="N48" s="317">
        <f>M48*100/'Pri Sec_outstanding_6'!H48</f>
        <v>0.65879785717536854</v>
      </c>
      <c r="O48" s="190">
        <v>10143</v>
      </c>
      <c r="P48" s="190">
        <v>19263.459999999992</v>
      </c>
      <c r="Q48" s="191">
        <f>P48*100/'Pri Sec_outstanding_6'!P48</f>
        <v>2.0540344125025518</v>
      </c>
    </row>
    <row r="49" spans="1:17" ht="15" customHeight="1" x14ac:dyDescent="0.2">
      <c r="A49" s="188">
        <v>39</v>
      </c>
      <c r="B49" s="189" t="s">
        <v>49</v>
      </c>
      <c r="C49" s="134">
        <v>667</v>
      </c>
      <c r="D49" s="134">
        <v>2327.0799999999995</v>
      </c>
      <c r="E49" s="193">
        <f>D49*100/OutstandingAgri_4!L49</f>
        <v>19.218359137243432</v>
      </c>
      <c r="F49" s="134">
        <v>643</v>
      </c>
      <c r="G49" s="134">
        <v>2371.4200000000005</v>
      </c>
      <c r="H49" s="193">
        <f>G49*100/MSMEoutstanding_5!N49</f>
        <v>5.6247902343800948</v>
      </c>
      <c r="I49" s="134">
        <v>0</v>
      </c>
      <c r="J49" s="134">
        <v>0</v>
      </c>
      <c r="K49" s="317">
        <v>0</v>
      </c>
      <c r="L49" s="134">
        <v>17</v>
      </c>
      <c r="M49" s="134">
        <v>107.8</v>
      </c>
      <c r="N49" s="317">
        <f>M49*100/'Pri Sec_outstanding_6'!H49</f>
        <v>4.7918565110128251</v>
      </c>
      <c r="O49" s="190">
        <v>4021</v>
      </c>
      <c r="P49" s="190">
        <v>3758.9999999999995</v>
      </c>
      <c r="Q49" s="191">
        <f>P49*100/'Pri Sec_outstanding_6'!P49</f>
        <v>5.674100155490569</v>
      </c>
    </row>
    <row r="50" spans="1:17" ht="15" customHeight="1" x14ac:dyDescent="0.2">
      <c r="A50" s="160">
        <v>40</v>
      </c>
      <c r="B50" s="130" t="s">
        <v>50</v>
      </c>
      <c r="C50" s="134">
        <v>14693</v>
      </c>
      <c r="D50" s="134">
        <v>4064.1400000000003</v>
      </c>
      <c r="E50" s="193">
        <f>D50*100/OutstandingAgri_4!L50</f>
        <v>3.7859777765915963</v>
      </c>
      <c r="F50" s="134">
        <v>0</v>
      </c>
      <c r="G50" s="134">
        <v>0</v>
      </c>
      <c r="H50" s="193">
        <v>0</v>
      </c>
      <c r="I50" s="134">
        <v>89</v>
      </c>
      <c r="J50" s="134">
        <v>17.47</v>
      </c>
      <c r="K50" s="317">
        <f>J50*100/'Pri Sec_outstanding_6'!F50</f>
        <v>25.13669064748202</v>
      </c>
      <c r="L50" s="134">
        <v>8</v>
      </c>
      <c r="M50" s="134">
        <v>9.08</v>
      </c>
      <c r="N50" s="317">
        <f>M50*100/'Pri Sec_outstanding_6'!H50</f>
        <v>0.75054348275320515</v>
      </c>
      <c r="O50" s="190">
        <v>17053</v>
      </c>
      <c r="P50" s="190">
        <v>4362.83</v>
      </c>
      <c r="Q50" s="191">
        <f>P50*100/'Pri Sec_outstanding_6'!P50</f>
        <v>3.8414364415166729</v>
      </c>
    </row>
    <row r="51" spans="1:17" ht="15" customHeight="1" x14ac:dyDescent="0.2">
      <c r="A51" s="188">
        <v>41</v>
      </c>
      <c r="B51" s="130" t="s">
        <v>52</v>
      </c>
      <c r="C51" s="134">
        <v>14164</v>
      </c>
      <c r="D51" s="134">
        <v>3315.75</v>
      </c>
      <c r="E51" s="193">
        <f>D51*100/OutstandingAgri_4!L51</f>
        <v>5.1174533286558725</v>
      </c>
      <c r="F51" s="134">
        <v>642</v>
      </c>
      <c r="G51" s="134">
        <v>685.09</v>
      </c>
      <c r="H51" s="193">
        <f>G51*100/MSMEoutstanding_5!N51</f>
        <v>2.8581846611994211</v>
      </c>
      <c r="I51" s="134">
        <v>0</v>
      </c>
      <c r="J51" s="134">
        <v>0</v>
      </c>
      <c r="K51" s="317">
        <v>0</v>
      </c>
      <c r="L51" s="134">
        <v>398</v>
      </c>
      <c r="M51" s="134">
        <v>209.79000000000005</v>
      </c>
      <c r="N51" s="317">
        <f>M51*100/'Pri Sec_outstanding_6'!H51</f>
        <v>0.54563443039344262</v>
      </c>
      <c r="O51" s="190">
        <v>28397</v>
      </c>
      <c r="P51" s="190">
        <v>7306.2600000000039</v>
      </c>
      <c r="Q51" s="191">
        <f>P51*100/'Pri Sec_outstanding_6'!P51</f>
        <v>4.2710266923238738</v>
      </c>
    </row>
    <row r="52" spans="1:17" ht="15" customHeight="1" x14ac:dyDescent="0.2">
      <c r="A52" s="160">
        <v>42</v>
      </c>
      <c r="B52" s="171" t="s">
        <v>1009</v>
      </c>
      <c r="C52" s="134">
        <v>671</v>
      </c>
      <c r="D52" s="134">
        <v>194.93</v>
      </c>
      <c r="E52" s="193">
        <f>D52*100/OutstandingAgri_4!L52</f>
        <v>1.508004966599233</v>
      </c>
      <c r="F52" s="134">
        <v>4</v>
      </c>
      <c r="G52" s="134">
        <v>40.430000000000007</v>
      </c>
      <c r="H52" s="193">
        <f>G52*100/MSMEoutstanding_5!N52</f>
        <v>0.39660156698328747</v>
      </c>
      <c r="I52" s="134">
        <v>0</v>
      </c>
      <c r="J52" s="134">
        <v>0</v>
      </c>
      <c r="K52" s="317">
        <f>J52*100/'Pri Sec_outstanding_6'!F52</f>
        <v>0</v>
      </c>
      <c r="L52" s="134">
        <v>2</v>
      </c>
      <c r="M52" s="134">
        <v>19.649999999999999</v>
      </c>
      <c r="N52" s="317">
        <f>M52*100/'Pri Sec_outstanding_6'!H52</f>
        <v>1.9408174150089879</v>
      </c>
      <c r="O52" s="190">
        <v>2038</v>
      </c>
      <c r="P52" s="190">
        <v>654.25</v>
      </c>
      <c r="Q52" s="191">
        <f>P52*100/'Pri Sec_outstanding_6'!P52</f>
        <v>2.2007752918444998</v>
      </c>
    </row>
    <row r="53" spans="1:17" ht="15" customHeight="1" x14ac:dyDescent="0.2">
      <c r="A53" s="188">
        <v>43</v>
      </c>
      <c r="B53" s="130" t="s">
        <v>53</v>
      </c>
      <c r="C53" s="134">
        <v>366</v>
      </c>
      <c r="D53" s="134">
        <v>79.289999999999978</v>
      </c>
      <c r="E53" s="193">
        <f>D53*100/OutstandingAgri_4!L53</f>
        <v>0.35365918387645962</v>
      </c>
      <c r="F53" s="134">
        <v>0</v>
      </c>
      <c r="G53" s="134">
        <v>0</v>
      </c>
      <c r="H53" s="193">
        <f>G53*100/MSMEoutstanding_5!N53</f>
        <v>0</v>
      </c>
      <c r="I53" s="134">
        <v>0</v>
      </c>
      <c r="J53" s="134">
        <v>0</v>
      </c>
      <c r="K53" s="317">
        <v>0</v>
      </c>
      <c r="L53" s="134">
        <v>27</v>
      </c>
      <c r="M53" s="134">
        <v>235.97</v>
      </c>
      <c r="N53" s="317">
        <f>M53*100/'Pri Sec_outstanding_6'!H53</f>
        <v>7.3455983065620707</v>
      </c>
      <c r="O53" s="190">
        <v>4039</v>
      </c>
      <c r="P53" s="190">
        <v>912.0300000000002</v>
      </c>
      <c r="Q53" s="191">
        <f>P53*100/'Pri Sec_outstanding_6'!P53</f>
        <v>2.3755779862012636</v>
      </c>
    </row>
    <row r="54" spans="1:17" ht="15" customHeight="1" x14ac:dyDescent="0.2">
      <c r="A54" s="160">
        <v>44</v>
      </c>
      <c r="B54" s="130" t="s">
        <v>54</v>
      </c>
      <c r="C54" s="134">
        <v>1172</v>
      </c>
      <c r="D54" s="134">
        <v>176.54000000000002</v>
      </c>
      <c r="E54" s="193">
        <f>D54*100/OutstandingAgri_4!L54</f>
        <v>0.84072031262947278</v>
      </c>
      <c r="F54" s="134">
        <v>0</v>
      </c>
      <c r="G54" s="134">
        <v>0</v>
      </c>
      <c r="H54" s="193">
        <f>G54*100/MSMEoutstanding_5!N54</f>
        <v>0</v>
      </c>
      <c r="I54" s="134">
        <v>0</v>
      </c>
      <c r="J54" s="134">
        <v>0</v>
      </c>
      <c r="K54" s="317">
        <v>0</v>
      </c>
      <c r="L54" s="134">
        <v>120</v>
      </c>
      <c r="M54" s="134">
        <v>39.339999999999996</v>
      </c>
      <c r="N54" s="317">
        <f>M54*100/'Pri Sec_outstanding_6'!H54</f>
        <v>0.27786017996637985</v>
      </c>
      <c r="O54" s="190">
        <v>791</v>
      </c>
      <c r="P54" s="190">
        <v>158.10999999999999</v>
      </c>
      <c r="Q54" s="191">
        <f>P54*100/'Pri Sec_outstanding_6'!P54</f>
        <v>0.3942291101707171</v>
      </c>
    </row>
    <row r="55" spans="1:17" ht="15" customHeight="1" x14ac:dyDescent="0.2">
      <c r="A55" s="188">
        <v>45</v>
      </c>
      <c r="B55" s="130" t="s">
        <v>55</v>
      </c>
      <c r="C55" s="134">
        <v>1715</v>
      </c>
      <c r="D55" s="134">
        <v>498.13000000000005</v>
      </c>
      <c r="E55" s="193">
        <f>D55*100/OutstandingAgri_4!L55</f>
        <v>2.9233718926005774</v>
      </c>
      <c r="F55" s="134">
        <v>54</v>
      </c>
      <c r="G55" s="134">
        <v>92.25</v>
      </c>
      <c r="H55" s="193">
        <v>0</v>
      </c>
      <c r="I55" s="134">
        <v>0</v>
      </c>
      <c r="J55" s="134">
        <v>0</v>
      </c>
      <c r="K55" s="317">
        <v>0</v>
      </c>
      <c r="L55" s="134">
        <v>4</v>
      </c>
      <c r="M55" s="134">
        <v>64</v>
      </c>
      <c r="N55" s="317">
        <f>M55*100/'Pri Sec_outstanding_6'!H55</f>
        <v>11.79093203633081</v>
      </c>
      <c r="O55" s="190">
        <v>5207</v>
      </c>
      <c r="P55" s="190">
        <v>1727.99</v>
      </c>
      <c r="Q55" s="191">
        <f>P55*100/'Pri Sec_outstanding_6'!P55</f>
        <v>3.3272756540599158</v>
      </c>
    </row>
    <row r="56" spans="1:17" s="155" customFormat="1" ht="15" customHeight="1" x14ac:dyDescent="0.2">
      <c r="A56" s="151"/>
      <c r="B56" s="137" t="s">
        <v>56</v>
      </c>
      <c r="C56" s="133">
        <f>SUM(C48:C55)</f>
        <v>36250</v>
      </c>
      <c r="D56" s="133">
        <f>SUM(D48:D55)</f>
        <v>16803.990000000002</v>
      </c>
      <c r="E56" s="194">
        <f>D56*100/OutstandingAgri_4!L56</f>
        <v>3.5378490172557413</v>
      </c>
      <c r="F56" s="133">
        <f>SUM(F48:F55)</f>
        <v>4507</v>
      </c>
      <c r="G56" s="133">
        <f>SUM(G48:G55)</f>
        <v>19946.949999999997</v>
      </c>
      <c r="H56" s="194">
        <f>G56*100/MSMEoutstanding_5!N56</f>
        <v>2.7781192733005597</v>
      </c>
      <c r="I56" s="133">
        <f>SUM(I48:I55)</f>
        <v>89</v>
      </c>
      <c r="J56" s="133">
        <f>SUM(J48:J55)</f>
        <v>17.47</v>
      </c>
      <c r="K56" s="318">
        <f>J56*100/'Pri Sec_outstanding_6'!F56</f>
        <v>20.839794822855783</v>
      </c>
      <c r="L56" s="133">
        <f>SUM(L48:L55)</f>
        <v>642</v>
      </c>
      <c r="M56" s="133">
        <f>SUM(M48:M55)</f>
        <v>1184.98</v>
      </c>
      <c r="N56" s="318">
        <f>M56*100/'Pri Sec_outstanding_6'!H56</f>
        <v>0.86728322640075184</v>
      </c>
      <c r="O56" s="133">
        <f>SUM(O48:O55)</f>
        <v>71689</v>
      </c>
      <c r="P56" s="133">
        <f>SUM(P48:P55)</f>
        <v>38143.929999999993</v>
      </c>
      <c r="Q56" s="192">
        <f>P56*100/'Pri Sec_outstanding_6'!P56</f>
        <v>2.6326447778526578</v>
      </c>
    </row>
    <row r="57" spans="1:17" s="155" customFormat="1" ht="15" customHeight="1" x14ac:dyDescent="0.2">
      <c r="A57" s="186"/>
      <c r="B57" s="186" t="s">
        <v>6</v>
      </c>
      <c r="C57" s="133">
        <f>C56+C47+C45+C42</f>
        <v>1785731.75</v>
      </c>
      <c r="D57" s="133">
        <f>D56+D47+D45+D42</f>
        <v>2009283.3899999997</v>
      </c>
      <c r="E57" s="194">
        <f>D57*100/OutstandingAgri_4!L57</f>
        <v>12.266850029456341</v>
      </c>
      <c r="F57" s="133">
        <f>F56+F47+F45+F42</f>
        <v>440430</v>
      </c>
      <c r="G57" s="133">
        <f>G56+G47+G45+G42</f>
        <v>612000.37999999989</v>
      </c>
      <c r="H57" s="194">
        <f>G57*100/MSMEoutstanding_5!N57</f>
        <v>5.624656335549405</v>
      </c>
      <c r="I57" s="133">
        <f>I56+I47+I45+I42</f>
        <v>7611</v>
      </c>
      <c r="J57" s="133">
        <f>J56+J47+J45+J42</f>
        <v>19029.469999999998</v>
      </c>
      <c r="K57" s="318">
        <f>J57*100/'Pri Sec_outstanding_6'!F57</f>
        <v>8.5417636319998014</v>
      </c>
      <c r="L57" s="133">
        <f>L56+L47+L45+L42</f>
        <v>310633</v>
      </c>
      <c r="M57" s="133">
        <f>M56+M47+M45+M42</f>
        <v>202418.05</v>
      </c>
      <c r="N57" s="318">
        <f>M57*100/'Pri Sec_outstanding_6'!H57</f>
        <v>5.7159283323777981</v>
      </c>
      <c r="O57" s="133">
        <f>O56+O47+O45+O42</f>
        <v>2663379.75</v>
      </c>
      <c r="P57" s="133">
        <f>P56+P47+P45+P42</f>
        <v>2988582.42</v>
      </c>
      <c r="Q57" s="192">
        <f>P57*100/'Pri Sec_outstanding_6'!P57</f>
        <v>9.4841916651645075</v>
      </c>
    </row>
    <row r="58" spans="1:17" ht="12.75" customHeight="1" x14ac:dyDescent="0.2">
      <c r="A58" s="183"/>
      <c r="B58" s="183"/>
      <c r="C58" s="183"/>
      <c r="D58" s="183"/>
      <c r="E58" s="196"/>
      <c r="F58" s="196"/>
      <c r="G58" s="196"/>
      <c r="H58" s="183" t="s">
        <v>1081</v>
      </c>
      <c r="I58" s="196"/>
      <c r="J58" s="196"/>
      <c r="K58" s="196"/>
      <c r="L58" s="183"/>
      <c r="M58" s="183"/>
      <c r="N58" s="319"/>
      <c r="O58" s="183"/>
      <c r="P58" s="183"/>
      <c r="Q58" s="181"/>
    </row>
    <row r="59" spans="1:17" ht="12.75" customHeight="1" x14ac:dyDescent="0.2">
      <c r="A59" s="182"/>
      <c r="B59" s="182"/>
      <c r="C59" s="182"/>
      <c r="D59" s="184"/>
      <c r="E59" s="184"/>
      <c r="F59" s="184"/>
      <c r="G59" s="184"/>
      <c r="H59" s="184"/>
      <c r="I59" s="184"/>
      <c r="J59" s="184"/>
      <c r="K59" s="184"/>
      <c r="L59" s="182"/>
      <c r="M59" s="184"/>
      <c r="N59" s="181"/>
      <c r="O59" s="182"/>
      <c r="P59" s="184"/>
      <c r="Q59" s="181"/>
    </row>
    <row r="60" spans="1:17" ht="12.75" customHeight="1" x14ac:dyDescent="0.2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1:17" ht="12.75" customHeight="1" x14ac:dyDescent="0.2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1"/>
      <c r="O61" s="182"/>
      <c r="P61" s="182"/>
      <c r="Q61" s="181"/>
    </row>
    <row r="62" spans="1:17" ht="12.75" customHeight="1" x14ac:dyDescent="0.2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1"/>
      <c r="O62" s="182"/>
      <c r="P62" s="182"/>
      <c r="Q62" s="181"/>
    </row>
    <row r="63" spans="1:17" ht="12.75" customHeight="1" x14ac:dyDescent="0.2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1"/>
      <c r="O63" s="182"/>
      <c r="P63" s="182"/>
      <c r="Q63" s="181"/>
    </row>
    <row r="64" spans="1:17" ht="12.75" customHeight="1" x14ac:dyDescent="0.2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1"/>
      <c r="O64" s="182"/>
      <c r="P64" s="182"/>
      <c r="Q64" s="181"/>
    </row>
    <row r="65" spans="1:17" ht="12.75" customHeight="1" x14ac:dyDescent="0.2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1"/>
      <c r="O65" s="182"/>
      <c r="P65" s="182"/>
      <c r="Q65" s="181"/>
    </row>
    <row r="66" spans="1:17" ht="12.75" customHeight="1" x14ac:dyDescent="0.2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1"/>
      <c r="O66" s="182"/>
      <c r="P66" s="182"/>
      <c r="Q66" s="181"/>
    </row>
    <row r="67" spans="1:17" ht="12.75" customHeight="1" x14ac:dyDescent="0.2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1"/>
      <c r="O67" s="182"/>
      <c r="P67" s="182"/>
      <c r="Q67" s="181"/>
    </row>
    <row r="68" spans="1:17" ht="12.75" customHeight="1" x14ac:dyDescent="0.2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1"/>
      <c r="O68" s="182"/>
      <c r="P68" s="182"/>
      <c r="Q68" s="181"/>
    </row>
    <row r="69" spans="1:17" ht="12.75" customHeight="1" x14ac:dyDescent="0.2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1"/>
      <c r="O69" s="182"/>
      <c r="P69" s="182"/>
      <c r="Q69" s="181"/>
    </row>
    <row r="70" spans="1:17" ht="12.75" customHeight="1" x14ac:dyDescent="0.2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1"/>
      <c r="O70" s="182"/>
      <c r="P70" s="182"/>
      <c r="Q70" s="181"/>
    </row>
    <row r="71" spans="1:17" ht="12.75" customHeight="1" x14ac:dyDescent="0.2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1"/>
      <c r="O71" s="182"/>
      <c r="P71" s="182"/>
      <c r="Q71" s="181"/>
    </row>
    <row r="72" spans="1:17" ht="12.75" customHeight="1" x14ac:dyDescent="0.2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1"/>
      <c r="O72" s="182"/>
      <c r="P72" s="182"/>
      <c r="Q72" s="181"/>
    </row>
    <row r="73" spans="1:17" ht="12.75" customHeight="1" x14ac:dyDescent="0.2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1"/>
      <c r="O73" s="182"/>
      <c r="P73" s="182"/>
      <c r="Q73" s="181"/>
    </row>
    <row r="74" spans="1:17" ht="12.75" customHeight="1" x14ac:dyDescent="0.2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1"/>
      <c r="O74" s="182"/>
      <c r="P74" s="182"/>
      <c r="Q74" s="181"/>
    </row>
    <row r="75" spans="1:17" ht="12.75" customHeight="1" x14ac:dyDescent="0.2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1"/>
      <c r="O75" s="182"/>
      <c r="P75" s="182"/>
      <c r="Q75" s="181"/>
    </row>
    <row r="76" spans="1:17" ht="12.75" customHeight="1" x14ac:dyDescent="0.2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1"/>
      <c r="O76" s="182"/>
      <c r="P76" s="182"/>
      <c r="Q76" s="181"/>
    </row>
    <row r="77" spans="1:17" ht="12.75" customHeight="1" x14ac:dyDescent="0.2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1"/>
      <c r="O77" s="182"/>
      <c r="P77" s="182"/>
      <c r="Q77" s="181"/>
    </row>
    <row r="78" spans="1:17" ht="12.75" customHeight="1" x14ac:dyDescent="0.2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1"/>
      <c r="O78" s="182"/>
      <c r="P78" s="182"/>
      <c r="Q78" s="181"/>
    </row>
    <row r="79" spans="1:17" ht="12.75" customHeight="1" x14ac:dyDescent="0.2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1"/>
      <c r="O79" s="182"/>
      <c r="P79" s="182"/>
      <c r="Q79" s="181"/>
    </row>
    <row r="80" spans="1:17" ht="12.75" customHeight="1" x14ac:dyDescent="0.2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1"/>
      <c r="O80" s="182"/>
      <c r="P80" s="182"/>
      <c r="Q80" s="181"/>
    </row>
    <row r="81" spans="1:17" ht="12.75" customHeight="1" x14ac:dyDescent="0.2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1"/>
      <c r="O81" s="182"/>
      <c r="P81" s="182"/>
      <c r="Q81" s="181"/>
    </row>
    <row r="82" spans="1:17" ht="12.75" customHeight="1" x14ac:dyDescent="0.2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1"/>
      <c r="O82" s="182"/>
      <c r="P82" s="182"/>
      <c r="Q82" s="181"/>
    </row>
    <row r="83" spans="1:17" ht="12.75" customHeight="1" x14ac:dyDescent="0.2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1"/>
      <c r="O83" s="182"/>
      <c r="P83" s="182"/>
      <c r="Q83" s="181"/>
    </row>
    <row r="84" spans="1:17" ht="12.75" customHeight="1" x14ac:dyDescent="0.2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1"/>
      <c r="O84" s="182"/>
      <c r="P84" s="182"/>
      <c r="Q84" s="181"/>
    </row>
    <row r="85" spans="1:17" ht="12.75" customHeight="1" x14ac:dyDescent="0.2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1"/>
      <c r="O85" s="182"/>
      <c r="P85" s="182"/>
      <c r="Q85" s="181"/>
    </row>
    <row r="86" spans="1:17" ht="12.75" customHeight="1" x14ac:dyDescent="0.2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1"/>
      <c r="O86" s="182"/>
      <c r="P86" s="182"/>
      <c r="Q86" s="181"/>
    </row>
    <row r="87" spans="1:17" ht="12.75" customHeight="1" x14ac:dyDescent="0.2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1"/>
      <c r="O87" s="182"/>
      <c r="P87" s="182"/>
      <c r="Q87" s="181"/>
    </row>
    <row r="88" spans="1:17" ht="12.75" customHeight="1" x14ac:dyDescent="0.2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1"/>
      <c r="O88" s="182"/>
      <c r="P88" s="182"/>
      <c r="Q88" s="181"/>
    </row>
    <row r="89" spans="1:17" ht="12.75" customHeight="1" x14ac:dyDescent="0.2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1"/>
      <c r="O89" s="182"/>
      <c r="P89" s="182"/>
      <c r="Q89" s="181"/>
    </row>
    <row r="90" spans="1:17" ht="12.75" customHeight="1" x14ac:dyDescent="0.2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1"/>
      <c r="O90" s="182"/>
      <c r="P90" s="182"/>
      <c r="Q90" s="181"/>
    </row>
    <row r="91" spans="1:17" ht="12.75" customHeight="1" x14ac:dyDescent="0.2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1"/>
      <c r="O91" s="182"/>
      <c r="P91" s="182"/>
      <c r="Q91" s="181"/>
    </row>
    <row r="92" spans="1:17" ht="12.75" customHeight="1" x14ac:dyDescent="0.2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1"/>
      <c r="O92" s="182"/>
      <c r="P92" s="182"/>
      <c r="Q92" s="181"/>
    </row>
    <row r="93" spans="1:17" ht="12.75" customHeight="1" x14ac:dyDescent="0.2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1"/>
      <c r="O93" s="182"/>
      <c r="P93" s="182"/>
      <c r="Q93" s="181"/>
    </row>
    <row r="94" spans="1:17" ht="12.75" customHeight="1" x14ac:dyDescent="0.2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1"/>
      <c r="O94" s="182"/>
      <c r="P94" s="182"/>
      <c r="Q94" s="181"/>
    </row>
    <row r="95" spans="1:17" ht="12.75" customHeight="1" x14ac:dyDescent="0.2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1"/>
      <c r="O95" s="182"/>
      <c r="P95" s="182"/>
      <c r="Q95" s="181"/>
    </row>
    <row r="96" spans="1:17" ht="12.75" customHeight="1" x14ac:dyDescent="0.2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1"/>
      <c r="O96" s="182"/>
      <c r="P96" s="182"/>
      <c r="Q96" s="181"/>
    </row>
    <row r="97" spans="1:17" ht="12.75" customHeight="1" x14ac:dyDescent="0.2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1"/>
      <c r="O97" s="182"/>
      <c r="P97" s="182"/>
      <c r="Q97" s="181"/>
    </row>
    <row r="98" spans="1:17" ht="12.75" customHeight="1" x14ac:dyDescent="0.2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1"/>
      <c r="O98" s="182"/>
      <c r="P98" s="182"/>
      <c r="Q98" s="181"/>
    </row>
    <row r="99" spans="1:17" ht="12.75" customHeight="1" x14ac:dyDescent="0.2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1"/>
      <c r="O99" s="182"/>
      <c r="P99" s="182"/>
      <c r="Q99" s="181"/>
    </row>
    <row r="100" spans="1:17" ht="12.75" customHeight="1" x14ac:dyDescent="0.2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1"/>
      <c r="O100" s="182"/>
      <c r="P100" s="182"/>
      <c r="Q100" s="181"/>
    </row>
  </sheetData>
  <mergeCells count="9">
    <mergeCell ref="A4:A5"/>
    <mergeCell ref="B4:B5"/>
    <mergeCell ref="A1:P1"/>
    <mergeCell ref="A2:P2"/>
    <mergeCell ref="C4:E4"/>
    <mergeCell ref="F4:H4"/>
    <mergeCell ref="L4:N4"/>
    <mergeCell ref="I4:K4"/>
    <mergeCell ref="O4:Q4"/>
  </mergeCells>
  <pageMargins left="1.1811023622047245" right="0" top="0.74803149606299213" bottom="0.23622047244094491" header="0" footer="0"/>
  <pageSetup scale="5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M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3" sqref="L23"/>
    </sheetView>
  </sheetViews>
  <sheetFormatPr defaultColWidth="14.42578125" defaultRowHeight="15" customHeight="1" x14ac:dyDescent="0.2"/>
  <cols>
    <col min="1" max="1" width="4.5703125" style="103" customWidth="1"/>
    <col min="2" max="2" width="27.5703125" style="103" customWidth="1"/>
    <col min="3" max="3" width="9.85546875" style="103" customWidth="1"/>
    <col min="4" max="4" width="10" style="103" customWidth="1"/>
    <col min="5" max="7" width="9.140625" style="103" customWidth="1"/>
    <col min="8" max="8" width="9" style="103" customWidth="1"/>
    <col min="9" max="9" width="8.85546875" style="103" customWidth="1"/>
    <col min="10" max="10" width="9" style="103" customWidth="1"/>
    <col min="11" max="11" width="8.140625" style="103" customWidth="1"/>
    <col min="12" max="16384" width="14.42578125" style="103"/>
  </cols>
  <sheetData>
    <row r="1" spans="1:11" ht="15.75" customHeight="1" x14ac:dyDescent="0.2">
      <c r="A1" s="467" t="s">
        <v>1042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2.75" customHeight="1" x14ac:dyDescent="0.2">
      <c r="A2" s="470" t="s">
        <v>156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</row>
    <row r="3" spans="1:11" ht="12.75" customHeight="1" x14ac:dyDescent="0.2">
      <c r="A3" s="203"/>
      <c r="B3" s="204" t="s">
        <v>61</v>
      </c>
      <c r="C3" s="204"/>
      <c r="D3" s="204"/>
      <c r="E3" s="202"/>
      <c r="F3" s="202"/>
      <c r="G3" s="472" t="s">
        <v>157</v>
      </c>
      <c r="H3" s="473"/>
      <c r="I3" s="202"/>
      <c r="J3" s="202"/>
      <c r="K3" s="202"/>
    </row>
    <row r="4" spans="1:11" ht="24.75" customHeight="1" x14ac:dyDescent="0.2">
      <c r="A4" s="421" t="s">
        <v>68</v>
      </c>
      <c r="B4" s="421" t="s">
        <v>2</v>
      </c>
      <c r="C4" s="395" t="s">
        <v>134</v>
      </c>
      <c r="D4" s="471"/>
      <c r="E4" s="395" t="s">
        <v>135</v>
      </c>
      <c r="F4" s="471"/>
      <c r="G4" s="395" t="s">
        <v>139</v>
      </c>
      <c r="H4" s="471"/>
      <c r="I4" s="395" t="s">
        <v>158</v>
      </c>
      <c r="J4" s="471"/>
      <c r="K4" s="129" t="s">
        <v>152</v>
      </c>
    </row>
    <row r="5" spans="1:11" ht="15" customHeight="1" x14ac:dyDescent="0.2">
      <c r="A5" s="474"/>
      <c r="B5" s="474"/>
      <c r="C5" s="129" t="s">
        <v>83</v>
      </c>
      <c r="D5" s="129" t="s">
        <v>84</v>
      </c>
      <c r="E5" s="129" t="s">
        <v>83</v>
      </c>
      <c r="F5" s="129" t="s">
        <v>84</v>
      </c>
      <c r="G5" s="129" t="s">
        <v>83</v>
      </c>
      <c r="H5" s="129" t="s">
        <v>84</v>
      </c>
      <c r="I5" s="129" t="s">
        <v>83</v>
      </c>
      <c r="J5" s="129" t="s">
        <v>84</v>
      </c>
      <c r="K5" s="129" t="s">
        <v>84</v>
      </c>
    </row>
    <row r="6" spans="1:11" ht="12.75" customHeight="1" x14ac:dyDescent="0.2">
      <c r="A6" s="160">
        <v>1</v>
      </c>
      <c r="B6" s="130" t="s">
        <v>7</v>
      </c>
      <c r="C6" s="130">
        <v>4</v>
      </c>
      <c r="D6" s="130">
        <v>54.4</v>
      </c>
      <c r="E6" s="130">
        <v>184</v>
      </c>
      <c r="F6" s="130">
        <v>2742.7300000000005</v>
      </c>
      <c r="G6" s="130">
        <v>3238</v>
      </c>
      <c r="H6" s="130">
        <v>46609.03</v>
      </c>
      <c r="I6" s="130">
        <v>7949</v>
      </c>
      <c r="J6" s="130">
        <v>56367.560000000012</v>
      </c>
      <c r="K6" s="200">
        <f>J6*100/NPS_OS_8!N6</f>
        <v>6.9386489418877852</v>
      </c>
    </row>
    <row r="7" spans="1:11" ht="12.75" customHeight="1" x14ac:dyDescent="0.2">
      <c r="A7" s="160">
        <v>2</v>
      </c>
      <c r="B7" s="130" t="s">
        <v>8</v>
      </c>
      <c r="C7" s="130">
        <v>10</v>
      </c>
      <c r="D7" s="130">
        <v>70.539999999999992</v>
      </c>
      <c r="E7" s="130">
        <v>115</v>
      </c>
      <c r="F7" s="130">
        <v>1106.3200000000002</v>
      </c>
      <c r="G7" s="130">
        <v>18786</v>
      </c>
      <c r="H7" s="130">
        <v>30021.999999999989</v>
      </c>
      <c r="I7" s="130">
        <v>20465</v>
      </c>
      <c r="J7" s="130">
        <v>31772.759999999991</v>
      </c>
      <c r="K7" s="200">
        <f>J7*100/NPS_OS_8!N7</f>
        <v>2.6037599797519313</v>
      </c>
    </row>
    <row r="8" spans="1:11" ht="12.75" customHeight="1" x14ac:dyDescent="0.2">
      <c r="A8" s="160">
        <v>3</v>
      </c>
      <c r="B8" s="130" t="s">
        <v>9</v>
      </c>
      <c r="C8" s="130">
        <v>0</v>
      </c>
      <c r="D8" s="130">
        <v>0</v>
      </c>
      <c r="E8" s="130">
        <v>8</v>
      </c>
      <c r="F8" s="130">
        <v>299.01</v>
      </c>
      <c r="G8" s="130">
        <v>7742</v>
      </c>
      <c r="H8" s="130">
        <v>492.55999999999983</v>
      </c>
      <c r="I8" s="130">
        <v>7787</v>
      </c>
      <c r="J8" s="130">
        <v>850.5</v>
      </c>
      <c r="K8" s="200">
        <f>J8*100/NPS_OS_8!N8</f>
        <v>0.23705959142967556</v>
      </c>
    </row>
    <row r="9" spans="1:11" ht="12.75" customHeight="1" x14ac:dyDescent="0.2">
      <c r="A9" s="160">
        <v>4</v>
      </c>
      <c r="B9" s="130" t="s">
        <v>10</v>
      </c>
      <c r="C9" s="130">
        <v>7</v>
      </c>
      <c r="D9" s="130">
        <v>22.01</v>
      </c>
      <c r="E9" s="130">
        <v>152</v>
      </c>
      <c r="F9" s="130">
        <v>2229.3200000000002</v>
      </c>
      <c r="G9" s="130">
        <v>4292</v>
      </c>
      <c r="H9" s="130">
        <v>14105.990000000002</v>
      </c>
      <c r="I9" s="130">
        <v>5356</v>
      </c>
      <c r="J9" s="130">
        <v>17441.870000000003</v>
      </c>
      <c r="K9" s="200">
        <f>J9*100/NPS_OS_8!N9</f>
        <v>1.4646128770577056</v>
      </c>
    </row>
    <row r="10" spans="1:11" ht="12" customHeight="1" x14ac:dyDescent="0.2">
      <c r="A10" s="160">
        <v>5</v>
      </c>
      <c r="B10" s="130" t="s">
        <v>11</v>
      </c>
      <c r="C10" s="130">
        <v>1</v>
      </c>
      <c r="D10" s="130">
        <v>0.35</v>
      </c>
      <c r="E10" s="130">
        <v>43</v>
      </c>
      <c r="F10" s="130">
        <v>549.71999999999991</v>
      </c>
      <c r="G10" s="130">
        <v>661</v>
      </c>
      <c r="H10" s="130">
        <v>38613.370000000003</v>
      </c>
      <c r="I10" s="130">
        <v>3580</v>
      </c>
      <c r="J10" s="130">
        <v>42880.450000000012</v>
      </c>
      <c r="K10" s="200">
        <f>J10*100/NPS_OS_8!N10</f>
        <v>6.8808745371384781</v>
      </c>
    </row>
    <row r="11" spans="1:11" ht="12.75" customHeight="1" x14ac:dyDescent="0.2">
      <c r="A11" s="160">
        <v>6</v>
      </c>
      <c r="B11" s="130" t="s">
        <v>12</v>
      </c>
      <c r="C11" s="130">
        <v>1</v>
      </c>
      <c r="D11" s="130">
        <v>0</v>
      </c>
      <c r="E11" s="130">
        <v>3337</v>
      </c>
      <c r="F11" s="130">
        <v>3095.6299999999992</v>
      </c>
      <c r="G11" s="130">
        <v>59</v>
      </c>
      <c r="H11" s="130">
        <v>8.1199999999999992</v>
      </c>
      <c r="I11" s="130">
        <v>5626</v>
      </c>
      <c r="J11" s="130">
        <v>4654.0599999999977</v>
      </c>
      <c r="K11" s="200">
        <f>J11*100/NPS_OS_8!N11</f>
        <v>0.69209154774984927</v>
      </c>
    </row>
    <row r="12" spans="1:11" ht="12.75" customHeight="1" x14ac:dyDescent="0.2">
      <c r="A12" s="160">
        <v>7</v>
      </c>
      <c r="B12" s="130" t="s">
        <v>13</v>
      </c>
      <c r="C12" s="130">
        <v>0</v>
      </c>
      <c r="D12" s="130">
        <v>0</v>
      </c>
      <c r="E12" s="130">
        <v>5</v>
      </c>
      <c r="F12" s="130">
        <v>190.63</v>
      </c>
      <c r="G12" s="130">
        <v>359</v>
      </c>
      <c r="H12" s="130">
        <v>4102.170000000001</v>
      </c>
      <c r="I12" s="130">
        <v>421</v>
      </c>
      <c r="J12" s="130">
        <v>4535.4799999999996</v>
      </c>
      <c r="K12" s="200">
        <f>J12*100/NPS_OS_8!N12</f>
        <v>1.6263806815459789</v>
      </c>
    </row>
    <row r="13" spans="1:11" ht="12.75" customHeight="1" x14ac:dyDescent="0.2">
      <c r="A13" s="160">
        <v>8</v>
      </c>
      <c r="B13" s="130" t="s">
        <v>968</v>
      </c>
      <c r="C13" s="130">
        <v>0</v>
      </c>
      <c r="D13" s="130">
        <v>0</v>
      </c>
      <c r="E13" s="130">
        <v>14</v>
      </c>
      <c r="F13" s="130">
        <v>0</v>
      </c>
      <c r="G13" s="130">
        <v>284</v>
      </c>
      <c r="H13" s="130">
        <v>8470.02</v>
      </c>
      <c r="I13" s="130">
        <v>493</v>
      </c>
      <c r="J13" s="130">
        <v>8477.43</v>
      </c>
      <c r="K13" s="200">
        <f>J13*100/NPS_OS_8!N13</f>
        <v>23.551118503317188</v>
      </c>
    </row>
    <row r="14" spans="1:11" ht="12.75" customHeight="1" x14ac:dyDescent="0.2">
      <c r="A14" s="160">
        <v>9</v>
      </c>
      <c r="B14" s="130" t="s">
        <v>14</v>
      </c>
      <c r="C14" s="130">
        <v>0</v>
      </c>
      <c r="D14" s="130">
        <v>0</v>
      </c>
      <c r="E14" s="130">
        <v>225</v>
      </c>
      <c r="F14" s="130">
        <v>3123.4100000000026</v>
      </c>
      <c r="G14" s="130">
        <v>5555</v>
      </c>
      <c r="H14" s="130">
        <v>121352.97</v>
      </c>
      <c r="I14" s="130">
        <v>6348</v>
      </c>
      <c r="J14" s="130">
        <v>139513.20999999993</v>
      </c>
      <c r="K14" s="200">
        <f>J14*100/NPS_OS_8!N14</f>
        <v>6.8381974814426156</v>
      </c>
    </row>
    <row r="15" spans="1:11" ht="12.75" customHeight="1" x14ac:dyDescent="0.2">
      <c r="A15" s="160">
        <v>10</v>
      </c>
      <c r="B15" s="130" t="s">
        <v>15</v>
      </c>
      <c r="C15" s="130">
        <v>3</v>
      </c>
      <c r="D15" s="130">
        <v>112.94000000000001</v>
      </c>
      <c r="E15" s="130">
        <v>757</v>
      </c>
      <c r="F15" s="130">
        <v>4026.15</v>
      </c>
      <c r="G15" s="130">
        <v>45090</v>
      </c>
      <c r="H15" s="130">
        <v>40912.729999999996</v>
      </c>
      <c r="I15" s="130">
        <v>47441</v>
      </c>
      <c r="J15" s="130">
        <v>47142.699999999983</v>
      </c>
      <c r="K15" s="200">
        <f>J15*100/NPS_OS_8!N15</f>
        <v>0.76315602559475326</v>
      </c>
    </row>
    <row r="16" spans="1:11" ht="12.75" customHeight="1" x14ac:dyDescent="0.2">
      <c r="A16" s="160">
        <v>11</v>
      </c>
      <c r="B16" s="130" t="s">
        <v>16</v>
      </c>
      <c r="C16" s="130">
        <v>0</v>
      </c>
      <c r="D16" s="130">
        <v>0</v>
      </c>
      <c r="E16" s="130">
        <v>15</v>
      </c>
      <c r="F16" s="130">
        <v>315.12</v>
      </c>
      <c r="G16" s="130">
        <v>470</v>
      </c>
      <c r="H16" s="130">
        <v>28995.28999999999</v>
      </c>
      <c r="I16" s="130">
        <v>641</v>
      </c>
      <c r="J16" s="130">
        <v>29408.269999999993</v>
      </c>
      <c r="K16" s="200">
        <f>J16*100/NPS_OS_8!N16</f>
        <v>6.6059509394491123</v>
      </c>
    </row>
    <row r="17" spans="1:11" ht="12.75" customHeight="1" x14ac:dyDescent="0.2">
      <c r="A17" s="160">
        <v>12</v>
      </c>
      <c r="B17" s="130" t="s">
        <v>17</v>
      </c>
      <c r="C17" s="130">
        <v>5</v>
      </c>
      <c r="D17" s="130">
        <v>43.43</v>
      </c>
      <c r="E17" s="130">
        <v>3239</v>
      </c>
      <c r="F17" s="130">
        <v>3572.6499999999996</v>
      </c>
      <c r="G17" s="130">
        <v>1679</v>
      </c>
      <c r="H17" s="130">
        <v>31541.350000000006</v>
      </c>
      <c r="I17" s="130">
        <v>7718</v>
      </c>
      <c r="J17" s="130">
        <v>39121.56</v>
      </c>
      <c r="K17" s="200">
        <f>J17*100/NPS_OS_8!N17</f>
        <v>5.4992078687265478</v>
      </c>
    </row>
    <row r="18" spans="1:11" s="321" customFormat="1" ht="12.75" customHeight="1" x14ac:dyDescent="0.2">
      <c r="A18" s="151"/>
      <c r="B18" s="137" t="s">
        <v>18</v>
      </c>
      <c r="C18" s="137">
        <f>SUM(C6:C17)</f>
        <v>31</v>
      </c>
      <c r="D18" s="137">
        <f t="shared" ref="D18:J18" si="0">SUM(D6:D17)</f>
        <v>303.67</v>
      </c>
      <c r="E18" s="137">
        <f t="shared" si="0"/>
        <v>8094</v>
      </c>
      <c r="F18" s="137">
        <f t="shared" si="0"/>
        <v>21250.690000000002</v>
      </c>
      <c r="G18" s="137">
        <f t="shared" si="0"/>
        <v>88215</v>
      </c>
      <c r="H18" s="137">
        <f t="shared" si="0"/>
        <v>365225.6</v>
      </c>
      <c r="I18" s="137">
        <f t="shared" si="0"/>
        <v>113825</v>
      </c>
      <c r="J18" s="137">
        <f t="shared" si="0"/>
        <v>422165.84999999992</v>
      </c>
      <c r="K18" s="201">
        <f>J18*100/NPS_OS_8!N18</f>
        <v>2.8981124446609656</v>
      </c>
    </row>
    <row r="19" spans="1:11" ht="12.75" customHeight="1" x14ac:dyDescent="0.2">
      <c r="A19" s="160">
        <v>13</v>
      </c>
      <c r="B19" s="130" t="s">
        <v>19</v>
      </c>
      <c r="C19" s="130">
        <v>3</v>
      </c>
      <c r="D19" s="130">
        <v>0.37</v>
      </c>
      <c r="E19" s="130">
        <v>111</v>
      </c>
      <c r="F19" s="130">
        <v>539.36999999999989</v>
      </c>
      <c r="G19" s="130">
        <v>39007</v>
      </c>
      <c r="H19" s="130">
        <v>10047.41</v>
      </c>
      <c r="I19" s="130">
        <v>46149</v>
      </c>
      <c r="J19" s="130">
        <v>14525.109999999997</v>
      </c>
      <c r="K19" s="200">
        <f>J19*100/NPS_OS_8!N19</f>
        <v>1.8873743086447585</v>
      </c>
    </row>
    <row r="20" spans="1:11" ht="12.75" customHeight="1" x14ac:dyDescent="0.2">
      <c r="A20" s="160">
        <v>14</v>
      </c>
      <c r="B20" s="130" t="s">
        <v>20</v>
      </c>
      <c r="C20" s="130">
        <v>197</v>
      </c>
      <c r="D20" s="130">
        <v>2026.6999999999996</v>
      </c>
      <c r="E20" s="130">
        <v>294</v>
      </c>
      <c r="F20" s="130">
        <v>1944.53</v>
      </c>
      <c r="G20" s="130">
        <v>0</v>
      </c>
      <c r="H20" s="130">
        <v>0</v>
      </c>
      <c r="I20" s="130">
        <v>52715</v>
      </c>
      <c r="J20" s="130">
        <v>21918.209999999992</v>
      </c>
      <c r="K20" s="200">
        <f>J20*100/NPS_OS_8!N20</f>
        <v>5.6525417574362251</v>
      </c>
    </row>
    <row r="21" spans="1:11" ht="12.75" customHeight="1" x14ac:dyDescent="0.2">
      <c r="A21" s="160">
        <v>15</v>
      </c>
      <c r="B21" s="130" t="s">
        <v>21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2</v>
      </c>
      <c r="J21" s="130">
        <v>1.7</v>
      </c>
      <c r="K21" s="200">
        <f>J21*100/NPS_OS_8!N21</f>
        <v>0.27834173816228963</v>
      </c>
    </row>
    <row r="22" spans="1:11" ht="12.75" customHeight="1" x14ac:dyDescent="0.2">
      <c r="A22" s="160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200">
        <v>0</v>
      </c>
    </row>
    <row r="23" spans="1:11" ht="12.75" customHeight="1" x14ac:dyDescent="0.2">
      <c r="A23" s="160">
        <v>17</v>
      </c>
      <c r="B23" s="130" t="s">
        <v>23</v>
      </c>
      <c r="C23" s="130">
        <v>0</v>
      </c>
      <c r="D23" s="130">
        <v>0</v>
      </c>
      <c r="E23" s="130">
        <v>11</v>
      </c>
      <c r="F23" s="130">
        <v>202.21</v>
      </c>
      <c r="G23" s="130">
        <v>179</v>
      </c>
      <c r="H23" s="130">
        <v>1121.26</v>
      </c>
      <c r="I23" s="130">
        <v>192</v>
      </c>
      <c r="J23" s="130">
        <v>1350.34</v>
      </c>
      <c r="K23" s="200">
        <f>J23*100/NPS_OS_8!N23</f>
        <v>1.4021192836621446</v>
      </c>
    </row>
    <row r="24" spans="1:11" ht="12.75" customHeight="1" x14ac:dyDescent="0.2">
      <c r="A24" s="160">
        <v>18</v>
      </c>
      <c r="B24" s="130" t="s">
        <v>24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200">
        <f>J24*100/NPS_OS_8!N24</f>
        <v>0</v>
      </c>
    </row>
    <row r="25" spans="1:11" ht="12.75" customHeight="1" x14ac:dyDescent="0.2">
      <c r="A25" s="160">
        <v>19</v>
      </c>
      <c r="B25" s="130" t="s">
        <v>25</v>
      </c>
      <c r="C25" s="130">
        <v>0</v>
      </c>
      <c r="D25" s="130">
        <v>0</v>
      </c>
      <c r="E25" s="130">
        <v>2</v>
      </c>
      <c r="F25" s="130">
        <v>30.2</v>
      </c>
      <c r="G25" s="130">
        <v>103</v>
      </c>
      <c r="H25" s="130">
        <v>242.32999999999996</v>
      </c>
      <c r="I25" s="130">
        <v>209</v>
      </c>
      <c r="J25" s="130">
        <v>399.90999999999997</v>
      </c>
      <c r="K25" s="200">
        <f>J25*100/NPS_OS_8!N25</f>
        <v>1.1910328399957828</v>
      </c>
    </row>
    <row r="26" spans="1:11" ht="12.75" customHeight="1" x14ac:dyDescent="0.2">
      <c r="A26" s="160">
        <v>20</v>
      </c>
      <c r="B26" s="130" t="s">
        <v>26</v>
      </c>
      <c r="C26" s="130">
        <v>0</v>
      </c>
      <c r="D26" s="130">
        <v>0</v>
      </c>
      <c r="E26" s="130">
        <v>212</v>
      </c>
      <c r="F26" s="130">
        <v>2408.9100000000003</v>
      </c>
      <c r="G26" s="130">
        <v>16988</v>
      </c>
      <c r="H26" s="130">
        <v>22957.919999999998</v>
      </c>
      <c r="I26" s="130">
        <v>18596</v>
      </c>
      <c r="J26" s="130">
        <v>28267.849999999991</v>
      </c>
      <c r="K26" s="200">
        <f>J26*100/NPS_OS_8!N26</f>
        <v>0.97215069915228958</v>
      </c>
    </row>
    <row r="27" spans="1:11" ht="12.75" customHeight="1" x14ac:dyDescent="0.2">
      <c r="A27" s="160">
        <v>21</v>
      </c>
      <c r="B27" s="130" t="s">
        <v>27</v>
      </c>
      <c r="C27" s="130">
        <v>1</v>
      </c>
      <c r="D27" s="130">
        <v>17.3</v>
      </c>
      <c r="E27" s="130">
        <v>128</v>
      </c>
      <c r="F27" s="130">
        <v>3002.2999999999997</v>
      </c>
      <c r="G27" s="130">
        <v>10254</v>
      </c>
      <c r="H27" s="130">
        <v>16948.909999999989</v>
      </c>
      <c r="I27" s="130">
        <v>11552</v>
      </c>
      <c r="J27" s="130">
        <v>24556.600000000002</v>
      </c>
      <c r="K27" s="200">
        <f>J27*100/NPS_OS_8!N27</f>
        <v>1.5912177295114143</v>
      </c>
    </row>
    <row r="28" spans="1:11" ht="12.75" customHeight="1" x14ac:dyDescent="0.2">
      <c r="A28" s="160">
        <v>22</v>
      </c>
      <c r="B28" s="130" t="s">
        <v>28</v>
      </c>
      <c r="C28" s="130">
        <v>0</v>
      </c>
      <c r="D28" s="130">
        <v>0</v>
      </c>
      <c r="E28" s="130">
        <v>20</v>
      </c>
      <c r="F28" s="130">
        <v>265.96999999999997</v>
      </c>
      <c r="G28" s="130">
        <v>8071</v>
      </c>
      <c r="H28" s="130">
        <v>6884.3100000000013</v>
      </c>
      <c r="I28" s="130">
        <v>8103</v>
      </c>
      <c r="J28" s="130">
        <v>7185.0199999999986</v>
      </c>
      <c r="K28" s="200">
        <f>J28*100/NPS_OS_8!N28</f>
        <v>3.0631990128213165</v>
      </c>
    </row>
    <row r="29" spans="1:11" ht="12.75" customHeight="1" x14ac:dyDescent="0.2">
      <c r="A29" s="160">
        <v>23</v>
      </c>
      <c r="B29" s="130" t="s">
        <v>29</v>
      </c>
      <c r="C29" s="130">
        <v>0</v>
      </c>
      <c r="D29" s="130">
        <v>0</v>
      </c>
      <c r="E29" s="130">
        <v>17</v>
      </c>
      <c r="F29" s="130">
        <v>213.01999999999998</v>
      </c>
      <c r="G29" s="130">
        <v>12318</v>
      </c>
      <c r="H29" s="130">
        <v>5244.51</v>
      </c>
      <c r="I29" s="130">
        <v>14470</v>
      </c>
      <c r="J29" s="130">
        <v>6953.9999999999973</v>
      </c>
      <c r="K29" s="200">
        <f>J29*100/NPS_OS_8!N29</f>
        <v>1.7398901722476252</v>
      </c>
    </row>
    <row r="30" spans="1:11" ht="12.75" customHeight="1" x14ac:dyDescent="0.2">
      <c r="A30" s="160">
        <v>24</v>
      </c>
      <c r="B30" s="130" t="s">
        <v>30</v>
      </c>
      <c r="C30" s="130">
        <v>0</v>
      </c>
      <c r="D30" s="130">
        <v>0</v>
      </c>
      <c r="E30" s="130">
        <v>41</v>
      </c>
      <c r="F30" s="130">
        <v>334</v>
      </c>
      <c r="G30" s="130">
        <v>24470</v>
      </c>
      <c r="H30" s="130">
        <v>8112</v>
      </c>
      <c r="I30" s="130">
        <v>24511</v>
      </c>
      <c r="J30" s="130">
        <v>8446</v>
      </c>
      <c r="K30" s="200">
        <f>J30*100/NPS_OS_8!N30</f>
        <v>2.2517463031076606</v>
      </c>
    </row>
    <row r="31" spans="1:11" ht="12.75" customHeight="1" x14ac:dyDescent="0.2">
      <c r="A31" s="160">
        <v>25</v>
      </c>
      <c r="B31" s="130" t="s">
        <v>31</v>
      </c>
      <c r="C31" s="130">
        <v>0</v>
      </c>
      <c r="D31" s="130">
        <v>0</v>
      </c>
      <c r="E31" s="130">
        <v>2</v>
      </c>
      <c r="F31" s="130">
        <v>43.39</v>
      </c>
      <c r="G31" s="130">
        <v>136</v>
      </c>
      <c r="H31" s="130">
        <v>368.54999999999995</v>
      </c>
      <c r="I31" s="130">
        <v>170</v>
      </c>
      <c r="J31" s="130">
        <v>468.64</v>
      </c>
      <c r="K31" s="200">
        <f>J31*100/NPS_OS_8!N31</f>
        <v>17.135356297967409</v>
      </c>
    </row>
    <row r="32" spans="1:11" ht="12.75" customHeight="1" x14ac:dyDescent="0.2">
      <c r="A32" s="160">
        <v>26</v>
      </c>
      <c r="B32" s="130" t="s">
        <v>32</v>
      </c>
      <c r="C32" s="130">
        <v>0</v>
      </c>
      <c r="D32" s="130">
        <v>0</v>
      </c>
      <c r="E32" s="130">
        <v>8</v>
      </c>
      <c r="F32" s="130">
        <v>275.48</v>
      </c>
      <c r="G32" s="130">
        <v>12</v>
      </c>
      <c r="H32" s="130">
        <v>55.47</v>
      </c>
      <c r="I32" s="130">
        <v>24</v>
      </c>
      <c r="J32" s="130">
        <v>1180.48</v>
      </c>
      <c r="K32" s="200">
        <f>J32*100/NPS_OS_8!N32</f>
        <v>8.4129986416393834</v>
      </c>
    </row>
    <row r="33" spans="1:13" ht="12.75" customHeight="1" x14ac:dyDescent="0.2">
      <c r="A33" s="160">
        <v>27</v>
      </c>
      <c r="B33" s="130" t="s">
        <v>33</v>
      </c>
      <c r="C33" s="130">
        <v>0</v>
      </c>
      <c r="D33" s="130">
        <v>0</v>
      </c>
      <c r="E33" s="130">
        <v>2</v>
      </c>
      <c r="F33" s="130">
        <v>22.65</v>
      </c>
      <c r="G33" s="130">
        <v>5</v>
      </c>
      <c r="H33" s="130">
        <v>12.1</v>
      </c>
      <c r="I33" s="130">
        <v>24</v>
      </c>
      <c r="J33" s="130">
        <v>81.63</v>
      </c>
      <c r="K33" s="200">
        <f>J33*100/NPS_OS_8!N33</f>
        <v>0.93605944545100106</v>
      </c>
    </row>
    <row r="34" spans="1:13" ht="12.75" customHeight="1" x14ac:dyDescent="0.2">
      <c r="A34" s="160">
        <v>28</v>
      </c>
      <c r="B34" s="130" t="s">
        <v>34</v>
      </c>
      <c r="C34" s="130">
        <v>0</v>
      </c>
      <c r="D34" s="130">
        <v>0</v>
      </c>
      <c r="E34" s="130">
        <v>0</v>
      </c>
      <c r="F34" s="130">
        <v>0</v>
      </c>
      <c r="G34" s="130">
        <v>3881</v>
      </c>
      <c r="H34" s="130">
        <v>4661.5400000000018</v>
      </c>
      <c r="I34" s="130">
        <v>3881</v>
      </c>
      <c r="J34" s="130">
        <v>4661.5400000000018</v>
      </c>
      <c r="K34" s="200">
        <f>J34*100/NPS_OS_8!N34</f>
        <v>1.6210348884470505</v>
      </c>
    </row>
    <row r="35" spans="1:13" ht="12.75" customHeight="1" x14ac:dyDescent="0.2">
      <c r="A35" s="160">
        <v>29</v>
      </c>
      <c r="B35" s="130" t="s">
        <v>35</v>
      </c>
      <c r="C35" s="130">
        <v>0</v>
      </c>
      <c r="D35" s="130">
        <v>0</v>
      </c>
      <c r="E35" s="130">
        <v>2</v>
      </c>
      <c r="F35" s="130">
        <v>15.35</v>
      </c>
      <c r="G35" s="130">
        <v>3</v>
      </c>
      <c r="H35" s="130">
        <v>397.09000000000003</v>
      </c>
      <c r="I35" s="130">
        <v>5</v>
      </c>
      <c r="J35" s="130">
        <v>412.44000000000005</v>
      </c>
      <c r="K35" s="200">
        <f>J35*100/NPS_OS_8!N35</f>
        <v>61.614305561780142</v>
      </c>
    </row>
    <row r="36" spans="1:13" ht="12.75" customHeight="1" x14ac:dyDescent="0.2">
      <c r="A36" s="160">
        <v>30</v>
      </c>
      <c r="B36" s="130" t="s">
        <v>36</v>
      </c>
      <c r="C36" s="130">
        <v>0</v>
      </c>
      <c r="D36" s="130">
        <v>0</v>
      </c>
      <c r="E36" s="130">
        <v>0</v>
      </c>
      <c r="F36" s="130">
        <v>0</v>
      </c>
      <c r="G36" s="130">
        <v>464</v>
      </c>
      <c r="H36" s="130">
        <v>234.06</v>
      </c>
      <c r="I36" s="130">
        <v>464</v>
      </c>
      <c r="J36" s="130">
        <v>234.06</v>
      </c>
      <c r="K36" s="200">
        <f>J36*100/NPS_OS_8!N36</f>
        <v>0.32063198171825097</v>
      </c>
    </row>
    <row r="37" spans="1:13" ht="12.75" customHeight="1" x14ac:dyDescent="0.2">
      <c r="A37" s="160">
        <v>31</v>
      </c>
      <c r="B37" s="130" t="s">
        <v>37</v>
      </c>
      <c r="C37" s="130">
        <v>0</v>
      </c>
      <c r="D37" s="130">
        <v>0</v>
      </c>
      <c r="E37" s="130">
        <v>0</v>
      </c>
      <c r="F37" s="130">
        <v>0</v>
      </c>
      <c r="G37" s="130">
        <v>3</v>
      </c>
      <c r="H37" s="130">
        <v>3.04</v>
      </c>
      <c r="I37" s="130">
        <v>40</v>
      </c>
      <c r="J37" s="130">
        <v>68.679999999999993</v>
      </c>
      <c r="K37" s="200">
        <f>J37*100/NPS_OS_8!N37</f>
        <v>0.4166186435023142</v>
      </c>
    </row>
    <row r="38" spans="1:13" ht="12.75" customHeight="1" x14ac:dyDescent="0.2">
      <c r="A38" s="160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200" t="e">
        <f>J38*100/NPS_OS_8!N38</f>
        <v>#DIV/0!</v>
      </c>
    </row>
    <row r="39" spans="1:13" ht="12.75" customHeight="1" x14ac:dyDescent="0.2">
      <c r="A39" s="160">
        <v>33</v>
      </c>
      <c r="B39" s="130" t="s">
        <v>39</v>
      </c>
      <c r="C39" s="130">
        <v>0</v>
      </c>
      <c r="D39" s="130">
        <v>0</v>
      </c>
      <c r="E39" s="130">
        <v>0</v>
      </c>
      <c r="F39" s="130">
        <v>0</v>
      </c>
      <c r="G39" s="130">
        <v>6</v>
      </c>
      <c r="H39" s="130">
        <v>85.71</v>
      </c>
      <c r="I39" s="130">
        <v>7</v>
      </c>
      <c r="J39" s="130">
        <v>86</v>
      </c>
      <c r="K39" s="200">
        <f>J39*100/NPS_OS_8!N39</f>
        <v>2.9224762208984236</v>
      </c>
    </row>
    <row r="40" spans="1:13" ht="12.75" customHeight="1" x14ac:dyDescent="0.2">
      <c r="A40" s="160">
        <v>34</v>
      </c>
      <c r="B40" s="130" t="s">
        <v>40</v>
      </c>
      <c r="C40" s="130">
        <v>0</v>
      </c>
      <c r="D40" s="130">
        <v>0</v>
      </c>
      <c r="E40" s="130">
        <v>36</v>
      </c>
      <c r="F40" s="130">
        <v>592.54000000000008</v>
      </c>
      <c r="G40" s="130">
        <v>1451</v>
      </c>
      <c r="H40" s="130">
        <v>2610.8100000000009</v>
      </c>
      <c r="I40" s="130">
        <v>1700</v>
      </c>
      <c r="J40" s="130">
        <v>3799.26</v>
      </c>
      <c r="K40" s="200">
        <f>J40*100/NPS_OS_8!N40</f>
        <v>1.5494028926705945</v>
      </c>
    </row>
    <row r="41" spans="1:13" s="321" customFormat="1" ht="12.75" customHeight="1" x14ac:dyDescent="0.2">
      <c r="A41" s="151"/>
      <c r="B41" s="137" t="s">
        <v>104</v>
      </c>
      <c r="C41" s="137">
        <f>SUM(C19:C40)</f>
        <v>201</v>
      </c>
      <c r="D41" s="137">
        <f t="shared" ref="D41:J41" si="1">SUM(D19:D40)</f>
        <v>2044.3699999999994</v>
      </c>
      <c r="E41" s="137">
        <f t="shared" si="1"/>
        <v>886</v>
      </c>
      <c r="F41" s="137">
        <f t="shared" si="1"/>
        <v>9889.9199999999983</v>
      </c>
      <c r="G41" s="137">
        <f t="shared" si="1"/>
        <v>117351</v>
      </c>
      <c r="H41" s="137">
        <f t="shared" si="1"/>
        <v>79987.02</v>
      </c>
      <c r="I41" s="137">
        <f t="shared" si="1"/>
        <v>182814</v>
      </c>
      <c r="J41" s="137">
        <f t="shared" si="1"/>
        <v>124597.46999999999</v>
      </c>
      <c r="K41" s="201">
        <f>J41*100/NPS_OS_8!N41</f>
        <v>1.6837430598512593</v>
      </c>
    </row>
    <row r="42" spans="1:13" s="321" customFormat="1" ht="12.75" customHeight="1" x14ac:dyDescent="0.2">
      <c r="A42" s="151"/>
      <c r="B42" s="137" t="s">
        <v>42</v>
      </c>
      <c r="C42" s="186">
        <f>C41+C18</f>
        <v>232</v>
      </c>
      <c r="D42" s="186">
        <f t="shared" ref="D42:J42" si="2">D41+D18</f>
        <v>2348.0399999999995</v>
      </c>
      <c r="E42" s="186">
        <f t="shared" si="2"/>
        <v>8980</v>
      </c>
      <c r="F42" s="186">
        <f t="shared" si="2"/>
        <v>31140.61</v>
      </c>
      <c r="G42" s="186">
        <f t="shared" si="2"/>
        <v>205566</v>
      </c>
      <c r="H42" s="186">
        <f t="shared" si="2"/>
        <v>445212.62</v>
      </c>
      <c r="I42" s="186">
        <f t="shared" si="2"/>
        <v>296639</v>
      </c>
      <c r="J42" s="186">
        <f t="shared" si="2"/>
        <v>546763.31999999995</v>
      </c>
      <c r="K42" s="201">
        <f>J42*100/NPS_OS_8!N42</f>
        <v>2.4890266575321438</v>
      </c>
    </row>
    <row r="43" spans="1:13" ht="12.75" customHeight="1" x14ac:dyDescent="0.2">
      <c r="A43" s="160">
        <v>35</v>
      </c>
      <c r="B43" s="130" t="s">
        <v>43</v>
      </c>
      <c r="C43" s="130">
        <v>0</v>
      </c>
      <c r="D43" s="130">
        <v>0</v>
      </c>
      <c r="E43" s="130">
        <v>2</v>
      </c>
      <c r="F43" s="130">
        <v>56.739999999999995</v>
      </c>
      <c r="G43" s="130">
        <v>389</v>
      </c>
      <c r="H43" s="130">
        <v>543.92000000000019</v>
      </c>
      <c r="I43" s="130">
        <v>658</v>
      </c>
      <c r="J43" s="130">
        <v>901.93999999999971</v>
      </c>
      <c r="K43" s="200">
        <f>J43*100/NPS_OS_8!N43</f>
        <v>1.0773437338559393</v>
      </c>
    </row>
    <row r="44" spans="1:13" ht="12.75" customHeight="1" x14ac:dyDescent="0.2">
      <c r="A44" s="160">
        <v>36</v>
      </c>
      <c r="B44" s="130" t="s">
        <v>44</v>
      </c>
      <c r="C44" s="130">
        <v>0</v>
      </c>
      <c r="D44" s="130">
        <v>0</v>
      </c>
      <c r="E44" s="130">
        <v>0</v>
      </c>
      <c r="F44" s="130">
        <v>0</v>
      </c>
      <c r="G44" s="130">
        <v>712</v>
      </c>
      <c r="H44" s="130">
        <v>1222.1199999999997</v>
      </c>
      <c r="I44" s="130">
        <v>1920</v>
      </c>
      <c r="J44" s="130">
        <v>1456.7699999999993</v>
      </c>
      <c r="K44" s="200">
        <f>J44*100/NPS_OS_8!N44</f>
        <v>0.59289565489050522</v>
      </c>
    </row>
    <row r="45" spans="1:13" s="321" customFormat="1" ht="12.75" customHeight="1" x14ac:dyDescent="0.2">
      <c r="A45" s="151"/>
      <c r="B45" s="137" t="s">
        <v>45</v>
      </c>
      <c r="C45" s="137">
        <f>SUM(C43:C44)</f>
        <v>0</v>
      </c>
      <c r="D45" s="137">
        <f t="shared" ref="D45:J45" si="3">SUM(D43:D44)</f>
        <v>0</v>
      </c>
      <c r="E45" s="137">
        <f t="shared" si="3"/>
        <v>2</v>
      </c>
      <c r="F45" s="137">
        <f t="shared" si="3"/>
        <v>56.739999999999995</v>
      </c>
      <c r="G45" s="137">
        <f t="shared" si="3"/>
        <v>1101</v>
      </c>
      <c r="H45" s="137">
        <f t="shared" si="3"/>
        <v>1766.04</v>
      </c>
      <c r="I45" s="137">
        <f t="shared" si="3"/>
        <v>2578</v>
      </c>
      <c r="J45" s="137">
        <f t="shared" si="3"/>
        <v>2358.7099999999991</v>
      </c>
      <c r="K45" s="201">
        <f>J45*100/NPS_OS_8!N45</f>
        <v>0.71601221711346053</v>
      </c>
    </row>
    <row r="46" spans="1:13" ht="12.75" customHeight="1" x14ac:dyDescent="0.2">
      <c r="A46" s="160">
        <v>37</v>
      </c>
      <c r="B46" s="130" t="s">
        <v>46</v>
      </c>
      <c r="C46" s="130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17356</v>
      </c>
      <c r="I46" s="130">
        <v>0</v>
      </c>
      <c r="J46" s="130">
        <v>17356</v>
      </c>
      <c r="K46" s="200">
        <f>J46*100/NPS_OS_8!N46</f>
        <v>16.947729203487974</v>
      </c>
    </row>
    <row r="47" spans="1:13" s="321" customFormat="1" ht="12.75" customHeight="1" x14ac:dyDescent="0.2">
      <c r="A47" s="151"/>
      <c r="B47" s="137" t="s">
        <v>47</v>
      </c>
      <c r="C47" s="137">
        <f>C46</f>
        <v>0</v>
      </c>
      <c r="D47" s="137">
        <f t="shared" ref="D47:J47" si="4">D46</f>
        <v>0</v>
      </c>
      <c r="E47" s="137">
        <f t="shared" si="4"/>
        <v>0</v>
      </c>
      <c r="F47" s="137">
        <f t="shared" si="4"/>
        <v>0</v>
      </c>
      <c r="G47" s="137">
        <f t="shared" si="4"/>
        <v>0</v>
      </c>
      <c r="H47" s="137">
        <f t="shared" si="4"/>
        <v>17356</v>
      </c>
      <c r="I47" s="137">
        <f t="shared" si="4"/>
        <v>0</v>
      </c>
      <c r="J47" s="137">
        <f t="shared" si="4"/>
        <v>17356</v>
      </c>
      <c r="K47" s="201">
        <f>J47*100/NPS_OS_8!N47</f>
        <v>16.947729203487974</v>
      </c>
      <c r="M47" s="183"/>
    </row>
    <row r="48" spans="1:13" ht="12.75" customHeight="1" x14ac:dyDescent="0.2">
      <c r="A48" s="160">
        <v>38</v>
      </c>
      <c r="B48" s="130" t="s">
        <v>48</v>
      </c>
      <c r="C48" s="130">
        <v>0</v>
      </c>
      <c r="D48" s="130">
        <v>0</v>
      </c>
      <c r="E48" s="130">
        <v>27</v>
      </c>
      <c r="F48" s="130">
        <v>336.09999999999997</v>
      </c>
      <c r="G48" s="130">
        <v>7908</v>
      </c>
      <c r="H48" s="130">
        <v>12129.66</v>
      </c>
      <c r="I48" s="130">
        <v>8188</v>
      </c>
      <c r="J48" s="130">
        <v>12645.01</v>
      </c>
      <c r="K48" s="200">
        <f>J48*100/NPS_OS_8!N48</f>
        <v>4.1200934108664029</v>
      </c>
    </row>
    <row r="49" spans="1:11" ht="12.75" customHeight="1" x14ac:dyDescent="0.2">
      <c r="A49" s="160">
        <v>39</v>
      </c>
      <c r="B49" s="130" t="s">
        <v>49</v>
      </c>
      <c r="C49" s="130">
        <v>0</v>
      </c>
      <c r="D49" s="130">
        <v>0</v>
      </c>
      <c r="E49" s="130">
        <v>5</v>
      </c>
      <c r="F49" s="130">
        <v>54.510000000000005</v>
      </c>
      <c r="G49" s="130">
        <v>1459</v>
      </c>
      <c r="H49" s="130">
        <v>3322.4200000000005</v>
      </c>
      <c r="I49" s="130">
        <v>1464</v>
      </c>
      <c r="J49" s="130">
        <v>3376.9300000000003</v>
      </c>
      <c r="K49" s="200">
        <f>J49*100/NPS_OS_8!N49</f>
        <v>11.19020967249153</v>
      </c>
    </row>
    <row r="50" spans="1:11" ht="12.75" customHeight="1" x14ac:dyDescent="0.2">
      <c r="A50" s="160">
        <v>40</v>
      </c>
      <c r="B50" s="130" t="s">
        <v>50</v>
      </c>
      <c r="C50" s="130">
        <v>0</v>
      </c>
      <c r="D50" s="130">
        <v>0</v>
      </c>
      <c r="E50" s="130">
        <v>0</v>
      </c>
      <c r="F50" s="130">
        <v>0</v>
      </c>
      <c r="G50" s="130">
        <v>60</v>
      </c>
      <c r="H50" s="130">
        <v>71.839999999999989</v>
      </c>
      <c r="I50" s="130">
        <v>60</v>
      </c>
      <c r="J50" s="130">
        <v>71.839999999999989</v>
      </c>
      <c r="K50" s="200">
        <f>J50*100/NPS_OS_8!N50</f>
        <v>1.3790614550019771</v>
      </c>
    </row>
    <row r="51" spans="1:11" ht="12.75" customHeight="1" x14ac:dyDescent="0.2">
      <c r="A51" s="160">
        <v>41</v>
      </c>
      <c r="B51" s="130" t="s">
        <v>52</v>
      </c>
      <c r="C51" s="130">
        <v>0</v>
      </c>
      <c r="D51" s="130">
        <v>0</v>
      </c>
      <c r="E51" s="130">
        <v>3</v>
      </c>
      <c r="F51" s="130">
        <v>74.900000000000006</v>
      </c>
      <c r="G51" s="130">
        <v>784</v>
      </c>
      <c r="H51" s="130">
        <v>357.57999999999993</v>
      </c>
      <c r="I51" s="130">
        <v>787</v>
      </c>
      <c r="J51" s="130">
        <v>432.48</v>
      </c>
      <c r="K51" s="200">
        <f>J51*100/NPS_OS_8!N51</f>
        <v>2.240440130858115</v>
      </c>
    </row>
    <row r="52" spans="1:11" ht="12.75" customHeight="1" x14ac:dyDescent="0.2">
      <c r="A52" s="160">
        <v>42</v>
      </c>
      <c r="B52" s="130" t="s">
        <v>1009</v>
      </c>
      <c r="C52" s="130">
        <v>0</v>
      </c>
      <c r="D52" s="130">
        <v>0</v>
      </c>
      <c r="E52" s="130">
        <v>1</v>
      </c>
      <c r="F52" s="130">
        <v>0.01</v>
      </c>
      <c r="G52" s="130">
        <v>14</v>
      </c>
      <c r="H52" s="130">
        <v>68.25</v>
      </c>
      <c r="I52" s="130">
        <v>22</v>
      </c>
      <c r="J52" s="130">
        <v>96.19</v>
      </c>
      <c r="K52" s="200">
        <f>J52*100/NPS_OS_8!N52</f>
        <v>1.5771463799743892</v>
      </c>
    </row>
    <row r="53" spans="1:11" ht="12.75" customHeight="1" x14ac:dyDescent="0.2">
      <c r="A53" s="160">
        <v>43</v>
      </c>
      <c r="B53" s="130" t="s">
        <v>53</v>
      </c>
      <c r="C53" s="130">
        <v>0</v>
      </c>
      <c r="D53" s="130">
        <v>0</v>
      </c>
      <c r="E53" s="130">
        <v>13</v>
      </c>
      <c r="F53" s="130">
        <v>121.01</v>
      </c>
      <c r="G53" s="130">
        <v>78</v>
      </c>
      <c r="H53" s="130">
        <v>641.41999999999973</v>
      </c>
      <c r="I53" s="130">
        <v>175</v>
      </c>
      <c r="J53" s="130">
        <v>994.66999999999985</v>
      </c>
      <c r="K53" s="200">
        <f>J53*100/NPS_OS_8!N53</f>
        <v>5.3670586368975766</v>
      </c>
    </row>
    <row r="54" spans="1:11" ht="12.75" customHeight="1" x14ac:dyDescent="0.2">
      <c r="A54" s="160">
        <v>44</v>
      </c>
      <c r="B54" s="130" t="s">
        <v>54</v>
      </c>
      <c r="C54" s="130">
        <v>0</v>
      </c>
      <c r="D54" s="130">
        <v>0</v>
      </c>
      <c r="E54" s="130">
        <v>0</v>
      </c>
      <c r="F54" s="130">
        <v>0</v>
      </c>
      <c r="G54" s="130">
        <v>67</v>
      </c>
      <c r="H54" s="130">
        <v>15.19</v>
      </c>
      <c r="I54" s="130">
        <v>67</v>
      </c>
      <c r="J54" s="130">
        <v>15.19</v>
      </c>
      <c r="K54" s="200">
        <f>J54*100/NPS_OS_8!N54</f>
        <v>0.2057585297002075</v>
      </c>
    </row>
    <row r="55" spans="1:11" ht="12.75" customHeight="1" x14ac:dyDescent="0.2">
      <c r="A55" s="160">
        <v>45</v>
      </c>
      <c r="B55" s="130" t="s">
        <v>55</v>
      </c>
      <c r="C55" s="130">
        <v>0</v>
      </c>
      <c r="D55" s="130">
        <v>0</v>
      </c>
      <c r="E55" s="130">
        <v>0</v>
      </c>
      <c r="F55" s="130">
        <v>0</v>
      </c>
      <c r="G55" s="130">
        <v>206</v>
      </c>
      <c r="H55" s="130">
        <v>100.57</v>
      </c>
      <c r="I55" s="130">
        <v>206</v>
      </c>
      <c r="J55" s="130">
        <v>100.57</v>
      </c>
      <c r="K55" s="200">
        <f>J55*100/NPS_OS_8!N55</f>
        <v>2.5877285522408799</v>
      </c>
    </row>
    <row r="56" spans="1:11" s="321" customFormat="1" ht="12.75" customHeight="1" x14ac:dyDescent="0.2">
      <c r="A56" s="151"/>
      <c r="B56" s="137" t="s">
        <v>56</v>
      </c>
      <c r="C56" s="137">
        <f>SUM(C48:C55)</f>
        <v>0</v>
      </c>
      <c r="D56" s="137">
        <f t="shared" ref="D56:J56" si="5">SUM(D48:D55)</f>
        <v>0</v>
      </c>
      <c r="E56" s="137">
        <f t="shared" si="5"/>
        <v>49</v>
      </c>
      <c r="F56" s="137">
        <f t="shared" si="5"/>
        <v>586.53</v>
      </c>
      <c r="G56" s="137">
        <f t="shared" si="5"/>
        <v>10576</v>
      </c>
      <c r="H56" s="137">
        <f t="shared" si="5"/>
        <v>16706.929999999997</v>
      </c>
      <c r="I56" s="137">
        <f t="shared" si="5"/>
        <v>10969</v>
      </c>
      <c r="J56" s="137">
        <f t="shared" si="5"/>
        <v>17732.879999999997</v>
      </c>
      <c r="K56" s="201">
        <f>J56*100/NPS_OS_8!N56</f>
        <v>4.4610826957197238</v>
      </c>
    </row>
    <row r="57" spans="1:11" s="321" customFormat="1" ht="12.75" customHeight="1" x14ac:dyDescent="0.2">
      <c r="A57" s="129"/>
      <c r="B57" s="186" t="s">
        <v>6</v>
      </c>
      <c r="C57" s="137">
        <f t="shared" ref="C57:J57" si="6">C56+C47+C45+C42</f>
        <v>232</v>
      </c>
      <c r="D57" s="137">
        <f t="shared" si="6"/>
        <v>2348.0399999999995</v>
      </c>
      <c r="E57" s="137">
        <f t="shared" si="6"/>
        <v>9031</v>
      </c>
      <c r="F57" s="137">
        <f t="shared" si="6"/>
        <v>31783.88</v>
      </c>
      <c r="G57" s="137">
        <f t="shared" si="6"/>
        <v>217243</v>
      </c>
      <c r="H57" s="137">
        <f t="shared" si="6"/>
        <v>481041.58999999997</v>
      </c>
      <c r="I57" s="137">
        <f t="shared" si="6"/>
        <v>310186</v>
      </c>
      <c r="J57" s="137">
        <f t="shared" si="6"/>
        <v>584210.90999999992</v>
      </c>
      <c r="K57" s="201">
        <f>J57*100/NPS_OS_8!N57</f>
        <v>2.5627458958007088</v>
      </c>
    </row>
    <row r="58" spans="1:11" ht="12.75" customHeight="1" x14ac:dyDescent="0.2">
      <c r="A58" s="202"/>
      <c r="B58" s="202"/>
      <c r="C58" s="202"/>
      <c r="D58" s="183" t="s">
        <v>1082</v>
      </c>
      <c r="E58" s="202"/>
      <c r="F58" s="202"/>
      <c r="G58" s="202"/>
      <c r="H58" s="202"/>
      <c r="I58" s="202"/>
      <c r="J58" s="202"/>
      <c r="K58" s="202"/>
    </row>
    <row r="59" spans="1:11" ht="12.75" customHeight="1" x14ac:dyDescent="0.2">
      <c r="A59" s="202"/>
      <c r="B59" s="202"/>
      <c r="C59" s="202"/>
      <c r="D59" s="202"/>
      <c r="E59" s="202"/>
      <c r="F59" s="202"/>
      <c r="G59" s="202"/>
      <c r="H59" s="202"/>
      <c r="I59" s="202"/>
      <c r="J59" s="202"/>
      <c r="K59" s="202"/>
    </row>
    <row r="60" spans="1:11" ht="12.75" customHeight="1" x14ac:dyDescent="0.2">
      <c r="A60" s="202"/>
      <c r="B60" s="202"/>
      <c r="C60" s="202"/>
      <c r="D60" s="202"/>
      <c r="E60" s="202"/>
      <c r="F60" s="202"/>
      <c r="G60" s="202"/>
      <c r="H60" s="202"/>
      <c r="I60" s="202"/>
      <c r="J60" s="202"/>
      <c r="K60" s="202"/>
    </row>
    <row r="61" spans="1:11" ht="12.75" customHeight="1" x14ac:dyDescent="0.2">
      <c r="A61" s="202"/>
      <c r="B61" s="202"/>
      <c r="C61" s="202"/>
      <c r="D61" s="202"/>
      <c r="E61" s="202"/>
      <c r="F61" s="202"/>
      <c r="G61" s="202"/>
      <c r="H61" s="202"/>
      <c r="I61" s="202"/>
      <c r="J61" s="202"/>
      <c r="K61" s="202"/>
    </row>
    <row r="62" spans="1:11" ht="12.75" customHeight="1" x14ac:dyDescent="0.2">
      <c r="A62" s="202"/>
      <c r="B62" s="202"/>
      <c r="C62" s="202"/>
      <c r="D62" s="202"/>
      <c r="E62" s="202"/>
      <c r="F62" s="202"/>
      <c r="G62" s="202"/>
      <c r="H62" s="202"/>
      <c r="I62" s="202"/>
      <c r="J62" s="202"/>
      <c r="K62" s="202"/>
    </row>
    <row r="63" spans="1:11" ht="12.75" customHeight="1" x14ac:dyDescent="0.2">
      <c r="A63" s="202"/>
      <c r="B63" s="202"/>
      <c r="C63" s="202"/>
      <c r="D63" s="202"/>
      <c r="E63" s="202"/>
      <c r="F63" s="202"/>
      <c r="G63" s="202"/>
      <c r="H63" s="202"/>
      <c r="I63" s="202"/>
      <c r="J63" s="202"/>
      <c r="K63" s="202"/>
    </row>
    <row r="64" spans="1:11" ht="12.75" customHeight="1" x14ac:dyDescent="0.2">
      <c r="A64" s="202"/>
      <c r="B64" s="202"/>
      <c r="C64" s="202"/>
      <c r="D64" s="202"/>
      <c r="E64" s="202"/>
      <c r="F64" s="202"/>
      <c r="G64" s="202"/>
      <c r="H64" s="202"/>
      <c r="I64" s="202"/>
      <c r="J64" s="202"/>
      <c r="K64" s="202"/>
    </row>
    <row r="65" spans="1:11" ht="12.75" customHeight="1" x14ac:dyDescent="0.2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</row>
    <row r="66" spans="1:11" ht="12.75" customHeight="1" x14ac:dyDescent="0.2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</row>
    <row r="67" spans="1:11" ht="12.75" customHeight="1" x14ac:dyDescent="0.2">
      <c r="A67" s="202"/>
      <c r="B67" s="202"/>
      <c r="C67" s="202"/>
      <c r="D67" s="202"/>
      <c r="E67" s="202"/>
      <c r="F67" s="202"/>
      <c r="G67" s="202"/>
      <c r="H67" s="202"/>
      <c r="I67" s="202"/>
      <c r="J67" s="202"/>
      <c r="K67" s="202"/>
    </row>
    <row r="68" spans="1:11" ht="12.75" customHeight="1" x14ac:dyDescent="0.2">
      <c r="A68" s="202"/>
      <c r="B68" s="202"/>
      <c r="C68" s="202"/>
      <c r="D68" s="202"/>
      <c r="E68" s="202"/>
      <c r="F68" s="202"/>
      <c r="G68" s="202"/>
      <c r="H68" s="202"/>
      <c r="I68" s="202"/>
      <c r="J68" s="202"/>
      <c r="K68" s="202"/>
    </row>
    <row r="69" spans="1:11" ht="12.75" customHeight="1" x14ac:dyDescent="0.2">
      <c r="A69" s="202"/>
      <c r="B69" s="202"/>
      <c r="C69" s="202"/>
      <c r="D69" s="202"/>
      <c r="E69" s="202"/>
      <c r="F69" s="202"/>
      <c r="G69" s="202"/>
      <c r="H69" s="202"/>
      <c r="I69" s="202"/>
      <c r="J69" s="202"/>
      <c r="K69" s="202"/>
    </row>
    <row r="70" spans="1:11" ht="12.75" customHeight="1" x14ac:dyDescent="0.2">
      <c r="A70" s="202"/>
      <c r="B70" s="202"/>
      <c r="C70" s="202"/>
      <c r="D70" s="202"/>
      <c r="E70" s="202"/>
      <c r="F70" s="202"/>
      <c r="G70" s="202"/>
      <c r="H70" s="202"/>
      <c r="I70" s="202"/>
      <c r="J70" s="202"/>
      <c r="K70" s="202"/>
    </row>
    <row r="71" spans="1:11" ht="12.75" customHeight="1" x14ac:dyDescent="0.2">
      <c r="A71" s="202"/>
      <c r="B71" s="202"/>
      <c r="C71" s="202"/>
      <c r="D71" s="202"/>
      <c r="E71" s="202"/>
      <c r="F71" s="202"/>
      <c r="G71" s="202"/>
      <c r="H71" s="202"/>
      <c r="I71" s="202"/>
      <c r="J71" s="202"/>
      <c r="K71" s="202"/>
    </row>
    <row r="72" spans="1:11" ht="12.75" customHeight="1" x14ac:dyDescent="0.2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</row>
    <row r="73" spans="1:11" ht="12.75" customHeight="1" x14ac:dyDescent="0.2">
      <c r="A73" s="202"/>
      <c r="B73" s="202"/>
      <c r="C73" s="202"/>
      <c r="D73" s="202"/>
      <c r="E73" s="202"/>
      <c r="F73" s="202"/>
      <c r="G73" s="202"/>
      <c r="H73" s="202"/>
      <c r="I73" s="202"/>
      <c r="J73" s="202"/>
      <c r="K73" s="202"/>
    </row>
    <row r="74" spans="1:11" ht="12.75" customHeight="1" x14ac:dyDescent="0.2">
      <c r="A74" s="202"/>
      <c r="B74" s="202"/>
      <c r="C74" s="202"/>
      <c r="D74" s="202"/>
      <c r="E74" s="202"/>
      <c r="F74" s="202"/>
      <c r="G74" s="202"/>
      <c r="H74" s="202"/>
      <c r="I74" s="202"/>
      <c r="J74" s="202"/>
      <c r="K74" s="202"/>
    </row>
    <row r="75" spans="1:11" ht="12.75" customHeight="1" x14ac:dyDescent="0.2">
      <c r="A75" s="202"/>
      <c r="B75" s="202"/>
      <c r="C75" s="202"/>
      <c r="D75" s="202"/>
      <c r="E75" s="202"/>
      <c r="F75" s="202"/>
      <c r="G75" s="202"/>
      <c r="H75" s="202"/>
      <c r="I75" s="202"/>
      <c r="J75" s="202"/>
      <c r="K75" s="202"/>
    </row>
    <row r="76" spans="1:11" ht="12.75" customHeight="1" x14ac:dyDescent="0.2">
      <c r="A76" s="202"/>
      <c r="B76" s="202"/>
      <c r="C76" s="202"/>
      <c r="D76" s="202"/>
      <c r="E76" s="202"/>
      <c r="F76" s="202"/>
      <c r="G76" s="202"/>
      <c r="H76" s="202"/>
      <c r="I76" s="202"/>
      <c r="J76" s="202"/>
      <c r="K76" s="202"/>
    </row>
    <row r="77" spans="1:11" ht="12.75" customHeight="1" x14ac:dyDescent="0.2">
      <c r="A77" s="202"/>
      <c r="B77" s="202"/>
      <c r="C77" s="202"/>
      <c r="D77" s="202"/>
      <c r="E77" s="202"/>
      <c r="F77" s="202"/>
      <c r="G77" s="202"/>
      <c r="H77" s="202"/>
      <c r="I77" s="202"/>
      <c r="J77" s="202"/>
      <c r="K77" s="202"/>
    </row>
    <row r="78" spans="1:11" ht="12.75" customHeight="1" x14ac:dyDescent="0.2">
      <c r="A78" s="202"/>
      <c r="B78" s="202"/>
      <c r="C78" s="202"/>
      <c r="D78" s="202"/>
      <c r="E78" s="202"/>
      <c r="F78" s="202"/>
      <c r="G78" s="202"/>
      <c r="H78" s="202"/>
      <c r="I78" s="202"/>
      <c r="J78" s="202"/>
      <c r="K78" s="202"/>
    </row>
    <row r="79" spans="1:11" ht="12.75" customHeight="1" x14ac:dyDescent="0.2">
      <c r="A79" s="202"/>
      <c r="B79" s="202"/>
      <c r="C79" s="202"/>
      <c r="D79" s="202"/>
      <c r="E79" s="202"/>
      <c r="F79" s="202"/>
      <c r="G79" s="202"/>
      <c r="H79" s="202"/>
      <c r="I79" s="202"/>
      <c r="J79" s="202"/>
      <c r="K79" s="202"/>
    </row>
    <row r="80" spans="1:11" ht="12.75" customHeight="1" x14ac:dyDescent="0.2">
      <c r="A80" s="202"/>
      <c r="B80" s="202"/>
      <c r="C80" s="202"/>
      <c r="D80" s="202"/>
      <c r="E80" s="202"/>
      <c r="F80" s="202"/>
      <c r="G80" s="202"/>
      <c r="H80" s="202"/>
      <c r="I80" s="202"/>
      <c r="J80" s="202"/>
      <c r="K80" s="202"/>
    </row>
    <row r="81" spans="1:11" ht="12.75" customHeight="1" x14ac:dyDescent="0.2">
      <c r="A81" s="202"/>
      <c r="B81" s="202"/>
      <c r="C81" s="202"/>
      <c r="D81" s="202"/>
      <c r="E81" s="202"/>
      <c r="F81" s="202"/>
      <c r="G81" s="202"/>
      <c r="H81" s="202"/>
      <c r="I81" s="202"/>
      <c r="J81" s="202"/>
      <c r="K81" s="202"/>
    </row>
    <row r="82" spans="1:11" ht="12.75" customHeight="1" x14ac:dyDescent="0.2">
      <c r="A82" s="202"/>
      <c r="B82" s="202"/>
      <c r="C82" s="202"/>
      <c r="D82" s="202"/>
      <c r="E82" s="202"/>
      <c r="F82" s="202"/>
      <c r="G82" s="202"/>
      <c r="H82" s="202"/>
      <c r="I82" s="202"/>
      <c r="J82" s="202"/>
      <c r="K82" s="202"/>
    </row>
    <row r="83" spans="1:11" ht="12.75" customHeight="1" x14ac:dyDescent="0.2">
      <c r="A83" s="202"/>
      <c r="B83" s="202"/>
      <c r="C83" s="202"/>
      <c r="D83" s="202"/>
      <c r="E83" s="202"/>
      <c r="F83" s="202"/>
      <c r="G83" s="202"/>
      <c r="H83" s="202"/>
      <c r="I83" s="202"/>
      <c r="J83" s="202"/>
      <c r="K83" s="202"/>
    </row>
    <row r="84" spans="1:11" ht="12.75" customHeight="1" x14ac:dyDescent="0.2">
      <c r="A84" s="202"/>
      <c r="B84" s="202"/>
      <c r="C84" s="202"/>
      <c r="D84" s="202"/>
      <c r="E84" s="202"/>
      <c r="F84" s="202"/>
      <c r="G84" s="202"/>
      <c r="H84" s="202"/>
      <c r="I84" s="202"/>
      <c r="J84" s="202"/>
      <c r="K84" s="202"/>
    </row>
    <row r="85" spans="1:11" ht="12.75" customHeight="1" x14ac:dyDescent="0.2">
      <c r="A85" s="202"/>
      <c r="B85" s="202"/>
      <c r="C85" s="202"/>
      <c r="D85" s="202"/>
      <c r="E85" s="202"/>
      <c r="F85" s="202"/>
      <c r="G85" s="202"/>
      <c r="H85" s="202"/>
      <c r="I85" s="202"/>
      <c r="J85" s="202"/>
      <c r="K85" s="202"/>
    </row>
    <row r="86" spans="1:11" ht="12.75" customHeight="1" x14ac:dyDescent="0.2">
      <c r="A86" s="202"/>
      <c r="B86" s="202"/>
      <c r="C86" s="202"/>
      <c r="D86" s="202"/>
      <c r="E86" s="202"/>
      <c r="F86" s="202"/>
      <c r="G86" s="202"/>
      <c r="H86" s="202"/>
      <c r="I86" s="202"/>
      <c r="J86" s="202"/>
      <c r="K86" s="202"/>
    </row>
    <row r="87" spans="1:11" ht="12.75" customHeight="1" x14ac:dyDescent="0.2">
      <c r="A87" s="202"/>
      <c r="B87" s="202"/>
      <c r="C87" s="202"/>
      <c r="D87" s="202"/>
      <c r="E87" s="202"/>
      <c r="F87" s="202"/>
      <c r="G87" s="202"/>
      <c r="H87" s="202"/>
      <c r="I87" s="202"/>
      <c r="J87" s="202"/>
      <c r="K87" s="202"/>
    </row>
    <row r="88" spans="1:11" ht="12.75" customHeight="1" x14ac:dyDescent="0.2">
      <c r="A88" s="202"/>
      <c r="B88" s="202"/>
      <c r="C88" s="202"/>
      <c r="D88" s="202"/>
      <c r="E88" s="202"/>
      <c r="F88" s="202"/>
      <c r="G88" s="202"/>
      <c r="H88" s="202"/>
      <c r="I88" s="202"/>
      <c r="J88" s="202"/>
      <c r="K88" s="202"/>
    </row>
    <row r="89" spans="1:11" ht="12.75" customHeight="1" x14ac:dyDescent="0.2">
      <c r="A89" s="202"/>
      <c r="B89" s="202"/>
      <c r="C89" s="202"/>
      <c r="D89" s="202"/>
      <c r="E89" s="202"/>
      <c r="F89" s="202"/>
      <c r="G89" s="202"/>
      <c r="H89" s="202"/>
      <c r="I89" s="202"/>
      <c r="J89" s="202"/>
      <c r="K89" s="202"/>
    </row>
    <row r="90" spans="1:11" ht="12.75" customHeight="1" x14ac:dyDescent="0.2">
      <c r="A90" s="202"/>
      <c r="B90" s="202"/>
      <c r="C90" s="202"/>
      <c r="D90" s="202"/>
      <c r="E90" s="202"/>
      <c r="F90" s="202"/>
      <c r="G90" s="202"/>
      <c r="H90" s="202"/>
      <c r="I90" s="202"/>
      <c r="J90" s="202"/>
      <c r="K90" s="202"/>
    </row>
    <row r="91" spans="1:11" ht="12.75" customHeight="1" x14ac:dyDescent="0.2">
      <c r="A91" s="202"/>
      <c r="B91" s="202"/>
      <c r="C91" s="202"/>
      <c r="D91" s="202"/>
      <c r="E91" s="202"/>
      <c r="F91" s="202"/>
      <c r="G91" s="202"/>
      <c r="H91" s="202"/>
      <c r="I91" s="202"/>
      <c r="J91" s="202"/>
      <c r="K91" s="202"/>
    </row>
    <row r="92" spans="1:11" ht="12.75" customHeight="1" x14ac:dyDescent="0.2">
      <c r="A92" s="202"/>
      <c r="B92" s="202"/>
      <c r="C92" s="202"/>
      <c r="D92" s="202"/>
      <c r="E92" s="202"/>
      <c r="F92" s="202"/>
      <c r="G92" s="202"/>
      <c r="H92" s="202"/>
      <c r="I92" s="202"/>
      <c r="J92" s="202"/>
      <c r="K92" s="202"/>
    </row>
    <row r="93" spans="1:11" ht="12.75" customHeight="1" x14ac:dyDescent="0.2">
      <c r="A93" s="202"/>
      <c r="B93" s="202"/>
      <c r="C93" s="202"/>
      <c r="D93" s="202"/>
      <c r="E93" s="202"/>
      <c r="F93" s="202"/>
      <c r="G93" s="202"/>
      <c r="H93" s="202"/>
      <c r="I93" s="202"/>
      <c r="J93" s="202"/>
      <c r="K93" s="202"/>
    </row>
    <row r="94" spans="1:11" ht="12.75" customHeight="1" x14ac:dyDescent="0.2">
      <c r="A94" s="202"/>
      <c r="B94" s="202"/>
      <c r="C94" s="202"/>
      <c r="D94" s="202"/>
      <c r="E94" s="202"/>
      <c r="F94" s="202"/>
      <c r="G94" s="202"/>
      <c r="H94" s="202"/>
      <c r="I94" s="202"/>
      <c r="J94" s="202"/>
      <c r="K94" s="202"/>
    </row>
    <row r="95" spans="1:11" ht="12.75" customHeight="1" x14ac:dyDescent="0.2">
      <c r="A95" s="202"/>
      <c r="B95" s="202"/>
      <c r="C95" s="202"/>
      <c r="D95" s="202"/>
      <c r="E95" s="202"/>
      <c r="F95" s="202"/>
      <c r="G95" s="202"/>
      <c r="H95" s="202"/>
      <c r="I95" s="202"/>
      <c r="J95" s="202"/>
      <c r="K95" s="202"/>
    </row>
    <row r="96" spans="1:11" ht="12.75" customHeight="1" x14ac:dyDescent="0.2">
      <c r="A96" s="202"/>
      <c r="B96" s="202"/>
      <c r="C96" s="202"/>
      <c r="D96" s="202"/>
      <c r="E96" s="202"/>
      <c r="F96" s="202"/>
      <c r="G96" s="202"/>
      <c r="H96" s="202"/>
      <c r="I96" s="202"/>
      <c r="J96" s="202"/>
      <c r="K96" s="202"/>
    </row>
    <row r="97" spans="1:11" ht="12.75" customHeight="1" x14ac:dyDescent="0.2">
      <c r="A97" s="202"/>
      <c r="B97" s="202"/>
      <c r="C97" s="202"/>
      <c r="D97" s="202"/>
      <c r="E97" s="202"/>
      <c r="F97" s="202"/>
      <c r="G97" s="202"/>
      <c r="H97" s="202"/>
      <c r="I97" s="202"/>
      <c r="J97" s="202"/>
      <c r="K97" s="202"/>
    </row>
    <row r="98" spans="1:11" ht="12.75" customHeight="1" x14ac:dyDescent="0.2">
      <c r="A98" s="202"/>
      <c r="B98" s="202"/>
      <c r="C98" s="202"/>
      <c r="D98" s="202"/>
      <c r="E98" s="202"/>
      <c r="F98" s="202"/>
      <c r="G98" s="202"/>
      <c r="H98" s="202"/>
      <c r="I98" s="202"/>
      <c r="J98" s="202"/>
      <c r="K98" s="202"/>
    </row>
    <row r="99" spans="1:11" ht="12.75" customHeight="1" x14ac:dyDescent="0.2">
      <c r="A99" s="202"/>
      <c r="B99" s="202"/>
      <c r="C99" s="202"/>
      <c r="D99" s="202"/>
      <c r="E99" s="202"/>
      <c r="F99" s="202"/>
      <c r="G99" s="202"/>
      <c r="H99" s="202"/>
      <c r="I99" s="202"/>
      <c r="J99" s="202"/>
      <c r="K99" s="202"/>
    </row>
    <row r="100" spans="1:11" ht="12.75" customHeight="1" x14ac:dyDescent="0.2">
      <c r="A100" s="202"/>
      <c r="B100" s="202"/>
      <c r="C100" s="202"/>
      <c r="D100" s="202"/>
      <c r="E100" s="202"/>
      <c r="F100" s="202"/>
      <c r="G100" s="202"/>
      <c r="H100" s="202"/>
      <c r="I100" s="202"/>
      <c r="J100" s="202"/>
      <c r="K100" s="202"/>
    </row>
  </sheetData>
  <mergeCells count="9">
    <mergeCell ref="A1:K1"/>
    <mergeCell ref="A2:K2"/>
    <mergeCell ref="G4:H4"/>
    <mergeCell ref="G3:H3"/>
    <mergeCell ref="A4:A5"/>
    <mergeCell ref="B4:B5"/>
    <mergeCell ref="I4:J4"/>
    <mergeCell ref="E4:F4"/>
    <mergeCell ref="C4:D4"/>
  </mergeCells>
  <pageMargins left="1.1811023622047245" right="0.43307086614173229" top="0.51181102362204722" bottom="0.23622047244094491" header="0" footer="0"/>
  <pageSetup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AP100"/>
  <sheetViews>
    <sheetView view="pageBreakPreview" zoomScale="60" zoomScaleNormal="13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N60" sqref="N60"/>
    </sheetView>
  </sheetViews>
  <sheetFormatPr defaultColWidth="14.42578125" defaultRowHeight="15" customHeight="1" x14ac:dyDescent="0.2"/>
  <cols>
    <col min="1" max="1" width="4.140625" style="367" customWidth="1"/>
    <col min="2" max="2" width="20.5703125" style="367" customWidth="1"/>
    <col min="3" max="3" width="7.140625" style="367" customWidth="1"/>
    <col min="4" max="4" width="7.5703125" style="367" customWidth="1"/>
    <col min="5" max="5" width="7" style="367" customWidth="1"/>
    <col min="6" max="6" width="7.85546875" style="367" customWidth="1"/>
    <col min="7" max="7" width="7" style="367" customWidth="1"/>
    <col min="8" max="8" width="6" style="367" customWidth="1"/>
    <col min="9" max="10" width="6.85546875" style="367" customWidth="1"/>
    <col min="11" max="11" width="7" style="367" customWidth="1"/>
    <col min="12" max="12" width="6.85546875" style="367" customWidth="1"/>
    <col min="13" max="13" width="7" style="367" customWidth="1"/>
    <col min="14" max="14" width="11.140625" style="367" customWidth="1"/>
    <col min="15" max="16" width="7.85546875" style="367" customWidth="1"/>
    <col min="17" max="17" width="7" style="367" customWidth="1"/>
    <col min="18" max="18" width="6.5703125" style="367" customWidth="1"/>
    <col min="19" max="19" width="5.5703125" style="367" customWidth="1"/>
    <col min="20" max="21" width="7" style="367" customWidth="1"/>
    <col min="22" max="22" width="6.85546875" style="367" customWidth="1"/>
    <col min="23" max="23" width="7" style="367" customWidth="1"/>
    <col min="24" max="24" width="7.140625" style="367" customWidth="1"/>
    <col min="25" max="25" width="7" style="367" customWidth="1"/>
    <col min="26" max="27" width="7.140625" style="367" customWidth="1"/>
    <col min="28" max="31" width="5.85546875" style="367" hidden="1" customWidth="1"/>
    <col min="32" max="32" width="7" style="367" hidden="1" customWidth="1"/>
    <col min="33" max="34" width="5.85546875" style="367" hidden="1" customWidth="1"/>
    <col min="35" max="35" width="7.140625" style="367" hidden="1" customWidth="1"/>
    <col min="36" max="36" width="5.85546875" style="367" hidden="1" customWidth="1"/>
    <col min="37" max="37" width="7.28515625" style="367" hidden="1" customWidth="1"/>
    <col min="38" max="38" width="5.85546875" style="367" hidden="1" customWidth="1"/>
    <col min="39" max="42" width="0" style="367" hidden="1" customWidth="1"/>
    <col min="43" max="16384" width="14.42578125" style="367"/>
  </cols>
  <sheetData>
    <row r="1" spans="1:42" ht="18.75" customHeight="1" x14ac:dyDescent="0.2">
      <c r="A1" s="481" t="s">
        <v>1063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</row>
    <row r="2" spans="1:42" ht="12.75" customHeight="1" x14ac:dyDescent="0.2">
      <c r="A2" s="482" t="s">
        <v>1062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8"/>
      <c r="AA2" s="478"/>
    </row>
    <row r="3" spans="1:42" ht="14.25" customHeight="1" x14ac:dyDescent="0.2">
      <c r="A3" s="295"/>
      <c r="B3" s="296" t="s">
        <v>61</v>
      </c>
      <c r="C3" s="475" t="s">
        <v>159</v>
      </c>
      <c r="D3" s="483"/>
      <c r="E3" s="483"/>
      <c r="F3" s="483"/>
      <c r="G3" s="476"/>
      <c r="H3" s="475" t="s">
        <v>160</v>
      </c>
      <c r="I3" s="483"/>
      <c r="J3" s="483"/>
      <c r="K3" s="483"/>
      <c r="L3" s="476"/>
      <c r="M3" s="475" t="s">
        <v>161</v>
      </c>
      <c r="N3" s="483"/>
      <c r="O3" s="483"/>
      <c r="P3" s="483"/>
      <c r="Q3" s="476"/>
      <c r="R3" s="475" t="s">
        <v>998</v>
      </c>
      <c r="S3" s="483"/>
      <c r="T3" s="483"/>
      <c r="U3" s="483"/>
      <c r="V3" s="476"/>
      <c r="W3" s="475" t="s">
        <v>162</v>
      </c>
      <c r="X3" s="483"/>
      <c r="Y3" s="483"/>
      <c r="Z3" s="483"/>
      <c r="AA3" s="483"/>
      <c r="AB3" s="491" t="s">
        <v>1059</v>
      </c>
      <c r="AC3" s="492"/>
      <c r="AD3" s="492"/>
      <c r="AE3" s="492"/>
      <c r="AF3" s="492"/>
      <c r="AG3" s="491" t="s">
        <v>1060</v>
      </c>
      <c r="AH3" s="492"/>
      <c r="AI3" s="492"/>
      <c r="AJ3" s="492"/>
      <c r="AK3" s="492"/>
      <c r="AL3" s="486" t="s">
        <v>1061</v>
      </c>
      <c r="AM3" s="487"/>
      <c r="AN3" s="487"/>
      <c r="AO3" s="487"/>
      <c r="AP3" s="488"/>
    </row>
    <row r="4" spans="1:42" ht="12" customHeight="1" x14ac:dyDescent="0.2">
      <c r="A4" s="479" t="s">
        <v>163</v>
      </c>
      <c r="B4" s="479" t="s">
        <v>2</v>
      </c>
      <c r="C4" s="475" t="s">
        <v>164</v>
      </c>
      <c r="D4" s="476"/>
      <c r="E4" s="475" t="s">
        <v>165</v>
      </c>
      <c r="F4" s="476"/>
      <c r="G4" s="479" t="s">
        <v>152</v>
      </c>
      <c r="H4" s="475" t="s">
        <v>164</v>
      </c>
      <c r="I4" s="476"/>
      <c r="J4" s="475" t="s">
        <v>165</v>
      </c>
      <c r="K4" s="476"/>
      <c r="L4" s="479" t="s">
        <v>152</v>
      </c>
      <c r="M4" s="475" t="s">
        <v>164</v>
      </c>
      <c r="N4" s="476"/>
      <c r="O4" s="475" t="s">
        <v>165</v>
      </c>
      <c r="P4" s="476"/>
      <c r="Q4" s="479" t="s">
        <v>166</v>
      </c>
      <c r="R4" s="475" t="s">
        <v>164</v>
      </c>
      <c r="S4" s="476"/>
      <c r="T4" s="475" t="s">
        <v>165</v>
      </c>
      <c r="U4" s="476"/>
      <c r="V4" s="479" t="s">
        <v>166</v>
      </c>
      <c r="W4" s="475" t="s">
        <v>164</v>
      </c>
      <c r="X4" s="476"/>
      <c r="Y4" s="475" t="s">
        <v>165</v>
      </c>
      <c r="Z4" s="476"/>
      <c r="AA4" s="484" t="s">
        <v>166</v>
      </c>
      <c r="AB4" s="491" t="s">
        <v>164</v>
      </c>
      <c r="AC4" s="492"/>
      <c r="AD4" s="491" t="s">
        <v>165</v>
      </c>
      <c r="AE4" s="492"/>
      <c r="AF4" s="491" t="s">
        <v>166</v>
      </c>
      <c r="AG4" s="491" t="s">
        <v>164</v>
      </c>
      <c r="AH4" s="492"/>
      <c r="AI4" s="491" t="s">
        <v>165</v>
      </c>
      <c r="AJ4" s="492"/>
      <c r="AK4" s="491" t="s">
        <v>166</v>
      </c>
      <c r="AL4" s="486" t="s">
        <v>164</v>
      </c>
      <c r="AM4" s="488"/>
      <c r="AN4" s="486" t="s">
        <v>165</v>
      </c>
      <c r="AO4" s="488"/>
      <c r="AP4" s="489" t="s">
        <v>166</v>
      </c>
    </row>
    <row r="5" spans="1:42" ht="12" customHeight="1" x14ac:dyDescent="0.2">
      <c r="A5" s="480"/>
      <c r="B5" s="480"/>
      <c r="C5" s="295" t="s">
        <v>167</v>
      </c>
      <c r="D5" s="295" t="s">
        <v>168</v>
      </c>
      <c r="E5" s="295" t="s">
        <v>167</v>
      </c>
      <c r="F5" s="295" t="s">
        <v>168</v>
      </c>
      <c r="G5" s="480"/>
      <c r="H5" s="295" t="s">
        <v>167</v>
      </c>
      <c r="I5" s="295" t="s">
        <v>168</v>
      </c>
      <c r="J5" s="295" t="s">
        <v>167</v>
      </c>
      <c r="K5" s="295" t="s">
        <v>168</v>
      </c>
      <c r="L5" s="480"/>
      <c r="M5" s="295" t="s">
        <v>167</v>
      </c>
      <c r="N5" s="295" t="s">
        <v>168</v>
      </c>
      <c r="O5" s="295" t="s">
        <v>167</v>
      </c>
      <c r="P5" s="295" t="s">
        <v>168</v>
      </c>
      <c r="Q5" s="480"/>
      <c r="R5" s="295" t="s">
        <v>167</v>
      </c>
      <c r="S5" s="295" t="s">
        <v>168</v>
      </c>
      <c r="T5" s="295" t="s">
        <v>167</v>
      </c>
      <c r="U5" s="295" t="s">
        <v>168</v>
      </c>
      <c r="V5" s="480"/>
      <c r="W5" s="295" t="s">
        <v>167</v>
      </c>
      <c r="X5" s="295" t="s">
        <v>168</v>
      </c>
      <c r="Y5" s="295" t="s">
        <v>167</v>
      </c>
      <c r="Z5" s="295" t="s">
        <v>168</v>
      </c>
      <c r="AA5" s="485"/>
      <c r="AB5" s="364" t="s">
        <v>167</v>
      </c>
      <c r="AC5" s="364" t="s">
        <v>168</v>
      </c>
      <c r="AD5" s="364" t="s">
        <v>167</v>
      </c>
      <c r="AE5" s="364" t="s">
        <v>168</v>
      </c>
      <c r="AF5" s="492"/>
      <c r="AG5" s="364" t="s">
        <v>167</v>
      </c>
      <c r="AH5" s="364" t="s">
        <v>168</v>
      </c>
      <c r="AI5" s="364" t="s">
        <v>167</v>
      </c>
      <c r="AJ5" s="364" t="s">
        <v>168</v>
      </c>
      <c r="AK5" s="492"/>
      <c r="AL5" s="365" t="s">
        <v>167</v>
      </c>
      <c r="AM5" s="365" t="s">
        <v>168</v>
      </c>
      <c r="AN5" s="365" t="s">
        <v>167</v>
      </c>
      <c r="AO5" s="365" t="s">
        <v>168</v>
      </c>
      <c r="AP5" s="490"/>
    </row>
    <row r="6" spans="1:42" ht="12" customHeight="1" x14ac:dyDescent="0.2">
      <c r="A6" s="368">
        <v>1</v>
      </c>
      <c r="B6" s="344" t="s">
        <v>7</v>
      </c>
      <c r="C6" s="344">
        <v>1753</v>
      </c>
      <c r="D6" s="344">
        <v>3383.5</v>
      </c>
      <c r="E6" s="344">
        <v>3542</v>
      </c>
      <c r="F6" s="344">
        <v>11098</v>
      </c>
      <c r="G6" s="369">
        <f>D6/F6*100</f>
        <v>30.487475220760494</v>
      </c>
      <c r="H6" s="344">
        <v>337</v>
      </c>
      <c r="I6" s="344">
        <v>589.79638209999996</v>
      </c>
      <c r="J6" s="344">
        <v>1720</v>
      </c>
      <c r="K6" s="344">
        <v>8816.4925573</v>
      </c>
      <c r="L6" s="369">
        <f>I6/K6*100</f>
        <v>6.6896940962271012</v>
      </c>
      <c r="M6" s="344">
        <v>16132</v>
      </c>
      <c r="N6" s="344">
        <v>9712.6330962000102</v>
      </c>
      <c r="O6" s="344">
        <v>18739</v>
      </c>
      <c r="P6" s="344">
        <v>10438.887313900001</v>
      </c>
      <c r="Q6" s="369">
        <f>N6/P6*100</f>
        <v>93.042800483793513</v>
      </c>
      <c r="R6" s="344">
        <v>235</v>
      </c>
      <c r="S6" s="344">
        <v>243.30225399999998</v>
      </c>
      <c r="T6" s="344">
        <v>2419</v>
      </c>
      <c r="U6" s="344">
        <v>5398.2583412000004</v>
      </c>
      <c r="V6" s="369">
        <f>S6/U6*100</f>
        <v>4.5070509527692471</v>
      </c>
      <c r="W6" s="344">
        <v>7889</v>
      </c>
      <c r="X6" s="344">
        <v>17536.121879500002</v>
      </c>
      <c r="Y6" s="344">
        <v>29958</v>
      </c>
      <c r="Z6" s="344">
        <v>73855.5561342</v>
      </c>
      <c r="AA6" s="370">
        <f>X6/Z6*100</f>
        <v>23.743808587177668</v>
      </c>
      <c r="AB6" s="362">
        <v>19427</v>
      </c>
      <c r="AC6" s="362">
        <v>1475.6780229000001</v>
      </c>
      <c r="AD6" s="362">
        <v>55022</v>
      </c>
      <c r="AE6" s="362">
        <v>4534.9170839999797</v>
      </c>
      <c r="AF6" s="362">
        <f>AC6/AE6*100</f>
        <v>32.540352900970632</v>
      </c>
      <c r="AG6" s="362">
        <v>3435</v>
      </c>
      <c r="AH6" s="362">
        <v>208.045457</v>
      </c>
      <c r="AI6" s="362">
        <v>4008</v>
      </c>
      <c r="AJ6" s="362">
        <v>208.13139989999999</v>
      </c>
      <c r="AK6" s="362">
        <f>AH6/AJ6*100</f>
        <v>99.958707383873218</v>
      </c>
      <c r="AL6" s="375">
        <v>176</v>
      </c>
      <c r="AM6" s="376">
        <v>597.45000000000005</v>
      </c>
      <c r="AN6" s="375">
        <v>2078</v>
      </c>
      <c r="AO6" s="376">
        <v>9404.9599999999991</v>
      </c>
      <c r="AP6" s="377">
        <f>AM6/AO6</f>
        <v>6.3524991068542563E-2</v>
      </c>
    </row>
    <row r="7" spans="1:42" ht="12" customHeight="1" x14ac:dyDescent="0.2">
      <c r="A7" s="368">
        <v>2</v>
      </c>
      <c r="B7" s="344" t="s">
        <v>8</v>
      </c>
      <c r="C7" s="344">
        <v>2547</v>
      </c>
      <c r="D7" s="344">
        <v>5492.866688500003</v>
      </c>
      <c r="E7" s="344">
        <v>5509</v>
      </c>
      <c r="F7" s="344">
        <v>15689.766311299956</v>
      </c>
      <c r="G7" s="369">
        <f t="shared" ref="G7:G17" si="0">D7/F7*100</f>
        <v>35.009232002034182</v>
      </c>
      <c r="H7" s="344">
        <v>624</v>
      </c>
      <c r="I7" s="344">
        <v>2757.6466910999966</v>
      </c>
      <c r="J7" s="344">
        <v>4935</v>
      </c>
      <c r="K7" s="344">
        <v>22345.686835000051</v>
      </c>
      <c r="L7" s="369">
        <f t="shared" ref="L7:L57" si="1">I7/K7*100</f>
        <v>12.340845512883025</v>
      </c>
      <c r="M7" s="344">
        <v>25127</v>
      </c>
      <c r="N7" s="344">
        <v>13332.042551299983</v>
      </c>
      <c r="O7" s="344">
        <v>37603</v>
      </c>
      <c r="P7" s="344">
        <v>18402.207819399795</v>
      </c>
      <c r="Q7" s="369">
        <f t="shared" ref="Q7:Q57" si="2">N7/P7*100</f>
        <v>72.448059940097011</v>
      </c>
      <c r="R7" s="344">
        <v>597</v>
      </c>
      <c r="S7" s="344">
        <v>480.43855230000048</v>
      </c>
      <c r="T7" s="344">
        <v>10788</v>
      </c>
      <c r="U7" s="344">
        <v>23620.554225399956</v>
      </c>
      <c r="V7" s="369">
        <f t="shared" ref="V7:V57" si="3">S7/U7*100</f>
        <v>2.0339850949956508</v>
      </c>
      <c r="W7" s="344">
        <v>18043</v>
      </c>
      <c r="X7" s="344">
        <v>28664.735209599974</v>
      </c>
      <c r="Y7" s="344">
        <v>61328</v>
      </c>
      <c r="Z7" s="344">
        <v>156282.97272029993</v>
      </c>
      <c r="AA7" s="370">
        <f t="shared" ref="AA7:AA57" si="4">X7/Z7*100</f>
        <v>18.341559998926645</v>
      </c>
      <c r="AB7" s="362">
        <v>18098</v>
      </c>
      <c r="AC7" s="362">
        <v>688.95943639999916</v>
      </c>
      <c r="AD7" s="362">
        <v>54553</v>
      </c>
      <c r="AE7" s="362">
        <v>2325.0739490996589</v>
      </c>
      <c r="AF7" s="366">
        <f t="shared" ref="AF7:AF57" si="5">AC7/AE7*100</f>
        <v>29.63172146274254</v>
      </c>
      <c r="AG7" s="362">
        <v>5010</v>
      </c>
      <c r="AH7" s="362">
        <v>286.55988840000055</v>
      </c>
      <c r="AI7" s="362">
        <v>5104</v>
      </c>
      <c r="AJ7" s="362">
        <v>310.48860620000113</v>
      </c>
      <c r="AK7" s="366">
        <f t="shared" ref="AK7:AK58" si="6">AH7/AJ7*100</f>
        <v>92.293205830365665</v>
      </c>
      <c r="AL7" s="378">
        <v>2547</v>
      </c>
      <c r="AM7" s="378">
        <v>5492.866688500003</v>
      </c>
      <c r="AN7" s="378">
        <v>5509</v>
      </c>
      <c r="AO7" s="378">
        <v>15689.766311299956</v>
      </c>
      <c r="AP7" s="377">
        <f t="shared" ref="AP7:AP58" si="7">AM7/AO7</f>
        <v>0.35009232002034185</v>
      </c>
    </row>
    <row r="8" spans="1:42" ht="12" customHeight="1" x14ac:dyDescent="0.2">
      <c r="A8" s="368">
        <v>3</v>
      </c>
      <c r="B8" s="344" t="s">
        <v>9</v>
      </c>
      <c r="C8" s="344">
        <v>92</v>
      </c>
      <c r="D8" s="344">
        <v>174</v>
      </c>
      <c r="E8" s="344">
        <v>1490</v>
      </c>
      <c r="F8" s="344">
        <v>2678</v>
      </c>
      <c r="G8" s="369">
        <f t="shared" si="0"/>
        <v>6.4973861090365945</v>
      </c>
      <c r="H8" s="344">
        <v>0</v>
      </c>
      <c r="I8" s="344">
        <v>0</v>
      </c>
      <c r="J8" s="344">
        <v>13</v>
      </c>
      <c r="K8" s="344">
        <v>273</v>
      </c>
      <c r="L8" s="369">
        <f t="shared" si="1"/>
        <v>0</v>
      </c>
      <c r="M8" s="344">
        <v>7040</v>
      </c>
      <c r="N8" s="344">
        <v>3402.12</v>
      </c>
      <c r="O8" s="344">
        <v>11665</v>
      </c>
      <c r="P8" s="344">
        <v>5601.63</v>
      </c>
      <c r="Q8" s="369">
        <f t="shared" si="2"/>
        <v>60.734464789712995</v>
      </c>
      <c r="R8" s="344">
        <v>0</v>
      </c>
      <c r="S8" s="344">
        <v>0</v>
      </c>
      <c r="T8" s="344">
        <v>162</v>
      </c>
      <c r="U8" s="344">
        <v>327</v>
      </c>
      <c r="V8" s="369">
        <f t="shared" si="3"/>
        <v>0</v>
      </c>
      <c r="W8" s="344">
        <v>9915</v>
      </c>
      <c r="X8" s="344">
        <v>7735</v>
      </c>
      <c r="Y8" s="344">
        <v>22805</v>
      </c>
      <c r="Z8" s="344">
        <v>20446</v>
      </c>
      <c r="AA8" s="370">
        <f t="shared" si="4"/>
        <v>37.831360657341293</v>
      </c>
      <c r="AB8" s="362">
        <v>3062</v>
      </c>
      <c r="AC8" s="362">
        <v>171</v>
      </c>
      <c r="AD8" s="362">
        <v>9915</v>
      </c>
      <c r="AE8" s="362">
        <v>879</v>
      </c>
      <c r="AF8" s="366">
        <f t="shared" si="5"/>
        <v>19.453924914675767</v>
      </c>
      <c r="AG8" s="362">
        <v>326</v>
      </c>
      <c r="AH8" s="362">
        <v>19.5</v>
      </c>
      <c r="AI8" s="362">
        <v>436</v>
      </c>
      <c r="AJ8" s="362">
        <v>20.55</v>
      </c>
      <c r="AK8" s="366">
        <f t="shared" si="6"/>
        <v>94.890510948905103</v>
      </c>
      <c r="AL8" s="378">
        <v>63</v>
      </c>
      <c r="AM8" s="378">
        <v>100</v>
      </c>
      <c r="AN8" s="378">
        <v>694</v>
      </c>
      <c r="AO8" s="378">
        <v>1391</v>
      </c>
      <c r="AP8" s="377">
        <f t="shared" si="7"/>
        <v>7.1890726096333568E-2</v>
      </c>
    </row>
    <row r="9" spans="1:42" ht="12" customHeight="1" x14ac:dyDescent="0.2">
      <c r="A9" s="368">
        <v>4</v>
      </c>
      <c r="B9" s="344" t="s">
        <v>10</v>
      </c>
      <c r="C9" s="344">
        <v>2868</v>
      </c>
      <c r="D9" s="344">
        <v>4038.8702921000004</v>
      </c>
      <c r="E9" s="344">
        <v>3903</v>
      </c>
      <c r="F9" s="344">
        <v>6087.5059366000005</v>
      </c>
      <c r="G9" s="369">
        <f t="shared" si="0"/>
        <v>66.346880547861844</v>
      </c>
      <c r="H9" s="344">
        <v>838</v>
      </c>
      <c r="I9" s="344">
        <v>3040.5024927999993</v>
      </c>
      <c r="J9" s="344">
        <v>3140</v>
      </c>
      <c r="K9" s="344">
        <v>14426.579713699997</v>
      </c>
      <c r="L9" s="369">
        <f t="shared" si="1"/>
        <v>21.075698836035471</v>
      </c>
      <c r="M9" s="344">
        <v>1447</v>
      </c>
      <c r="N9" s="344">
        <v>879.02259140000047</v>
      </c>
      <c r="O9" s="344">
        <v>2987</v>
      </c>
      <c r="P9" s="344">
        <v>1798.1521497999997</v>
      </c>
      <c r="Q9" s="369">
        <f t="shared" si="2"/>
        <v>48.884772709460108</v>
      </c>
      <c r="R9" s="344">
        <v>333</v>
      </c>
      <c r="S9" s="344">
        <v>289.03071310000007</v>
      </c>
      <c r="T9" s="344">
        <v>2029</v>
      </c>
      <c r="U9" s="344">
        <v>3111.7956078000007</v>
      </c>
      <c r="V9" s="369">
        <f t="shared" si="3"/>
        <v>9.288229354637501</v>
      </c>
      <c r="W9" s="344">
        <v>18933</v>
      </c>
      <c r="X9" s="344">
        <v>28857.893901700005</v>
      </c>
      <c r="Y9" s="344">
        <v>61521</v>
      </c>
      <c r="Z9" s="344">
        <v>126112.07748229997</v>
      </c>
      <c r="AA9" s="370">
        <f t="shared" si="4"/>
        <v>22.882736116808683</v>
      </c>
      <c r="AB9" s="362">
        <v>1314</v>
      </c>
      <c r="AC9" s="362">
        <v>164.37358499999996</v>
      </c>
      <c r="AD9" s="362">
        <v>49208</v>
      </c>
      <c r="AE9" s="362">
        <v>2583.0530169000017</v>
      </c>
      <c r="AF9" s="366">
        <f t="shared" si="5"/>
        <v>6.3635389565975515</v>
      </c>
      <c r="AG9" s="362">
        <v>299</v>
      </c>
      <c r="AH9" s="362">
        <v>20.640532700000001</v>
      </c>
      <c r="AI9" s="362">
        <v>469</v>
      </c>
      <c r="AJ9" s="362">
        <v>33.385130599999989</v>
      </c>
      <c r="AK9" s="366">
        <f t="shared" si="6"/>
        <v>61.825526301820155</v>
      </c>
      <c r="AL9" s="378">
        <v>71</v>
      </c>
      <c r="AM9" s="378">
        <v>277.71608520000001</v>
      </c>
      <c r="AN9" s="378">
        <v>795</v>
      </c>
      <c r="AO9" s="378">
        <v>3517.9957600000002</v>
      </c>
      <c r="AP9" s="377">
        <f t="shared" si="7"/>
        <v>7.8941563363339587E-2</v>
      </c>
    </row>
    <row r="10" spans="1:42" ht="12" customHeight="1" x14ac:dyDescent="0.2">
      <c r="A10" s="368">
        <v>5</v>
      </c>
      <c r="B10" s="344" t="s">
        <v>11</v>
      </c>
      <c r="C10" s="344">
        <v>8357</v>
      </c>
      <c r="D10" s="344">
        <v>15869.71</v>
      </c>
      <c r="E10" s="344">
        <v>14737</v>
      </c>
      <c r="F10" s="344">
        <v>31688.7</v>
      </c>
      <c r="G10" s="369">
        <f t="shared" si="0"/>
        <v>50.080028527519275</v>
      </c>
      <c r="H10" s="344">
        <v>688</v>
      </c>
      <c r="I10" s="344">
        <v>2408.92</v>
      </c>
      <c r="J10" s="344">
        <v>5791</v>
      </c>
      <c r="K10" s="344">
        <v>39688.550000000003</v>
      </c>
      <c r="L10" s="369">
        <f t="shared" si="1"/>
        <v>6.0695591045780208</v>
      </c>
      <c r="M10" s="344">
        <v>35791</v>
      </c>
      <c r="N10" s="344">
        <v>20245.02</v>
      </c>
      <c r="O10" s="344">
        <v>81817</v>
      </c>
      <c r="P10" s="344">
        <v>46603.19</v>
      </c>
      <c r="Q10" s="369">
        <f t="shared" si="2"/>
        <v>43.441275157344378</v>
      </c>
      <c r="R10" s="344">
        <v>1015</v>
      </c>
      <c r="S10" s="344">
        <v>908.27</v>
      </c>
      <c r="T10" s="344">
        <v>23438</v>
      </c>
      <c r="U10" s="344">
        <v>63006.170000000006</v>
      </c>
      <c r="V10" s="369">
        <f t="shared" si="3"/>
        <v>1.4415572316171572</v>
      </c>
      <c r="W10" s="344">
        <v>38537</v>
      </c>
      <c r="X10" s="344">
        <v>31203.42</v>
      </c>
      <c r="Y10" s="344">
        <v>103335</v>
      </c>
      <c r="Z10" s="344">
        <v>154849</v>
      </c>
      <c r="AA10" s="370">
        <f t="shared" si="4"/>
        <v>20.150869556794039</v>
      </c>
      <c r="AB10" s="362">
        <v>11462</v>
      </c>
      <c r="AC10" s="362">
        <v>606.9</v>
      </c>
      <c r="AD10" s="362">
        <v>27114</v>
      </c>
      <c r="AE10" s="362">
        <v>2706.56</v>
      </c>
      <c r="AF10" s="366">
        <f t="shared" si="5"/>
        <v>22.423297469851029</v>
      </c>
      <c r="AG10" s="362">
        <v>3991</v>
      </c>
      <c r="AH10" s="362">
        <v>214.52</v>
      </c>
      <c r="AI10" s="362">
        <v>4038</v>
      </c>
      <c r="AJ10" s="362">
        <v>216.92</v>
      </c>
      <c r="AK10" s="366">
        <f t="shared" si="6"/>
        <v>98.893601327678411</v>
      </c>
      <c r="AL10" s="378">
        <v>0</v>
      </c>
      <c r="AM10" s="378">
        <v>0</v>
      </c>
      <c r="AN10" s="378">
        <v>0</v>
      </c>
      <c r="AO10" s="378">
        <v>0</v>
      </c>
      <c r="AP10" s="377" t="e">
        <f t="shared" si="7"/>
        <v>#DIV/0!</v>
      </c>
    </row>
    <row r="11" spans="1:42" ht="12" customHeight="1" x14ac:dyDescent="0.2">
      <c r="A11" s="371">
        <v>6</v>
      </c>
      <c r="B11" s="372" t="s">
        <v>12</v>
      </c>
      <c r="C11" s="372">
        <v>5412</v>
      </c>
      <c r="D11" s="372">
        <v>9012.48</v>
      </c>
      <c r="E11" s="372">
        <v>6311</v>
      </c>
      <c r="F11" s="372">
        <v>11725</v>
      </c>
      <c r="G11" s="369">
        <f t="shared" si="0"/>
        <v>76.865501066098076</v>
      </c>
      <c r="H11" s="372">
        <v>1524</v>
      </c>
      <c r="I11" s="372">
        <v>1642.5764193</v>
      </c>
      <c r="J11" s="372">
        <v>1524</v>
      </c>
      <c r="K11" s="372">
        <v>6399.6880375000001</v>
      </c>
      <c r="L11" s="369">
        <f t="shared" si="1"/>
        <v>25.666507643420424</v>
      </c>
      <c r="M11" s="372">
        <v>8158</v>
      </c>
      <c r="N11" s="372">
        <v>6895.21</v>
      </c>
      <c r="O11" s="372">
        <v>9782</v>
      </c>
      <c r="P11" s="372">
        <v>7312.45</v>
      </c>
      <c r="Q11" s="369">
        <f t="shared" si="2"/>
        <v>94.29411483155441</v>
      </c>
      <c r="R11" s="372">
        <v>822</v>
      </c>
      <c r="S11" s="372">
        <v>1105.46</v>
      </c>
      <c r="T11" s="344">
        <v>5083</v>
      </c>
      <c r="U11" s="344">
        <v>8782.7099999999991</v>
      </c>
      <c r="V11" s="369">
        <f t="shared" si="3"/>
        <v>12.586775607984324</v>
      </c>
      <c r="W11" s="372">
        <v>15555</v>
      </c>
      <c r="X11" s="372">
        <v>13330.981822800002</v>
      </c>
      <c r="Y11" s="372">
        <v>36577</v>
      </c>
      <c r="Z11" s="372">
        <v>38102.201897699997</v>
      </c>
      <c r="AA11" s="370">
        <f t="shared" si="4"/>
        <v>34.987431588841361</v>
      </c>
      <c r="AB11" s="362">
        <v>8531</v>
      </c>
      <c r="AC11" s="362">
        <v>512.78605000000005</v>
      </c>
      <c r="AD11" s="362">
        <v>20436</v>
      </c>
      <c r="AE11" s="362">
        <v>1727.89545</v>
      </c>
      <c r="AF11" s="366">
        <f t="shared" si="5"/>
        <v>29.676914190612635</v>
      </c>
      <c r="AG11" s="362">
        <v>1508</v>
      </c>
      <c r="AH11" s="362">
        <v>112.45</v>
      </c>
      <c r="AI11" s="362">
        <v>2597</v>
      </c>
      <c r="AJ11" s="362">
        <v>251.46</v>
      </c>
      <c r="AK11" s="366">
        <f t="shared" si="6"/>
        <v>44.718841962936452</v>
      </c>
      <c r="AL11" s="378">
        <v>0</v>
      </c>
      <c r="AM11" s="378">
        <v>0</v>
      </c>
      <c r="AN11" s="378">
        <v>0</v>
      </c>
      <c r="AO11" s="378">
        <v>0</v>
      </c>
      <c r="AP11" s="377" t="e">
        <f t="shared" si="7"/>
        <v>#DIV/0!</v>
      </c>
    </row>
    <row r="12" spans="1:42" ht="12" customHeight="1" x14ac:dyDescent="0.2">
      <c r="A12" s="368">
        <v>7</v>
      </c>
      <c r="B12" s="344" t="s">
        <v>13</v>
      </c>
      <c r="C12" s="344">
        <v>197</v>
      </c>
      <c r="D12" s="344">
        <v>543</v>
      </c>
      <c r="E12" s="344">
        <v>1388</v>
      </c>
      <c r="F12" s="344">
        <v>5008</v>
      </c>
      <c r="G12" s="369">
        <f t="shared" si="0"/>
        <v>10.842651757188499</v>
      </c>
      <c r="H12" s="344">
        <v>54</v>
      </c>
      <c r="I12" s="344">
        <v>177.96</v>
      </c>
      <c r="J12" s="344">
        <v>378</v>
      </c>
      <c r="K12" s="344">
        <v>2639.52</v>
      </c>
      <c r="L12" s="369">
        <f t="shared" si="1"/>
        <v>6.7421349336242953</v>
      </c>
      <c r="M12" s="344">
        <v>831</v>
      </c>
      <c r="N12" s="344">
        <v>546.42999999999995</v>
      </c>
      <c r="O12" s="344">
        <v>1834</v>
      </c>
      <c r="P12" s="344">
        <v>909.06</v>
      </c>
      <c r="Q12" s="369">
        <f t="shared" si="2"/>
        <v>60.1093437176864</v>
      </c>
      <c r="R12" s="344">
        <v>6</v>
      </c>
      <c r="S12" s="344">
        <v>4.9000000000000004</v>
      </c>
      <c r="T12" s="344">
        <v>155</v>
      </c>
      <c r="U12" s="344">
        <v>224.34</v>
      </c>
      <c r="V12" s="369">
        <f t="shared" si="3"/>
        <v>2.1841847196220026</v>
      </c>
      <c r="W12" s="344">
        <v>795</v>
      </c>
      <c r="X12" s="344">
        <v>1240.29</v>
      </c>
      <c r="Y12" s="344">
        <v>5956</v>
      </c>
      <c r="Z12" s="344">
        <v>8202.8799999999992</v>
      </c>
      <c r="AA12" s="370">
        <f t="shared" si="4"/>
        <v>15.120177303581182</v>
      </c>
      <c r="AB12" s="366">
        <v>994</v>
      </c>
      <c r="AC12" s="366">
        <v>50.5</v>
      </c>
      <c r="AD12" s="366">
        <v>9987</v>
      </c>
      <c r="AE12" s="366">
        <v>586.95000000000005</v>
      </c>
      <c r="AF12" s="366">
        <f t="shared" si="5"/>
        <v>8.6037993014737193</v>
      </c>
      <c r="AG12" s="366">
        <v>93</v>
      </c>
      <c r="AH12" s="366">
        <v>4.2699999999999996</v>
      </c>
      <c r="AI12" s="366">
        <v>374</v>
      </c>
      <c r="AJ12" s="366">
        <v>5.84</v>
      </c>
      <c r="AK12" s="366">
        <f t="shared" si="6"/>
        <v>73.11643835616438</v>
      </c>
      <c r="AL12" s="366">
        <v>4</v>
      </c>
      <c r="AM12" s="366">
        <v>25.71</v>
      </c>
      <c r="AN12" s="366">
        <v>324</v>
      </c>
      <c r="AO12" s="366">
        <v>255.8</v>
      </c>
      <c r="AP12" s="377">
        <f t="shared" si="7"/>
        <v>0.10050820953870211</v>
      </c>
    </row>
    <row r="13" spans="1:42" ht="12" customHeight="1" x14ac:dyDescent="0.2">
      <c r="A13" s="368">
        <v>8</v>
      </c>
      <c r="B13" s="344" t="s">
        <v>968</v>
      </c>
      <c r="C13" s="344">
        <v>117</v>
      </c>
      <c r="D13" s="344">
        <v>364</v>
      </c>
      <c r="E13" s="344">
        <v>297</v>
      </c>
      <c r="F13" s="344">
        <v>1136</v>
      </c>
      <c r="G13" s="369">
        <f t="shared" si="0"/>
        <v>32.04225352112676</v>
      </c>
      <c r="H13" s="344">
        <v>62</v>
      </c>
      <c r="I13" s="344">
        <v>258</v>
      </c>
      <c r="J13" s="344">
        <v>333</v>
      </c>
      <c r="K13" s="344">
        <v>1278</v>
      </c>
      <c r="L13" s="369">
        <f t="shared" si="1"/>
        <v>20.187793427230048</v>
      </c>
      <c r="M13" s="344">
        <v>0</v>
      </c>
      <c r="N13" s="344">
        <v>0</v>
      </c>
      <c r="O13" s="344">
        <v>0</v>
      </c>
      <c r="P13" s="344">
        <v>0</v>
      </c>
      <c r="Q13" s="369" t="e">
        <f t="shared" si="2"/>
        <v>#DIV/0!</v>
      </c>
      <c r="R13" s="344">
        <v>10</v>
      </c>
      <c r="S13" s="344">
        <v>59</v>
      </c>
      <c r="T13" s="344">
        <v>147</v>
      </c>
      <c r="U13" s="344">
        <v>164</v>
      </c>
      <c r="V13" s="369">
        <f t="shared" si="3"/>
        <v>35.975609756097562</v>
      </c>
      <c r="W13" s="344">
        <v>776</v>
      </c>
      <c r="X13" s="344">
        <v>1291</v>
      </c>
      <c r="Y13" s="344">
        <v>2137</v>
      </c>
      <c r="Z13" s="344">
        <v>4875</v>
      </c>
      <c r="AA13" s="370">
        <f t="shared" si="4"/>
        <v>26.482051282051284</v>
      </c>
      <c r="AB13" s="362"/>
      <c r="AC13" s="362"/>
      <c r="AD13" s="362"/>
      <c r="AE13" s="362"/>
      <c r="AF13" s="366" t="e">
        <f t="shared" si="5"/>
        <v>#DIV/0!</v>
      </c>
      <c r="AG13" s="362"/>
      <c r="AH13" s="362"/>
      <c r="AI13" s="362"/>
      <c r="AJ13" s="362"/>
      <c r="AK13" s="366" t="e">
        <f t="shared" si="6"/>
        <v>#DIV/0!</v>
      </c>
      <c r="AL13" s="362">
        <v>0</v>
      </c>
      <c r="AM13" s="362">
        <v>0</v>
      </c>
      <c r="AN13" s="362">
        <v>0</v>
      </c>
      <c r="AO13" s="362">
        <v>0</v>
      </c>
      <c r="AP13" s="377" t="e">
        <f t="shared" si="7"/>
        <v>#DIV/0!</v>
      </c>
    </row>
    <row r="14" spans="1:42" ht="12" customHeight="1" x14ac:dyDescent="0.2">
      <c r="A14" s="368">
        <v>9</v>
      </c>
      <c r="B14" s="344" t="s">
        <v>14</v>
      </c>
      <c r="C14" s="344">
        <v>2963</v>
      </c>
      <c r="D14" s="344">
        <v>9662</v>
      </c>
      <c r="E14" s="344">
        <v>11667</v>
      </c>
      <c r="F14" s="344">
        <v>45569</v>
      </c>
      <c r="G14" s="369">
        <f t="shared" si="0"/>
        <v>21.203010818758365</v>
      </c>
      <c r="H14" s="344">
        <v>504</v>
      </c>
      <c r="I14" s="344">
        <v>1854.8115336999997</v>
      </c>
      <c r="J14" s="344">
        <v>1866</v>
      </c>
      <c r="K14" s="344">
        <v>9351.4109758000031</v>
      </c>
      <c r="L14" s="369">
        <f t="shared" si="1"/>
        <v>19.834563345573876</v>
      </c>
      <c r="M14" s="344">
        <v>21743</v>
      </c>
      <c r="N14" s="344">
        <v>18836.751466200003</v>
      </c>
      <c r="O14" s="344">
        <v>32026</v>
      </c>
      <c r="P14" s="344">
        <v>25190.602408799979</v>
      </c>
      <c r="Q14" s="369">
        <f t="shared" si="2"/>
        <v>74.776899577517256</v>
      </c>
      <c r="R14" s="344">
        <v>826</v>
      </c>
      <c r="S14" s="344">
        <v>1262.0276039000003</v>
      </c>
      <c r="T14" s="344">
        <v>6406</v>
      </c>
      <c r="U14" s="344">
        <v>9143.5995788000018</v>
      </c>
      <c r="V14" s="369">
        <f t="shared" si="3"/>
        <v>13.802306116139304</v>
      </c>
      <c r="W14" s="344">
        <v>38876</v>
      </c>
      <c r="X14" s="344">
        <v>48678</v>
      </c>
      <c r="Y14" s="344">
        <v>101648</v>
      </c>
      <c r="Z14" s="344">
        <v>143985</v>
      </c>
      <c r="AA14" s="370">
        <f t="shared" si="4"/>
        <v>33.807688300864676</v>
      </c>
      <c r="AB14" s="362">
        <v>16439</v>
      </c>
      <c r="AC14" s="362">
        <v>660.35426450000261</v>
      </c>
      <c r="AD14" s="362">
        <v>84341</v>
      </c>
      <c r="AE14" s="362">
        <v>3503.4839736000918</v>
      </c>
      <c r="AF14" s="366">
        <f t="shared" si="5"/>
        <v>18.848502504249769</v>
      </c>
      <c r="AG14" s="362">
        <v>2678</v>
      </c>
      <c r="AH14" s="362">
        <v>175.93309930000018</v>
      </c>
      <c r="AI14" s="362">
        <v>2892</v>
      </c>
      <c r="AJ14" s="362">
        <v>177.38162079999998</v>
      </c>
      <c r="AK14" s="366">
        <f t="shared" si="6"/>
        <v>99.183386929566382</v>
      </c>
      <c r="AL14" s="362">
        <v>68</v>
      </c>
      <c r="AM14" s="362">
        <v>31.3621558</v>
      </c>
      <c r="AN14" s="362">
        <v>486</v>
      </c>
      <c r="AO14" s="362">
        <v>2473.8618172000006</v>
      </c>
      <c r="AP14" s="377">
        <f t="shared" si="7"/>
        <v>1.2677408083971616E-2</v>
      </c>
    </row>
    <row r="15" spans="1:42" ht="12" customHeight="1" x14ac:dyDescent="0.2">
      <c r="A15" s="368">
        <v>10</v>
      </c>
      <c r="B15" s="344" t="s">
        <v>15</v>
      </c>
      <c r="C15" s="344">
        <v>400</v>
      </c>
      <c r="D15" s="344">
        <v>465</v>
      </c>
      <c r="E15" s="344">
        <v>628</v>
      </c>
      <c r="F15" s="344">
        <v>581</v>
      </c>
      <c r="G15" s="369">
        <f t="shared" si="0"/>
        <v>80.034423407917387</v>
      </c>
      <c r="H15" s="344">
        <v>1317</v>
      </c>
      <c r="I15" s="344">
        <v>4164</v>
      </c>
      <c r="J15" s="344">
        <v>5953</v>
      </c>
      <c r="K15" s="344">
        <v>28071</v>
      </c>
      <c r="L15" s="369">
        <f t="shared" si="1"/>
        <v>14.83381425670621</v>
      </c>
      <c r="M15" s="344">
        <v>61763</v>
      </c>
      <c r="N15" s="344">
        <v>33883</v>
      </c>
      <c r="O15" s="344">
        <v>117104</v>
      </c>
      <c r="P15" s="344">
        <v>62144</v>
      </c>
      <c r="Q15" s="369">
        <f t="shared" si="2"/>
        <v>54.523365087538622</v>
      </c>
      <c r="R15" s="344">
        <v>1836</v>
      </c>
      <c r="S15" s="344">
        <v>1660</v>
      </c>
      <c r="T15" s="344">
        <v>14394</v>
      </c>
      <c r="U15" s="344">
        <v>35259</v>
      </c>
      <c r="V15" s="369">
        <f t="shared" si="3"/>
        <v>4.708017811055333</v>
      </c>
      <c r="W15" s="344"/>
      <c r="X15" s="344">
        <v>41823</v>
      </c>
      <c r="Y15" s="344">
        <v>271625</v>
      </c>
      <c r="Z15" s="344">
        <v>201419</v>
      </c>
      <c r="AA15" s="370">
        <f t="shared" si="4"/>
        <v>20.764178155983299</v>
      </c>
      <c r="AB15" s="362">
        <v>63837</v>
      </c>
      <c r="AC15" s="362">
        <v>4644</v>
      </c>
      <c r="AD15" s="362">
        <v>167862</v>
      </c>
      <c r="AE15" s="362">
        <v>15025</v>
      </c>
      <c r="AF15" s="366">
        <f t="shared" si="5"/>
        <v>30.908485856905159</v>
      </c>
      <c r="AG15" s="362">
        <v>15189</v>
      </c>
      <c r="AH15" s="362">
        <v>886</v>
      </c>
      <c r="AI15" s="362">
        <v>21060</v>
      </c>
      <c r="AJ15" s="362">
        <v>894</v>
      </c>
      <c r="AK15" s="366">
        <f t="shared" si="6"/>
        <v>99.105145413870247</v>
      </c>
      <c r="AL15" s="362">
        <v>0</v>
      </c>
      <c r="AM15" s="362">
        <v>0</v>
      </c>
      <c r="AN15" s="362">
        <v>0</v>
      </c>
      <c r="AO15" s="362">
        <v>0</v>
      </c>
      <c r="AP15" s="377" t="e">
        <f t="shared" si="7"/>
        <v>#DIV/0!</v>
      </c>
    </row>
    <row r="16" spans="1:42" ht="12" customHeight="1" x14ac:dyDescent="0.2">
      <c r="A16" s="368">
        <v>11</v>
      </c>
      <c r="B16" s="344" t="s">
        <v>16</v>
      </c>
      <c r="C16" s="344">
        <v>1705</v>
      </c>
      <c r="D16" s="344">
        <v>1008.9554342999999</v>
      </c>
      <c r="E16" s="344">
        <v>2120</v>
      </c>
      <c r="F16" s="344">
        <v>1214.7298253000001</v>
      </c>
      <c r="G16" s="369">
        <f t="shared" si="0"/>
        <v>83.060069266910403</v>
      </c>
      <c r="H16" s="344">
        <v>169</v>
      </c>
      <c r="I16" s="344">
        <v>290.95777989999999</v>
      </c>
      <c r="J16" s="344">
        <v>1005</v>
      </c>
      <c r="K16" s="344">
        <v>3500.4091715</v>
      </c>
      <c r="L16" s="369">
        <f t="shared" si="1"/>
        <v>8.3121076892653196</v>
      </c>
      <c r="M16" s="344">
        <v>0</v>
      </c>
      <c r="N16" s="344">
        <v>0</v>
      </c>
      <c r="O16" s="344">
        <v>0</v>
      </c>
      <c r="P16" s="344">
        <v>0</v>
      </c>
      <c r="Q16" s="369" t="e">
        <f t="shared" si="2"/>
        <v>#DIV/0!</v>
      </c>
      <c r="R16" s="344">
        <v>70</v>
      </c>
      <c r="S16" s="344">
        <v>54.211929600000005</v>
      </c>
      <c r="T16" s="344">
        <v>1326</v>
      </c>
      <c r="U16" s="344">
        <v>1984.5057855999999</v>
      </c>
      <c r="V16" s="369">
        <f t="shared" si="3"/>
        <v>2.7317597153595323</v>
      </c>
      <c r="W16" s="344">
        <v>1538</v>
      </c>
      <c r="X16" s="344">
        <v>1783.7016655000002</v>
      </c>
      <c r="Y16" s="344">
        <v>6607</v>
      </c>
      <c r="Z16" s="344">
        <v>13488.969244800013</v>
      </c>
      <c r="AA16" s="370">
        <f t="shared" si="4"/>
        <v>13.223409684825368</v>
      </c>
      <c r="AB16" s="362">
        <v>4838</v>
      </c>
      <c r="AC16" s="362">
        <v>179.19989199999995</v>
      </c>
      <c r="AD16" s="362">
        <v>14963</v>
      </c>
      <c r="AE16" s="362">
        <v>1221.7140206000001</v>
      </c>
      <c r="AF16" s="366">
        <f t="shared" si="5"/>
        <v>14.66790828118617</v>
      </c>
      <c r="AG16" s="362">
        <v>666</v>
      </c>
      <c r="AH16" s="362">
        <v>35.916243699999981</v>
      </c>
      <c r="AI16" s="362">
        <v>775</v>
      </c>
      <c r="AJ16" s="362">
        <v>37.090875899999979</v>
      </c>
      <c r="AK16" s="366">
        <f t="shared" si="6"/>
        <v>96.833096626871523</v>
      </c>
      <c r="AL16" s="362">
        <v>0</v>
      </c>
      <c r="AM16" s="362">
        <v>0</v>
      </c>
      <c r="AN16" s="362">
        <v>0</v>
      </c>
      <c r="AO16" s="362">
        <v>0</v>
      </c>
      <c r="AP16" s="377" t="e">
        <f t="shared" si="7"/>
        <v>#DIV/0!</v>
      </c>
    </row>
    <row r="17" spans="1:42" ht="12" customHeight="1" x14ac:dyDescent="0.2">
      <c r="A17" s="368">
        <v>12</v>
      </c>
      <c r="B17" s="344" t="s">
        <v>17</v>
      </c>
      <c r="C17" s="344">
        <v>1143</v>
      </c>
      <c r="D17" s="344">
        <v>1987.68</v>
      </c>
      <c r="E17" s="344">
        <v>1690</v>
      </c>
      <c r="F17" s="344">
        <v>2851</v>
      </c>
      <c r="G17" s="369">
        <f t="shared" si="0"/>
        <v>69.718695194668527</v>
      </c>
      <c r="H17" s="344">
        <v>189</v>
      </c>
      <c r="I17" s="344">
        <v>755.44</v>
      </c>
      <c r="J17" s="344">
        <v>1910</v>
      </c>
      <c r="K17" s="344">
        <v>11356.59</v>
      </c>
      <c r="L17" s="369">
        <f t="shared" si="1"/>
        <v>6.6519967701572398</v>
      </c>
      <c r="M17" s="344">
        <v>15784</v>
      </c>
      <c r="N17" s="344">
        <v>7507.2250000000004</v>
      </c>
      <c r="O17" s="344">
        <v>26478</v>
      </c>
      <c r="P17" s="344">
        <v>11424.43</v>
      </c>
      <c r="Q17" s="369">
        <f t="shared" si="2"/>
        <v>65.712031147286993</v>
      </c>
      <c r="R17" s="344">
        <v>348</v>
      </c>
      <c r="S17" s="344">
        <v>236.85</v>
      </c>
      <c r="T17" s="344">
        <v>6134</v>
      </c>
      <c r="U17" s="344">
        <v>8583.8700000000008</v>
      </c>
      <c r="V17" s="369">
        <f t="shared" si="3"/>
        <v>2.7592449559464436</v>
      </c>
      <c r="W17" s="344">
        <v>3763</v>
      </c>
      <c r="X17" s="344">
        <v>10535.06</v>
      </c>
      <c r="Y17" s="344">
        <v>26949</v>
      </c>
      <c r="Z17" s="344">
        <v>83526.23</v>
      </c>
      <c r="AA17" s="370">
        <f t="shared" si="4"/>
        <v>12.612876218644132</v>
      </c>
      <c r="AB17" s="362">
        <v>11850</v>
      </c>
      <c r="AC17" s="362">
        <v>790.67</v>
      </c>
      <c r="AD17" s="362">
        <v>27607</v>
      </c>
      <c r="AE17" s="362">
        <v>2465.6999999999998</v>
      </c>
      <c r="AF17" s="366">
        <f t="shared" si="5"/>
        <v>32.06675589082208</v>
      </c>
      <c r="AG17" s="362">
        <v>2364</v>
      </c>
      <c r="AH17" s="362">
        <v>144.1</v>
      </c>
      <c r="AI17" s="362">
        <v>3603</v>
      </c>
      <c r="AJ17" s="362">
        <v>150.15</v>
      </c>
      <c r="AK17" s="366">
        <f t="shared" si="6"/>
        <v>95.970695970695957</v>
      </c>
      <c r="AL17" s="362">
        <v>0</v>
      </c>
      <c r="AM17" s="362">
        <v>0</v>
      </c>
      <c r="AN17" s="362">
        <v>0</v>
      </c>
      <c r="AO17" s="362">
        <v>0</v>
      </c>
      <c r="AP17" s="377" t="e">
        <f t="shared" si="7"/>
        <v>#DIV/0!</v>
      </c>
    </row>
    <row r="18" spans="1:42" s="374" customFormat="1" ht="12" customHeight="1" x14ac:dyDescent="0.2">
      <c r="A18" s="293"/>
      <c r="B18" s="294" t="s">
        <v>18</v>
      </c>
      <c r="C18" s="294">
        <f t="shared" ref="C18:Z18" si="8">SUM(C6:C17)</f>
        <v>27554</v>
      </c>
      <c r="D18" s="294">
        <f t="shared" si="8"/>
        <v>52002.0624149</v>
      </c>
      <c r="E18" s="294">
        <f t="shared" si="8"/>
        <v>53282</v>
      </c>
      <c r="F18" s="294">
        <f t="shared" si="8"/>
        <v>135326.70207319997</v>
      </c>
      <c r="G18" s="369">
        <f>D18/F18*100</f>
        <v>38.427052176865587</v>
      </c>
      <c r="H18" s="294">
        <f t="shared" si="8"/>
        <v>6306</v>
      </c>
      <c r="I18" s="294">
        <f t="shared" si="8"/>
        <v>17940.611298899996</v>
      </c>
      <c r="J18" s="294">
        <f t="shared" si="8"/>
        <v>28568</v>
      </c>
      <c r="K18" s="294">
        <f t="shared" si="8"/>
        <v>148146.92729080006</v>
      </c>
      <c r="L18" s="369">
        <f t="shared" si="1"/>
        <v>12.110012422791646</v>
      </c>
      <c r="M18" s="294">
        <f t="shared" si="8"/>
        <v>193816</v>
      </c>
      <c r="N18" s="294">
        <f t="shared" si="8"/>
        <v>115239.4547051</v>
      </c>
      <c r="O18" s="294">
        <f t="shared" si="8"/>
        <v>340035</v>
      </c>
      <c r="P18" s="294">
        <f t="shared" si="8"/>
        <v>189824.60969189976</v>
      </c>
      <c r="Q18" s="369">
        <f t="shared" si="2"/>
        <v>60.708384909703049</v>
      </c>
      <c r="R18" s="294">
        <f t="shared" si="8"/>
        <v>6098</v>
      </c>
      <c r="S18" s="294">
        <f t="shared" si="8"/>
        <v>6303.4910529000017</v>
      </c>
      <c r="T18" s="294">
        <f t="shared" si="8"/>
        <v>72481</v>
      </c>
      <c r="U18" s="294">
        <f t="shared" si="8"/>
        <v>159605.80353879993</v>
      </c>
      <c r="V18" s="369">
        <f t="shared" si="3"/>
        <v>3.9494121849821284</v>
      </c>
      <c r="W18" s="294">
        <f t="shared" si="8"/>
        <v>154620</v>
      </c>
      <c r="X18" s="294">
        <f t="shared" si="8"/>
        <v>232679.20447909998</v>
      </c>
      <c r="Y18" s="294">
        <f t="shared" si="8"/>
        <v>730446</v>
      </c>
      <c r="Z18" s="294">
        <f t="shared" si="8"/>
        <v>1025144.8874792999</v>
      </c>
      <c r="AA18" s="370">
        <f t="shared" si="4"/>
        <v>22.6972018610197</v>
      </c>
      <c r="AB18" s="373">
        <f t="shared" ref="AB18:AO18" si="9">SUM(AB6:AB17)</f>
        <v>159852</v>
      </c>
      <c r="AC18" s="373">
        <f t="shared" si="9"/>
        <v>9944.4212508000037</v>
      </c>
      <c r="AD18" s="373">
        <f t="shared" si="9"/>
        <v>521008</v>
      </c>
      <c r="AE18" s="373">
        <f t="shared" si="9"/>
        <v>37559.347494199726</v>
      </c>
      <c r="AF18" s="366">
        <f t="shared" si="5"/>
        <v>26.476554877146668</v>
      </c>
      <c r="AG18" s="373">
        <f t="shared" si="9"/>
        <v>35559</v>
      </c>
      <c r="AH18" s="373">
        <f t="shared" si="9"/>
        <v>2107.9352211000005</v>
      </c>
      <c r="AI18" s="373">
        <f t="shared" si="9"/>
        <v>45356</v>
      </c>
      <c r="AJ18" s="373">
        <f t="shared" si="9"/>
        <v>2305.3976334000008</v>
      </c>
      <c r="AK18" s="366">
        <f t="shared" si="6"/>
        <v>91.434778563176422</v>
      </c>
      <c r="AL18" s="373">
        <f t="shared" si="9"/>
        <v>2929</v>
      </c>
      <c r="AM18" s="373">
        <f t="shared" si="9"/>
        <v>6525.104929500003</v>
      </c>
      <c r="AN18" s="373">
        <f t="shared" si="9"/>
        <v>9886</v>
      </c>
      <c r="AO18" s="373">
        <f t="shared" si="9"/>
        <v>32733.383888499957</v>
      </c>
      <c r="AP18" s="377">
        <f t="shared" si="7"/>
        <v>0.19934098325203808</v>
      </c>
    </row>
    <row r="19" spans="1:42" ht="12" customHeight="1" x14ac:dyDescent="0.2">
      <c r="A19" s="368">
        <v>13</v>
      </c>
      <c r="B19" s="344" t="s">
        <v>19</v>
      </c>
      <c r="C19" s="344">
        <v>63</v>
      </c>
      <c r="D19" s="344">
        <v>32.39</v>
      </c>
      <c r="E19" s="344">
        <v>438</v>
      </c>
      <c r="F19" s="344">
        <v>264.7</v>
      </c>
      <c r="G19" s="369">
        <f t="shared" ref="G19" si="10">D19*100/F19</f>
        <v>12.236494144314319</v>
      </c>
      <c r="H19" s="344">
        <v>4</v>
      </c>
      <c r="I19" s="344">
        <v>7.92</v>
      </c>
      <c r="J19" s="344">
        <v>18</v>
      </c>
      <c r="K19" s="344">
        <v>32.229999999999997</v>
      </c>
      <c r="L19" s="369">
        <f t="shared" si="1"/>
        <v>24.573378839590447</v>
      </c>
      <c r="M19" s="344">
        <v>0</v>
      </c>
      <c r="N19" s="344">
        <v>0</v>
      </c>
      <c r="O19" s="344">
        <v>0</v>
      </c>
      <c r="P19" s="344">
        <v>0</v>
      </c>
      <c r="Q19" s="369">
        <v>0</v>
      </c>
      <c r="R19" s="344">
        <v>0</v>
      </c>
      <c r="S19" s="344">
        <v>0</v>
      </c>
      <c r="T19" s="344">
        <v>0</v>
      </c>
      <c r="U19" s="344">
        <v>0</v>
      </c>
      <c r="V19" s="369">
        <v>0</v>
      </c>
      <c r="W19" s="344">
        <v>27141</v>
      </c>
      <c r="X19" s="344">
        <v>852.19233999999994</v>
      </c>
      <c r="Y19" s="344">
        <v>120364</v>
      </c>
      <c r="Z19" s="344">
        <v>50255.764089999997</v>
      </c>
      <c r="AA19" s="370">
        <f t="shared" si="4"/>
        <v>1.6957106422138175</v>
      </c>
      <c r="AB19" s="362"/>
      <c r="AC19" s="362"/>
      <c r="AD19" s="362"/>
      <c r="AE19" s="362"/>
      <c r="AF19" s="366" t="e">
        <f t="shared" si="5"/>
        <v>#DIV/0!</v>
      </c>
      <c r="AG19" s="362"/>
      <c r="AH19" s="362"/>
      <c r="AI19" s="362"/>
      <c r="AJ19" s="362"/>
      <c r="AK19" s="366" t="e">
        <f t="shared" si="6"/>
        <v>#DIV/0!</v>
      </c>
      <c r="AL19" s="362"/>
      <c r="AM19" s="362"/>
      <c r="AN19" s="362"/>
      <c r="AO19" s="362"/>
      <c r="AP19" s="377" t="e">
        <f t="shared" si="7"/>
        <v>#DIV/0!</v>
      </c>
    </row>
    <row r="20" spans="1:42" ht="12" customHeight="1" x14ac:dyDescent="0.2">
      <c r="A20" s="368">
        <v>14</v>
      </c>
      <c r="B20" s="344" t="s">
        <v>20</v>
      </c>
      <c r="C20" s="344">
        <v>0</v>
      </c>
      <c r="D20" s="344">
        <v>0</v>
      </c>
      <c r="E20" s="344">
        <v>0</v>
      </c>
      <c r="F20" s="344">
        <v>0</v>
      </c>
      <c r="G20" s="369">
        <v>0</v>
      </c>
      <c r="H20" s="344">
        <v>0</v>
      </c>
      <c r="I20" s="344">
        <v>0</v>
      </c>
      <c r="J20" s="344">
        <v>0</v>
      </c>
      <c r="K20" s="344">
        <v>0</v>
      </c>
      <c r="L20" s="369">
        <v>0</v>
      </c>
      <c r="M20" s="344">
        <v>0</v>
      </c>
      <c r="N20" s="344">
        <v>0</v>
      </c>
      <c r="O20" s="344">
        <v>0</v>
      </c>
      <c r="P20" s="344">
        <v>0</v>
      </c>
      <c r="Q20" s="369">
        <v>0</v>
      </c>
      <c r="R20" s="344">
        <v>0</v>
      </c>
      <c r="S20" s="344">
        <v>0</v>
      </c>
      <c r="T20" s="344">
        <v>0</v>
      </c>
      <c r="U20" s="344">
        <v>0</v>
      </c>
      <c r="V20" s="369">
        <v>0</v>
      </c>
      <c r="W20" s="344">
        <v>0</v>
      </c>
      <c r="X20" s="344">
        <v>0</v>
      </c>
      <c r="Y20" s="344">
        <v>0</v>
      </c>
      <c r="Z20" s="344">
        <v>0</v>
      </c>
      <c r="AA20" s="370">
        <v>0</v>
      </c>
      <c r="AB20" s="362"/>
      <c r="AC20" s="362"/>
      <c r="AD20" s="362"/>
      <c r="AE20" s="362"/>
      <c r="AF20" s="366" t="e">
        <f t="shared" si="5"/>
        <v>#DIV/0!</v>
      </c>
      <c r="AG20" s="362"/>
      <c r="AH20" s="362"/>
      <c r="AI20" s="362"/>
      <c r="AJ20" s="362"/>
      <c r="AK20" s="366" t="e">
        <f t="shared" si="6"/>
        <v>#DIV/0!</v>
      </c>
      <c r="AL20" s="362"/>
      <c r="AM20" s="362"/>
      <c r="AN20" s="362"/>
      <c r="AO20" s="362"/>
      <c r="AP20" s="377" t="e">
        <f t="shared" si="7"/>
        <v>#DIV/0!</v>
      </c>
    </row>
    <row r="21" spans="1:42" ht="12" customHeight="1" x14ac:dyDescent="0.2">
      <c r="A21" s="368">
        <v>15</v>
      </c>
      <c r="B21" s="344" t="s">
        <v>21</v>
      </c>
      <c r="C21" s="344">
        <v>0</v>
      </c>
      <c r="D21" s="344">
        <v>0</v>
      </c>
      <c r="E21" s="344">
        <v>0</v>
      </c>
      <c r="F21" s="344">
        <v>0</v>
      </c>
      <c r="G21" s="369">
        <v>0</v>
      </c>
      <c r="H21" s="344">
        <v>0</v>
      </c>
      <c r="I21" s="344">
        <v>0</v>
      </c>
      <c r="J21" s="344">
        <v>0</v>
      </c>
      <c r="K21" s="344">
        <v>0</v>
      </c>
      <c r="L21" s="369">
        <v>0</v>
      </c>
      <c r="M21" s="344">
        <v>0</v>
      </c>
      <c r="N21" s="344">
        <v>0</v>
      </c>
      <c r="O21" s="344">
        <v>0</v>
      </c>
      <c r="P21" s="344">
        <v>0</v>
      </c>
      <c r="Q21" s="369">
        <v>0</v>
      </c>
      <c r="R21" s="344">
        <v>0</v>
      </c>
      <c r="S21" s="344">
        <v>0</v>
      </c>
      <c r="T21" s="344">
        <v>0</v>
      </c>
      <c r="U21" s="344">
        <v>0</v>
      </c>
      <c r="V21" s="369">
        <v>0</v>
      </c>
      <c r="W21" s="344">
        <v>0</v>
      </c>
      <c r="X21" s="344">
        <v>0</v>
      </c>
      <c r="Y21" s="344">
        <v>0</v>
      </c>
      <c r="Z21" s="344">
        <v>0</v>
      </c>
      <c r="AA21" s="370">
        <v>0</v>
      </c>
      <c r="AB21" s="362"/>
      <c r="AC21" s="362"/>
      <c r="AD21" s="362"/>
      <c r="AE21" s="362"/>
      <c r="AF21" s="366" t="e">
        <f t="shared" si="5"/>
        <v>#DIV/0!</v>
      </c>
      <c r="AG21" s="362"/>
      <c r="AH21" s="362"/>
      <c r="AI21" s="362"/>
      <c r="AJ21" s="362"/>
      <c r="AK21" s="366" t="e">
        <f t="shared" si="6"/>
        <v>#DIV/0!</v>
      </c>
      <c r="AL21" s="362"/>
      <c r="AM21" s="362"/>
      <c r="AN21" s="362"/>
      <c r="AO21" s="362"/>
      <c r="AP21" s="377" t="e">
        <f t="shared" si="7"/>
        <v>#DIV/0!</v>
      </c>
    </row>
    <row r="22" spans="1:42" ht="12" customHeight="1" x14ac:dyDescent="0.2">
      <c r="A22" s="368">
        <v>16</v>
      </c>
      <c r="B22" s="344" t="s">
        <v>22</v>
      </c>
      <c r="C22" s="344">
        <v>0</v>
      </c>
      <c r="D22" s="344">
        <v>0</v>
      </c>
      <c r="E22" s="344">
        <v>0</v>
      </c>
      <c r="F22" s="344">
        <v>0</v>
      </c>
      <c r="G22" s="369">
        <v>0</v>
      </c>
      <c r="H22" s="344">
        <v>0</v>
      </c>
      <c r="I22" s="344">
        <v>0</v>
      </c>
      <c r="J22" s="344">
        <v>0</v>
      </c>
      <c r="K22" s="344">
        <v>0</v>
      </c>
      <c r="L22" s="369">
        <v>0</v>
      </c>
      <c r="M22" s="344">
        <v>0</v>
      </c>
      <c r="N22" s="344">
        <v>0</v>
      </c>
      <c r="O22" s="344">
        <v>0</v>
      </c>
      <c r="P22" s="344">
        <v>0</v>
      </c>
      <c r="Q22" s="369">
        <v>0</v>
      </c>
      <c r="R22" s="344">
        <v>0</v>
      </c>
      <c r="S22" s="344">
        <v>0</v>
      </c>
      <c r="T22" s="344">
        <v>0</v>
      </c>
      <c r="U22" s="344">
        <v>0</v>
      </c>
      <c r="V22" s="369">
        <v>0</v>
      </c>
      <c r="W22" s="344">
        <v>0</v>
      </c>
      <c r="X22" s="344">
        <v>0</v>
      </c>
      <c r="Y22" s="344">
        <v>0</v>
      </c>
      <c r="Z22" s="344">
        <v>0</v>
      </c>
      <c r="AA22" s="370">
        <v>0</v>
      </c>
      <c r="AB22" s="362"/>
      <c r="AC22" s="362"/>
      <c r="AD22" s="362"/>
      <c r="AE22" s="362"/>
      <c r="AF22" s="366" t="e">
        <f t="shared" si="5"/>
        <v>#DIV/0!</v>
      </c>
      <c r="AG22" s="362"/>
      <c r="AH22" s="362"/>
      <c r="AI22" s="362"/>
      <c r="AJ22" s="362"/>
      <c r="AK22" s="366" t="e">
        <f t="shared" si="6"/>
        <v>#DIV/0!</v>
      </c>
      <c r="AL22" s="362"/>
      <c r="AM22" s="362"/>
      <c r="AN22" s="362"/>
      <c r="AO22" s="362"/>
      <c r="AP22" s="377" t="e">
        <f t="shared" si="7"/>
        <v>#DIV/0!</v>
      </c>
    </row>
    <row r="23" spans="1:42" ht="12" customHeight="1" x14ac:dyDescent="0.2">
      <c r="A23" s="368">
        <v>17</v>
      </c>
      <c r="B23" s="344" t="s">
        <v>23</v>
      </c>
      <c r="C23" s="344">
        <v>0</v>
      </c>
      <c r="D23" s="344">
        <v>0</v>
      </c>
      <c r="E23" s="344">
        <v>0</v>
      </c>
      <c r="F23" s="344">
        <v>0</v>
      </c>
      <c r="G23" s="369">
        <v>0</v>
      </c>
      <c r="H23" s="344">
        <v>0</v>
      </c>
      <c r="I23" s="344">
        <v>0</v>
      </c>
      <c r="J23" s="344">
        <v>0</v>
      </c>
      <c r="K23" s="344">
        <v>0</v>
      </c>
      <c r="L23" s="369">
        <v>0</v>
      </c>
      <c r="M23" s="344">
        <v>0</v>
      </c>
      <c r="N23" s="344">
        <v>0</v>
      </c>
      <c r="O23" s="344">
        <v>0</v>
      </c>
      <c r="P23" s="344">
        <v>0</v>
      </c>
      <c r="Q23" s="369">
        <v>0</v>
      </c>
      <c r="R23" s="344">
        <v>0</v>
      </c>
      <c r="S23" s="344">
        <v>0</v>
      </c>
      <c r="T23" s="344">
        <v>0</v>
      </c>
      <c r="U23" s="344">
        <v>0</v>
      </c>
      <c r="V23" s="369">
        <v>0</v>
      </c>
      <c r="W23" s="344">
        <v>0</v>
      </c>
      <c r="X23" s="344">
        <v>0</v>
      </c>
      <c r="Y23" s="344">
        <v>0</v>
      </c>
      <c r="Z23" s="344">
        <v>0</v>
      </c>
      <c r="AA23" s="370">
        <v>0</v>
      </c>
      <c r="AB23" s="362"/>
      <c r="AC23" s="362"/>
      <c r="AD23" s="362"/>
      <c r="AE23" s="362"/>
      <c r="AF23" s="366" t="e">
        <f t="shared" si="5"/>
        <v>#DIV/0!</v>
      </c>
      <c r="AG23" s="362"/>
      <c r="AH23" s="362"/>
      <c r="AI23" s="362"/>
      <c r="AJ23" s="362"/>
      <c r="AK23" s="366" t="e">
        <f t="shared" si="6"/>
        <v>#DIV/0!</v>
      </c>
      <c r="AL23" s="362"/>
      <c r="AM23" s="362"/>
      <c r="AN23" s="362"/>
      <c r="AO23" s="362"/>
      <c r="AP23" s="377" t="e">
        <f t="shared" si="7"/>
        <v>#DIV/0!</v>
      </c>
    </row>
    <row r="24" spans="1:42" ht="12" customHeight="1" x14ac:dyDescent="0.2">
      <c r="A24" s="368">
        <v>18</v>
      </c>
      <c r="B24" s="344" t="s">
        <v>24</v>
      </c>
      <c r="C24" s="344">
        <v>0</v>
      </c>
      <c r="D24" s="344">
        <v>0</v>
      </c>
      <c r="E24" s="344">
        <v>0</v>
      </c>
      <c r="F24" s="344">
        <v>0</v>
      </c>
      <c r="G24" s="369">
        <v>0</v>
      </c>
      <c r="H24" s="344">
        <v>0</v>
      </c>
      <c r="I24" s="344">
        <v>0</v>
      </c>
      <c r="J24" s="344">
        <v>0</v>
      </c>
      <c r="K24" s="344">
        <v>0</v>
      </c>
      <c r="L24" s="369">
        <v>0</v>
      </c>
      <c r="M24" s="344">
        <v>0</v>
      </c>
      <c r="N24" s="344">
        <v>0</v>
      </c>
      <c r="O24" s="344">
        <v>0</v>
      </c>
      <c r="P24" s="344">
        <v>0</v>
      </c>
      <c r="Q24" s="369">
        <v>0</v>
      </c>
      <c r="R24" s="344">
        <v>0</v>
      </c>
      <c r="S24" s="344">
        <v>0</v>
      </c>
      <c r="T24" s="344">
        <v>0</v>
      </c>
      <c r="U24" s="344">
        <v>0</v>
      </c>
      <c r="V24" s="369">
        <v>0</v>
      </c>
      <c r="W24" s="344">
        <v>0</v>
      </c>
      <c r="X24" s="344">
        <v>0</v>
      </c>
      <c r="Y24" s="344">
        <v>0</v>
      </c>
      <c r="Z24" s="344">
        <v>0</v>
      </c>
      <c r="AA24" s="370">
        <v>0</v>
      </c>
      <c r="AB24" s="362"/>
      <c r="AC24" s="362"/>
      <c r="AD24" s="362"/>
      <c r="AE24" s="362"/>
      <c r="AF24" s="366" t="e">
        <f t="shared" si="5"/>
        <v>#DIV/0!</v>
      </c>
      <c r="AG24" s="362"/>
      <c r="AH24" s="362"/>
      <c r="AI24" s="362"/>
      <c r="AJ24" s="362"/>
      <c r="AK24" s="366" t="e">
        <f t="shared" si="6"/>
        <v>#DIV/0!</v>
      </c>
      <c r="AL24" s="362"/>
      <c r="AM24" s="362"/>
      <c r="AN24" s="362"/>
      <c r="AO24" s="362"/>
      <c r="AP24" s="377" t="e">
        <f t="shared" si="7"/>
        <v>#DIV/0!</v>
      </c>
    </row>
    <row r="25" spans="1:42" ht="12" customHeight="1" x14ac:dyDescent="0.2">
      <c r="A25" s="368">
        <v>19</v>
      </c>
      <c r="B25" s="344" t="s">
        <v>25</v>
      </c>
      <c r="C25" s="344">
        <v>0</v>
      </c>
      <c r="D25" s="344">
        <v>0</v>
      </c>
      <c r="E25" s="344">
        <v>0</v>
      </c>
      <c r="F25" s="344">
        <v>0</v>
      </c>
      <c r="G25" s="369">
        <v>0</v>
      </c>
      <c r="H25" s="344">
        <v>0</v>
      </c>
      <c r="I25" s="344">
        <v>0</v>
      </c>
      <c r="J25" s="344">
        <v>0</v>
      </c>
      <c r="K25" s="344">
        <v>0</v>
      </c>
      <c r="L25" s="369">
        <v>0</v>
      </c>
      <c r="M25" s="344">
        <v>0</v>
      </c>
      <c r="N25" s="344">
        <v>0</v>
      </c>
      <c r="O25" s="344">
        <v>0</v>
      </c>
      <c r="P25" s="344">
        <v>0</v>
      </c>
      <c r="Q25" s="369">
        <v>0</v>
      </c>
      <c r="R25" s="344">
        <v>0</v>
      </c>
      <c r="S25" s="344">
        <v>0</v>
      </c>
      <c r="T25" s="344">
        <v>0</v>
      </c>
      <c r="U25" s="344">
        <v>0</v>
      </c>
      <c r="V25" s="369">
        <v>0</v>
      </c>
      <c r="W25" s="344">
        <v>29</v>
      </c>
      <c r="X25" s="344">
        <v>33.29</v>
      </c>
      <c r="Y25" s="344">
        <v>113</v>
      </c>
      <c r="Z25" s="344">
        <v>167.19</v>
      </c>
      <c r="AA25" s="370">
        <f t="shared" si="4"/>
        <v>19.911477959208089</v>
      </c>
      <c r="AB25" s="362"/>
      <c r="AC25" s="362"/>
      <c r="AD25" s="362"/>
      <c r="AE25" s="362"/>
      <c r="AF25" s="366" t="e">
        <f t="shared" si="5"/>
        <v>#DIV/0!</v>
      </c>
      <c r="AG25" s="362"/>
      <c r="AH25" s="362"/>
      <c r="AI25" s="362"/>
      <c r="AJ25" s="362"/>
      <c r="AK25" s="366" t="e">
        <f t="shared" si="6"/>
        <v>#DIV/0!</v>
      </c>
      <c r="AL25" s="362"/>
      <c r="AM25" s="362"/>
      <c r="AN25" s="362"/>
      <c r="AO25" s="362"/>
      <c r="AP25" s="377" t="e">
        <f t="shared" si="7"/>
        <v>#DIV/0!</v>
      </c>
    </row>
    <row r="26" spans="1:42" ht="12" customHeight="1" x14ac:dyDescent="0.2">
      <c r="A26" s="368">
        <v>20</v>
      </c>
      <c r="B26" s="344" t="s">
        <v>26</v>
      </c>
      <c r="C26" s="344">
        <v>0</v>
      </c>
      <c r="D26" s="344">
        <v>0</v>
      </c>
      <c r="E26" s="344">
        <v>0</v>
      </c>
      <c r="F26" s="344">
        <v>0</v>
      </c>
      <c r="G26" s="369">
        <v>0</v>
      </c>
      <c r="H26" s="344">
        <v>0</v>
      </c>
      <c r="I26" s="344">
        <v>0</v>
      </c>
      <c r="J26" s="344">
        <v>7</v>
      </c>
      <c r="K26" s="344">
        <v>24.8236311</v>
      </c>
      <c r="L26" s="369">
        <f t="shared" si="1"/>
        <v>0</v>
      </c>
      <c r="M26" s="344">
        <v>0</v>
      </c>
      <c r="N26" s="344">
        <v>0</v>
      </c>
      <c r="O26" s="344">
        <v>0</v>
      </c>
      <c r="P26" s="344">
        <v>0</v>
      </c>
      <c r="Q26" s="369">
        <v>0</v>
      </c>
      <c r="R26" s="344">
        <v>468</v>
      </c>
      <c r="S26" s="344">
        <v>243.67999999999998</v>
      </c>
      <c r="T26" s="344">
        <v>28207</v>
      </c>
      <c r="U26" s="344">
        <v>54515.15</v>
      </c>
      <c r="V26" s="369">
        <f t="shared" si="3"/>
        <v>0.44699500964410804</v>
      </c>
      <c r="W26" s="344">
        <v>39035</v>
      </c>
      <c r="X26" s="344">
        <v>8525.4396819000012</v>
      </c>
      <c r="Y26" s="344">
        <v>155406</v>
      </c>
      <c r="Z26" s="344">
        <v>76136.95170580002</v>
      </c>
      <c r="AA26" s="370">
        <f t="shared" si="4"/>
        <v>11.197505929634616</v>
      </c>
      <c r="AB26" s="362"/>
      <c r="AC26" s="362"/>
      <c r="AD26" s="362"/>
      <c r="AE26" s="362"/>
      <c r="AF26" s="366" t="e">
        <f t="shared" si="5"/>
        <v>#DIV/0!</v>
      </c>
      <c r="AG26" s="362"/>
      <c r="AH26" s="362"/>
      <c r="AI26" s="362"/>
      <c r="AJ26" s="362"/>
      <c r="AK26" s="366" t="e">
        <f t="shared" si="6"/>
        <v>#DIV/0!</v>
      </c>
      <c r="AL26" s="362"/>
      <c r="AM26" s="362"/>
      <c r="AN26" s="362"/>
      <c r="AO26" s="362"/>
      <c r="AP26" s="377" t="e">
        <f t="shared" si="7"/>
        <v>#DIV/0!</v>
      </c>
    </row>
    <row r="27" spans="1:42" ht="12" customHeight="1" x14ac:dyDescent="0.2">
      <c r="A27" s="368">
        <v>21</v>
      </c>
      <c r="B27" s="344" t="s">
        <v>27</v>
      </c>
      <c r="C27" s="344">
        <v>15</v>
      </c>
      <c r="D27" s="344">
        <v>45</v>
      </c>
      <c r="E27" s="344">
        <v>120</v>
      </c>
      <c r="F27" s="344">
        <v>36034</v>
      </c>
      <c r="G27" s="369">
        <v>0</v>
      </c>
      <c r="H27" s="344">
        <v>0</v>
      </c>
      <c r="I27" s="344">
        <v>0</v>
      </c>
      <c r="J27" s="344">
        <v>8</v>
      </c>
      <c r="K27" s="344">
        <v>34</v>
      </c>
      <c r="L27" s="369">
        <f t="shared" si="1"/>
        <v>0</v>
      </c>
      <c r="M27" s="344">
        <v>0</v>
      </c>
      <c r="N27" s="344">
        <v>0</v>
      </c>
      <c r="O27" s="344">
        <v>0</v>
      </c>
      <c r="P27" s="344">
        <v>0</v>
      </c>
      <c r="Q27" s="369">
        <v>0</v>
      </c>
      <c r="R27" s="344">
        <v>315</v>
      </c>
      <c r="S27" s="344">
        <v>13.899999999999995</v>
      </c>
      <c r="T27" s="344">
        <v>3281</v>
      </c>
      <c r="U27" s="344">
        <v>6383.7099999999982</v>
      </c>
      <c r="V27" s="369">
        <f t="shared" si="3"/>
        <v>0.2177417207235291</v>
      </c>
      <c r="W27" s="344">
        <v>586</v>
      </c>
      <c r="X27" s="344">
        <v>389.41</v>
      </c>
      <c r="Y27" s="344">
        <v>24505</v>
      </c>
      <c r="Z27" s="344">
        <v>52377.62</v>
      </c>
      <c r="AA27" s="370">
        <f t="shared" si="4"/>
        <v>0.74346638888899497</v>
      </c>
      <c r="AB27" s="362"/>
      <c r="AC27" s="362"/>
      <c r="AD27" s="362"/>
      <c r="AE27" s="362"/>
      <c r="AF27" s="366" t="e">
        <f t="shared" si="5"/>
        <v>#DIV/0!</v>
      </c>
      <c r="AG27" s="362"/>
      <c r="AH27" s="362"/>
      <c r="AI27" s="362"/>
      <c r="AJ27" s="362"/>
      <c r="AK27" s="366" t="e">
        <f t="shared" si="6"/>
        <v>#DIV/0!</v>
      </c>
      <c r="AL27" s="362"/>
      <c r="AM27" s="362"/>
      <c r="AN27" s="362"/>
      <c r="AO27" s="362"/>
      <c r="AP27" s="377" t="e">
        <f t="shared" si="7"/>
        <v>#DIV/0!</v>
      </c>
    </row>
    <row r="28" spans="1:42" ht="12" customHeight="1" x14ac:dyDescent="0.2">
      <c r="A28" s="368">
        <v>22</v>
      </c>
      <c r="B28" s="344" t="s">
        <v>28</v>
      </c>
      <c r="C28" s="344">
        <v>0</v>
      </c>
      <c r="D28" s="344">
        <v>0</v>
      </c>
      <c r="E28" s="344">
        <v>0</v>
      </c>
      <c r="F28" s="344">
        <v>0</v>
      </c>
      <c r="G28" s="369">
        <v>0</v>
      </c>
      <c r="H28" s="344">
        <v>42</v>
      </c>
      <c r="I28" s="344">
        <v>115.36</v>
      </c>
      <c r="J28" s="344">
        <v>263</v>
      </c>
      <c r="K28" s="344">
        <v>1708.87</v>
      </c>
      <c r="L28" s="369">
        <f t="shared" si="1"/>
        <v>6.7506597927285288</v>
      </c>
      <c r="M28" s="344">
        <v>0</v>
      </c>
      <c r="N28" s="344">
        <v>0</v>
      </c>
      <c r="O28" s="344">
        <v>0</v>
      </c>
      <c r="P28" s="344">
        <v>0</v>
      </c>
      <c r="Q28" s="369">
        <v>0</v>
      </c>
      <c r="R28" s="344">
        <v>316</v>
      </c>
      <c r="S28" s="344">
        <v>188.68</v>
      </c>
      <c r="T28" s="344">
        <v>2444</v>
      </c>
      <c r="U28" s="344">
        <v>2774.48</v>
      </c>
      <c r="V28" s="369">
        <f t="shared" si="3"/>
        <v>6.8005536172544039</v>
      </c>
      <c r="W28" s="344">
        <v>2004</v>
      </c>
      <c r="X28" s="344">
        <v>1867.38</v>
      </c>
      <c r="Y28" s="344">
        <v>13567</v>
      </c>
      <c r="Z28" s="344">
        <v>19330.650000000001</v>
      </c>
      <c r="AA28" s="370">
        <f t="shared" si="4"/>
        <v>9.6602028384974119</v>
      </c>
      <c r="AB28" s="362"/>
      <c r="AC28" s="362"/>
      <c r="AD28" s="362"/>
      <c r="AE28" s="362"/>
      <c r="AF28" s="366" t="e">
        <f t="shared" si="5"/>
        <v>#DIV/0!</v>
      </c>
      <c r="AG28" s="362"/>
      <c r="AH28" s="362"/>
      <c r="AI28" s="362"/>
      <c r="AJ28" s="362"/>
      <c r="AK28" s="366" t="e">
        <f t="shared" si="6"/>
        <v>#DIV/0!</v>
      </c>
      <c r="AL28" s="362"/>
      <c r="AM28" s="362"/>
      <c r="AN28" s="362"/>
      <c r="AO28" s="362"/>
      <c r="AP28" s="377" t="e">
        <f t="shared" si="7"/>
        <v>#DIV/0!</v>
      </c>
    </row>
    <row r="29" spans="1:42" ht="12" customHeight="1" x14ac:dyDescent="0.2">
      <c r="A29" s="368">
        <v>23</v>
      </c>
      <c r="B29" s="344" t="s">
        <v>29</v>
      </c>
      <c r="C29" s="344">
        <v>0</v>
      </c>
      <c r="D29" s="344">
        <v>0</v>
      </c>
      <c r="E29" s="344">
        <v>0</v>
      </c>
      <c r="F29" s="344">
        <v>0</v>
      </c>
      <c r="G29" s="369">
        <v>0</v>
      </c>
      <c r="H29" s="344">
        <v>0</v>
      </c>
      <c r="I29" s="344">
        <v>0</v>
      </c>
      <c r="J29" s="344">
        <v>0</v>
      </c>
      <c r="K29" s="344">
        <v>0</v>
      </c>
      <c r="L29" s="369">
        <v>0</v>
      </c>
      <c r="M29" s="344">
        <v>0</v>
      </c>
      <c r="N29" s="344">
        <v>0</v>
      </c>
      <c r="O29" s="344">
        <v>0</v>
      </c>
      <c r="P29" s="344">
        <v>0</v>
      </c>
      <c r="Q29" s="369">
        <v>0</v>
      </c>
      <c r="R29" s="344">
        <v>0</v>
      </c>
      <c r="S29" s="344">
        <v>0</v>
      </c>
      <c r="T29" s="344">
        <v>0</v>
      </c>
      <c r="U29" s="344">
        <v>0</v>
      </c>
      <c r="V29" s="369">
        <v>0</v>
      </c>
      <c r="W29" s="344">
        <v>418</v>
      </c>
      <c r="X29" s="344">
        <v>262</v>
      </c>
      <c r="Y29" s="344">
        <v>130700</v>
      </c>
      <c r="Z29" s="344">
        <v>107331</v>
      </c>
      <c r="AA29" s="370">
        <f t="shared" si="4"/>
        <v>0.24410468550558553</v>
      </c>
      <c r="AB29" s="362"/>
      <c r="AC29" s="362"/>
      <c r="AD29" s="362"/>
      <c r="AE29" s="362"/>
      <c r="AF29" s="366" t="e">
        <f t="shared" si="5"/>
        <v>#DIV/0!</v>
      </c>
      <c r="AG29" s="362"/>
      <c r="AH29" s="362"/>
      <c r="AI29" s="362"/>
      <c r="AJ29" s="362"/>
      <c r="AK29" s="366" t="e">
        <f t="shared" si="6"/>
        <v>#DIV/0!</v>
      </c>
      <c r="AL29" s="362"/>
      <c r="AM29" s="362"/>
      <c r="AN29" s="362"/>
      <c r="AO29" s="362"/>
      <c r="AP29" s="377" t="e">
        <f t="shared" si="7"/>
        <v>#DIV/0!</v>
      </c>
    </row>
    <row r="30" spans="1:42" ht="12" customHeight="1" x14ac:dyDescent="0.2">
      <c r="A30" s="368">
        <v>24</v>
      </c>
      <c r="B30" s="344" t="s">
        <v>30</v>
      </c>
      <c r="C30" s="344">
        <v>0</v>
      </c>
      <c r="D30" s="344">
        <v>0</v>
      </c>
      <c r="E30" s="344">
        <v>0</v>
      </c>
      <c r="F30" s="344">
        <v>0</v>
      </c>
      <c r="G30" s="369">
        <v>0</v>
      </c>
      <c r="H30" s="344">
        <v>0</v>
      </c>
      <c r="I30" s="344">
        <v>0</v>
      </c>
      <c r="J30" s="344">
        <v>0</v>
      </c>
      <c r="K30" s="344">
        <v>0</v>
      </c>
      <c r="L30" s="369">
        <v>0</v>
      </c>
      <c r="M30" s="344">
        <v>0</v>
      </c>
      <c r="N30" s="344">
        <v>0</v>
      </c>
      <c r="O30" s="344">
        <v>0</v>
      </c>
      <c r="P30" s="344">
        <v>0</v>
      </c>
      <c r="Q30" s="369">
        <v>0</v>
      </c>
      <c r="R30" s="344">
        <v>0</v>
      </c>
      <c r="S30" s="344">
        <v>0</v>
      </c>
      <c r="T30" s="344">
        <v>0</v>
      </c>
      <c r="U30" s="344">
        <v>0</v>
      </c>
      <c r="V30" s="369">
        <v>0</v>
      </c>
      <c r="W30" s="344">
        <v>0</v>
      </c>
      <c r="X30" s="344">
        <v>0</v>
      </c>
      <c r="Y30" s="344">
        <v>0</v>
      </c>
      <c r="Z30" s="344">
        <v>0</v>
      </c>
      <c r="AA30" s="370">
        <v>0</v>
      </c>
      <c r="AB30" s="362"/>
      <c r="AC30" s="362"/>
      <c r="AD30" s="362"/>
      <c r="AE30" s="362"/>
      <c r="AF30" s="366" t="e">
        <f t="shared" si="5"/>
        <v>#DIV/0!</v>
      </c>
      <c r="AG30" s="362"/>
      <c r="AH30" s="362"/>
      <c r="AI30" s="362"/>
      <c r="AJ30" s="362"/>
      <c r="AK30" s="366" t="e">
        <f t="shared" si="6"/>
        <v>#DIV/0!</v>
      </c>
      <c r="AL30" s="362"/>
      <c r="AM30" s="362"/>
      <c r="AN30" s="362"/>
      <c r="AO30" s="362"/>
      <c r="AP30" s="377" t="e">
        <f t="shared" si="7"/>
        <v>#DIV/0!</v>
      </c>
    </row>
    <row r="31" spans="1:42" ht="12" customHeight="1" x14ac:dyDescent="0.2">
      <c r="A31" s="368">
        <v>25</v>
      </c>
      <c r="B31" s="344" t="s">
        <v>31</v>
      </c>
      <c r="C31" s="344">
        <v>0</v>
      </c>
      <c r="D31" s="344">
        <v>0</v>
      </c>
      <c r="E31" s="344">
        <v>0</v>
      </c>
      <c r="F31" s="344">
        <v>0</v>
      </c>
      <c r="G31" s="369">
        <v>0</v>
      </c>
      <c r="H31" s="344">
        <v>0</v>
      </c>
      <c r="I31" s="344">
        <v>0</v>
      </c>
      <c r="J31" s="344">
        <v>0</v>
      </c>
      <c r="K31" s="344">
        <v>0</v>
      </c>
      <c r="L31" s="369">
        <v>0</v>
      </c>
      <c r="M31" s="344">
        <v>0</v>
      </c>
      <c r="N31" s="344">
        <v>0</v>
      </c>
      <c r="O31" s="344">
        <v>0</v>
      </c>
      <c r="P31" s="344">
        <v>0</v>
      </c>
      <c r="Q31" s="369">
        <v>0</v>
      </c>
      <c r="R31" s="344">
        <v>0</v>
      </c>
      <c r="S31" s="344">
        <v>0</v>
      </c>
      <c r="T31" s="344">
        <v>0</v>
      </c>
      <c r="U31" s="344">
        <v>0</v>
      </c>
      <c r="V31" s="369">
        <v>0</v>
      </c>
      <c r="W31" s="344">
        <v>0</v>
      </c>
      <c r="X31" s="344">
        <v>0</v>
      </c>
      <c r="Y31" s="344">
        <v>0</v>
      </c>
      <c r="Z31" s="344">
        <v>0</v>
      </c>
      <c r="AA31" s="370">
        <v>0</v>
      </c>
      <c r="AB31" s="362"/>
      <c r="AC31" s="362"/>
      <c r="AD31" s="362"/>
      <c r="AE31" s="362"/>
      <c r="AF31" s="366" t="e">
        <f t="shared" si="5"/>
        <v>#DIV/0!</v>
      </c>
      <c r="AG31" s="362"/>
      <c r="AH31" s="362"/>
      <c r="AI31" s="362"/>
      <c r="AJ31" s="362"/>
      <c r="AK31" s="366" t="e">
        <f t="shared" si="6"/>
        <v>#DIV/0!</v>
      </c>
      <c r="AL31" s="362"/>
      <c r="AM31" s="362"/>
      <c r="AN31" s="362"/>
      <c r="AO31" s="362"/>
      <c r="AP31" s="377" t="e">
        <f t="shared" si="7"/>
        <v>#DIV/0!</v>
      </c>
    </row>
    <row r="32" spans="1:42" ht="12" customHeight="1" x14ac:dyDescent="0.2">
      <c r="A32" s="368">
        <v>26</v>
      </c>
      <c r="B32" s="344" t="s">
        <v>32</v>
      </c>
      <c r="C32" s="344">
        <v>0</v>
      </c>
      <c r="D32" s="344">
        <v>0</v>
      </c>
      <c r="E32" s="344">
        <v>0</v>
      </c>
      <c r="F32" s="344">
        <v>0</v>
      </c>
      <c r="G32" s="369">
        <v>0</v>
      </c>
      <c r="H32" s="344">
        <v>0</v>
      </c>
      <c r="I32" s="344">
        <v>0</v>
      </c>
      <c r="J32" s="344">
        <v>0</v>
      </c>
      <c r="K32" s="344">
        <v>0</v>
      </c>
      <c r="L32" s="369">
        <v>0</v>
      </c>
      <c r="M32" s="344">
        <v>0</v>
      </c>
      <c r="N32" s="344">
        <v>0</v>
      </c>
      <c r="O32" s="344">
        <v>0</v>
      </c>
      <c r="P32" s="344">
        <v>0</v>
      </c>
      <c r="Q32" s="369">
        <v>0</v>
      </c>
      <c r="R32" s="344">
        <v>0</v>
      </c>
      <c r="S32" s="344">
        <v>0</v>
      </c>
      <c r="T32" s="344">
        <v>0</v>
      </c>
      <c r="U32" s="344">
        <v>0</v>
      </c>
      <c r="V32" s="369">
        <v>0</v>
      </c>
      <c r="W32" s="344">
        <v>0</v>
      </c>
      <c r="X32" s="344">
        <v>0</v>
      </c>
      <c r="Y32" s="344">
        <v>0</v>
      </c>
      <c r="Z32" s="344">
        <v>0</v>
      </c>
      <c r="AA32" s="370">
        <v>0</v>
      </c>
      <c r="AB32" s="362"/>
      <c r="AC32" s="362"/>
      <c r="AD32" s="362"/>
      <c r="AE32" s="362"/>
      <c r="AF32" s="366" t="e">
        <f t="shared" si="5"/>
        <v>#DIV/0!</v>
      </c>
      <c r="AG32" s="362"/>
      <c r="AH32" s="362"/>
      <c r="AI32" s="362"/>
      <c r="AJ32" s="362"/>
      <c r="AK32" s="366" t="e">
        <f t="shared" si="6"/>
        <v>#DIV/0!</v>
      </c>
      <c r="AL32" s="362"/>
      <c r="AM32" s="362"/>
      <c r="AN32" s="362"/>
      <c r="AO32" s="362"/>
      <c r="AP32" s="377" t="e">
        <f t="shared" si="7"/>
        <v>#DIV/0!</v>
      </c>
    </row>
    <row r="33" spans="1:42" ht="12" customHeight="1" x14ac:dyDescent="0.2">
      <c r="A33" s="368">
        <v>27</v>
      </c>
      <c r="B33" s="344" t="s">
        <v>33</v>
      </c>
      <c r="C33" s="344">
        <v>0</v>
      </c>
      <c r="D33" s="344">
        <v>0</v>
      </c>
      <c r="E33" s="344">
        <v>0</v>
      </c>
      <c r="F33" s="344">
        <v>0</v>
      </c>
      <c r="G33" s="369">
        <v>0</v>
      </c>
      <c r="H33" s="344">
        <v>0</v>
      </c>
      <c r="I33" s="344">
        <v>0</v>
      </c>
      <c r="J33" s="344">
        <v>0</v>
      </c>
      <c r="K33" s="344">
        <v>0</v>
      </c>
      <c r="L33" s="369">
        <v>0</v>
      </c>
      <c r="M33" s="344">
        <v>0</v>
      </c>
      <c r="N33" s="344">
        <v>0</v>
      </c>
      <c r="O33" s="344">
        <v>0</v>
      </c>
      <c r="P33" s="344">
        <v>0</v>
      </c>
      <c r="Q33" s="369">
        <v>0</v>
      </c>
      <c r="R33" s="344">
        <v>0</v>
      </c>
      <c r="S33" s="344">
        <v>0</v>
      </c>
      <c r="T33" s="344">
        <v>0</v>
      </c>
      <c r="U33" s="344">
        <v>0</v>
      </c>
      <c r="V33" s="369">
        <v>0</v>
      </c>
      <c r="W33" s="344">
        <v>0</v>
      </c>
      <c r="X33" s="344">
        <v>0</v>
      </c>
      <c r="Y33" s="344">
        <v>0</v>
      </c>
      <c r="Z33" s="344">
        <v>0</v>
      </c>
      <c r="AA33" s="370">
        <v>0</v>
      </c>
      <c r="AB33" s="362"/>
      <c r="AC33" s="362"/>
      <c r="AD33" s="362"/>
      <c r="AE33" s="362"/>
      <c r="AF33" s="366" t="e">
        <f t="shared" si="5"/>
        <v>#DIV/0!</v>
      </c>
      <c r="AG33" s="362"/>
      <c r="AH33" s="362"/>
      <c r="AI33" s="362"/>
      <c r="AJ33" s="362"/>
      <c r="AK33" s="366" t="e">
        <f t="shared" si="6"/>
        <v>#DIV/0!</v>
      </c>
      <c r="AL33" s="362"/>
      <c r="AM33" s="362"/>
      <c r="AN33" s="362"/>
      <c r="AO33" s="362"/>
      <c r="AP33" s="377" t="e">
        <f t="shared" si="7"/>
        <v>#DIV/0!</v>
      </c>
    </row>
    <row r="34" spans="1:42" ht="12" customHeight="1" x14ac:dyDescent="0.2">
      <c r="A34" s="368">
        <v>28</v>
      </c>
      <c r="B34" s="344" t="s">
        <v>34</v>
      </c>
      <c r="C34" s="344">
        <v>0</v>
      </c>
      <c r="D34" s="344">
        <v>0</v>
      </c>
      <c r="E34" s="344">
        <v>0</v>
      </c>
      <c r="F34" s="344">
        <v>0</v>
      </c>
      <c r="G34" s="369">
        <v>0</v>
      </c>
      <c r="H34" s="344">
        <v>0</v>
      </c>
      <c r="I34" s="344">
        <v>0</v>
      </c>
      <c r="J34" s="344">
        <v>0</v>
      </c>
      <c r="K34" s="344">
        <v>0</v>
      </c>
      <c r="L34" s="369">
        <v>0</v>
      </c>
      <c r="M34" s="344">
        <v>0</v>
      </c>
      <c r="N34" s="344">
        <v>0</v>
      </c>
      <c r="O34" s="344">
        <v>0</v>
      </c>
      <c r="P34" s="344">
        <v>0</v>
      </c>
      <c r="Q34" s="369">
        <v>0</v>
      </c>
      <c r="R34" s="344">
        <v>0</v>
      </c>
      <c r="S34" s="344">
        <v>0</v>
      </c>
      <c r="T34" s="344">
        <v>0</v>
      </c>
      <c r="U34" s="344">
        <v>0</v>
      </c>
      <c r="V34" s="369">
        <v>0</v>
      </c>
      <c r="W34" s="344">
        <v>0</v>
      </c>
      <c r="X34" s="344">
        <v>0</v>
      </c>
      <c r="Y34" s="344">
        <v>0</v>
      </c>
      <c r="Z34" s="344">
        <v>0</v>
      </c>
      <c r="AA34" s="370">
        <v>0</v>
      </c>
      <c r="AB34" s="362"/>
      <c r="AC34" s="362"/>
      <c r="AD34" s="362"/>
      <c r="AE34" s="362"/>
      <c r="AF34" s="366" t="e">
        <f t="shared" si="5"/>
        <v>#DIV/0!</v>
      </c>
      <c r="AG34" s="362"/>
      <c r="AH34" s="362"/>
      <c r="AI34" s="362"/>
      <c r="AJ34" s="362"/>
      <c r="AK34" s="366" t="e">
        <f t="shared" si="6"/>
        <v>#DIV/0!</v>
      </c>
      <c r="AL34" s="362"/>
      <c r="AM34" s="362"/>
      <c r="AN34" s="362"/>
      <c r="AO34" s="362"/>
      <c r="AP34" s="377" t="e">
        <f t="shared" si="7"/>
        <v>#DIV/0!</v>
      </c>
    </row>
    <row r="35" spans="1:42" ht="12" customHeight="1" x14ac:dyDescent="0.2">
      <c r="A35" s="368">
        <v>29</v>
      </c>
      <c r="B35" s="344" t="s">
        <v>35</v>
      </c>
      <c r="C35" s="344">
        <v>0</v>
      </c>
      <c r="D35" s="344">
        <v>0</v>
      </c>
      <c r="E35" s="344">
        <v>0</v>
      </c>
      <c r="F35" s="344">
        <v>0</v>
      </c>
      <c r="G35" s="369">
        <v>0</v>
      </c>
      <c r="H35" s="344">
        <v>0</v>
      </c>
      <c r="I35" s="344">
        <v>0</v>
      </c>
      <c r="J35" s="344">
        <v>0</v>
      </c>
      <c r="K35" s="344">
        <v>0</v>
      </c>
      <c r="L35" s="369">
        <v>0</v>
      </c>
      <c r="M35" s="344">
        <v>0</v>
      </c>
      <c r="N35" s="344">
        <v>0</v>
      </c>
      <c r="O35" s="344">
        <v>0</v>
      </c>
      <c r="P35" s="344">
        <v>0</v>
      </c>
      <c r="Q35" s="369">
        <v>0</v>
      </c>
      <c r="R35" s="344">
        <v>0</v>
      </c>
      <c r="S35" s="344">
        <v>0</v>
      </c>
      <c r="T35" s="344">
        <v>0</v>
      </c>
      <c r="U35" s="344">
        <v>0</v>
      </c>
      <c r="V35" s="369">
        <v>0</v>
      </c>
      <c r="W35" s="344">
        <v>0</v>
      </c>
      <c r="X35" s="344">
        <v>0</v>
      </c>
      <c r="Y35" s="344">
        <v>0</v>
      </c>
      <c r="Z35" s="344">
        <v>0</v>
      </c>
      <c r="AA35" s="370">
        <v>0</v>
      </c>
      <c r="AB35" s="362"/>
      <c r="AC35" s="362"/>
      <c r="AD35" s="362"/>
      <c r="AE35" s="362"/>
      <c r="AF35" s="366" t="e">
        <f t="shared" si="5"/>
        <v>#DIV/0!</v>
      </c>
      <c r="AG35" s="362"/>
      <c r="AH35" s="362"/>
      <c r="AI35" s="362"/>
      <c r="AJ35" s="362"/>
      <c r="AK35" s="366" t="e">
        <f t="shared" si="6"/>
        <v>#DIV/0!</v>
      </c>
      <c r="AL35" s="362"/>
      <c r="AM35" s="362"/>
      <c r="AN35" s="362"/>
      <c r="AO35" s="362"/>
      <c r="AP35" s="377" t="e">
        <f t="shared" si="7"/>
        <v>#DIV/0!</v>
      </c>
    </row>
    <row r="36" spans="1:42" ht="12" customHeight="1" x14ac:dyDescent="0.2">
      <c r="A36" s="368">
        <v>30</v>
      </c>
      <c r="B36" s="344" t="s">
        <v>36</v>
      </c>
      <c r="C36" s="344">
        <v>0</v>
      </c>
      <c r="D36" s="344">
        <v>0</v>
      </c>
      <c r="E36" s="344">
        <v>0</v>
      </c>
      <c r="F36" s="344">
        <v>0</v>
      </c>
      <c r="G36" s="369">
        <v>0</v>
      </c>
      <c r="H36" s="344">
        <v>0</v>
      </c>
      <c r="I36" s="344">
        <v>0</v>
      </c>
      <c r="J36" s="344">
        <v>0</v>
      </c>
      <c r="K36" s="344">
        <v>0</v>
      </c>
      <c r="L36" s="369">
        <v>0</v>
      </c>
      <c r="M36" s="344">
        <v>0</v>
      </c>
      <c r="N36" s="344">
        <v>0</v>
      </c>
      <c r="O36" s="344">
        <v>0</v>
      </c>
      <c r="P36" s="344">
        <v>0</v>
      </c>
      <c r="Q36" s="369">
        <v>0</v>
      </c>
      <c r="R36" s="344">
        <v>0</v>
      </c>
      <c r="S36" s="344">
        <v>0</v>
      </c>
      <c r="T36" s="344">
        <v>0</v>
      </c>
      <c r="U36" s="344">
        <v>0</v>
      </c>
      <c r="V36" s="369">
        <v>0</v>
      </c>
      <c r="W36" s="344">
        <v>1348</v>
      </c>
      <c r="X36" s="344">
        <v>524.11</v>
      </c>
      <c r="Y36" s="344">
        <v>53975</v>
      </c>
      <c r="Z36" s="344">
        <v>14731.02</v>
      </c>
      <c r="AA36" s="370">
        <f t="shared" si="4"/>
        <v>3.5578663256176424</v>
      </c>
      <c r="AB36" s="362"/>
      <c r="AC36" s="362"/>
      <c r="AD36" s="362"/>
      <c r="AE36" s="362"/>
      <c r="AF36" s="366" t="e">
        <f t="shared" si="5"/>
        <v>#DIV/0!</v>
      </c>
      <c r="AG36" s="362"/>
      <c r="AH36" s="362"/>
      <c r="AI36" s="362"/>
      <c r="AJ36" s="362"/>
      <c r="AK36" s="366" t="e">
        <f t="shared" si="6"/>
        <v>#DIV/0!</v>
      </c>
      <c r="AL36" s="362"/>
      <c r="AM36" s="362"/>
      <c r="AN36" s="362"/>
      <c r="AO36" s="362"/>
      <c r="AP36" s="377" t="e">
        <f t="shared" si="7"/>
        <v>#DIV/0!</v>
      </c>
    </row>
    <row r="37" spans="1:42" ht="12" customHeight="1" x14ac:dyDescent="0.2">
      <c r="A37" s="368">
        <v>31</v>
      </c>
      <c r="B37" s="344" t="s">
        <v>37</v>
      </c>
      <c r="C37" s="344">
        <v>0</v>
      </c>
      <c r="D37" s="344">
        <v>0</v>
      </c>
      <c r="E37" s="344">
        <v>0</v>
      </c>
      <c r="F37" s="344">
        <v>0</v>
      </c>
      <c r="G37" s="369">
        <v>0</v>
      </c>
      <c r="H37" s="344">
        <v>0</v>
      </c>
      <c r="I37" s="344">
        <v>0</v>
      </c>
      <c r="J37" s="344">
        <v>0</v>
      </c>
      <c r="K37" s="344">
        <v>0</v>
      </c>
      <c r="L37" s="369">
        <v>0</v>
      </c>
      <c r="M37" s="344">
        <v>0</v>
      </c>
      <c r="N37" s="344">
        <v>0</v>
      </c>
      <c r="O37" s="344">
        <v>0</v>
      </c>
      <c r="P37" s="344">
        <v>0</v>
      </c>
      <c r="Q37" s="369">
        <v>0</v>
      </c>
      <c r="R37" s="344">
        <v>0</v>
      </c>
      <c r="S37" s="344">
        <v>0</v>
      </c>
      <c r="T37" s="344">
        <v>0</v>
      </c>
      <c r="U37" s="344">
        <v>0</v>
      </c>
      <c r="V37" s="369">
        <v>0</v>
      </c>
      <c r="W37" s="344">
        <v>0</v>
      </c>
      <c r="X37" s="344">
        <v>0</v>
      </c>
      <c r="Y37" s="344">
        <v>0</v>
      </c>
      <c r="Z37" s="344">
        <v>0</v>
      </c>
      <c r="AA37" s="370">
        <v>0</v>
      </c>
      <c r="AB37" s="362"/>
      <c r="AC37" s="362"/>
      <c r="AD37" s="362"/>
      <c r="AE37" s="362"/>
      <c r="AF37" s="366" t="e">
        <f t="shared" si="5"/>
        <v>#DIV/0!</v>
      </c>
      <c r="AG37" s="362"/>
      <c r="AH37" s="362"/>
      <c r="AI37" s="362"/>
      <c r="AJ37" s="362"/>
      <c r="AK37" s="366" t="e">
        <f t="shared" si="6"/>
        <v>#DIV/0!</v>
      </c>
      <c r="AL37" s="362"/>
      <c r="AM37" s="362"/>
      <c r="AN37" s="362"/>
      <c r="AO37" s="362"/>
      <c r="AP37" s="377" t="e">
        <f t="shared" si="7"/>
        <v>#DIV/0!</v>
      </c>
    </row>
    <row r="38" spans="1:42" ht="12" customHeight="1" x14ac:dyDescent="0.2">
      <c r="A38" s="368">
        <v>32</v>
      </c>
      <c r="B38" s="344" t="s">
        <v>38</v>
      </c>
      <c r="C38" s="344">
        <v>0</v>
      </c>
      <c r="D38" s="344">
        <v>0</v>
      </c>
      <c r="E38" s="344">
        <v>0</v>
      </c>
      <c r="F38" s="344">
        <v>0</v>
      </c>
      <c r="G38" s="369">
        <v>0</v>
      </c>
      <c r="H38" s="344">
        <v>0</v>
      </c>
      <c r="I38" s="344">
        <v>0</v>
      </c>
      <c r="J38" s="344">
        <v>0</v>
      </c>
      <c r="K38" s="344">
        <v>0</v>
      </c>
      <c r="L38" s="369">
        <v>0</v>
      </c>
      <c r="M38" s="344">
        <v>0</v>
      </c>
      <c r="N38" s="344">
        <v>0</v>
      </c>
      <c r="O38" s="344">
        <v>0</v>
      </c>
      <c r="P38" s="344">
        <v>0</v>
      </c>
      <c r="Q38" s="369">
        <v>0</v>
      </c>
      <c r="R38" s="344">
        <v>0</v>
      </c>
      <c r="S38" s="344">
        <v>0</v>
      </c>
      <c r="T38" s="344">
        <v>0</v>
      </c>
      <c r="U38" s="344">
        <v>0</v>
      </c>
      <c r="V38" s="369">
        <v>0</v>
      </c>
      <c r="W38" s="344">
        <v>0</v>
      </c>
      <c r="X38" s="344">
        <v>0</v>
      </c>
      <c r="Y38" s="344">
        <v>0</v>
      </c>
      <c r="Z38" s="344">
        <v>0</v>
      </c>
      <c r="AA38" s="370">
        <v>0</v>
      </c>
      <c r="AB38" s="362"/>
      <c r="AC38" s="362"/>
      <c r="AD38" s="362"/>
      <c r="AE38" s="362"/>
      <c r="AF38" s="366" t="e">
        <f t="shared" si="5"/>
        <v>#DIV/0!</v>
      </c>
      <c r="AG38" s="362"/>
      <c r="AH38" s="362"/>
      <c r="AI38" s="362"/>
      <c r="AJ38" s="362"/>
      <c r="AK38" s="366" t="e">
        <f t="shared" si="6"/>
        <v>#DIV/0!</v>
      </c>
      <c r="AL38" s="362"/>
      <c r="AM38" s="362"/>
      <c r="AN38" s="362"/>
      <c r="AO38" s="362"/>
      <c r="AP38" s="377" t="e">
        <f t="shared" si="7"/>
        <v>#DIV/0!</v>
      </c>
    </row>
    <row r="39" spans="1:42" ht="12" customHeight="1" x14ac:dyDescent="0.2">
      <c r="A39" s="368">
        <v>33</v>
      </c>
      <c r="B39" s="344" t="s">
        <v>39</v>
      </c>
      <c r="C39" s="344">
        <v>0</v>
      </c>
      <c r="D39" s="344">
        <v>0</v>
      </c>
      <c r="E39" s="344">
        <v>0</v>
      </c>
      <c r="F39" s="344">
        <v>0</v>
      </c>
      <c r="G39" s="369">
        <v>0</v>
      </c>
      <c r="H39" s="344">
        <v>0</v>
      </c>
      <c r="I39" s="344">
        <v>0</v>
      </c>
      <c r="J39" s="344">
        <v>0</v>
      </c>
      <c r="K39" s="344">
        <v>0</v>
      </c>
      <c r="L39" s="369">
        <v>0</v>
      </c>
      <c r="M39" s="344">
        <v>0</v>
      </c>
      <c r="N39" s="344">
        <v>0</v>
      </c>
      <c r="O39" s="344">
        <v>0</v>
      </c>
      <c r="P39" s="344">
        <v>0</v>
      </c>
      <c r="Q39" s="369">
        <v>0</v>
      </c>
      <c r="R39" s="344">
        <v>0</v>
      </c>
      <c r="S39" s="344">
        <v>0</v>
      </c>
      <c r="T39" s="344">
        <v>0</v>
      </c>
      <c r="U39" s="344">
        <v>0</v>
      </c>
      <c r="V39" s="369">
        <v>0</v>
      </c>
      <c r="W39" s="344">
        <v>0</v>
      </c>
      <c r="X39" s="344">
        <v>0</v>
      </c>
      <c r="Y39" s="344">
        <v>0</v>
      </c>
      <c r="Z39" s="344">
        <v>0</v>
      </c>
      <c r="AA39" s="370">
        <v>0</v>
      </c>
      <c r="AB39" s="362"/>
      <c r="AC39" s="362"/>
      <c r="AD39" s="362"/>
      <c r="AE39" s="362"/>
      <c r="AF39" s="366" t="e">
        <f t="shared" si="5"/>
        <v>#DIV/0!</v>
      </c>
      <c r="AG39" s="362"/>
      <c r="AH39" s="362"/>
      <c r="AI39" s="362"/>
      <c r="AJ39" s="362"/>
      <c r="AK39" s="366" t="e">
        <f t="shared" si="6"/>
        <v>#DIV/0!</v>
      </c>
      <c r="AL39" s="362"/>
      <c r="AM39" s="362"/>
      <c r="AN39" s="362"/>
      <c r="AO39" s="362"/>
      <c r="AP39" s="377" t="e">
        <f t="shared" si="7"/>
        <v>#DIV/0!</v>
      </c>
    </row>
    <row r="40" spans="1:42" ht="12" customHeight="1" x14ac:dyDescent="0.2">
      <c r="A40" s="368">
        <v>34</v>
      </c>
      <c r="B40" s="344" t="s">
        <v>40</v>
      </c>
      <c r="C40" s="344">
        <v>0</v>
      </c>
      <c r="D40" s="344">
        <v>0</v>
      </c>
      <c r="E40" s="344">
        <v>0</v>
      </c>
      <c r="F40" s="344">
        <v>0</v>
      </c>
      <c r="G40" s="369">
        <v>0</v>
      </c>
      <c r="H40" s="344">
        <v>0</v>
      </c>
      <c r="I40" s="344">
        <v>0</v>
      </c>
      <c r="J40" s="344">
        <v>0</v>
      </c>
      <c r="K40" s="344">
        <v>0</v>
      </c>
      <c r="L40" s="369">
        <v>0</v>
      </c>
      <c r="M40" s="344">
        <v>0</v>
      </c>
      <c r="N40" s="344">
        <v>0</v>
      </c>
      <c r="O40" s="344">
        <v>0</v>
      </c>
      <c r="P40" s="344">
        <v>0</v>
      </c>
      <c r="Q40" s="369">
        <v>0</v>
      </c>
      <c r="R40" s="344">
        <v>0</v>
      </c>
      <c r="S40" s="344">
        <v>0</v>
      </c>
      <c r="T40" s="344">
        <v>0</v>
      </c>
      <c r="U40" s="344">
        <v>0</v>
      </c>
      <c r="V40" s="369">
        <v>0</v>
      </c>
      <c r="W40" s="344">
        <v>4585</v>
      </c>
      <c r="X40" s="344">
        <v>354</v>
      </c>
      <c r="Y40" s="344">
        <v>81428</v>
      </c>
      <c r="Z40" s="344">
        <v>15773</v>
      </c>
      <c r="AA40" s="370">
        <f t="shared" si="4"/>
        <v>2.2443415963989093</v>
      </c>
      <c r="AB40" s="362"/>
      <c r="AC40" s="362"/>
      <c r="AD40" s="362"/>
      <c r="AE40" s="362"/>
      <c r="AF40" s="366" t="e">
        <f t="shared" si="5"/>
        <v>#DIV/0!</v>
      </c>
      <c r="AG40" s="362"/>
      <c r="AH40" s="362"/>
      <c r="AI40" s="362"/>
      <c r="AJ40" s="362"/>
      <c r="AK40" s="366" t="e">
        <f t="shared" si="6"/>
        <v>#DIV/0!</v>
      </c>
      <c r="AL40" s="362"/>
      <c r="AM40" s="362"/>
      <c r="AN40" s="362"/>
      <c r="AO40" s="362"/>
      <c r="AP40" s="377" t="e">
        <f t="shared" si="7"/>
        <v>#DIV/0!</v>
      </c>
    </row>
    <row r="41" spans="1:42" s="374" customFormat="1" ht="12" customHeight="1" x14ac:dyDescent="0.2">
      <c r="A41" s="293"/>
      <c r="B41" s="294" t="s">
        <v>104</v>
      </c>
      <c r="C41" s="294">
        <f t="shared" ref="C41:Z41" si="11">SUM(C19:C40)</f>
        <v>78</v>
      </c>
      <c r="D41" s="294">
        <f t="shared" si="11"/>
        <v>77.39</v>
      </c>
      <c r="E41" s="294">
        <f t="shared" si="11"/>
        <v>558</v>
      </c>
      <c r="F41" s="294">
        <f t="shared" si="11"/>
        <v>36298.699999999997</v>
      </c>
      <c r="G41" s="322">
        <f>D41*100/F41</f>
        <v>0.21320322766380065</v>
      </c>
      <c r="H41" s="294">
        <f t="shared" si="11"/>
        <v>46</v>
      </c>
      <c r="I41" s="294">
        <f t="shared" si="11"/>
        <v>123.28</v>
      </c>
      <c r="J41" s="294">
        <f t="shared" si="11"/>
        <v>296</v>
      </c>
      <c r="K41" s="294">
        <f t="shared" si="11"/>
        <v>1799.9236311</v>
      </c>
      <c r="L41" s="369">
        <f t="shared" si="1"/>
        <v>6.8491794801682246</v>
      </c>
      <c r="M41" s="294">
        <f t="shared" si="11"/>
        <v>0</v>
      </c>
      <c r="N41" s="294">
        <f t="shared" si="11"/>
        <v>0</v>
      </c>
      <c r="O41" s="294">
        <f t="shared" si="11"/>
        <v>0</v>
      </c>
      <c r="P41" s="294">
        <f t="shared" si="11"/>
        <v>0</v>
      </c>
      <c r="Q41" s="369">
        <v>0</v>
      </c>
      <c r="R41" s="294">
        <f t="shared" si="11"/>
        <v>1099</v>
      </c>
      <c r="S41" s="294">
        <f t="shared" si="11"/>
        <v>446.26</v>
      </c>
      <c r="T41" s="294">
        <f t="shared" si="11"/>
        <v>33932</v>
      </c>
      <c r="U41" s="294">
        <f t="shared" si="11"/>
        <v>63673.340000000004</v>
      </c>
      <c r="V41" s="369">
        <f t="shared" si="3"/>
        <v>0.70085847546241475</v>
      </c>
      <c r="W41" s="294">
        <f t="shared" si="11"/>
        <v>75146</v>
      </c>
      <c r="X41" s="294">
        <f t="shared" si="11"/>
        <v>12807.822021900003</v>
      </c>
      <c r="Y41" s="294">
        <f t="shared" si="11"/>
        <v>580058</v>
      </c>
      <c r="Z41" s="294">
        <f t="shared" si="11"/>
        <v>336103.19579580007</v>
      </c>
      <c r="AA41" s="370">
        <f t="shared" si="4"/>
        <v>3.8106814163354201</v>
      </c>
      <c r="AB41" s="373"/>
      <c r="AC41" s="373"/>
      <c r="AD41" s="373"/>
      <c r="AE41" s="373"/>
      <c r="AF41" s="366" t="e">
        <f t="shared" si="5"/>
        <v>#DIV/0!</v>
      </c>
      <c r="AG41" s="373"/>
      <c r="AH41" s="373"/>
      <c r="AI41" s="373"/>
      <c r="AJ41" s="373"/>
      <c r="AK41" s="366" t="e">
        <f t="shared" si="6"/>
        <v>#DIV/0!</v>
      </c>
      <c r="AL41" s="373"/>
      <c r="AM41" s="373"/>
      <c r="AN41" s="373"/>
      <c r="AO41" s="373"/>
      <c r="AP41" s="377" t="e">
        <f t="shared" si="7"/>
        <v>#DIV/0!</v>
      </c>
    </row>
    <row r="42" spans="1:42" s="374" customFormat="1" ht="12" customHeight="1" x14ac:dyDescent="0.2">
      <c r="A42" s="293"/>
      <c r="B42" s="294" t="s">
        <v>42</v>
      </c>
      <c r="C42" s="294">
        <f>C41+C18</f>
        <v>27632</v>
      </c>
      <c r="D42" s="294">
        <f t="shared" ref="D42:F42" si="12">D41+D18</f>
        <v>52079.452414899999</v>
      </c>
      <c r="E42" s="294">
        <f t="shared" si="12"/>
        <v>53840</v>
      </c>
      <c r="F42" s="294">
        <f t="shared" si="12"/>
        <v>171625.40207319998</v>
      </c>
      <c r="G42" s="322">
        <f>D42*100/F42</f>
        <v>30.344839275416575</v>
      </c>
      <c r="H42" s="294">
        <f>H41+H18</f>
        <v>6352</v>
      </c>
      <c r="I42" s="294">
        <f t="shared" ref="I42" si="13">I41+I18</f>
        <v>18063.891298899995</v>
      </c>
      <c r="J42" s="294">
        <f t="shared" ref="J42" si="14">J41+J18</f>
        <v>28864</v>
      </c>
      <c r="K42" s="294">
        <f t="shared" ref="K42" si="15">K41+K18</f>
        <v>149946.85092190007</v>
      </c>
      <c r="L42" s="369">
        <f t="shared" si="1"/>
        <v>12.046862730254059</v>
      </c>
      <c r="M42" s="294">
        <f>M41+M18</f>
        <v>193816</v>
      </c>
      <c r="N42" s="294">
        <f t="shared" ref="N42" si="16">N41+N18</f>
        <v>115239.4547051</v>
      </c>
      <c r="O42" s="294">
        <f t="shared" ref="O42" si="17">O41+O18</f>
        <v>340035</v>
      </c>
      <c r="P42" s="294">
        <f t="shared" ref="P42" si="18">P41+P18</f>
        <v>189824.60969189976</v>
      </c>
      <c r="Q42" s="369">
        <f t="shared" si="2"/>
        <v>60.708384909703049</v>
      </c>
      <c r="R42" s="294">
        <f>R41+R18</f>
        <v>7197</v>
      </c>
      <c r="S42" s="294">
        <f t="shared" ref="S42" si="19">S41+S18</f>
        <v>6749.7510529000019</v>
      </c>
      <c r="T42" s="294">
        <f t="shared" ref="T42" si="20">T41+T18</f>
        <v>106413</v>
      </c>
      <c r="U42" s="294">
        <f t="shared" ref="U42" si="21">U41+U18</f>
        <v>223279.14353879992</v>
      </c>
      <c r="V42" s="369">
        <f t="shared" si="3"/>
        <v>3.0230100966537772</v>
      </c>
      <c r="W42" s="294">
        <f>W41+W18</f>
        <v>229766</v>
      </c>
      <c r="X42" s="294">
        <f t="shared" ref="X42" si="22">X41+X18</f>
        <v>245487.02650099999</v>
      </c>
      <c r="Y42" s="294">
        <f t="shared" ref="Y42" si="23">Y41+Y18</f>
        <v>1310504</v>
      </c>
      <c r="Z42" s="294">
        <f t="shared" ref="Z42" si="24">Z41+Z18</f>
        <v>1361248.0832751</v>
      </c>
      <c r="AA42" s="370">
        <f t="shared" si="4"/>
        <v>18.033966733702908</v>
      </c>
      <c r="AB42" s="373"/>
      <c r="AC42" s="373"/>
      <c r="AD42" s="373"/>
      <c r="AE42" s="373"/>
      <c r="AF42" s="366" t="e">
        <f t="shared" si="5"/>
        <v>#DIV/0!</v>
      </c>
      <c r="AG42" s="373"/>
      <c r="AH42" s="373"/>
      <c r="AI42" s="373"/>
      <c r="AJ42" s="373"/>
      <c r="AK42" s="366" t="e">
        <f t="shared" si="6"/>
        <v>#DIV/0!</v>
      </c>
      <c r="AL42" s="373"/>
      <c r="AM42" s="373"/>
      <c r="AN42" s="373"/>
      <c r="AO42" s="373"/>
      <c r="AP42" s="377" t="e">
        <f t="shared" si="7"/>
        <v>#DIV/0!</v>
      </c>
    </row>
    <row r="43" spans="1:42" ht="12" customHeight="1" x14ac:dyDescent="0.2">
      <c r="A43" s="368">
        <v>35</v>
      </c>
      <c r="B43" s="344" t="s">
        <v>43</v>
      </c>
      <c r="C43" s="344">
        <v>3245</v>
      </c>
      <c r="D43" s="344">
        <v>1665</v>
      </c>
      <c r="E43" s="344">
        <v>9774</v>
      </c>
      <c r="F43" s="344">
        <v>5641</v>
      </c>
      <c r="G43" s="369">
        <f>D43*100/F43</f>
        <v>29.516043254742065</v>
      </c>
      <c r="H43" s="344">
        <v>69</v>
      </c>
      <c r="I43" s="344">
        <v>193</v>
      </c>
      <c r="J43" s="344">
        <v>1229</v>
      </c>
      <c r="K43" s="344">
        <v>4291</v>
      </c>
      <c r="L43" s="369">
        <f t="shared" si="1"/>
        <v>4.497786063854579</v>
      </c>
      <c r="M43" s="344">
        <v>21685</v>
      </c>
      <c r="N43" s="344">
        <v>12129</v>
      </c>
      <c r="O43" s="344">
        <v>56427</v>
      </c>
      <c r="P43" s="344">
        <v>35156</v>
      </c>
      <c r="Q43" s="369">
        <f t="shared" si="2"/>
        <v>34.500512003640914</v>
      </c>
      <c r="R43" s="344">
        <v>846</v>
      </c>
      <c r="S43" s="344">
        <v>545</v>
      </c>
      <c r="T43" s="344">
        <v>28494</v>
      </c>
      <c r="U43" s="344">
        <v>48791</v>
      </c>
      <c r="V43" s="369">
        <f t="shared" si="3"/>
        <v>1.1170092844991903</v>
      </c>
      <c r="W43" s="344">
        <v>7732</v>
      </c>
      <c r="X43" s="344">
        <v>3093</v>
      </c>
      <c r="Y43" s="344">
        <v>58900</v>
      </c>
      <c r="Z43" s="344">
        <v>44477</v>
      </c>
      <c r="AA43" s="370">
        <f t="shared" si="4"/>
        <v>6.9541560806709093</v>
      </c>
      <c r="AB43" s="362"/>
      <c r="AC43" s="362"/>
      <c r="AD43" s="362"/>
      <c r="AE43" s="362"/>
      <c r="AF43" s="366" t="e">
        <f t="shared" si="5"/>
        <v>#DIV/0!</v>
      </c>
      <c r="AG43" s="362"/>
      <c r="AH43" s="362"/>
      <c r="AI43" s="362"/>
      <c r="AJ43" s="362"/>
      <c r="AK43" s="366" t="e">
        <f t="shared" si="6"/>
        <v>#DIV/0!</v>
      </c>
      <c r="AL43" s="362"/>
      <c r="AM43" s="362"/>
      <c r="AN43" s="362"/>
      <c r="AO43" s="362"/>
      <c r="AP43" s="377" t="e">
        <f t="shared" si="7"/>
        <v>#DIV/0!</v>
      </c>
    </row>
    <row r="44" spans="1:42" ht="12" customHeight="1" x14ac:dyDescent="0.2">
      <c r="A44" s="368">
        <v>36</v>
      </c>
      <c r="B44" s="344" t="s">
        <v>44</v>
      </c>
      <c r="C44" s="344">
        <v>1280</v>
      </c>
      <c r="D44" s="344">
        <v>809.62</v>
      </c>
      <c r="E44" s="344">
        <v>8875</v>
      </c>
      <c r="F44" s="344">
        <v>7791.12</v>
      </c>
      <c r="G44" s="369">
        <f>D44*100/F44</f>
        <v>10.391573997063324</v>
      </c>
      <c r="H44" s="344">
        <v>249</v>
      </c>
      <c r="I44" s="344">
        <v>538.41999999999996</v>
      </c>
      <c r="J44" s="344">
        <v>5408</v>
      </c>
      <c r="K44" s="344">
        <v>19880.05</v>
      </c>
      <c r="L44" s="369">
        <f t="shared" si="1"/>
        <v>2.7083432888750281</v>
      </c>
      <c r="M44" s="344">
        <v>97298</v>
      </c>
      <c r="N44" s="344">
        <v>29220</v>
      </c>
      <c r="O44" s="344">
        <v>189848</v>
      </c>
      <c r="P44" s="344">
        <v>57071.86</v>
      </c>
      <c r="Q44" s="369">
        <f t="shared" si="2"/>
        <v>51.198611715125452</v>
      </c>
      <c r="R44" s="344">
        <v>769</v>
      </c>
      <c r="S44" s="344">
        <v>329.21</v>
      </c>
      <c r="T44" s="344">
        <v>75761</v>
      </c>
      <c r="U44" s="344">
        <v>140834.38</v>
      </c>
      <c r="V44" s="369">
        <f t="shared" si="3"/>
        <v>0.23375684261186788</v>
      </c>
      <c r="W44" s="344">
        <v>36458</v>
      </c>
      <c r="X44" s="344">
        <v>12418</v>
      </c>
      <c r="Y44" s="344">
        <v>149833</v>
      </c>
      <c r="Z44" s="344">
        <v>176066.34</v>
      </c>
      <c r="AA44" s="370">
        <f t="shared" si="4"/>
        <v>7.0530233092821719</v>
      </c>
      <c r="AB44" s="362"/>
      <c r="AC44" s="362"/>
      <c r="AD44" s="362"/>
      <c r="AE44" s="362"/>
      <c r="AF44" s="366" t="e">
        <f t="shared" si="5"/>
        <v>#DIV/0!</v>
      </c>
      <c r="AG44" s="362"/>
      <c r="AH44" s="362"/>
      <c r="AI44" s="362"/>
      <c r="AJ44" s="362"/>
      <c r="AK44" s="366" t="e">
        <f t="shared" si="6"/>
        <v>#DIV/0!</v>
      </c>
      <c r="AL44" s="362"/>
      <c r="AM44" s="362"/>
      <c r="AN44" s="362"/>
      <c r="AO44" s="362"/>
      <c r="AP44" s="377" t="e">
        <f t="shared" si="7"/>
        <v>#DIV/0!</v>
      </c>
    </row>
    <row r="45" spans="1:42" s="374" customFormat="1" ht="12" customHeight="1" x14ac:dyDescent="0.2">
      <c r="A45" s="293"/>
      <c r="B45" s="294" t="s">
        <v>45</v>
      </c>
      <c r="C45" s="294">
        <f>SUM(C43:C44)</f>
        <v>4525</v>
      </c>
      <c r="D45" s="294">
        <f t="shared" ref="D45:F45" si="25">SUM(D43:D44)</f>
        <v>2474.62</v>
      </c>
      <c r="E45" s="294">
        <f t="shared" si="25"/>
        <v>18649</v>
      </c>
      <c r="F45" s="294">
        <f t="shared" si="25"/>
        <v>13432.119999999999</v>
      </c>
      <c r="G45" s="322">
        <f>D45*100/F45</f>
        <v>18.423152860456877</v>
      </c>
      <c r="H45" s="294">
        <f>SUM(H43:H44)</f>
        <v>318</v>
      </c>
      <c r="I45" s="294">
        <f t="shared" ref="I45" si="26">SUM(I43:I44)</f>
        <v>731.42</v>
      </c>
      <c r="J45" s="294">
        <f t="shared" ref="J45" si="27">SUM(J43:J44)</f>
        <v>6637</v>
      </c>
      <c r="K45" s="294">
        <f t="shared" ref="K45" si="28">SUM(K43:K44)</f>
        <v>24171.05</v>
      </c>
      <c r="L45" s="369">
        <f t="shared" si="1"/>
        <v>3.0260166604264191</v>
      </c>
      <c r="M45" s="294">
        <f>SUM(M43:M44)</f>
        <v>118983</v>
      </c>
      <c r="N45" s="294">
        <f t="shared" ref="N45" si="29">SUM(N43:N44)</f>
        <v>41349</v>
      </c>
      <c r="O45" s="294">
        <f t="shared" ref="O45" si="30">SUM(O43:O44)</f>
        <v>246275</v>
      </c>
      <c r="P45" s="294">
        <f t="shared" ref="P45" si="31">SUM(P43:P44)</f>
        <v>92227.86</v>
      </c>
      <c r="Q45" s="369">
        <f t="shared" si="2"/>
        <v>44.833524273467908</v>
      </c>
      <c r="R45" s="294">
        <f>SUM(R43:R44)</f>
        <v>1615</v>
      </c>
      <c r="S45" s="294">
        <f t="shared" ref="S45" si="32">SUM(S43:S44)</f>
        <v>874.21</v>
      </c>
      <c r="T45" s="294">
        <f t="shared" ref="T45" si="33">SUM(T43:T44)</f>
        <v>104255</v>
      </c>
      <c r="U45" s="294">
        <f t="shared" ref="U45" si="34">SUM(U43:U44)</f>
        <v>189625.38</v>
      </c>
      <c r="V45" s="369">
        <f t="shared" si="3"/>
        <v>0.46101951120678047</v>
      </c>
      <c r="W45" s="294">
        <f>SUM(W43:W44)</f>
        <v>44190</v>
      </c>
      <c r="X45" s="294">
        <f t="shared" ref="X45" si="35">SUM(X43:X44)</f>
        <v>15511</v>
      </c>
      <c r="Y45" s="294">
        <f t="shared" ref="Y45" si="36">SUM(Y43:Y44)</f>
        <v>208733</v>
      </c>
      <c r="Z45" s="294">
        <f t="shared" ref="Z45" si="37">SUM(Z43:Z44)</f>
        <v>220543.34</v>
      </c>
      <c r="AA45" s="370">
        <f t="shared" si="4"/>
        <v>7.0330847442502691</v>
      </c>
      <c r="AB45" s="373"/>
      <c r="AC45" s="373"/>
      <c r="AD45" s="373"/>
      <c r="AE45" s="373"/>
      <c r="AF45" s="366" t="e">
        <f t="shared" si="5"/>
        <v>#DIV/0!</v>
      </c>
      <c r="AG45" s="373"/>
      <c r="AH45" s="373"/>
      <c r="AI45" s="373"/>
      <c r="AJ45" s="373"/>
      <c r="AK45" s="366" t="e">
        <f t="shared" si="6"/>
        <v>#DIV/0!</v>
      </c>
      <c r="AL45" s="373"/>
      <c r="AM45" s="373"/>
      <c r="AN45" s="373"/>
      <c r="AO45" s="373"/>
      <c r="AP45" s="377" t="e">
        <f t="shared" si="7"/>
        <v>#DIV/0!</v>
      </c>
    </row>
    <row r="46" spans="1:42" ht="12" customHeight="1" x14ac:dyDescent="0.2">
      <c r="A46" s="368">
        <v>37</v>
      </c>
      <c r="B46" s="344" t="s">
        <v>46</v>
      </c>
      <c r="C46" s="344">
        <v>0</v>
      </c>
      <c r="D46" s="344">
        <v>0</v>
      </c>
      <c r="E46" s="344">
        <v>0</v>
      </c>
      <c r="F46" s="344">
        <v>0</v>
      </c>
      <c r="G46" s="369">
        <v>0</v>
      </c>
      <c r="H46" s="344">
        <v>0</v>
      </c>
      <c r="I46" s="344">
        <v>0</v>
      </c>
      <c r="J46" s="344">
        <v>0</v>
      </c>
      <c r="K46" s="344">
        <v>0</v>
      </c>
      <c r="L46" s="369">
        <v>0</v>
      </c>
      <c r="M46" s="344">
        <v>13954</v>
      </c>
      <c r="N46" s="344">
        <v>4390</v>
      </c>
      <c r="O46" s="344">
        <v>10127</v>
      </c>
      <c r="P46" s="344">
        <v>4722.9900000000007</v>
      </c>
      <c r="Q46" s="369">
        <f t="shared" si="2"/>
        <v>92.949593371995263</v>
      </c>
      <c r="R46" s="344">
        <v>10348</v>
      </c>
      <c r="S46" s="344">
        <v>2852</v>
      </c>
      <c r="T46" s="344">
        <v>10565</v>
      </c>
      <c r="U46" s="344">
        <v>2961</v>
      </c>
      <c r="V46" s="369">
        <f t="shared" si="3"/>
        <v>96.31881121242823</v>
      </c>
      <c r="W46" s="344">
        <v>0</v>
      </c>
      <c r="X46" s="344">
        <v>0</v>
      </c>
      <c r="Y46" s="344">
        <v>0</v>
      </c>
      <c r="Z46" s="344">
        <v>0</v>
      </c>
      <c r="AA46" s="370">
        <v>0</v>
      </c>
      <c r="AB46" s="366"/>
      <c r="AC46" s="366"/>
      <c r="AD46" s="366"/>
      <c r="AE46" s="366"/>
      <c r="AF46" s="366" t="e">
        <f t="shared" si="5"/>
        <v>#DIV/0!</v>
      </c>
      <c r="AG46" s="366"/>
      <c r="AH46" s="366"/>
      <c r="AI46" s="366"/>
      <c r="AJ46" s="366"/>
      <c r="AK46" s="366" t="e">
        <f t="shared" si="6"/>
        <v>#DIV/0!</v>
      </c>
      <c r="AL46" s="366"/>
      <c r="AM46" s="366"/>
      <c r="AN46" s="366"/>
      <c r="AO46" s="366"/>
      <c r="AP46" s="377" t="e">
        <f t="shared" si="7"/>
        <v>#DIV/0!</v>
      </c>
    </row>
    <row r="47" spans="1:42" s="374" customFormat="1" ht="12" customHeight="1" x14ac:dyDescent="0.2">
      <c r="A47" s="293"/>
      <c r="B47" s="294" t="s">
        <v>47</v>
      </c>
      <c r="C47" s="294">
        <f>C46</f>
        <v>0</v>
      </c>
      <c r="D47" s="294">
        <f t="shared" ref="D47:F47" si="38">D46</f>
        <v>0</v>
      </c>
      <c r="E47" s="294">
        <f t="shared" si="38"/>
        <v>0</v>
      </c>
      <c r="F47" s="294">
        <f t="shared" si="38"/>
        <v>0</v>
      </c>
      <c r="G47" s="322">
        <v>0</v>
      </c>
      <c r="H47" s="294">
        <f>H46</f>
        <v>0</v>
      </c>
      <c r="I47" s="294">
        <f t="shared" ref="I47" si="39">I46</f>
        <v>0</v>
      </c>
      <c r="J47" s="294">
        <f t="shared" ref="J47" si="40">J46</f>
        <v>0</v>
      </c>
      <c r="K47" s="294">
        <f t="shared" ref="K47:L47" si="41">K46</f>
        <v>0</v>
      </c>
      <c r="L47" s="294">
        <f t="shared" si="41"/>
        <v>0</v>
      </c>
      <c r="M47" s="294">
        <f t="shared" ref="M47" si="42">M46</f>
        <v>13954</v>
      </c>
      <c r="N47" s="294">
        <f t="shared" ref="N47" si="43">N46</f>
        <v>4390</v>
      </c>
      <c r="O47" s="294">
        <f t="shared" ref="O47" si="44">O46</f>
        <v>10127</v>
      </c>
      <c r="P47" s="294">
        <f t="shared" ref="P47" si="45">P46</f>
        <v>4722.9900000000007</v>
      </c>
      <c r="Q47" s="369">
        <f t="shared" si="2"/>
        <v>92.949593371995263</v>
      </c>
      <c r="R47" s="294">
        <f>R46</f>
        <v>10348</v>
      </c>
      <c r="S47" s="294">
        <f t="shared" ref="S47" si="46">S46</f>
        <v>2852</v>
      </c>
      <c r="T47" s="294">
        <f t="shared" ref="T47" si="47">T46</f>
        <v>10565</v>
      </c>
      <c r="U47" s="294">
        <f t="shared" ref="U47" si="48">U46</f>
        <v>2961</v>
      </c>
      <c r="V47" s="369">
        <f t="shared" si="3"/>
        <v>96.31881121242823</v>
      </c>
      <c r="W47" s="294">
        <f>W46</f>
        <v>0</v>
      </c>
      <c r="X47" s="294">
        <f t="shared" ref="X47" si="49">X46</f>
        <v>0</v>
      </c>
      <c r="Y47" s="294">
        <f t="shared" ref="Y47" si="50">Y46</f>
        <v>0</v>
      </c>
      <c r="Z47" s="294">
        <f t="shared" ref="Z47" si="51">Z46</f>
        <v>0</v>
      </c>
      <c r="AA47" s="370">
        <v>0</v>
      </c>
      <c r="AB47" s="373"/>
      <c r="AC47" s="373"/>
      <c r="AD47" s="373"/>
      <c r="AE47" s="373"/>
      <c r="AF47" s="366" t="e">
        <f t="shared" si="5"/>
        <v>#DIV/0!</v>
      </c>
      <c r="AG47" s="373"/>
      <c r="AH47" s="373"/>
      <c r="AI47" s="373"/>
      <c r="AJ47" s="373"/>
      <c r="AK47" s="366" t="e">
        <f t="shared" si="6"/>
        <v>#DIV/0!</v>
      </c>
      <c r="AL47" s="373"/>
      <c r="AM47" s="373"/>
      <c r="AN47" s="373"/>
      <c r="AO47" s="373"/>
      <c r="AP47" s="377" t="e">
        <f t="shared" si="7"/>
        <v>#DIV/0!</v>
      </c>
    </row>
    <row r="48" spans="1:42" ht="12" customHeight="1" x14ac:dyDescent="0.2">
      <c r="A48" s="368">
        <v>38</v>
      </c>
      <c r="B48" s="344" t="s">
        <v>48</v>
      </c>
      <c r="C48" s="344">
        <v>0</v>
      </c>
      <c r="D48" s="344">
        <v>0</v>
      </c>
      <c r="E48" s="344">
        <v>0</v>
      </c>
      <c r="F48" s="344">
        <v>0</v>
      </c>
      <c r="G48" s="369">
        <v>0</v>
      </c>
      <c r="H48" s="344">
        <v>0</v>
      </c>
      <c r="I48" s="344">
        <v>0</v>
      </c>
      <c r="J48" s="344">
        <v>0</v>
      </c>
      <c r="K48" s="344">
        <v>0</v>
      </c>
      <c r="L48" s="369">
        <v>0</v>
      </c>
      <c r="M48" s="344">
        <v>0</v>
      </c>
      <c r="N48" s="344">
        <v>0</v>
      </c>
      <c r="O48" s="344">
        <v>0</v>
      </c>
      <c r="P48" s="344">
        <v>0</v>
      </c>
      <c r="Q48" s="369">
        <v>0</v>
      </c>
      <c r="R48" s="344">
        <v>0</v>
      </c>
      <c r="S48" s="344">
        <v>0</v>
      </c>
      <c r="T48" s="344">
        <v>0</v>
      </c>
      <c r="U48" s="344">
        <v>0</v>
      </c>
      <c r="V48" s="369">
        <v>0</v>
      </c>
      <c r="W48" s="344">
        <v>4058</v>
      </c>
      <c r="X48" s="344">
        <v>6198</v>
      </c>
      <c r="Y48" s="344">
        <v>31412</v>
      </c>
      <c r="Z48" s="344">
        <v>77105.070000000007</v>
      </c>
      <c r="AA48" s="370">
        <f t="shared" si="4"/>
        <v>8.0383819118509319</v>
      </c>
      <c r="AB48" s="362"/>
      <c r="AC48" s="362"/>
      <c r="AD48" s="362"/>
      <c r="AE48" s="362"/>
      <c r="AF48" s="366" t="e">
        <f t="shared" si="5"/>
        <v>#DIV/0!</v>
      </c>
      <c r="AG48" s="362"/>
      <c r="AH48" s="362"/>
      <c r="AI48" s="362"/>
      <c r="AJ48" s="362"/>
      <c r="AK48" s="366" t="e">
        <f t="shared" si="6"/>
        <v>#DIV/0!</v>
      </c>
      <c r="AL48" s="362"/>
      <c r="AM48" s="362"/>
      <c r="AN48" s="362"/>
      <c r="AO48" s="362"/>
      <c r="AP48" s="377" t="e">
        <f t="shared" si="7"/>
        <v>#DIV/0!</v>
      </c>
    </row>
    <row r="49" spans="1:42" ht="12" customHeight="1" x14ac:dyDescent="0.2">
      <c r="A49" s="368">
        <v>39</v>
      </c>
      <c r="B49" s="344" t="s">
        <v>49</v>
      </c>
      <c r="C49" s="344">
        <v>0</v>
      </c>
      <c r="D49" s="344">
        <v>0</v>
      </c>
      <c r="E49" s="344">
        <v>0</v>
      </c>
      <c r="F49" s="344">
        <v>0</v>
      </c>
      <c r="G49" s="369">
        <v>0</v>
      </c>
      <c r="H49" s="344">
        <v>0</v>
      </c>
      <c r="I49" s="344">
        <v>0</v>
      </c>
      <c r="J49" s="344">
        <v>0</v>
      </c>
      <c r="K49" s="344">
        <v>0</v>
      </c>
      <c r="L49" s="369">
        <v>0</v>
      </c>
      <c r="M49" s="344">
        <v>0</v>
      </c>
      <c r="N49" s="344">
        <v>0</v>
      </c>
      <c r="O49" s="344">
        <v>0</v>
      </c>
      <c r="P49" s="344">
        <v>0</v>
      </c>
      <c r="Q49" s="369">
        <v>0</v>
      </c>
      <c r="R49" s="344">
        <v>0</v>
      </c>
      <c r="S49" s="344">
        <v>0</v>
      </c>
      <c r="T49" s="344">
        <v>0</v>
      </c>
      <c r="U49" s="344">
        <v>0</v>
      </c>
      <c r="V49" s="369">
        <v>0</v>
      </c>
      <c r="W49" s="344">
        <v>5210</v>
      </c>
      <c r="X49" s="344">
        <v>734.39</v>
      </c>
      <c r="Y49" s="344">
        <v>55343</v>
      </c>
      <c r="Z49" s="344">
        <v>14655.38</v>
      </c>
      <c r="AA49" s="370">
        <f t="shared" si="4"/>
        <v>5.0110607845037114</v>
      </c>
      <c r="AB49" s="362"/>
      <c r="AC49" s="362"/>
      <c r="AD49" s="362"/>
      <c r="AE49" s="362"/>
      <c r="AF49" s="366" t="e">
        <f t="shared" si="5"/>
        <v>#DIV/0!</v>
      </c>
      <c r="AG49" s="362"/>
      <c r="AH49" s="362"/>
      <c r="AI49" s="362"/>
      <c r="AJ49" s="362"/>
      <c r="AK49" s="366" t="e">
        <f t="shared" si="6"/>
        <v>#DIV/0!</v>
      </c>
      <c r="AL49" s="362"/>
      <c r="AM49" s="362"/>
      <c r="AN49" s="362"/>
      <c r="AO49" s="362"/>
      <c r="AP49" s="377" t="e">
        <f t="shared" si="7"/>
        <v>#DIV/0!</v>
      </c>
    </row>
    <row r="50" spans="1:42" ht="12" customHeight="1" x14ac:dyDescent="0.2">
      <c r="A50" s="368">
        <v>40</v>
      </c>
      <c r="B50" s="344" t="s">
        <v>50</v>
      </c>
      <c r="C50" s="344">
        <v>0</v>
      </c>
      <c r="D50" s="344">
        <v>0</v>
      </c>
      <c r="E50" s="344">
        <v>0</v>
      </c>
      <c r="F50" s="344">
        <v>0</v>
      </c>
      <c r="G50" s="369">
        <v>0</v>
      </c>
      <c r="H50" s="344">
        <v>0</v>
      </c>
      <c r="I50" s="344">
        <v>0</v>
      </c>
      <c r="J50" s="344">
        <v>0</v>
      </c>
      <c r="K50" s="344">
        <v>0</v>
      </c>
      <c r="L50" s="369">
        <v>0</v>
      </c>
      <c r="M50" s="344">
        <v>0</v>
      </c>
      <c r="N50" s="344">
        <v>0</v>
      </c>
      <c r="O50" s="344">
        <v>0</v>
      </c>
      <c r="P50" s="344">
        <v>0</v>
      </c>
      <c r="Q50" s="369">
        <v>0</v>
      </c>
      <c r="R50" s="344">
        <v>0</v>
      </c>
      <c r="S50" s="344">
        <v>0</v>
      </c>
      <c r="T50" s="344">
        <v>0</v>
      </c>
      <c r="U50" s="344">
        <v>0</v>
      </c>
      <c r="V50" s="369">
        <v>0</v>
      </c>
      <c r="W50" s="344">
        <v>19317</v>
      </c>
      <c r="X50" s="344">
        <v>6103.06</v>
      </c>
      <c r="Y50" s="344">
        <v>272338</v>
      </c>
      <c r="Z50" s="344">
        <v>75545.8</v>
      </c>
      <c r="AA50" s="370">
        <f t="shared" si="4"/>
        <v>8.0786225044939624</v>
      </c>
      <c r="AB50" s="362"/>
      <c r="AC50" s="362"/>
      <c r="AD50" s="362"/>
      <c r="AE50" s="362"/>
      <c r="AF50" s="366" t="e">
        <f t="shared" si="5"/>
        <v>#DIV/0!</v>
      </c>
      <c r="AG50" s="362"/>
      <c r="AH50" s="362"/>
      <c r="AI50" s="362"/>
      <c r="AJ50" s="362"/>
      <c r="AK50" s="366" t="e">
        <f t="shared" si="6"/>
        <v>#DIV/0!</v>
      </c>
      <c r="AL50" s="362"/>
      <c r="AM50" s="362"/>
      <c r="AN50" s="362"/>
      <c r="AO50" s="362"/>
      <c r="AP50" s="377" t="e">
        <f t="shared" si="7"/>
        <v>#DIV/0!</v>
      </c>
    </row>
    <row r="51" spans="1:42" ht="12" customHeight="1" x14ac:dyDescent="0.2">
      <c r="A51" s="368">
        <v>41</v>
      </c>
      <c r="B51" s="344" t="s">
        <v>52</v>
      </c>
      <c r="C51" s="344">
        <v>0</v>
      </c>
      <c r="D51" s="344">
        <v>0</v>
      </c>
      <c r="E51" s="344">
        <v>0</v>
      </c>
      <c r="F51" s="344">
        <v>0</v>
      </c>
      <c r="G51" s="369">
        <v>0</v>
      </c>
      <c r="H51" s="344">
        <v>0</v>
      </c>
      <c r="I51" s="344">
        <v>0</v>
      </c>
      <c r="J51" s="344">
        <v>0</v>
      </c>
      <c r="K51" s="344">
        <v>0</v>
      </c>
      <c r="L51" s="369">
        <v>0</v>
      </c>
      <c r="M51" s="344">
        <v>0</v>
      </c>
      <c r="N51" s="344">
        <v>0</v>
      </c>
      <c r="O51" s="344">
        <v>0</v>
      </c>
      <c r="P51" s="344">
        <v>0</v>
      </c>
      <c r="Q51" s="369">
        <v>0</v>
      </c>
      <c r="R51" s="344">
        <v>0</v>
      </c>
      <c r="S51" s="344">
        <v>0</v>
      </c>
      <c r="T51" s="344">
        <v>0</v>
      </c>
      <c r="U51" s="344">
        <v>0</v>
      </c>
      <c r="V51" s="369">
        <v>0</v>
      </c>
      <c r="W51" s="344">
        <v>254</v>
      </c>
      <c r="X51" s="344">
        <v>276</v>
      </c>
      <c r="Y51" s="344">
        <v>21449</v>
      </c>
      <c r="Z51" s="344">
        <v>7058</v>
      </c>
      <c r="AA51" s="370">
        <f t="shared" si="4"/>
        <v>3.9104562198923207</v>
      </c>
      <c r="AB51" s="362"/>
      <c r="AC51" s="362"/>
      <c r="AD51" s="362"/>
      <c r="AE51" s="362"/>
      <c r="AF51" s="366" t="e">
        <f t="shared" si="5"/>
        <v>#DIV/0!</v>
      </c>
      <c r="AG51" s="362"/>
      <c r="AH51" s="362"/>
      <c r="AI51" s="362"/>
      <c r="AJ51" s="362"/>
      <c r="AK51" s="366" t="e">
        <f t="shared" si="6"/>
        <v>#DIV/0!</v>
      </c>
      <c r="AL51" s="362"/>
      <c r="AM51" s="362"/>
      <c r="AN51" s="362"/>
      <c r="AO51" s="362"/>
      <c r="AP51" s="377" t="e">
        <f t="shared" si="7"/>
        <v>#DIV/0!</v>
      </c>
    </row>
    <row r="52" spans="1:42" ht="12" customHeight="1" x14ac:dyDescent="0.2">
      <c r="A52" s="368">
        <v>42</v>
      </c>
      <c r="B52" s="130" t="s">
        <v>1009</v>
      </c>
      <c r="C52" s="344">
        <v>0</v>
      </c>
      <c r="D52" s="344">
        <v>0</v>
      </c>
      <c r="E52" s="344">
        <v>0</v>
      </c>
      <c r="F52" s="344">
        <v>0</v>
      </c>
      <c r="G52" s="369">
        <v>0</v>
      </c>
      <c r="H52" s="344">
        <v>0</v>
      </c>
      <c r="I52" s="344">
        <v>0</v>
      </c>
      <c r="J52" s="344">
        <v>0</v>
      </c>
      <c r="K52" s="344">
        <v>0</v>
      </c>
      <c r="L52" s="369">
        <v>0</v>
      </c>
      <c r="M52" s="344">
        <v>0</v>
      </c>
      <c r="N52" s="344">
        <v>0</v>
      </c>
      <c r="O52" s="344">
        <v>0</v>
      </c>
      <c r="P52" s="344">
        <v>0</v>
      </c>
      <c r="Q52" s="369">
        <v>0</v>
      </c>
      <c r="R52" s="344">
        <v>0</v>
      </c>
      <c r="S52" s="344">
        <v>0</v>
      </c>
      <c r="T52" s="344">
        <v>0</v>
      </c>
      <c r="U52" s="344">
        <v>0</v>
      </c>
      <c r="V52" s="369">
        <v>0</v>
      </c>
      <c r="W52" s="344">
        <v>0</v>
      </c>
      <c r="X52" s="344">
        <v>0</v>
      </c>
      <c r="Y52" s="344">
        <v>0</v>
      </c>
      <c r="Z52" s="344">
        <v>0</v>
      </c>
      <c r="AA52" s="370">
        <v>0</v>
      </c>
      <c r="AB52" s="362"/>
      <c r="AC52" s="362"/>
      <c r="AD52" s="362"/>
      <c r="AE52" s="362"/>
      <c r="AF52" s="366" t="e">
        <f t="shared" si="5"/>
        <v>#DIV/0!</v>
      </c>
      <c r="AG52" s="362"/>
      <c r="AH52" s="362"/>
      <c r="AI52" s="362"/>
      <c r="AJ52" s="362"/>
      <c r="AK52" s="366" t="e">
        <f t="shared" si="6"/>
        <v>#DIV/0!</v>
      </c>
      <c r="AL52" s="362"/>
      <c r="AM52" s="362"/>
      <c r="AN52" s="362"/>
      <c r="AO52" s="362"/>
      <c r="AP52" s="377" t="e">
        <f t="shared" si="7"/>
        <v>#DIV/0!</v>
      </c>
    </row>
    <row r="53" spans="1:42" ht="12" customHeight="1" x14ac:dyDescent="0.2">
      <c r="A53" s="368">
        <v>43</v>
      </c>
      <c r="B53" s="344" t="s">
        <v>53</v>
      </c>
      <c r="C53" s="344">
        <v>0</v>
      </c>
      <c r="D53" s="344">
        <v>0</v>
      </c>
      <c r="E53" s="344">
        <v>0</v>
      </c>
      <c r="F53" s="344">
        <v>0</v>
      </c>
      <c r="G53" s="369">
        <v>0</v>
      </c>
      <c r="H53" s="344">
        <v>0</v>
      </c>
      <c r="I53" s="344">
        <v>0</v>
      </c>
      <c r="J53" s="344">
        <v>0</v>
      </c>
      <c r="K53" s="344">
        <v>0</v>
      </c>
      <c r="L53" s="369">
        <v>0</v>
      </c>
      <c r="M53" s="344">
        <v>0</v>
      </c>
      <c r="N53" s="344">
        <v>0</v>
      </c>
      <c r="O53" s="344">
        <v>0</v>
      </c>
      <c r="P53" s="344">
        <v>0</v>
      </c>
      <c r="Q53" s="369">
        <v>0</v>
      </c>
      <c r="R53" s="344">
        <v>0</v>
      </c>
      <c r="S53" s="344">
        <v>0</v>
      </c>
      <c r="T53" s="344">
        <v>0</v>
      </c>
      <c r="U53" s="344">
        <v>0</v>
      </c>
      <c r="V53" s="369">
        <v>0</v>
      </c>
      <c r="W53" s="344">
        <v>0</v>
      </c>
      <c r="X53" s="344">
        <v>0</v>
      </c>
      <c r="Y53" s="344">
        <v>0</v>
      </c>
      <c r="Z53" s="344">
        <v>0</v>
      </c>
      <c r="AA53" s="370">
        <v>0</v>
      </c>
      <c r="AB53" s="362"/>
      <c r="AC53" s="362"/>
      <c r="AD53" s="362"/>
      <c r="AE53" s="362"/>
      <c r="AF53" s="366" t="e">
        <f t="shared" si="5"/>
        <v>#DIV/0!</v>
      </c>
      <c r="AG53" s="362"/>
      <c r="AH53" s="362"/>
      <c r="AI53" s="362"/>
      <c r="AJ53" s="362"/>
      <c r="AK53" s="366" t="e">
        <f t="shared" si="6"/>
        <v>#DIV/0!</v>
      </c>
      <c r="AL53" s="362"/>
      <c r="AM53" s="362"/>
      <c r="AN53" s="362"/>
      <c r="AO53" s="362"/>
      <c r="AP53" s="377" t="e">
        <f t="shared" si="7"/>
        <v>#DIV/0!</v>
      </c>
    </row>
    <row r="54" spans="1:42" ht="12" customHeight="1" x14ac:dyDescent="0.2">
      <c r="A54" s="368">
        <v>44</v>
      </c>
      <c r="B54" s="344" t="s">
        <v>54</v>
      </c>
      <c r="C54" s="344">
        <v>0</v>
      </c>
      <c r="D54" s="344">
        <v>0</v>
      </c>
      <c r="E54" s="344">
        <v>0</v>
      </c>
      <c r="F54" s="344">
        <v>0</v>
      </c>
      <c r="G54" s="369">
        <v>0</v>
      </c>
      <c r="H54" s="344">
        <v>0</v>
      </c>
      <c r="I54" s="344">
        <v>0</v>
      </c>
      <c r="J54" s="344">
        <v>0</v>
      </c>
      <c r="K54" s="344">
        <v>0</v>
      </c>
      <c r="L54" s="369">
        <v>0</v>
      </c>
      <c r="M54" s="344">
        <v>0</v>
      </c>
      <c r="N54" s="344">
        <v>0</v>
      </c>
      <c r="O54" s="344">
        <v>0</v>
      </c>
      <c r="P54" s="344">
        <v>0</v>
      </c>
      <c r="Q54" s="369">
        <v>0</v>
      </c>
      <c r="R54" s="344">
        <v>0</v>
      </c>
      <c r="S54" s="344">
        <v>0</v>
      </c>
      <c r="T54" s="344">
        <v>0</v>
      </c>
      <c r="U54" s="344">
        <v>0</v>
      </c>
      <c r="V54" s="369">
        <v>0</v>
      </c>
      <c r="W54" s="344">
        <v>1948</v>
      </c>
      <c r="X54" s="344">
        <v>309</v>
      </c>
      <c r="Y54" s="344">
        <v>66620</v>
      </c>
      <c r="Z54" s="344">
        <v>26848</v>
      </c>
      <c r="AA54" s="370">
        <f t="shared" si="4"/>
        <v>1.1509237187127532</v>
      </c>
      <c r="AB54" s="362"/>
      <c r="AC54" s="362"/>
      <c r="AD54" s="362"/>
      <c r="AE54" s="362"/>
      <c r="AF54" s="366" t="e">
        <f t="shared" si="5"/>
        <v>#DIV/0!</v>
      </c>
      <c r="AG54" s="362"/>
      <c r="AH54" s="362"/>
      <c r="AI54" s="362"/>
      <c r="AJ54" s="362"/>
      <c r="AK54" s="366" t="e">
        <f t="shared" si="6"/>
        <v>#DIV/0!</v>
      </c>
      <c r="AL54" s="362"/>
      <c r="AM54" s="362"/>
      <c r="AN54" s="362"/>
      <c r="AO54" s="362"/>
      <c r="AP54" s="377" t="e">
        <f t="shared" si="7"/>
        <v>#DIV/0!</v>
      </c>
    </row>
    <row r="55" spans="1:42" ht="12" customHeight="1" x14ac:dyDescent="0.2">
      <c r="A55" s="368">
        <v>45</v>
      </c>
      <c r="B55" s="344" t="s">
        <v>55</v>
      </c>
      <c r="C55" s="344">
        <v>0</v>
      </c>
      <c r="D55" s="344">
        <v>0</v>
      </c>
      <c r="E55" s="344">
        <v>0</v>
      </c>
      <c r="F55" s="344">
        <v>0</v>
      </c>
      <c r="G55" s="369">
        <v>0</v>
      </c>
      <c r="H55" s="344">
        <v>0</v>
      </c>
      <c r="I55" s="344">
        <v>0</v>
      </c>
      <c r="J55" s="344">
        <v>0</v>
      </c>
      <c r="K55" s="344">
        <v>0</v>
      </c>
      <c r="L55" s="369">
        <v>0</v>
      </c>
      <c r="M55" s="344">
        <v>0</v>
      </c>
      <c r="N55" s="344">
        <v>0</v>
      </c>
      <c r="O55" s="344">
        <v>0</v>
      </c>
      <c r="P55" s="344">
        <v>0</v>
      </c>
      <c r="Q55" s="369">
        <v>0</v>
      </c>
      <c r="R55" s="344">
        <v>0</v>
      </c>
      <c r="S55" s="344">
        <v>0</v>
      </c>
      <c r="T55" s="344">
        <v>0</v>
      </c>
      <c r="U55" s="344">
        <v>0</v>
      </c>
      <c r="V55" s="369">
        <v>0</v>
      </c>
      <c r="W55" s="344">
        <v>2157</v>
      </c>
      <c r="X55" s="344">
        <v>574</v>
      </c>
      <c r="Y55" s="344">
        <v>79653</v>
      </c>
      <c r="Z55" s="344">
        <v>27029</v>
      </c>
      <c r="AA55" s="370">
        <f t="shared" si="4"/>
        <v>2.1236449739169041</v>
      </c>
      <c r="AB55" s="362"/>
      <c r="AC55" s="362"/>
      <c r="AD55" s="362"/>
      <c r="AE55" s="362"/>
      <c r="AF55" s="366" t="e">
        <f t="shared" si="5"/>
        <v>#DIV/0!</v>
      </c>
      <c r="AG55" s="362"/>
      <c r="AH55" s="362"/>
      <c r="AI55" s="362"/>
      <c r="AJ55" s="362"/>
      <c r="AK55" s="366" t="e">
        <f t="shared" si="6"/>
        <v>#DIV/0!</v>
      </c>
      <c r="AL55" s="362"/>
      <c r="AM55" s="362"/>
      <c r="AN55" s="362"/>
      <c r="AO55" s="362"/>
      <c r="AP55" s="377" t="e">
        <f t="shared" si="7"/>
        <v>#DIV/0!</v>
      </c>
    </row>
    <row r="56" spans="1:42" s="374" customFormat="1" ht="12" customHeight="1" x14ac:dyDescent="0.2">
      <c r="A56" s="293"/>
      <c r="B56" s="294" t="s">
        <v>56</v>
      </c>
      <c r="C56" s="294">
        <v>0</v>
      </c>
      <c r="D56" s="294">
        <v>0</v>
      </c>
      <c r="E56" s="294">
        <f>SUM(E48:E55)</f>
        <v>0</v>
      </c>
      <c r="F56" s="294">
        <f>SUM(F48:F55)</f>
        <v>0</v>
      </c>
      <c r="G56" s="322">
        <v>0</v>
      </c>
      <c r="H56" s="294">
        <f>SUM(H48:H55)</f>
        <v>0</v>
      </c>
      <c r="I56" s="294">
        <f>SUM(I48:I55)</f>
        <v>0</v>
      </c>
      <c r="J56" s="294">
        <f>SUM(J48:J55)</f>
        <v>0</v>
      </c>
      <c r="K56" s="294">
        <f>SUM(K48:K55)</f>
        <v>0</v>
      </c>
      <c r="L56" s="369">
        <v>0</v>
      </c>
      <c r="M56" s="294">
        <v>0</v>
      </c>
      <c r="N56" s="294">
        <v>0</v>
      </c>
      <c r="O56" s="294">
        <v>0</v>
      </c>
      <c r="P56" s="294">
        <v>0</v>
      </c>
      <c r="Q56" s="369">
        <v>0</v>
      </c>
      <c r="R56" s="294">
        <f>SUM(R48:R55)</f>
        <v>0</v>
      </c>
      <c r="S56" s="294">
        <f>SUM(S48:S55)</f>
        <v>0</v>
      </c>
      <c r="T56" s="294">
        <f>SHGs_19!E56</f>
        <v>0</v>
      </c>
      <c r="U56" s="294">
        <f>SHGs_19!F56</f>
        <v>0</v>
      </c>
      <c r="V56" s="294">
        <f>SHGs_19!G56</f>
        <v>0</v>
      </c>
      <c r="W56" s="294">
        <f>SUM(W48:W55)</f>
        <v>32944</v>
      </c>
      <c r="X56" s="294">
        <f t="shared" ref="X56:Z56" si="52">SUM(X48:X55)</f>
        <v>14194.45</v>
      </c>
      <c r="Y56" s="294">
        <f t="shared" si="52"/>
        <v>526815</v>
      </c>
      <c r="Z56" s="294">
        <f t="shared" si="52"/>
        <v>228241.25</v>
      </c>
      <c r="AA56" s="370">
        <f t="shared" si="4"/>
        <v>6.2190554950080239</v>
      </c>
      <c r="AB56" s="373"/>
      <c r="AC56" s="373"/>
      <c r="AD56" s="373"/>
      <c r="AE56" s="373"/>
      <c r="AF56" s="366" t="e">
        <f t="shared" si="5"/>
        <v>#DIV/0!</v>
      </c>
      <c r="AG56" s="373"/>
      <c r="AH56" s="373"/>
      <c r="AI56" s="373"/>
      <c r="AJ56" s="373"/>
      <c r="AK56" s="366" t="e">
        <f t="shared" si="6"/>
        <v>#DIV/0!</v>
      </c>
      <c r="AL56" s="373"/>
      <c r="AM56" s="373"/>
      <c r="AN56" s="373"/>
      <c r="AO56" s="373"/>
      <c r="AP56" s="377" t="e">
        <f t="shared" si="7"/>
        <v>#DIV/0!</v>
      </c>
    </row>
    <row r="57" spans="1:42" s="374" customFormat="1" ht="12" customHeight="1" x14ac:dyDescent="0.2">
      <c r="A57" s="295"/>
      <c r="B57" s="296" t="s">
        <v>6</v>
      </c>
      <c r="C57" s="294">
        <f>C56+C47+C45+C42</f>
        <v>32157</v>
      </c>
      <c r="D57" s="294">
        <f t="shared" ref="D57:F57" si="53">D56+D47+D45+D42</f>
        <v>54554.072414900002</v>
      </c>
      <c r="E57" s="294">
        <f t="shared" si="53"/>
        <v>72489</v>
      </c>
      <c r="F57" s="294">
        <f t="shared" si="53"/>
        <v>185057.52207319997</v>
      </c>
      <c r="G57" s="322">
        <f>D57*100/F57</f>
        <v>29.479521720452411</v>
      </c>
      <c r="H57" s="294">
        <f>H56+H47+H45+H42</f>
        <v>6670</v>
      </c>
      <c r="I57" s="294">
        <f t="shared" ref="I57:K57" si="54">I56+I47+I45+I42</f>
        <v>18795.311298899993</v>
      </c>
      <c r="J57" s="294">
        <f t="shared" si="54"/>
        <v>35501</v>
      </c>
      <c r="K57" s="294">
        <f t="shared" si="54"/>
        <v>174117.90092190006</v>
      </c>
      <c r="L57" s="322">
        <f t="shared" si="1"/>
        <v>10.794588723723795</v>
      </c>
      <c r="M57" s="294">
        <f>M56+M47+M45+M42</f>
        <v>326753</v>
      </c>
      <c r="N57" s="294">
        <f t="shared" ref="N57:P57" si="55">N56+N47+N45+N42</f>
        <v>160978.45470509998</v>
      </c>
      <c r="O57" s="294">
        <f t="shared" si="55"/>
        <v>596437</v>
      </c>
      <c r="P57" s="294">
        <f t="shared" si="55"/>
        <v>286775.45969189977</v>
      </c>
      <c r="Q57" s="322">
        <f t="shared" si="2"/>
        <v>56.133971462568269</v>
      </c>
      <c r="R57" s="294">
        <f>R56+R47+R45+R42</f>
        <v>19160</v>
      </c>
      <c r="S57" s="294">
        <f t="shared" ref="S57:U57" si="56">S56+S47+S45+S42</f>
        <v>10475.961052900002</v>
      </c>
      <c r="T57" s="294">
        <f t="shared" si="56"/>
        <v>221233</v>
      </c>
      <c r="U57" s="294">
        <f t="shared" si="56"/>
        <v>415865.52353879996</v>
      </c>
      <c r="V57" s="322">
        <f t="shared" si="3"/>
        <v>2.5190741862309256</v>
      </c>
      <c r="W57" s="294">
        <f>W56+W47+W45+W42</f>
        <v>306900</v>
      </c>
      <c r="X57" s="294">
        <f t="shared" ref="X57:Z57" si="57">X56+X47+X45+X42</f>
        <v>275192.476501</v>
      </c>
      <c r="Y57" s="294">
        <f t="shared" si="57"/>
        <v>2046052</v>
      </c>
      <c r="Z57" s="294">
        <f t="shared" si="57"/>
        <v>1810032.6732751001</v>
      </c>
      <c r="AA57" s="363">
        <f t="shared" si="4"/>
        <v>15.203729775941705</v>
      </c>
      <c r="AB57" s="294">
        <f>AB56+AB47+AB45+AB42</f>
        <v>0</v>
      </c>
      <c r="AC57" s="294">
        <f t="shared" ref="AC57:AE57" si="58">AC56+AC47+AC45+AC42</f>
        <v>0</v>
      </c>
      <c r="AD57" s="294">
        <f t="shared" si="58"/>
        <v>0</v>
      </c>
      <c r="AE57" s="294">
        <f t="shared" si="58"/>
        <v>0</v>
      </c>
      <c r="AF57" s="373" t="e">
        <f t="shared" si="5"/>
        <v>#DIV/0!</v>
      </c>
      <c r="AG57" s="373">
        <f>AG56+AG47+AG45+AG42</f>
        <v>0</v>
      </c>
      <c r="AH57" s="373">
        <f t="shared" ref="AH57" si="59">AH56+AH47+AH45+AH42</f>
        <v>0</v>
      </c>
      <c r="AI57" s="373">
        <f t="shared" ref="AI57" si="60">AI56+AI47+AI45+AI42</f>
        <v>0</v>
      </c>
      <c r="AJ57" s="373">
        <f t="shared" ref="AJ57" si="61">AJ56+AJ47+AJ45+AJ42</f>
        <v>0</v>
      </c>
      <c r="AK57" s="373" t="e">
        <f t="shared" si="6"/>
        <v>#DIV/0!</v>
      </c>
      <c r="AL57" s="373">
        <f>AL56+AL47+AL45+AL42</f>
        <v>0</v>
      </c>
      <c r="AM57" s="373">
        <f t="shared" ref="AM57" si="62">AM56+AM47+AM45+AM42</f>
        <v>0</v>
      </c>
      <c r="AN57" s="373">
        <f t="shared" ref="AN57" si="63">AN56+AN47+AN45+AN42</f>
        <v>0</v>
      </c>
      <c r="AO57" s="373">
        <f t="shared" ref="AO57" si="64">AO56+AO47+AO45+AO42</f>
        <v>0</v>
      </c>
      <c r="AP57" s="379" t="e">
        <f t="shared" si="7"/>
        <v>#DIV/0!</v>
      </c>
    </row>
    <row r="58" spans="1:42" ht="25.5" customHeight="1" x14ac:dyDescent="0.2">
      <c r="A58" s="82"/>
      <c r="B58" s="82"/>
      <c r="C58" s="182"/>
      <c r="D58" s="182"/>
      <c r="E58" s="182"/>
      <c r="F58" s="182"/>
      <c r="G58" s="184"/>
      <c r="H58" s="182"/>
      <c r="I58" s="182"/>
      <c r="J58" s="182"/>
      <c r="K58" s="182"/>
      <c r="L58" s="184"/>
      <c r="M58" s="182"/>
      <c r="N58" s="477" t="s">
        <v>1083</v>
      </c>
      <c r="O58" s="478"/>
      <c r="P58" s="182"/>
      <c r="Q58" s="184"/>
      <c r="R58" s="182"/>
      <c r="S58" s="182"/>
      <c r="T58" s="182"/>
      <c r="U58" s="182"/>
      <c r="V58" s="184"/>
      <c r="W58" s="182"/>
      <c r="X58" s="182"/>
      <c r="Y58" s="182"/>
      <c r="Z58" s="182"/>
      <c r="AA58" s="184"/>
      <c r="AF58" s="366"/>
      <c r="AK58" s="366" t="e">
        <f t="shared" si="6"/>
        <v>#DIV/0!</v>
      </c>
      <c r="AP58" s="377" t="e">
        <f t="shared" si="7"/>
        <v>#DIV/0!</v>
      </c>
    </row>
    <row r="59" spans="1:42" ht="12.75" customHeight="1" x14ac:dyDescent="0.2">
      <c r="A59" s="82"/>
      <c r="B59" s="82"/>
      <c r="C59" s="182"/>
      <c r="D59" s="182"/>
      <c r="E59" s="182"/>
      <c r="F59" s="182"/>
      <c r="G59" s="184"/>
      <c r="H59" s="182"/>
      <c r="I59" s="182"/>
      <c r="J59" s="182"/>
      <c r="K59" s="182"/>
      <c r="L59" s="184"/>
      <c r="M59" s="182"/>
      <c r="N59" s="182"/>
      <c r="O59" s="182"/>
      <c r="P59" s="184"/>
      <c r="Q59" s="184"/>
      <c r="R59" s="182"/>
      <c r="S59" s="182"/>
      <c r="T59" s="182"/>
      <c r="U59" s="182"/>
      <c r="V59" s="184"/>
      <c r="W59" s="182"/>
      <c r="X59" s="182"/>
      <c r="AA59" s="184"/>
    </row>
    <row r="60" spans="1:42" ht="12.75" customHeight="1" x14ac:dyDescent="0.2">
      <c r="A60" s="82"/>
      <c r="B60" s="82"/>
      <c r="C60" s="182"/>
      <c r="D60" s="182"/>
      <c r="E60" s="182"/>
      <c r="F60" s="182"/>
      <c r="G60" s="184"/>
      <c r="J60" s="182"/>
      <c r="K60" s="182"/>
      <c r="L60" s="184"/>
      <c r="M60" s="182"/>
      <c r="N60" s="182"/>
      <c r="O60" s="182"/>
      <c r="P60" s="182"/>
      <c r="Q60" s="184"/>
      <c r="R60" s="182"/>
      <c r="S60" s="182"/>
      <c r="T60" s="182"/>
      <c r="U60" s="182"/>
      <c r="V60" s="184"/>
      <c r="W60" s="182"/>
      <c r="X60" s="182"/>
      <c r="Y60" s="182"/>
      <c r="Z60" s="182"/>
      <c r="AA60" s="184"/>
    </row>
    <row r="61" spans="1:42" ht="12.75" customHeight="1" x14ac:dyDescent="0.2">
      <c r="A61" s="82"/>
      <c r="B61" s="82"/>
      <c r="C61" s="182"/>
      <c r="D61" s="182"/>
      <c r="E61" s="182"/>
      <c r="F61" s="182"/>
      <c r="G61" s="184"/>
      <c r="H61" s="182"/>
      <c r="I61" s="182"/>
      <c r="J61" s="182"/>
      <c r="K61" s="182"/>
      <c r="L61" s="184"/>
      <c r="M61" s="182"/>
      <c r="N61" s="182"/>
      <c r="O61" s="182"/>
      <c r="P61" s="182"/>
      <c r="Q61" s="184"/>
      <c r="R61" s="182"/>
      <c r="S61" s="182"/>
      <c r="T61" s="182"/>
      <c r="U61" s="182"/>
      <c r="V61" s="184"/>
      <c r="W61" s="182"/>
      <c r="X61" s="182"/>
      <c r="Y61" s="182"/>
      <c r="Z61" s="182"/>
      <c r="AA61" s="184"/>
    </row>
    <row r="62" spans="1:42" ht="12.75" customHeight="1" x14ac:dyDescent="0.2">
      <c r="A62" s="82"/>
      <c r="B62" s="82"/>
      <c r="C62" s="182"/>
      <c r="D62" s="182"/>
      <c r="E62" s="182"/>
      <c r="F62" s="182"/>
      <c r="G62" s="184"/>
      <c r="H62" s="182"/>
      <c r="I62" s="182"/>
      <c r="J62" s="182"/>
      <c r="K62" s="182"/>
      <c r="L62" s="184"/>
      <c r="M62" s="182"/>
      <c r="N62" s="182"/>
      <c r="O62" s="182"/>
      <c r="P62" s="182"/>
      <c r="Q62" s="184"/>
      <c r="R62" s="182"/>
      <c r="S62" s="182"/>
      <c r="T62" s="182"/>
      <c r="U62" s="182"/>
      <c r="V62" s="184"/>
      <c r="W62" s="182"/>
      <c r="X62" s="182"/>
      <c r="Y62" s="182"/>
      <c r="Z62" s="182"/>
      <c r="AA62" s="184"/>
    </row>
    <row r="63" spans="1:42" ht="12.75" customHeight="1" x14ac:dyDescent="0.2">
      <c r="A63" s="82"/>
      <c r="B63" s="82"/>
      <c r="C63" s="182"/>
      <c r="D63" s="182"/>
      <c r="E63" s="182"/>
      <c r="F63" s="182"/>
      <c r="G63" s="184"/>
      <c r="H63" s="182"/>
      <c r="I63" s="182"/>
      <c r="J63" s="182"/>
      <c r="K63" s="182"/>
      <c r="L63" s="184"/>
      <c r="M63" s="182"/>
      <c r="N63" s="182"/>
      <c r="O63" s="182"/>
      <c r="P63" s="182"/>
      <c r="Q63" s="184"/>
      <c r="R63" s="182"/>
      <c r="S63" s="182"/>
      <c r="T63" s="182"/>
      <c r="U63" s="182"/>
      <c r="V63" s="184"/>
      <c r="W63" s="182"/>
      <c r="X63" s="182"/>
      <c r="Y63" s="182"/>
      <c r="Z63" s="182"/>
      <c r="AA63" s="184"/>
    </row>
    <row r="64" spans="1:42" ht="12.75" customHeight="1" x14ac:dyDescent="0.2">
      <c r="A64" s="82"/>
      <c r="B64" s="82"/>
      <c r="C64" s="182"/>
      <c r="D64" s="182"/>
      <c r="E64" s="182"/>
      <c r="F64" s="182"/>
      <c r="G64" s="184"/>
      <c r="H64" s="182"/>
      <c r="I64" s="182"/>
      <c r="J64" s="182"/>
      <c r="K64" s="182"/>
      <c r="L64" s="184"/>
      <c r="M64" s="182"/>
      <c r="N64" s="182"/>
      <c r="O64" s="182"/>
      <c r="P64" s="182"/>
      <c r="Q64" s="184"/>
      <c r="R64" s="182"/>
      <c r="S64" s="182"/>
      <c r="T64" s="182"/>
      <c r="U64" s="182"/>
      <c r="V64" s="184"/>
      <c r="W64" s="182"/>
      <c r="X64" s="182"/>
      <c r="Y64" s="182"/>
      <c r="Z64" s="182"/>
      <c r="AA64" s="184"/>
    </row>
    <row r="65" spans="1:27" ht="12.75" customHeight="1" x14ac:dyDescent="0.2">
      <c r="A65" s="82"/>
      <c r="B65" s="82"/>
      <c r="C65" s="182"/>
      <c r="D65" s="182"/>
      <c r="E65" s="182"/>
      <c r="F65" s="182"/>
      <c r="G65" s="184"/>
      <c r="H65" s="182"/>
      <c r="I65" s="182"/>
      <c r="J65" s="182"/>
      <c r="K65" s="182"/>
      <c r="L65" s="184"/>
      <c r="M65" s="182"/>
      <c r="N65" s="182"/>
      <c r="O65" s="182"/>
      <c r="P65" s="182"/>
      <c r="Q65" s="184"/>
      <c r="R65" s="182"/>
      <c r="S65" s="182"/>
      <c r="T65" s="182"/>
      <c r="U65" s="182"/>
      <c r="V65" s="184"/>
      <c r="W65" s="182"/>
      <c r="X65" s="182"/>
      <c r="Y65" s="182"/>
      <c r="Z65" s="182"/>
      <c r="AA65" s="184"/>
    </row>
    <row r="66" spans="1:27" ht="12.75" customHeight="1" x14ac:dyDescent="0.2">
      <c r="A66" s="82"/>
      <c r="B66" s="82"/>
      <c r="C66" s="182"/>
      <c r="D66" s="182"/>
      <c r="E66" s="182"/>
      <c r="F66" s="182"/>
      <c r="G66" s="184"/>
      <c r="H66" s="182"/>
      <c r="I66" s="182"/>
      <c r="J66" s="182"/>
      <c r="K66" s="182"/>
      <c r="L66" s="184"/>
      <c r="M66" s="182"/>
      <c r="N66" s="182"/>
      <c r="O66" s="182"/>
      <c r="P66" s="182"/>
      <c r="Q66" s="184"/>
      <c r="R66" s="182"/>
      <c r="S66" s="182"/>
      <c r="T66" s="182"/>
      <c r="U66" s="182"/>
      <c r="V66" s="184"/>
      <c r="W66" s="182"/>
      <c r="X66" s="182"/>
      <c r="Y66" s="182"/>
      <c r="Z66" s="182"/>
      <c r="AA66" s="184"/>
    </row>
    <row r="67" spans="1:27" ht="12.75" customHeight="1" x14ac:dyDescent="0.2">
      <c r="A67" s="82"/>
      <c r="B67" s="82"/>
      <c r="C67" s="182"/>
      <c r="D67" s="182"/>
      <c r="E67" s="182"/>
      <c r="F67" s="182"/>
      <c r="G67" s="184"/>
      <c r="H67" s="182"/>
      <c r="I67" s="182"/>
      <c r="J67" s="182"/>
      <c r="K67" s="182"/>
      <c r="L67" s="184"/>
      <c r="M67" s="182"/>
      <c r="N67" s="182"/>
      <c r="O67" s="182"/>
      <c r="P67" s="182"/>
      <c r="Q67" s="184"/>
      <c r="R67" s="182"/>
      <c r="S67" s="182"/>
      <c r="T67" s="182"/>
      <c r="U67" s="182"/>
      <c r="V67" s="184"/>
      <c r="W67" s="182"/>
      <c r="X67" s="182"/>
      <c r="Y67" s="182"/>
      <c r="Z67" s="182"/>
      <c r="AA67" s="184"/>
    </row>
    <row r="68" spans="1:27" ht="12.75" customHeight="1" x14ac:dyDescent="0.2">
      <c r="A68" s="82"/>
      <c r="B68" s="82"/>
      <c r="C68" s="182"/>
      <c r="D68" s="182"/>
      <c r="E68" s="182"/>
      <c r="F68" s="182"/>
      <c r="G68" s="184"/>
      <c r="H68" s="182"/>
      <c r="I68" s="182"/>
      <c r="J68" s="182"/>
      <c r="K68" s="182"/>
      <c r="L68" s="184"/>
      <c r="M68" s="182"/>
      <c r="N68" s="182"/>
      <c r="O68" s="182"/>
      <c r="P68" s="182"/>
      <c r="Q68" s="184"/>
      <c r="R68" s="182"/>
      <c r="S68" s="182"/>
      <c r="T68" s="182"/>
      <c r="U68" s="182"/>
      <c r="V68" s="184"/>
      <c r="W68" s="182"/>
      <c r="X68" s="182"/>
      <c r="Y68" s="182"/>
      <c r="Z68" s="182"/>
      <c r="AA68" s="184"/>
    </row>
    <row r="69" spans="1:27" ht="12.75" customHeight="1" x14ac:dyDescent="0.2">
      <c r="A69" s="82"/>
      <c r="B69" s="82"/>
      <c r="C69" s="182"/>
      <c r="D69" s="182"/>
      <c r="E69" s="182"/>
      <c r="F69" s="182"/>
      <c r="G69" s="184"/>
      <c r="H69" s="182"/>
      <c r="I69" s="182"/>
      <c r="J69" s="182"/>
      <c r="K69" s="182"/>
      <c r="L69" s="184"/>
      <c r="M69" s="182"/>
      <c r="N69" s="182"/>
      <c r="O69" s="182"/>
      <c r="P69" s="182"/>
      <c r="Q69" s="184"/>
      <c r="R69" s="182"/>
      <c r="S69" s="182"/>
      <c r="T69" s="182"/>
      <c r="U69" s="182"/>
      <c r="V69" s="184"/>
      <c r="W69" s="182"/>
      <c r="X69" s="182"/>
      <c r="Y69" s="182"/>
      <c r="Z69" s="182"/>
      <c r="AA69" s="184"/>
    </row>
    <row r="70" spans="1:27" ht="12.75" customHeight="1" x14ac:dyDescent="0.2">
      <c r="A70" s="82"/>
      <c r="B70" s="82"/>
      <c r="C70" s="182"/>
      <c r="D70" s="182"/>
      <c r="E70" s="182"/>
      <c r="F70" s="182"/>
      <c r="G70" s="184"/>
      <c r="H70" s="182"/>
      <c r="I70" s="182"/>
      <c r="J70" s="182"/>
      <c r="K70" s="182"/>
      <c r="L70" s="184"/>
      <c r="M70" s="182"/>
      <c r="N70" s="182"/>
      <c r="O70" s="182"/>
      <c r="P70" s="182"/>
      <c r="Q70" s="184"/>
      <c r="R70" s="182"/>
      <c r="S70" s="182"/>
      <c r="T70" s="182"/>
      <c r="U70" s="182"/>
      <c r="V70" s="184"/>
      <c r="W70" s="182"/>
      <c r="X70" s="182"/>
      <c r="Y70" s="182"/>
      <c r="Z70" s="182"/>
      <c r="AA70" s="184"/>
    </row>
    <row r="71" spans="1:27" ht="12.75" customHeight="1" x14ac:dyDescent="0.2">
      <c r="A71" s="82"/>
      <c r="B71" s="82"/>
      <c r="C71" s="182"/>
      <c r="D71" s="182"/>
      <c r="E71" s="182"/>
      <c r="F71" s="182"/>
      <c r="G71" s="184"/>
      <c r="H71" s="182"/>
      <c r="I71" s="182"/>
      <c r="J71" s="182"/>
      <c r="K71" s="182"/>
      <c r="L71" s="184"/>
      <c r="M71" s="182"/>
      <c r="N71" s="182"/>
      <c r="O71" s="182"/>
      <c r="P71" s="182"/>
      <c r="Q71" s="184"/>
      <c r="R71" s="182"/>
      <c r="S71" s="182"/>
      <c r="T71" s="182"/>
      <c r="U71" s="182"/>
      <c r="V71" s="184"/>
      <c r="W71" s="182"/>
      <c r="X71" s="182"/>
      <c r="Y71" s="182"/>
      <c r="Z71" s="182"/>
      <c r="AA71" s="184"/>
    </row>
    <row r="72" spans="1:27" ht="12.75" customHeight="1" x14ac:dyDescent="0.2">
      <c r="A72" s="82"/>
      <c r="B72" s="82"/>
      <c r="C72" s="182"/>
      <c r="D72" s="182"/>
      <c r="E72" s="182"/>
      <c r="F72" s="182"/>
      <c r="G72" s="184"/>
      <c r="H72" s="182"/>
      <c r="I72" s="182"/>
      <c r="J72" s="182"/>
      <c r="K72" s="182"/>
      <c r="L72" s="184"/>
      <c r="M72" s="182"/>
      <c r="N72" s="182"/>
      <c r="O72" s="182"/>
      <c r="P72" s="182"/>
      <c r="Q72" s="184"/>
      <c r="R72" s="182"/>
      <c r="S72" s="182"/>
      <c r="T72" s="182"/>
      <c r="U72" s="182"/>
      <c r="V72" s="184"/>
      <c r="W72" s="182"/>
      <c r="X72" s="182"/>
      <c r="Y72" s="182"/>
      <c r="Z72" s="182"/>
      <c r="AA72" s="184"/>
    </row>
    <row r="73" spans="1:27" ht="12.75" customHeight="1" x14ac:dyDescent="0.2">
      <c r="A73" s="82"/>
      <c r="B73" s="82"/>
      <c r="C73" s="182"/>
      <c r="D73" s="182"/>
      <c r="E73" s="182"/>
      <c r="F73" s="182"/>
      <c r="G73" s="184"/>
      <c r="H73" s="182"/>
      <c r="I73" s="182"/>
      <c r="J73" s="182"/>
      <c r="K73" s="182"/>
      <c r="L73" s="184"/>
      <c r="M73" s="182"/>
      <c r="N73" s="182"/>
      <c r="O73" s="182"/>
      <c r="P73" s="182"/>
      <c r="Q73" s="184"/>
      <c r="R73" s="182"/>
      <c r="S73" s="182"/>
      <c r="T73" s="182"/>
      <c r="U73" s="182"/>
      <c r="V73" s="184"/>
      <c r="W73" s="182"/>
      <c r="X73" s="182"/>
      <c r="Y73" s="182"/>
      <c r="Z73" s="182"/>
      <c r="AA73" s="184"/>
    </row>
    <row r="74" spans="1:27" ht="12.75" customHeight="1" x14ac:dyDescent="0.2">
      <c r="A74" s="82"/>
      <c r="B74" s="82"/>
      <c r="C74" s="182"/>
      <c r="D74" s="182"/>
      <c r="E74" s="182"/>
      <c r="F74" s="182"/>
      <c r="G74" s="184"/>
      <c r="H74" s="182"/>
      <c r="I74" s="182"/>
      <c r="J74" s="182"/>
      <c r="K74" s="182"/>
      <c r="L74" s="184"/>
      <c r="M74" s="182"/>
      <c r="N74" s="182"/>
      <c r="O74" s="182"/>
      <c r="P74" s="182"/>
      <c r="Q74" s="184"/>
      <c r="R74" s="182"/>
      <c r="S74" s="182"/>
      <c r="T74" s="182"/>
      <c r="U74" s="182"/>
      <c r="V74" s="184"/>
      <c r="W74" s="182"/>
      <c r="X74" s="182"/>
      <c r="Y74" s="182"/>
      <c r="Z74" s="182"/>
      <c r="AA74" s="184"/>
    </row>
    <row r="75" spans="1:27" ht="12.75" customHeight="1" x14ac:dyDescent="0.2">
      <c r="A75" s="82"/>
      <c r="B75" s="82"/>
      <c r="C75" s="182"/>
      <c r="D75" s="182"/>
      <c r="E75" s="182"/>
      <c r="F75" s="182"/>
      <c r="G75" s="184"/>
      <c r="H75" s="182"/>
      <c r="I75" s="182"/>
      <c r="J75" s="182"/>
      <c r="K75" s="182"/>
      <c r="L75" s="184"/>
      <c r="M75" s="182"/>
      <c r="N75" s="182"/>
      <c r="O75" s="182"/>
      <c r="P75" s="182"/>
      <c r="Q75" s="184"/>
      <c r="R75" s="182"/>
      <c r="S75" s="182"/>
      <c r="T75" s="182"/>
      <c r="U75" s="182"/>
      <c r="V75" s="184"/>
      <c r="W75" s="182"/>
      <c r="X75" s="182"/>
      <c r="Y75" s="182"/>
      <c r="Z75" s="182"/>
      <c r="AA75" s="184"/>
    </row>
    <row r="76" spans="1:27" ht="12.75" customHeight="1" x14ac:dyDescent="0.2">
      <c r="A76" s="82"/>
      <c r="B76" s="82"/>
      <c r="C76" s="182"/>
      <c r="D76" s="182"/>
      <c r="E76" s="182"/>
      <c r="F76" s="182"/>
      <c r="G76" s="184"/>
      <c r="H76" s="182"/>
      <c r="I76" s="182"/>
      <c r="J76" s="182"/>
      <c r="K76" s="182"/>
      <c r="L76" s="184"/>
      <c r="M76" s="182"/>
      <c r="N76" s="182"/>
      <c r="O76" s="182"/>
      <c r="P76" s="182"/>
      <c r="Q76" s="184"/>
      <c r="R76" s="182"/>
      <c r="S76" s="182"/>
      <c r="T76" s="182"/>
      <c r="U76" s="182"/>
      <c r="V76" s="184"/>
      <c r="W76" s="182"/>
      <c r="X76" s="182"/>
      <c r="Y76" s="182"/>
      <c r="Z76" s="182"/>
      <c r="AA76" s="184"/>
    </row>
    <row r="77" spans="1:27" ht="12.75" customHeight="1" x14ac:dyDescent="0.2">
      <c r="A77" s="82"/>
      <c r="B77" s="82"/>
      <c r="C77" s="182"/>
      <c r="D77" s="182"/>
      <c r="E77" s="182"/>
      <c r="F77" s="182"/>
      <c r="G77" s="184"/>
      <c r="H77" s="182"/>
      <c r="I77" s="182"/>
      <c r="J77" s="182"/>
      <c r="K77" s="182"/>
      <c r="L77" s="184"/>
      <c r="M77" s="182"/>
      <c r="N77" s="182"/>
      <c r="O77" s="182"/>
      <c r="P77" s="182"/>
      <c r="Q77" s="184"/>
      <c r="R77" s="182"/>
      <c r="S77" s="182"/>
      <c r="T77" s="182"/>
      <c r="U77" s="182"/>
      <c r="V77" s="184"/>
      <c r="W77" s="182"/>
      <c r="X77" s="182"/>
      <c r="Y77" s="182"/>
      <c r="Z77" s="182"/>
      <c r="AA77" s="184"/>
    </row>
    <row r="78" spans="1:27" ht="12.75" customHeight="1" x14ac:dyDescent="0.2">
      <c r="A78" s="82"/>
      <c r="B78" s="82"/>
      <c r="C78" s="182"/>
      <c r="D78" s="182"/>
      <c r="E78" s="182"/>
      <c r="F78" s="182"/>
      <c r="G78" s="184"/>
      <c r="H78" s="182"/>
      <c r="I78" s="182"/>
      <c r="J78" s="182"/>
      <c r="K78" s="182"/>
      <c r="L78" s="184"/>
      <c r="M78" s="182"/>
      <c r="N78" s="182"/>
      <c r="O78" s="182"/>
      <c r="P78" s="182"/>
      <c r="Q78" s="184"/>
      <c r="R78" s="182"/>
      <c r="S78" s="182"/>
      <c r="T78" s="182"/>
      <c r="U78" s="182"/>
      <c r="V78" s="184"/>
      <c r="W78" s="182"/>
      <c r="X78" s="182"/>
      <c r="Y78" s="182"/>
      <c r="Z78" s="182"/>
      <c r="AA78" s="184"/>
    </row>
    <row r="79" spans="1:27" ht="12.75" customHeight="1" x14ac:dyDescent="0.2">
      <c r="A79" s="82"/>
      <c r="B79" s="82"/>
      <c r="C79" s="182"/>
      <c r="D79" s="182"/>
      <c r="E79" s="182"/>
      <c r="F79" s="182"/>
      <c r="G79" s="184"/>
      <c r="H79" s="182"/>
      <c r="I79" s="182"/>
      <c r="J79" s="182"/>
      <c r="K79" s="182"/>
      <c r="L79" s="184"/>
      <c r="M79" s="182"/>
      <c r="N79" s="182"/>
      <c r="O79" s="182"/>
      <c r="P79" s="182"/>
      <c r="Q79" s="184"/>
      <c r="R79" s="182"/>
      <c r="S79" s="182"/>
      <c r="T79" s="182"/>
      <c r="U79" s="182"/>
      <c r="V79" s="184"/>
      <c r="W79" s="182"/>
      <c r="X79" s="182"/>
      <c r="Y79" s="182"/>
      <c r="Z79" s="182"/>
      <c r="AA79" s="184"/>
    </row>
    <row r="80" spans="1:27" ht="12.75" customHeight="1" x14ac:dyDescent="0.2">
      <c r="A80" s="82"/>
      <c r="B80" s="82"/>
      <c r="C80" s="182"/>
      <c r="D80" s="182"/>
      <c r="E80" s="182"/>
      <c r="F80" s="182"/>
      <c r="G80" s="184"/>
      <c r="H80" s="182"/>
      <c r="I80" s="182"/>
      <c r="J80" s="182"/>
      <c r="K80" s="182"/>
      <c r="L80" s="184"/>
      <c r="M80" s="182"/>
      <c r="N80" s="182"/>
      <c r="O80" s="182"/>
      <c r="P80" s="182"/>
      <c r="Q80" s="184"/>
      <c r="R80" s="182"/>
      <c r="S80" s="182"/>
      <c r="T80" s="182"/>
      <c r="U80" s="182"/>
      <c r="V80" s="184"/>
      <c r="W80" s="182"/>
      <c r="X80" s="182"/>
      <c r="Y80" s="182"/>
      <c r="Z80" s="182"/>
      <c r="AA80" s="184"/>
    </row>
    <row r="81" spans="1:27" ht="12.75" customHeight="1" x14ac:dyDescent="0.2">
      <c r="A81" s="82"/>
      <c r="B81" s="82"/>
      <c r="C81" s="182"/>
      <c r="D81" s="182"/>
      <c r="E81" s="182"/>
      <c r="F81" s="182"/>
      <c r="G81" s="184"/>
      <c r="H81" s="182"/>
      <c r="I81" s="182"/>
      <c r="J81" s="182"/>
      <c r="K81" s="182"/>
      <c r="L81" s="184"/>
      <c r="M81" s="182"/>
      <c r="N81" s="182"/>
      <c r="O81" s="182"/>
      <c r="P81" s="182"/>
      <c r="Q81" s="184"/>
      <c r="R81" s="182"/>
      <c r="S81" s="182"/>
      <c r="T81" s="182"/>
      <c r="U81" s="182"/>
      <c r="V81" s="184"/>
      <c r="W81" s="182"/>
      <c r="X81" s="182"/>
      <c r="Y81" s="182"/>
      <c r="Z81" s="182"/>
      <c r="AA81" s="184"/>
    </row>
    <row r="82" spans="1:27" ht="12.75" customHeight="1" x14ac:dyDescent="0.2">
      <c r="A82" s="82"/>
      <c r="B82" s="82"/>
      <c r="C82" s="182"/>
      <c r="D82" s="182"/>
      <c r="E82" s="182"/>
      <c r="F82" s="182"/>
      <c r="G82" s="184"/>
      <c r="H82" s="182"/>
      <c r="I82" s="182"/>
      <c r="J82" s="182"/>
      <c r="K82" s="182"/>
      <c r="L82" s="184"/>
      <c r="M82" s="182"/>
      <c r="N82" s="182"/>
      <c r="O82" s="182"/>
      <c r="P82" s="182"/>
      <c r="Q82" s="184"/>
      <c r="R82" s="182"/>
      <c r="S82" s="182"/>
      <c r="T82" s="182"/>
      <c r="U82" s="182"/>
      <c r="V82" s="184"/>
      <c r="W82" s="182"/>
      <c r="X82" s="182"/>
      <c r="Y82" s="182"/>
      <c r="Z82" s="182"/>
      <c r="AA82" s="184"/>
    </row>
    <row r="83" spans="1:27" ht="12.75" customHeight="1" x14ac:dyDescent="0.2">
      <c r="A83" s="82"/>
      <c r="B83" s="82"/>
      <c r="C83" s="182"/>
      <c r="D83" s="182"/>
      <c r="E83" s="182"/>
      <c r="F83" s="182"/>
      <c r="G83" s="184"/>
      <c r="H83" s="182"/>
      <c r="I83" s="182"/>
      <c r="J83" s="182"/>
      <c r="K83" s="182"/>
      <c r="L83" s="184"/>
      <c r="M83" s="182"/>
      <c r="N83" s="182"/>
      <c r="O83" s="182"/>
      <c r="P83" s="182"/>
      <c r="Q83" s="184"/>
      <c r="R83" s="182"/>
      <c r="S83" s="182"/>
      <c r="T83" s="182"/>
      <c r="U83" s="182"/>
      <c r="V83" s="184"/>
      <c r="W83" s="182"/>
      <c r="X83" s="182"/>
      <c r="Y83" s="182"/>
      <c r="Z83" s="182"/>
      <c r="AA83" s="184"/>
    </row>
    <row r="84" spans="1:27" ht="12.75" customHeight="1" x14ac:dyDescent="0.2">
      <c r="A84" s="82"/>
      <c r="B84" s="82"/>
      <c r="C84" s="182"/>
      <c r="D84" s="182"/>
      <c r="E84" s="182"/>
      <c r="F84" s="182"/>
      <c r="G84" s="184"/>
      <c r="H84" s="182"/>
      <c r="I84" s="182"/>
      <c r="J84" s="182"/>
      <c r="K84" s="182"/>
      <c r="L84" s="184"/>
      <c r="M84" s="182"/>
      <c r="N84" s="182"/>
      <c r="O84" s="182"/>
      <c r="P84" s="182"/>
      <c r="Q84" s="184"/>
      <c r="R84" s="182"/>
      <c r="S84" s="182"/>
      <c r="T84" s="182"/>
      <c r="U84" s="182"/>
      <c r="V84" s="184"/>
      <c r="W84" s="182"/>
      <c r="X84" s="182"/>
      <c r="Y84" s="182"/>
      <c r="Z84" s="182"/>
      <c r="AA84" s="184"/>
    </row>
    <row r="85" spans="1:27" ht="12.75" customHeight="1" x14ac:dyDescent="0.2">
      <c r="A85" s="82"/>
      <c r="B85" s="82"/>
      <c r="C85" s="182"/>
      <c r="D85" s="182"/>
      <c r="E85" s="182"/>
      <c r="F85" s="182"/>
      <c r="G85" s="184"/>
      <c r="H85" s="182"/>
      <c r="I85" s="182"/>
      <c r="J85" s="182"/>
      <c r="K85" s="182"/>
      <c r="L85" s="184"/>
      <c r="M85" s="182"/>
      <c r="N85" s="182"/>
      <c r="O85" s="182"/>
      <c r="P85" s="182"/>
      <c r="Q85" s="184"/>
      <c r="R85" s="182"/>
      <c r="S85" s="182"/>
      <c r="T85" s="182"/>
      <c r="U85" s="182"/>
      <c r="V85" s="184"/>
      <c r="W85" s="182"/>
      <c r="X85" s="182"/>
      <c r="Y85" s="182"/>
      <c r="Z85" s="182"/>
      <c r="AA85" s="184"/>
    </row>
    <row r="86" spans="1:27" ht="12.75" customHeight="1" x14ac:dyDescent="0.2">
      <c r="A86" s="82"/>
      <c r="B86" s="82"/>
      <c r="C86" s="182"/>
      <c r="D86" s="182"/>
      <c r="E86" s="182"/>
      <c r="F86" s="182"/>
      <c r="G86" s="184"/>
      <c r="H86" s="182"/>
      <c r="I86" s="182"/>
      <c r="J86" s="182"/>
      <c r="K86" s="182"/>
      <c r="L86" s="184"/>
      <c r="M86" s="182"/>
      <c r="N86" s="182"/>
      <c r="O86" s="182"/>
      <c r="P86" s="182"/>
      <c r="Q86" s="184"/>
      <c r="R86" s="182"/>
      <c r="S86" s="182"/>
      <c r="T86" s="182"/>
      <c r="U86" s="182"/>
      <c r="V86" s="184"/>
      <c r="W86" s="182"/>
      <c r="X86" s="182"/>
      <c r="Y86" s="182"/>
      <c r="Z86" s="182"/>
      <c r="AA86" s="184"/>
    </row>
    <row r="87" spans="1:27" ht="12.75" customHeight="1" x14ac:dyDescent="0.2">
      <c r="A87" s="82"/>
      <c r="B87" s="82"/>
      <c r="C87" s="182"/>
      <c r="D87" s="182"/>
      <c r="E87" s="182"/>
      <c r="F87" s="182"/>
      <c r="G87" s="184"/>
      <c r="H87" s="182"/>
      <c r="I87" s="182"/>
      <c r="J87" s="182"/>
      <c r="K87" s="182"/>
      <c r="L87" s="184"/>
      <c r="M87" s="182"/>
      <c r="N87" s="182"/>
      <c r="O87" s="182"/>
      <c r="P87" s="182"/>
      <c r="Q87" s="184"/>
      <c r="R87" s="182"/>
      <c r="S87" s="182"/>
      <c r="T87" s="182"/>
      <c r="U87" s="182"/>
      <c r="V87" s="184"/>
      <c r="W87" s="182"/>
      <c r="X87" s="182"/>
      <c r="Y87" s="182"/>
      <c r="Z87" s="182"/>
      <c r="AA87" s="184"/>
    </row>
    <row r="88" spans="1:27" ht="12.75" customHeight="1" x14ac:dyDescent="0.2">
      <c r="A88" s="82"/>
      <c r="B88" s="82"/>
      <c r="C88" s="182"/>
      <c r="D88" s="182"/>
      <c r="E88" s="182"/>
      <c r="F88" s="182"/>
      <c r="G88" s="184"/>
      <c r="H88" s="182"/>
      <c r="I88" s="182"/>
      <c r="J88" s="182"/>
      <c r="K88" s="182"/>
      <c r="L88" s="184"/>
      <c r="M88" s="182"/>
      <c r="N88" s="182"/>
      <c r="O88" s="182"/>
      <c r="P88" s="182"/>
      <c r="Q88" s="184"/>
      <c r="R88" s="182"/>
      <c r="S88" s="182"/>
      <c r="T88" s="182"/>
      <c r="U88" s="182"/>
      <c r="V88" s="184"/>
      <c r="W88" s="182"/>
      <c r="X88" s="182"/>
      <c r="Y88" s="182"/>
      <c r="Z88" s="182"/>
      <c r="AA88" s="184"/>
    </row>
    <row r="89" spans="1:27" ht="12.75" customHeight="1" x14ac:dyDescent="0.2">
      <c r="A89" s="82"/>
      <c r="B89" s="82"/>
      <c r="C89" s="182"/>
      <c r="D89" s="182"/>
      <c r="E89" s="182"/>
      <c r="F89" s="182"/>
      <c r="G89" s="184"/>
      <c r="H89" s="182"/>
      <c r="I89" s="182"/>
      <c r="J89" s="182"/>
      <c r="K89" s="182"/>
      <c r="L89" s="184"/>
      <c r="M89" s="182"/>
      <c r="N89" s="182"/>
      <c r="O89" s="182"/>
      <c r="P89" s="182"/>
      <c r="Q89" s="184"/>
      <c r="R89" s="182"/>
      <c r="S89" s="182"/>
      <c r="T89" s="182"/>
      <c r="U89" s="182"/>
      <c r="V89" s="184"/>
      <c r="W89" s="182"/>
      <c r="X89" s="182"/>
      <c r="Y89" s="182"/>
      <c r="Z89" s="182"/>
      <c r="AA89" s="184"/>
    </row>
    <row r="90" spans="1:27" ht="12.75" customHeight="1" x14ac:dyDescent="0.2">
      <c r="A90" s="82"/>
      <c r="B90" s="82"/>
      <c r="C90" s="182"/>
      <c r="D90" s="182"/>
      <c r="E90" s="182"/>
      <c r="F90" s="182"/>
      <c r="G90" s="184"/>
      <c r="H90" s="182"/>
      <c r="I90" s="182"/>
      <c r="J90" s="182"/>
      <c r="K90" s="182"/>
      <c r="L90" s="184"/>
      <c r="M90" s="182"/>
      <c r="N90" s="182"/>
      <c r="O90" s="182"/>
      <c r="P90" s="182"/>
      <c r="Q90" s="184"/>
      <c r="R90" s="182"/>
      <c r="S90" s="182"/>
      <c r="T90" s="182"/>
      <c r="U90" s="182"/>
      <c r="V90" s="184"/>
      <c r="W90" s="182"/>
      <c r="X90" s="182"/>
      <c r="Y90" s="182"/>
      <c r="Z90" s="182"/>
      <c r="AA90" s="184"/>
    </row>
    <row r="91" spans="1:27" ht="12.75" customHeight="1" x14ac:dyDescent="0.2">
      <c r="A91" s="82"/>
      <c r="B91" s="82"/>
      <c r="C91" s="182"/>
      <c r="D91" s="182"/>
      <c r="E91" s="182"/>
      <c r="F91" s="182"/>
      <c r="G91" s="184"/>
      <c r="H91" s="182"/>
      <c r="I91" s="182"/>
      <c r="J91" s="182"/>
      <c r="K91" s="182"/>
      <c r="L91" s="184"/>
      <c r="M91" s="182"/>
      <c r="N91" s="182"/>
      <c r="O91" s="182"/>
      <c r="P91" s="182"/>
      <c r="Q91" s="184"/>
      <c r="R91" s="182"/>
      <c r="S91" s="182"/>
      <c r="T91" s="182"/>
      <c r="U91" s="182"/>
      <c r="V91" s="184"/>
      <c r="W91" s="182"/>
      <c r="X91" s="182"/>
      <c r="Y91" s="182"/>
      <c r="Z91" s="182"/>
      <c r="AA91" s="184"/>
    </row>
    <row r="92" spans="1:27" ht="12.75" customHeight="1" x14ac:dyDescent="0.2">
      <c r="A92" s="82"/>
      <c r="B92" s="82"/>
      <c r="C92" s="182"/>
      <c r="D92" s="182"/>
      <c r="E92" s="182"/>
      <c r="F92" s="182"/>
      <c r="G92" s="184"/>
      <c r="H92" s="182"/>
      <c r="I92" s="182"/>
      <c r="J92" s="182"/>
      <c r="K92" s="182"/>
      <c r="L92" s="184"/>
      <c r="M92" s="182"/>
      <c r="N92" s="182"/>
      <c r="O92" s="182"/>
      <c r="P92" s="182"/>
      <c r="Q92" s="184"/>
      <c r="R92" s="182"/>
      <c r="S92" s="182"/>
      <c r="T92" s="182"/>
      <c r="U92" s="182"/>
      <c r="V92" s="184"/>
      <c r="W92" s="182"/>
      <c r="X92" s="182"/>
      <c r="Y92" s="182"/>
      <c r="Z92" s="182"/>
      <c r="AA92" s="184"/>
    </row>
    <row r="93" spans="1:27" ht="12.75" customHeight="1" x14ac:dyDescent="0.2">
      <c r="A93" s="82"/>
      <c r="B93" s="82"/>
      <c r="C93" s="182"/>
      <c r="D93" s="182"/>
      <c r="E93" s="182"/>
      <c r="F93" s="182"/>
      <c r="G93" s="184"/>
      <c r="H93" s="182"/>
      <c r="I93" s="182"/>
      <c r="J93" s="182"/>
      <c r="K93" s="182"/>
      <c r="L93" s="184"/>
      <c r="M93" s="182"/>
      <c r="N93" s="182"/>
      <c r="O93" s="182"/>
      <c r="P93" s="182"/>
      <c r="Q93" s="184"/>
      <c r="R93" s="182"/>
      <c r="S93" s="182"/>
      <c r="T93" s="182"/>
      <c r="U93" s="182"/>
      <c r="V93" s="184"/>
      <c r="W93" s="182"/>
      <c r="X93" s="182"/>
      <c r="Y93" s="182"/>
      <c r="Z93" s="182"/>
      <c r="AA93" s="184"/>
    </row>
    <row r="94" spans="1:27" ht="12.75" customHeight="1" x14ac:dyDescent="0.2">
      <c r="A94" s="82"/>
      <c r="B94" s="82"/>
      <c r="C94" s="182"/>
      <c r="D94" s="182"/>
      <c r="E94" s="182"/>
      <c r="F94" s="182"/>
      <c r="G94" s="184"/>
      <c r="H94" s="182"/>
      <c r="I94" s="182"/>
      <c r="J94" s="182"/>
      <c r="K94" s="182"/>
      <c r="L94" s="184"/>
      <c r="M94" s="182"/>
      <c r="N94" s="182"/>
      <c r="O94" s="182"/>
      <c r="P94" s="182"/>
      <c r="Q94" s="184"/>
      <c r="R94" s="182"/>
      <c r="S94" s="182"/>
      <c r="T94" s="182"/>
      <c r="U94" s="182"/>
      <c r="V94" s="184"/>
      <c r="W94" s="182"/>
      <c r="X94" s="182"/>
      <c r="Y94" s="182"/>
      <c r="Z94" s="182"/>
      <c r="AA94" s="184"/>
    </row>
    <row r="95" spans="1:27" ht="12.75" customHeight="1" x14ac:dyDescent="0.2">
      <c r="A95" s="82"/>
      <c r="B95" s="82"/>
      <c r="C95" s="182"/>
      <c r="D95" s="182"/>
      <c r="E95" s="182"/>
      <c r="F95" s="182"/>
      <c r="G95" s="184"/>
      <c r="H95" s="182"/>
      <c r="I95" s="182"/>
      <c r="J95" s="182"/>
      <c r="K95" s="182"/>
      <c r="L95" s="184"/>
      <c r="M95" s="182"/>
      <c r="N95" s="182"/>
      <c r="O95" s="182"/>
      <c r="P95" s="182"/>
      <c r="Q95" s="184"/>
      <c r="R95" s="182"/>
      <c r="S95" s="182"/>
      <c r="T95" s="182"/>
      <c r="U95" s="182"/>
      <c r="V95" s="184"/>
      <c r="W95" s="182"/>
      <c r="X95" s="182"/>
      <c r="Y95" s="182"/>
      <c r="Z95" s="182"/>
      <c r="AA95" s="184"/>
    </row>
    <row r="96" spans="1:27" ht="12.75" customHeight="1" x14ac:dyDescent="0.2">
      <c r="A96" s="82"/>
      <c r="B96" s="82"/>
      <c r="C96" s="182"/>
      <c r="D96" s="182"/>
      <c r="E96" s="182"/>
      <c r="F96" s="182"/>
      <c r="G96" s="184"/>
      <c r="H96" s="182"/>
      <c r="I96" s="182"/>
      <c r="J96" s="182"/>
      <c r="K96" s="182"/>
      <c r="L96" s="184"/>
      <c r="M96" s="182"/>
      <c r="N96" s="182"/>
      <c r="O96" s="182"/>
      <c r="P96" s="182"/>
      <c r="Q96" s="184"/>
      <c r="R96" s="182"/>
      <c r="S96" s="182"/>
      <c r="T96" s="182"/>
      <c r="U96" s="182"/>
      <c r="V96" s="184"/>
      <c r="W96" s="182"/>
      <c r="X96" s="182"/>
      <c r="Y96" s="182"/>
      <c r="Z96" s="182"/>
      <c r="AA96" s="184"/>
    </row>
    <row r="97" spans="1:27" ht="12.75" customHeight="1" x14ac:dyDescent="0.2">
      <c r="A97" s="82"/>
      <c r="B97" s="82"/>
      <c r="C97" s="182"/>
      <c r="D97" s="182"/>
      <c r="E97" s="182"/>
      <c r="F97" s="182"/>
      <c r="G97" s="184"/>
      <c r="H97" s="182"/>
      <c r="I97" s="182"/>
      <c r="J97" s="182"/>
      <c r="K97" s="182"/>
      <c r="L97" s="184"/>
      <c r="M97" s="182"/>
      <c r="N97" s="182"/>
      <c r="O97" s="182"/>
      <c r="P97" s="182"/>
      <c r="Q97" s="184"/>
      <c r="R97" s="182"/>
      <c r="S97" s="182"/>
      <c r="T97" s="182"/>
      <c r="U97" s="182"/>
      <c r="V97" s="184"/>
      <c r="W97" s="182"/>
      <c r="X97" s="182"/>
      <c r="Y97" s="182"/>
      <c r="Z97" s="182"/>
      <c r="AA97" s="184"/>
    </row>
    <row r="98" spans="1:27" ht="12.75" customHeight="1" x14ac:dyDescent="0.2">
      <c r="A98" s="82"/>
      <c r="B98" s="82"/>
      <c r="C98" s="182"/>
      <c r="D98" s="182"/>
      <c r="E98" s="182"/>
      <c r="F98" s="182"/>
      <c r="G98" s="184"/>
      <c r="H98" s="182"/>
      <c r="I98" s="182"/>
      <c r="J98" s="182"/>
      <c r="K98" s="182"/>
      <c r="L98" s="184"/>
      <c r="M98" s="182"/>
      <c r="N98" s="182"/>
      <c r="O98" s="182"/>
      <c r="P98" s="182"/>
      <c r="Q98" s="184"/>
      <c r="R98" s="182"/>
      <c r="S98" s="182"/>
      <c r="T98" s="182"/>
      <c r="U98" s="182"/>
      <c r="V98" s="184"/>
      <c r="W98" s="182"/>
      <c r="X98" s="182"/>
      <c r="Y98" s="182"/>
      <c r="Z98" s="182"/>
      <c r="AA98" s="184"/>
    </row>
    <row r="99" spans="1:27" ht="12.75" customHeight="1" x14ac:dyDescent="0.2">
      <c r="A99" s="82"/>
      <c r="B99" s="82"/>
      <c r="C99" s="182"/>
      <c r="D99" s="182"/>
      <c r="E99" s="182"/>
      <c r="F99" s="182"/>
      <c r="G99" s="184"/>
      <c r="H99" s="182"/>
      <c r="I99" s="182"/>
      <c r="J99" s="182"/>
      <c r="K99" s="182"/>
      <c r="L99" s="184"/>
      <c r="M99" s="182"/>
      <c r="N99" s="182"/>
      <c r="O99" s="182"/>
      <c r="P99" s="182"/>
      <c r="Q99" s="184"/>
      <c r="R99" s="182"/>
      <c r="S99" s="182"/>
      <c r="T99" s="182"/>
      <c r="U99" s="182"/>
      <c r="V99" s="184"/>
      <c r="W99" s="182"/>
      <c r="X99" s="182"/>
      <c r="Y99" s="182"/>
      <c r="Z99" s="182"/>
      <c r="AA99" s="184"/>
    </row>
    <row r="100" spans="1:27" ht="12.75" customHeight="1" x14ac:dyDescent="0.2">
      <c r="A100" s="82"/>
      <c r="B100" s="82"/>
      <c r="C100" s="182"/>
      <c r="D100" s="182"/>
      <c r="E100" s="182"/>
      <c r="F100" s="182"/>
      <c r="G100" s="184"/>
      <c r="H100" s="182"/>
      <c r="I100" s="182"/>
      <c r="J100" s="182"/>
      <c r="K100" s="182"/>
      <c r="L100" s="184"/>
      <c r="M100" s="182"/>
      <c r="N100" s="182"/>
      <c r="O100" s="182"/>
      <c r="P100" s="182"/>
      <c r="Q100" s="184"/>
      <c r="R100" s="182"/>
      <c r="S100" s="182"/>
      <c r="T100" s="182"/>
      <c r="U100" s="182"/>
      <c r="V100" s="184"/>
      <c r="W100" s="182"/>
      <c r="X100" s="182"/>
      <c r="Y100" s="182"/>
      <c r="Z100" s="182"/>
      <c r="AA100" s="184"/>
    </row>
  </sheetData>
  <mergeCells count="37">
    <mergeCell ref="AL3:AP3"/>
    <mergeCell ref="AL4:AM4"/>
    <mergeCell ref="AN4:AO4"/>
    <mergeCell ref="AP4:AP5"/>
    <mergeCell ref="AB3:AF3"/>
    <mergeCell ref="AB4:AC4"/>
    <mergeCell ref="AD4:AE4"/>
    <mergeCell ref="AF4:AF5"/>
    <mergeCell ref="AG3:AK3"/>
    <mergeCell ref="AG4:AH4"/>
    <mergeCell ref="AI4:AJ4"/>
    <mergeCell ref="AK4:AK5"/>
    <mergeCell ref="V4:V5"/>
    <mergeCell ref="L4:L5"/>
    <mergeCell ref="M3:Q3"/>
    <mergeCell ref="B4:B5"/>
    <mergeCell ref="C4:D4"/>
    <mergeCell ref="R3:V3"/>
    <mergeCell ref="H4:I4"/>
    <mergeCell ref="J4:K4"/>
    <mergeCell ref="T4:U4"/>
    <mergeCell ref="W4:X4"/>
    <mergeCell ref="N58:O58"/>
    <mergeCell ref="Q4:Q5"/>
    <mergeCell ref="A1:AA1"/>
    <mergeCell ref="A2:AA2"/>
    <mergeCell ref="W3:AA3"/>
    <mergeCell ref="C3:G3"/>
    <mergeCell ref="E4:F4"/>
    <mergeCell ref="G4:G5"/>
    <mergeCell ref="O4:P4"/>
    <mergeCell ref="R4:S4"/>
    <mergeCell ref="Y4:Z4"/>
    <mergeCell ref="AA4:AA5"/>
    <mergeCell ref="M4:N4"/>
    <mergeCell ref="H3:L3"/>
    <mergeCell ref="A4:A5"/>
  </mergeCells>
  <pageMargins left="1.25" right="0.25" top="0.25" bottom="0.25" header="0" footer="0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K99"/>
  <sheetViews>
    <sheetView view="pageBreakPreview" zoomScale="60" zoomScaleNormal="85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I67" sqref="I67"/>
    </sheetView>
  </sheetViews>
  <sheetFormatPr defaultColWidth="11.85546875" defaultRowHeight="15" customHeight="1" x14ac:dyDescent="0.2"/>
  <cols>
    <col min="1" max="1" width="8" style="106" customWidth="1"/>
    <col min="2" max="2" width="34.7109375" style="106" customWidth="1"/>
    <col min="3" max="4" width="11.85546875" style="106"/>
    <col min="5" max="5" width="11.85546875" style="106" customWidth="1"/>
    <col min="6" max="16384" width="11.85546875" style="106"/>
  </cols>
  <sheetData>
    <row r="1" spans="1:11" ht="14.25" customHeight="1" x14ac:dyDescent="0.2">
      <c r="A1" s="398" t="s">
        <v>1022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3.5" customHeight="1" x14ac:dyDescent="0.2">
      <c r="A2" s="393" t="s">
        <v>60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ht="13.5" customHeight="1" x14ac:dyDescent="0.2">
      <c r="A3" s="107"/>
      <c r="B3" s="108" t="s">
        <v>61</v>
      </c>
      <c r="C3" s="109"/>
      <c r="D3" s="109"/>
      <c r="E3" s="109"/>
      <c r="F3" s="109"/>
      <c r="G3" s="109"/>
      <c r="H3" s="109"/>
      <c r="I3" s="109"/>
      <c r="J3" s="402" t="s">
        <v>62</v>
      </c>
      <c r="K3" s="403"/>
    </row>
    <row r="4" spans="1:11" ht="15" customHeight="1" x14ac:dyDescent="0.2">
      <c r="A4" s="399" t="s">
        <v>1</v>
      </c>
      <c r="B4" s="399" t="s">
        <v>2</v>
      </c>
      <c r="C4" s="401" t="s">
        <v>63</v>
      </c>
      <c r="D4" s="396"/>
      <c r="E4" s="397"/>
      <c r="F4" s="395" t="s">
        <v>64</v>
      </c>
      <c r="G4" s="396"/>
      <c r="H4" s="397"/>
      <c r="I4" s="395" t="s">
        <v>65</v>
      </c>
      <c r="J4" s="396"/>
      <c r="K4" s="397"/>
    </row>
    <row r="5" spans="1:11" ht="30" customHeight="1" x14ac:dyDescent="0.2">
      <c r="A5" s="400"/>
      <c r="B5" s="400"/>
      <c r="C5" s="111" t="s">
        <v>959</v>
      </c>
      <c r="D5" s="325" t="s">
        <v>960</v>
      </c>
      <c r="E5" s="325" t="s">
        <v>961</v>
      </c>
      <c r="F5" s="111" t="s">
        <v>959</v>
      </c>
      <c r="G5" s="325" t="s">
        <v>960</v>
      </c>
      <c r="H5" s="325" t="s">
        <v>961</v>
      </c>
      <c r="I5" s="111" t="s">
        <v>959</v>
      </c>
      <c r="J5" s="325" t="s">
        <v>960</v>
      </c>
      <c r="K5" s="325" t="s">
        <v>961</v>
      </c>
    </row>
    <row r="6" spans="1:11" ht="13.5" customHeight="1" x14ac:dyDescent="0.2">
      <c r="A6" s="112">
        <v>1</v>
      </c>
      <c r="B6" s="113" t="s">
        <v>7</v>
      </c>
      <c r="C6" s="114">
        <v>132299.28</v>
      </c>
      <c r="D6" s="114">
        <v>504504.24000000011</v>
      </c>
      <c r="E6" s="114">
        <v>1921598.3299999998</v>
      </c>
      <c r="F6" s="114">
        <v>133510.13</v>
      </c>
      <c r="G6" s="114">
        <v>493933.31999999995</v>
      </c>
      <c r="H6" s="114">
        <v>1361416.4999999995</v>
      </c>
      <c r="I6" s="115">
        <f t="shared" ref="I6:K6" si="0">F6*100/C6</f>
        <v>100.91523551753268</v>
      </c>
      <c r="J6" s="115">
        <f t="shared" si="0"/>
        <v>97.904691544316819</v>
      </c>
      <c r="K6" s="115">
        <f t="shared" si="0"/>
        <v>70.848130889039624</v>
      </c>
    </row>
    <row r="7" spans="1:11" ht="13.5" customHeight="1" x14ac:dyDescent="0.2">
      <c r="A7" s="112">
        <v>2</v>
      </c>
      <c r="B7" s="116" t="s">
        <v>8</v>
      </c>
      <c r="C7" s="114">
        <v>757830.29000000015</v>
      </c>
      <c r="D7" s="114">
        <v>1014077.0800000004</v>
      </c>
      <c r="E7" s="114">
        <v>2224139.9799999995</v>
      </c>
      <c r="F7" s="114">
        <v>891665.31</v>
      </c>
      <c r="G7" s="114">
        <v>834604.46999999974</v>
      </c>
      <c r="H7" s="114">
        <v>1593182.78</v>
      </c>
      <c r="I7" s="115">
        <f t="shared" ref="I7:K7" si="1">F7*100/C7</f>
        <v>117.66028908662385</v>
      </c>
      <c r="J7" s="115">
        <f t="shared" si="1"/>
        <v>82.301876894801666</v>
      </c>
      <c r="K7" s="115">
        <f t="shared" si="1"/>
        <v>71.631407839717014</v>
      </c>
    </row>
    <row r="8" spans="1:11" ht="13.5" customHeight="1" x14ac:dyDescent="0.2">
      <c r="A8" s="112">
        <v>3</v>
      </c>
      <c r="B8" s="116" t="s">
        <v>9</v>
      </c>
      <c r="C8" s="114">
        <v>282822.18000000005</v>
      </c>
      <c r="D8" s="114">
        <v>146282.47999999995</v>
      </c>
      <c r="E8" s="114">
        <v>685268.39000000013</v>
      </c>
      <c r="F8" s="114">
        <v>141565.08999999997</v>
      </c>
      <c r="G8" s="114">
        <v>89564.570000000022</v>
      </c>
      <c r="H8" s="114">
        <v>623352.6799999997</v>
      </c>
      <c r="I8" s="115">
        <f t="shared" ref="I8:K8" si="2">F8*100/C8</f>
        <v>50.054451174939651</v>
      </c>
      <c r="J8" s="115">
        <f t="shared" si="2"/>
        <v>61.227133967102588</v>
      </c>
      <c r="K8" s="115">
        <f t="shared" si="2"/>
        <v>90.964750322132844</v>
      </c>
    </row>
    <row r="9" spans="1:11" ht="13.5" customHeight="1" x14ac:dyDescent="0.2">
      <c r="A9" s="112">
        <v>4</v>
      </c>
      <c r="B9" s="116" t="s">
        <v>10</v>
      </c>
      <c r="C9" s="114">
        <v>165959.79000000004</v>
      </c>
      <c r="D9" s="114">
        <v>341019.26000000018</v>
      </c>
      <c r="E9" s="114">
        <v>1518927.6100000003</v>
      </c>
      <c r="F9" s="114">
        <v>107388.55999999998</v>
      </c>
      <c r="G9" s="114">
        <v>373026.19</v>
      </c>
      <c r="H9" s="114">
        <v>1633397.84</v>
      </c>
      <c r="I9" s="115">
        <f t="shared" ref="I9:K9" si="3">F9*100/C9</f>
        <v>64.707577660829742</v>
      </c>
      <c r="J9" s="115">
        <f t="shared" si="3"/>
        <v>109.38566636969414</v>
      </c>
      <c r="K9" s="115">
        <f t="shared" si="3"/>
        <v>107.53625315955641</v>
      </c>
    </row>
    <row r="10" spans="1:11" ht="13.5" customHeight="1" x14ac:dyDescent="0.2">
      <c r="A10" s="112">
        <v>5</v>
      </c>
      <c r="B10" s="116" t="s">
        <v>11</v>
      </c>
      <c r="C10" s="114">
        <v>1076307.8000000003</v>
      </c>
      <c r="D10" s="114">
        <v>1097353.81</v>
      </c>
      <c r="E10" s="114">
        <v>2147387.6100000003</v>
      </c>
      <c r="F10" s="114">
        <v>598625.77</v>
      </c>
      <c r="G10" s="114">
        <v>648714.54999999993</v>
      </c>
      <c r="H10" s="114">
        <v>957497.07999999984</v>
      </c>
      <c r="I10" s="115">
        <f t="shared" ref="I10:K10" si="4">F10*100/C10</f>
        <v>55.618455055328951</v>
      </c>
      <c r="J10" s="115">
        <f t="shared" si="4"/>
        <v>59.11626169138647</v>
      </c>
      <c r="K10" s="115">
        <f t="shared" si="4"/>
        <v>44.588926355964198</v>
      </c>
    </row>
    <row r="11" spans="1:11" ht="13.5" customHeight="1" x14ac:dyDescent="0.2">
      <c r="A11" s="112">
        <v>6</v>
      </c>
      <c r="B11" s="116" t="s">
        <v>12</v>
      </c>
      <c r="C11" s="114">
        <v>305912.15999999992</v>
      </c>
      <c r="D11" s="114">
        <v>366476.46000000008</v>
      </c>
      <c r="E11" s="114">
        <v>1295944.2500000002</v>
      </c>
      <c r="F11" s="114">
        <v>139716.86999999994</v>
      </c>
      <c r="G11" s="114">
        <v>123554.56</v>
      </c>
      <c r="H11" s="114">
        <v>903011.83999999997</v>
      </c>
      <c r="I11" s="115">
        <f t="shared" ref="I11:K11" si="5">F11*100/C11</f>
        <v>45.672218456435331</v>
      </c>
      <c r="J11" s="115">
        <f t="shared" si="5"/>
        <v>33.714187263214662</v>
      </c>
      <c r="K11" s="115">
        <f t="shared" si="5"/>
        <v>69.679836921997207</v>
      </c>
    </row>
    <row r="12" spans="1:11" ht="13.5" customHeight="1" x14ac:dyDescent="0.2">
      <c r="A12" s="112">
        <v>7</v>
      </c>
      <c r="B12" s="116" t="s">
        <v>13</v>
      </c>
      <c r="C12" s="114">
        <v>19420.940000000002</v>
      </c>
      <c r="D12" s="114">
        <v>11359.900000000001</v>
      </c>
      <c r="E12" s="114">
        <v>235865.32999999996</v>
      </c>
      <c r="F12" s="114">
        <v>13685.439999999999</v>
      </c>
      <c r="G12" s="114">
        <v>11704.8</v>
      </c>
      <c r="H12" s="114">
        <v>361326.64999999985</v>
      </c>
      <c r="I12" s="115">
        <f t="shared" ref="I12:K12" si="6">F12*100/C12</f>
        <v>70.467443903333191</v>
      </c>
      <c r="J12" s="115">
        <f t="shared" si="6"/>
        <v>103.03611827568903</v>
      </c>
      <c r="K12" s="115">
        <f t="shared" si="6"/>
        <v>153.19192947941943</v>
      </c>
    </row>
    <row r="13" spans="1:11" ht="13.5" customHeight="1" x14ac:dyDescent="0.2">
      <c r="A13" s="112">
        <v>8</v>
      </c>
      <c r="B13" s="116" t="s">
        <v>968</v>
      </c>
      <c r="C13" s="114">
        <v>10088.83</v>
      </c>
      <c r="D13" s="114">
        <v>18581.53</v>
      </c>
      <c r="E13" s="114">
        <v>205383.74999999997</v>
      </c>
      <c r="F13" s="114">
        <v>4723.2699999999995</v>
      </c>
      <c r="G13" s="114">
        <v>11625.41</v>
      </c>
      <c r="H13" s="114">
        <v>98706.99000000002</v>
      </c>
      <c r="I13" s="115">
        <f t="shared" ref="I13:K13" si="7">F13*100/C13</f>
        <v>46.816826133456502</v>
      </c>
      <c r="J13" s="115">
        <f t="shared" si="7"/>
        <v>62.564331354845379</v>
      </c>
      <c r="K13" s="115">
        <f t="shared" si="7"/>
        <v>48.059785645164254</v>
      </c>
    </row>
    <row r="14" spans="1:11" ht="13.5" customHeight="1" x14ac:dyDescent="0.2">
      <c r="A14" s="112">
        <v>9</v>
      </c>
      <c r="B14" s="116" t="s">
        <v>14</v>
      </c>
      <c r="C14" s="114">
        <v>310291.01000000007</v>
      </c>
      <c r="D14" s="114">
        <v>606457.0500000004</v>
      </c>
      <c r="E14" s="114">
        <v>3023950.290000001</v>
      </c>
      <c r="F14" s="114">
        <v>246923.85</v>
      </c>
      <c r="G14" s="114">
        <v>360965.05</v>
      </c>
      <c r="H14" s="114">
        <v>2663743.8000000007</v>
      </c>
      <c r="I14" s="115">
        <f t="shared" ref="I14:K14" si="8">F14*100/C14</f>
        <v>79.578151490756994</v>
      </c>
      <c r="J14" s="115">
        <f t="shared" si="8"/>
        <v>59.520299087956808</v>
      </c>
      <c r="K14" s="115">
        <f t="shared" si="8"/>
        <v>88.088213910421118</v>
      </c>
    </row>
    <row r="15" spans="1:11" ht="13.5" customHeight="1" x14ac:dyDescent="0.2">
      <c r="A15" s="112">
        <v>10</v>
      </c>
      <c r="B15" s="116" t="s">
        <v>15</v>
      </c>
      <c r="C15" s="114">
        <v>1735220.98</v>
      </c>
      <c r="D15" s="114">
        <v>5154575.8400000026</v>
      </c>
      <c r="E15" s="114">
        <v>12398094.029999999</v>
      </c>
      <c r="F15" s="114">
        <v>1143615.8900000006</v>
      </c>
      <c r="G15" s="114">
        <v>2767971.060000001</v>
      </c>
      <c r="H15" s="114">
        <v>6205154.6900000023</v>
      </c>
      <c r="I15" s="115">
        <f t="shared" ref="I15:K15" si="9">F15*100/C15</f>
        <v>65.906066327068075</v>
      </c>
      <c r="J15" s="115">
        <f t="shared" si="9"/>
        <v>53.699298369427034</v>
      </c>
      <c r="K15" s="115">
        <f t="shared" si="9"/>
        <v>50.049263015631468</v>
      </c>
    </row>
    <row r="16" spans="1:11" ht="13.5" customHeight="1" x14ac:dyDescent="0.2">
      <c r="A16" s="112">
        <v>11</v>
      </c>
      <c r="B16" s="116" t="s">
        <v>16</v>
      </c>
      <c r="C16" s="114">
        <v>115764.56999999996</v>
      </c>
      <c r="D16" s="114">
        <v>146539.61000000004</v>
      </c>
      <c r="E16" s="114">
        <v>829709.63000000012</v>
      </c>
      <c r="F16" s="114">
        <v>91331.750000000015</v>
      </c>
      <c r="G16" s="114">
        <v>101273.06</v>
      </c>
      <c r="H16" s="114">
        <v>642450.52999999991</v>
      </c>
      <c r="I16" s="115">
        <f t="shared" ref="I16:K16" si="10">F16*100/C16</f>
        <v>78.894388844531662</v>
      </c>
      <c r="J16" s="115">
        <f t="shared" si="10"/>
        <v>69.1096830406468</v>
      </c>
      <c r="K16" s="115">
        <f t="shared" si="10"/>
        <v>77.430766953976402</v>
      </c>
    </row>
    <row r="17" spans="1:11" ht="13.5" customHeight="1" x14ac:dyDescent="0.2">
      <c r="A17" s="112">
        <v>12</v>
      </c>
      <c r="B17" s="116" t="s">
        <v>17</v>
      </c>
      <c r="C17" s="114">
        <v>592605.65000000014</v>
      </c>
      <c r="D17" s="114">
        <v>779974.3899999999</v>
      </c>
      <c r="E17" s="114">
        <v>3082481.2200000011</v>
      </c>
      <c r="F17" s="114">
        <v>321621.52999999997</v>
      </c>
      <c r="G17" s="114">
        <v>406336.5999999998</v>
      </c>
      <c r="H17" s="114">
        <v>1304186.77</v>
      </c>
      <c r="I17" s="115">
        <f t="shared" ref="I17:K17" si="11">F17*100/C17</f>
        <v>54.272437328263727</v>
      </c>
      <c r="J17" s="115">
        <f t="shared" si="11"/>
        <v>52.096146387575601</v>
      </c>
      <c r="K17" s="115">
        <f t="shared" si="11"/>
        <v>42.309642035710425</v>
      </c>
    </row>
    <row r="18" spans="1:11" ht="13.5" customHeight="1" x14ac:dyDescent="0.2">
      <c r="A18" s="117"/>
      <c r="B18" s="118" t="s">
        <v>18</v>
      </c>
      <c r="C18" s="119">
        <f t="shared" ref="C18:H18" si="12">SUM(C6:C17)</f>
        <v>5504523.4800000023</v>
      </c>
      <c r="D18" s="119">
        <f t="shared" si="12"/>
        <v>10187201.650000004</v>
      </c>
      <c r="E18" s="119">
        <f t="shared" si="12"/>
        <v>29568750.420000002</v>
      </c>
      <c r="F18" s="119">
        <f t="shared" si="12"/>
        <v>3834373.4600000004</v>
      </c>
      <c r="G18" s="119">
        <f t="shared" si="12"/>
        <v>6223273.6399999997</v>
      </c>
      <c r="H18" s="119">
        <f t="shared" si="12"/>
        <v>18347428.150000002</v>
      </c>
      <c r="I18" s="120">
        <f t="shared" ref="I18:K18" si="13">F18*100/C18</f>
        <v>69.658590319974422</v>
      </c>
      <c r="J18" s="120">
        <f t="shared" si="13"/>
        <v>61.089137663236471</v>
      </c>
      <c r="K18" s="120">
        <f t="shared" si="13"/>
        <v>62.050062614719046</v>
      </c>
    </row>
    <row r="19" spans="1:11" ht="13.5" customHeight="1" x14ac:dyDescent="0.2">
      <c r="A19" s="112">
        <v>13</v>
      </c>
      <c r="B19" s="116" t="s">
        <v>19</v>
      </c>
      <c r="C19" s="114">
        <v>75477.72</v>
      </c>
      <c r="D19" s="114">
        <v>261183.03999999998</v>
      </c>
      <c r="E19" s="114">
        <v>1694194.85</v>
      </c>
      <c r="F19" s="114">
        <v>153205.35999999999</v>
      </c>
      <c r="G19" s="114">
        <v>451025.41</v>
      </c>
      <c r="H19" s="114">
        <v>1527271.0099999993</v>
      </c>
      <c r="I19" s="115">
        <f t="shared" ref="I19:K19" si="14">F19*100/C19</f>
        <v>202.98090615349798</v>
      </c>
      <c r="J19" s="115">
        <f t="shared" si="14"/>
        <v>172.68556564775417</v>
      </c>
      <c r="K19" s="115">
        <f t="shared" si="14"/>
        <v>90.147305665579097</v>
      </c>
    </row>
    <row r="20" spans="1:11" ht="13.5" customHeight="1" x14ac:dyDescent="0.2">
      <c r="A20" s="112">
        <v>14</v>
      </c>
      <c r="B20" s="116" t="s">
        <v>20</v>
      </c>
      <c r="C20" s="114">
        <v>10212.309999999998</v>
      </c>
      <c r="D20" s="114">
        <v>53471.76999999999</v>
      </c>
      <c r="E20" s="114">
        <v>209977.17000000004</v>
      </c>
      <c r="F20" s="114">
        <v>59408.79</v>
      </c>
      <c r="G20" s="114">
        <v>224607.23999999996</v>
      </c>
      <c r="H20" s="114">
        <v>626381.88999999978</v>
      </c>
      <c r="I20" s="115">
        <f t="shared" ref="I20:K20" si="15">F20*100/C20</f>
        <v>581.73704088497129</v>
      </c>
      <c r="J20" s="115">
        <f t="shared" si="15"/>
        <v>420.04826097957857</v>
      </c>
      <c r="K20" s="115">
        <f t="shared" si="15"/>
        <v>298.30952098268574</v>
      </c>
    </row>
    <row r="21" spans="1:11" ht="13.5" customHeight="1" x14ac:dyDescent="0.2">
      <c r="A21" s="112">
        <v>15</v>
      </c>
      <c r="B21" s="116" t="s">
        <v>21</v>
      </c>
      <c r="C21" s="114">
        <v>0</v>
      </c>
      <c r="D21" s="114">
        <v>0</v>
      </c>
      <c r="E21" s="114">
        <v>12013.11</v>
      </c>
      <c r="F21" s="114">
        <v>0</v>
      </c>
      <c r="G21" s="114">
        <v>0</v>
      </c>
      <c r="H21" s="114">
        <v>3485.8</v>
      </c>
      <c r="I21" s="115">
        <v>0</v>
      </c>
      <c r="J21" s="115">
        <v>0</v>
      </c>
      <c r="K21" s="115">
        <f>H21*100/E21</f>
        <v>29.016632662149934</v>
      </c>
    </row>
    <row r="22" spans="1:11" ht="13.5" customHeight="1" x14ac:dyDescent="0.2">
      <c r="A22" s="112">
        <v>16</v>
      </c>
      <c r="B22" s="116" t="s">
        <v>22</v>
      </c>
      <c r="C22" s="114"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5">
        <v>0</v>
      </c>
      <c r="J22" s="115">
        <v>0</v>
      </c>
      <c r="K22" s="115" t="e">
        <f t="shared" ref="K22" si="16">H22*100/E22</f>
        <v>#DIV/0!</v>
      </c>
    </row>
    <row r="23" spans="1:11" ht="13.5" customHeight="1" x14ac:dyDescent="0.2">
      <c r="A23" s="112">
        <v>17</v>
      </c>
      <c r="B23" s="116" t="s">
        <v>23</v>
      </c>
      <c r="C23" s="114">
        <v>17175.809999999998</v>
      </c>
      <c r="D23" s="114">
        <v>33908.26</v>
      </c>
      <c r="E23" s="114">
        <v>41111.57</v>
      </c>
      <c r="F23" s="114">
        <v>61931.180000000008</v>
      </c>
      <c r="G23" s="114">
        <v>84184.23000000001</v>
      </c>
      <c r="H23" s="114">
        <v>67447.42</v>
      </c>
      <c r="I23" s="115">
        <f t="shared" ref="I23:K23" si="17">F23*100/C23</f>
        <v>360.5721069341127</v>
      </c>
      <c r="J23" s="115">
        <f t="shared" si="17"/>
        <v>248.27056888203646</v>
      </c>
      <c r="K23" s="115">
        <f t="shared" si="17"/>
        <v>164.05946063358806</v>
      </c>
    </row>
    <row r="24" spans="1:11" ht="13.5" customHeight="1" x14ac:dyDescent="0.2">
      <c r="A24" s="112">
        <v>18</v>
      </c>
      <c r="B24" s="121" t="s">
        <v>24</v>
      </c>
      <c r="C24" s="114">
        <v>0</v>
      </c>
      <c r="D24" s="114">
        <v>0</v>
      </c>
      <c r="E24" s="114">
        <v>4316.13</v>
      </c>
      <c r="F24" s="114">
        <v>0</v>
      </c>
      <c r="G24" s="114">
        <v>0</v>
      </c>
      <c r="H24" s="114">
        <v>858.6</v>
      </c>
      <c r="I24" s="115">
        <v>0</v>
      </c>
      <c r="J24" s="115">
        <v>0</v>
      </c>
      <c r="K24" s="115">
        <f>H24*100/E24</f>
        <v>19.892820651833933</v>
      </c>
    </row>
    <row r="25" spans="1:11" ht="13.5" customHeight="1" x14ac:dyDescent="0.2">
      <c r="A25" s="112">
        <v>19</v>
      </c>
      <c r="B25" s="116" t="s">
        <v>25</v>
      </c>
      <c r="C25" s="114">
        <v>3036.97</v>
      </c>
      <c r="D25" s="114">
        <v>4240.3999999999996</v>
      </c>
      <c r="E25" s="114">
        <v>145628.99</v>
      </c>
      <c r="F25" s="114">
        <v>5832.54</v>
      </c>
      <c r="G25" s="114">
        <v>8121.98</v>
      </c>
      <c r="H25" s="114">
        <v>61751.92</v>
      </c>
      <c r="I25" s="115">
        <f t="shared" ref="I25:K25" si="18">F25*100/C25</f>
        <v>192.05128796135622</v>
      </c>
      <c r="J25" s="115">
        <f t="shared" si="18"/>
        <v>191.53806244693899</v>
      </c>
      <c r="K25" s="115">
        <f t="shared" si="18"/>
        <v>42.403590109359406</v>
      </c>
    </row>
    <row r="26" spans="1:11" ht="13.5" customHeight="1" x14ac:dyDescent="0.2">
      <c r="A26" s="112">
        <v>20</v>
      </c>
      <c r="B26" s="116" t="s">
        <v>26</v>
      </c>
      <c r="C26" s="114">
        <v>23098.04</v>
      </c>
      <c r="D26" s="114">
        <v>629631.85000000021</v>
      </c>
      <c r="E26" s="114">
        <v>3535276.5399999996</v>
      </c>
      <c r="F26" s="114">
        <v>28425.78</v>
      </c>
      <c r="G26" s="114">
        <v>1409220.34</v>
      </c>
      <c r="H26" s="114">
        <v>4980013.540000001</v>
      </c>
      <c r="I26" s="115">
        <f t="shared" ref="I26:K26" si="19">F26*100/C26</f>
        <v>123.06576661915902</v>
      </c>
      <c r="J26" s="115">
        <f t="shared" si="19"/>
        <v>223.81655883513508</v>
      </c>
      <c r="K26" s="115">
        <f t="shared" si="19"/>
        <v>140.86630801447859</v>
      </c>
    </row>
    <row r="27" spans="1:11" ht="13.5" customHeight="1" x14ac:dyDescent="0.2">
      <c r="A27" s="112">
        <v>21</v>
      </c>
      <c r="B27" s="116" t="s">
        <v>27</v>
      </c>
      <c r="C27" s="114">
        <v>39147.94000000001</v>
      </c>
      <c r="D27" s="114">
        <v>413127.76000000007</v>
      </c>
      <c r="E27" s="114">
        <v>2684471.6699999995</v>
      </c>
      <c r="F27" s="114">
        <v>136135.59999999998</v>
      </c>
      <c r="G27" s="114">
        <v>915687.52999999956</v>
      </c>
      <c r="H27" s="114">
        <v>2663504.8099999982</v>
      </c>
      <c r="I27" s="115">
        <f t="shared" ref="I27:K27" si="20">F27*100/C27</f>
        <v>347.74652255010085</v>
      </c>
      <c r="J27" s="115">
        <f t="shared" si="20"/>
        <v>221.6475431232216</v>
      </c>
      <c r="K27" s="115">
        <f t="shared" si="20"/>
        <v>99.218957672963583</v>
      </c>
    </row>
    <row r="28" spans="1:11" ht="13.5" customHeight="1" x14ac:dyDescent="0.2">
      <c r="A28" s="112">
        <v>22</v>
      </c>
      <c r="B28" s="116" t="s">
        <v>28</v>
      </c>
      <c r="C28" s="114">
        <v>21155.460000000003</v>
      </c>
      <c r="D28" s="114">
        <v>116705.31999999999</v>
      </c>
      <c r="E28" s="114">
        <v>838817.00999999989</v>
      </c>
      <c r="F28" s="114">
        <v>25508.500000000004</v>
      </c>
      <c r="G28" s="114">
        <v>78651.399999999994</v>
      </c>
      <c r="H28" s="114">
        <v>322987.65999999997</v>
      </c>
      <c r="I28" s="115">
        <f t="shared" ref="I28:K28" si="21">F28*100/C28</f>
        <v>120.57643747760626</v>
      </c>
      <c r="J28" s="115">
        <f t="shared" si="21"/>
        <v>67.393157398480199</v>
      </c>
      <c r="K28" s="115">
        <f t="shared" si="21"/>
        <v>38.505139517855035</v>
      </c>
    </row>
    <row r="29" spans="1:11" ht="13.5" customHeight="1" x14ac:dyDescent="0.2">
      <c r="A29" s="112">
        <v>23</v>
      </c>
      <c r="B29" s="116" t="s">
        <v>29</v>
      </c>
      <c r="C29" s="114">
        <v>50188.499999999993</v>
      </c>
      <c r="D29" s="114">
        <v>94413.710000000021</v>
      </c>
      <c r="E29" s="114">
        <v>333368.83</v>
      </c>
      <c r="F29" s="114">
        <v>89672.069999999992</v>
      </c>
      <c r="G29" s="114">
        <v>170102.41</v>
      </c>
      <c r="H29" s="114">
        <v>554443.27000000014</v>
      </c>
      <c r="I29" s="115">
        <f t="shared" ref="I29:K29" si="22">F29*100/C29</f>
        <v>178.67055201888883</v>
      </c>
      <c r="J29" s="115">
        <f t="shared" si="22"/>
        <v>180.16706471973188</v>
      </c>
      <c r="K29" s="115">
        <f t="shared" si="22"/>
        <v>166.31527008688849</v>
      </c>
    </row>
    <row r="30" spans="1:11" ht="13.5" customHeight="1" x14ac:dyDescent="0.2">
      <c r="A30" s="112">
        <v>24</v>
      </c>
      <c r="B30" s="116" t="s">
        <v>30</v>
      </c>
      <c r="C30" s="114">
        <v>27205.96</v>
      </c>
      <c r="D30" s="114">
        <v>36630.14</v>
      </c>
      <c r="E30" s="114">
        <v>553771.18000000005</v>
      </c>
      <c r="F30" s="114">
        <v>251213</v>
      </c>
      <c r="G30" s="114">
        <v>190843.62</v>
      </c>
      <c r="H30" s="114">
        <v>590292.90999999992</v>
      </c>
      <c r="I30" s="115">
        <f t="shared" ref="I30:K30" si="23">F30*100/C30</f>
        <v>923.37487815169914</v>
      </c>
      <c r="J30" s="115">
        <f t="shared" si="23"/>
        <v>521.00161233345</v>
      </c>
      <c r="K30" s="115">
        <f t="shared" si="23"/>
        <v>106.59509402421409</v>
      </c>
    </row>
    <row r="31" spans="1:11" ht="13.5" customHeight="1" x14ac:dyDescent="0.2">
      <c r="A31" s="112">
        <v>25</v>
      </c>
      <c r="B31" s="116" t="s">
        <v>31</v>
      </c>
      <c r="C31" s="114">
        <v>0</v>
      </c>
      <c r="D31" s="114">
        <v>0</v>
      </c>
      <c r="E31" s="114">
        <v>5453.58</v>
      </c>
      <c r="F31" s="114">
        <v>0</v>
      </c>
      <c r="G31" s="114">
        <v>0</v>
      </c>
      <c r="H31" s="114">
        <v>4901.75</v>
      </c>
      <c r="I31" s="115">
        <v>0</v>
      </c>
      <c r="J31" s="115">
        <v>0</v>
      </c>
      <c r="K31" s="115">
        <f t="shared" ref="K31:K33" si="24">H31*100/E31</f>
        <v>89.881325661308722</v>
      </c>
    </row>
    <row r="32" spans="1:11" ht="13.5" customHeight="1" x14ac:dyDescent="0.2">
      <c r="A32" s="112">
        <v>26</v>
      </c>
      <c r="B32" s="116" t="s">
        <v>32</v>
      </c>
      <c r="C32" s="114">
        <v>0</v>
      </c>
      <c r="D32" s="114">
        <v>0</v>
      </c>
      <c r="E32" s="114">
        <v>29813.239999999998</v>
      </c>
      <c r="F32" s="114">
        <v>0</v>
      </c>
      <c r="G32" s="114">
        <v>0</v>
      </c>
      <c r="H32" s="114">
        <v>33278.6</v>
      </c>
      <c r="I32" s="115">
        <v>0</v>
      </c>
      <c r="J32" s="115">
        <v>0</v>
      </c>
      <c r="K32" s="115">
        <f t="shared" si="24"/>
        <v>111.62356053887468</v>
      </c>
    </row>
    <row r="33" spans="1:11" ht="13.5" customHeight="1" x14ac:dyDescent="0.2">
      <c r="A33" s="112">
        <v>27</v>
      </c>
      <c r="B33" s="116" t="s">
        <v>33</v>
      </c>
      <c r="C33" s="114">
        <v>0</v>
      </c>
      <c r="D33" s="114">
        <v>0</v>
      </c>
      <c r="E33" s="114">
        <v>25949</v>
      </c>
      <c r="F33" s="114">
        <v>0</v>
      </c>
      <c r="G33" s="114">
        <v>0</v>
      </c>
      <c r="H33" s="114">
        <v>16019.859999999999</v>
      </c>
      <c r="I33" s="115">
        <v>0</v>
      </c>
      <c r="J33" s="115">
        <v>0</v>
      </c>
      <c r="K33" s="115">
        <f t="shared" si="24"/>
        <v>61.735943581640903</v>
      </c>
    </row>
    <row r="34" spans="1:11" ht="13.5" customHeight="1" x14ac:dyDescent="0.2">
      <c r="A34" s="112">
        <v>28</v>
      </c>
      <c r="B34" s="116" t="s">
        <v>34</v>
      </c>
      <c r="C34" s="114">
        <v>27929.68</v>
      </c>
      <c r="D34" s="114">
        <v>33466.300000000003</v>
      </c>
      <c r="E34" s="114">
        <v>463301.89000000007</v>
      </c>
      <c r="F34" s="114">
        <v>83749.81</v>
      </c>
      <c r="G34" s="114">
        <v>157833.97</v>
      </c>
      <c r="H34" s="114">
        <v>931981.92999999993</v>
      </c>
      <c r="I34" s="115">
        <f t="shared" ref="I34:K34" si="25">F34*100/C34</f>
        <v>299.85954010214226</v>
      </c>
      <c r="J34" s="115">
        <f t="shared" si="25"/>
        <v>471.62061536530774</v>
      </c>
      <c r="K34" s="115">
        <f t="shared" si="25"/>
        <v>201.16083057636564</v>
      </c>
    </row>
    <row r="35" spans="1:11" ht="13.5" customHeight="1" x14ac:dyDescent="0.2">
      <c r="A35" s="112">
        <v>29</v>
      </c>
      <c r="B35" s="121" t="s">
        <v>35</v>
      </c>
      <c r="C35" s="114">
        <v>0</v>
      </c>
      <c r="D35" s="114">
        <v>0</v>
      </c>
      <c r="E35" s="114">
        <v>10428.869999999999</v>
      </c>
      <c r="F35" s="114">
        <v>0</v>
      </c>
      <c r="G35" s="114">
        <v>0</v>
      </c>
      <c r="H35" s="114">
        <v>4230.78</v>
      </c>
      <c r="I35" s="115">
        <v>0</v>
      </c>
      <c r="J35" s="115">
        <v>0</v>
      </c>
      <c r="K35" s="115">
        <f t="shared" ref="K35" si="26">H35*100/E35</f>
        <v>40.567961821367035</v>
      </c>
    </row>
    <row r="36" spans="1:11" ht="13.5" customHeight="1" x14ac:dyDescent="0.2">
      <c r="A36" s="112">
        <v>30</v>
      </c>
      <c r="B36" s="116" t="s">
        <v>36</v>
      </c>
      <c r="C36" s="114">
        <v>4536.5</v>
      </c>
      <c r="D36" s="114">
        <v>12703.41</v>
      </c>
      <c r="E36" s="114">
        <v>63608.710000000006</v>
      </c>
      <c r="F36" s="114">
        <v>26109.9</v>
      </c>
      <c r="G36" s="114">
        <v>37564.75</v>
      </c>
      <c r="H36" s="114">
        <v>46860.94</v>
      </c>
      <c r="I36" s="115">
        <f t="shared" ref="I36:K36" si="27">F36*100/C36</f>
        <v>575.55163672434696</v>
      </c>
      <c r="J36" s="115">
        <f t="shared" si="27"/>
        <v>295.70603483631561</v>
      </c>
      <c r="K36" s="115">
        <f t="shared" si="27"/>
        <v>73.67063410026708</v>
      </c>
    </row>
    <row r="37" spans="1:11" ht="13.5" customHeight="1" x14ac:dyDescent="0.2">
      <c r="A37" s="112">
        <v>31</v>
      </c>
      <c r="B37" s="116" t="s">
        <v>37</v>
      </c>
      <c r="C37" s="114">
        <v>0</v>
      </c>
      <c r="D37" s="114">
        <v>0</v>
      </c>
      <c r="E37" s="114">
        <v>33828.549999999996</v>
      </c>
      <c r="F37" s="114">
        <v>0</v>
      </c>
      <c r="G37" s="114">
        <v>0</v>
      </c>
      <c r="H37" s="114">
        <v>21887.19</v>
      </c>
      <c r="I37" s="115">
        <v>0</v>
      </c>
      <c r="J37" s="115">
        <v>0</v>
      </c>
      <c r="K37" s="115">
        <f t="shared" ref="K37" si="28">H37*100/E37</f>
        <v>64.700349261200969</v>
      </c>
    </row>
    <row r="38" spans="1:11" ht="13.5" customHeight="1" x14ac:dyDescent="0.2">
      <c r="A38" s="112">
        <v>32</v>
      </c>
      <c r="B38" s="116" t="s">
        <v>38</v>
      </c>
      <c r="C38" s="114">
        <v>0</v>
      </c>
      <c r="D38" s="114">
        <v>0</v>
      </c>
      <c r="E38" s="114">
        <v>0</v>
      </c>
      <c r="F38" s="114">
        <v>0</v>
      </c>
      <c r="G38" s="114">
        <v>0</v>
      </c>
      <c r="H38" s="114">
        <v>0</v>
      </c>
      <c r="I38" s="115">
        <v>0</v>
      </c>
      <c r="J38" s="115">
        <v>0</v>
      </c>
      <c r="K38" s="115">
        <v>0</v>
      </c>
    </row>
    <row r="39" spans="1:11" ht="13.5" customHeight="1" x14ac:dyDescent="0.2">
      <c r="A39" s="112">
        <v>33</v>
      </c>
      <c r="B39" s="116" t="s">
        <v>39</v>
      </c>
      <c r="C39" s="114">
        <v>0</v>
      </c>
      <c r="D39" s="114">
        <v>641.72</v>
      </c>
      <c r="E39" s="114">
        <v>2592.83</v>
      </c>
      <c r="F39" s="114">
        <v>0</v>
      </c>
      <c r="G39" s="114">
        <v>1121.93</v>
      </c>
      <c r="H39" s="114">
        <v>4797.6000000000004</v>
      </c>
      <c r="I39" s="115">
        <v>0</v>
      </c>
      <c r="J39" s="115">
        <f t="shared" ref="J39:K39" si="29">G39*100/D39</f>
        <v>174.83170230006857</v>
      </c>
      <c r="K39" s="115">
        <f t="shared" si="29"/>
        <v>185.03334194683032</v>
      </c>
    </row>
    <row r="40" spans="1:11" ht="13.5" customHeight="1" x14ac:dyDescent="0.2">
      <c r="A40" s="112">
        <v>34</v>
      </c>
      <c r="B40" s="116" t="s">
        <v>40</v>
      </c>
      <c r="C40" s="114">
        <v>11232.98</v>
      </c>
      <c r="D40" s="114">
        <v>33382.21</v>
      </c>
      <c r="E40" s="114">
        <v>324968.61000000004</v>
      </c>
      <c r="F40" s="114">
        <v>20789.839999999997</v>
      </c>
      <c r="G40" s="114">
        <v>69483.08</v>
      </c>
      <c r="H40" s="114">
        <v>511894.70999999996</v>
      </c>
      <c r="I40" s="115">
        <f t="shared" ref="I40:K40" si="30">F40*100/C40</f>
        <v>185.0785811067054</v>
      </c>
      <c r="J40" s="115">
        <f t="shared" si="30"/>
        <v>208.14403839649921</v>
      </c>
      <c r="K40" s="115">
        <f t="shared" si="30"/>
        <v>157.52127874750732</v>
      </c>
    </row>
    <row r="41" spans="1:11" ht="12.75" customHeight="1" x14ac:dyDescent="0.2">
      <c r="A41" s="117"/>
      <c r="B41" s="118" t="s">
        <v>41</v>
      </c>
      <c r="C41" s="119">
        <f t="shared" ref="C41" si="31">SUM(C19:C40)</f>
        <v>310397.87</v>
      </c>
      <c r="D41" s="119">
        <f t="shared" ref="D41:H41" si="32">SUM(D19:D40)</f>
        <v>1723505.8900000001</v>
      </c>
      <c r="E41" s="119">
        <f t="shared" si="32"/>
        <v>11012892.33</v>
      </c>
      <c r="F41" s="119">
        <f t="shared" si="32"/>
        <v>941982.36999999988</v>
      </c>
      <c r="G41" s="119">
        <f t="shared" si="32"/>
        <v>3798447.89</v>
      </c>
      <c r="H41" s="119">
        <f t="shared" si="32"/>
        <v>12974292.189999994</v>
      </c>
      <c r="I41" s="120">
        <f t="shared" ref="I41:K41" si="33">F41*100/C41</f>
        <v>303.47578416050339</v>
      </c>
      <c r="J41" s="120">
        <f t="shared" si="33"/>
        <v>220.39076930569698</v>
      </c>
      <c r="K41" s="120">
        <f t="shared" si="33"/>
        <v>117.81003392412167</v>
      </c>
    </row>
    <row r="42" spans="1:11" ht="13.5" customHeight="1" x14ac:dyDescent="0.2">
      <c r="A42" s="117"/>
      <c r="B42" s="118" t="s">
        <v>42</v>
      </c>
      <c r="C42" s="119">
        <f t="shared" ref="C42" si="34">C41+C18</f>
        <v>5814921.3500000024</v>
      </c>
      <c r="D42" s="119">
        <f t="shared" ref="D42:H42" si="35">D41+D18</f>
        <v>11910707.540000005</v>
      </c>
      <c r="E42" s="119">
        <f t="shared" si="35"/>
        <v>40581642.75</v>
      </c>
      <c r="F42" s="119">
        <f t="shared" si="35"/>
        <v>4776355.83</v>
      </c>
      <c r="G42" s="119">
        <f t="shared" si="35"/>
        <v>10021721.529999999</v>
      </c>
      <c r="H42" s="119">
        <f t="shared" si="35"/>
        <v>31321720.339999996</v>
      </c>
      <c r="I42" s="120">
        <f t="shared" ref="I42:K42" si="36">F42*100/C42</f>
        <v>82.139646308371795</v>
      </c>
      <c r="J42" s="120">
        <f t="shared" si="36"/>
        <v>84.14043831018283</v>
      </c>
      <c r="K42" s="120">
        <f t="shared" si="36"/>
        <v>77.181992195227224</v>
      </c>
    </row>
    <row r="43" spans="1:11" ht="13.5" customHeight="1" x14ac:dyDescent="0.2">
      <c r="A43" s="112">
        <v>35</v>
      </c>
      <c r="B43" s="116" t="s">
        <v>43</v>
      </c>
      <c r="C43" s="114">
        <v>614738.96</v>
      </c>
      <c r="D43" s="114">
        <v>297580.20000000013</v>
      </c>
      <c r="E43" s="114">
        <v>218176.97</v>
      </c>
      <c r="F43" s="114">
        <v>260565.93</v>
      </c>
      <c r="G43" s="114">
        <v>123109.54999999999</v>
      </c>
      <c r="H43" s="114">
        <v>68199.760000000009</v>
      </c>
      <c r="I43" s="115">
        <f t="shared" ref="I43:K43" si="37">F43*100/C43</f>
        <v>42.38643504878884</v>
      </c>
      <c r="J43" s="115">
        <f t="shared" si="37"/>
        <v>41.37020877061039</v>
      </c>
      <c r="K43" s="115">
        <f t="shared" si="37"/>
        <v>31.258917932538896</v>
      </c>
    </row>
    <row r="44" spans="1:11" ht="13.5" customHeight="1" x14ac:dyDescent="0.2">
      <c r="A44" s="112">
        <v>36</v>
      </c>
      <c r="B44" s="116" t="s">
        <v>44</v>
      </c>
      <c r="C44" s="114">
        <v>837550.79999999981</v>
      </c>
      <c r="D44" s="114">
        <v>701168.67999999993</v>
      </c>
      <c r="E44" s="114">
        <v>363568.87</v>
      </c>
      <c r="F44" s="114">
        <v>821640.79999999946</v>
      </c>
      <c r="G44" s="114">
        <v>510905.55999999982</v>
      </c>
      <c r="H44" s="114">
        <v>226517.27000000002</v>
      </c>
      <c r="I44" s="115">
        <f t="shared" ref="I44:K44" si="38">F44*100/C44</f>
        <v>98.100413730128324</v>
      </c>
      <c r="J44" s="115">
        <f t="shared" si="38"/>
        <v>72.864857568937609</v>
      </c>
      <c r="K44" s="115">
        <f t="shared" si="38"/>
        <v>62.303813305028015</v>
      </c>
    </row>
    <row r="45" spans="1:11" ht="13.5" customHeight="1" x14ac:dyDescent="0.2">
      <c r="A45" s="117"/>
      <c r="B45" s="118" t="s">
        <v>45</v>
      </c>
      <c r="C45" s="119">
        <f t="shared" ref="C45:H45" si="39">SUM(C43:C44)</f>
        <v>1452289.7599999998</v>
      </c>
      <c r="D45" s="119">
        <f t="shared" si="39"/>
        <v>998748.88000000012</v>
      </c>
      <c r="E45" s="119">
        <f t="shared" si="39"/>
        <v>581745.84</v>
      </c>
      <c r="F45" s="119">
        <v>1339919</v>
      </c>
      <c r="G45" s="119">
        <f t="shared" si="39"/>
        <v>634015.10999999987</v>
      </c>
      <c r="H45" s="119">
        <f t="shared" si="39"/>
        <v>294717.03000000003</v>
      </c>
      <c r="I45" s="120">
        <f t="shared" ref="I45:K45" si="40">F45*100/C45</f>
        <v>92.262511029479427</v>
      </c>
      <c r="J45" s="120">
        <f t="shared" si="40"/>
        <v>63.480933265226767</v>
      </c>
      <c r="K45" s="120">
        <f t="shared" si="40"/>
        <v>50.660788567048463</v>
      </c>
    </row>
    <row r="46" spans="1:11" ht="13.5" customHeight="1" x14ac:dyDescent="0.2">
      <c r="A46" s="112">
        <v>37</v>
      </c>
      <c r="B46" s="116" t="s">
        <v>46</v>
      </c>
      <c r="C46" s="114">
        <v>1070128</v>
      </c>
      <c r="D46" s="114">
        <v>1095616</v>
      </c>
      <c r="E46" s="114">
        <v>1582515</v>
      </c>
      <c r="F46" s="114">
        <v>2108887</v>
      </c>
      <c r="G46" s="114">
        <v>1547239</v>
      </c>
      <c r="H46" s="114">
        <v>674238</v>
      </c>
      <c r="I46" s="115">
        <f t="shared" ref="I46:K46" si="41">F46*100/C46</f>
        <v>197.06866842097395</v>
      </c>
      <c r="J46" s="115">
        <f t="shared" si="41"/>
        <v>141.2209204684853</v>
      </c>
      <c r="K46" s="115">
        <f t="shared" si="41"/>
        <v>42.605472933905837</v>
      </c>
    </row>
    <row r="47" spans="1:11" ht="13.5" customHeight="1" x14ac:dyDescent="0.2">
      <c r="A47" s="117"/>
      <c r="B47" s="118" t="s">
        <v>47</v>
      </c>
      <c r="C47" s="119">
        <f t="shared" ref="C47:H47" si="42">C46</f>
        <v>1070128</v>
      </c>
      <c r="D47" s="119">
        <f t="shared" si="42"/>
        <v>1095616</v>
      </c>
      <c r="E47" s="119">
        <f t="shared" si="42"/>
        <v>1582515</v>
      </c>
      <c r="F47" s="119">
        <f t="shared" si="42"/>
        <v>2108887</v>
      </c>
      <c r="G47" s="119">
        <f t="shared" si="42"/>
        <v>1547239</v>
      </c>
      <c r="H47" s="119">
        <f t="shared" si="42"/>
        <v>674238</v>
      </c>
      <c r="I47" s="120">
        <f t="shared" ref="I47:K47" si="43">F47*100/C47</f>
        <v>197.06866842097395</v>
      </c>
      <c r="J47" s="120">
        <f t="shared" si="43"/>
        <v>141.2209204684853</v>
      </c>
      <c r="K47" s="120">
        <f t="shared" si="43"/>
        <v>42.605472933905837</v>
      </c>
    </row>
    <row r="48" spans="1:11" ht="13.5" customHeight="1" x14ac:dyDescent="0.2">
      <c r="A48" s="112">
        <v>38</v>
      </c>
      <c r="B48" s="121" t="s">
        <v>48</v>
      </c>
      <c r="C48" s="114">
        <v>1301.42</v>
      </c>
      <c r="D48" s="114">
        <v>62028.020000000004</v>
      </c>
      <c r="E48" s="114">
        <v>339447.32999999996</v>
      </c>
      <c r="F48" s="114">
        <v>17015.349999999999</v>
      </c>
      <c r="G48" s="114">
        <v>408907.04999999987</v>
      </c>
      <c r="H48" s="114">
        <v>818823.84000000008</v>
      </c>
      <c r="I48" s="115">
        <f t="shared" ref="I48:K48" si="44">F48*100/C48</f>
        <v>1307.4449447526545</v>
      </c>
      <c r="J48" s="115">
        <f t="shared" si="44"/>
        <v>659.22957076495402</v>
      </c>
      <c r="K48" s="115">
        <f t="shared" si="44"/>
        <v>241.22264859175655</v>
      </c>
    </row>
    <row r="49" spans="1:11" ht="13.5" customHeight="1" x14ac:dyDescent="0.2">
      <c r="A49" s="112">
        <v>39</v>
      </c>
      <c r="B49" s="116" t="s">
        <v>49</v>
      </c>
      <c r="C49" s="114">
        <v>10017.91</v>
      </c>
      <c r="D49" s="114">
        <v>11833.630000000001</v>
      </c>
      <c r="E49" s="114">
        <v>114530.20999999999</v>
      </c>
      <c r="F49" s="114">
        <v>243.19</v>
      </c>
      <c r="G49" s="114">
        <v>18386.77</v>
      </c>
      <c r="H49" s="114">
        <v>77796.010000000009</v>
      </c>
      <c r="I49" s="115">
        <f t="shared" ref="I49:K49" si="45">F49*100/C49</f>
        <v>2.4275522539132415</v>
      </c>
      <c r="J49" s="115">
        <f t="shared" si="45"/>
        <v>155.37725955602801</v>
      </c>
      <c r="K49" s="115">
        <f t="shared" si="45"/>
        <v>67.926191700862177</v>
      </c>
    </row>
    <row r="50" spans="1:11" ht="13.5" customHeight="1" x14ac:dyDescent="0.2">
      <c r="A50" s="112">
        <v>40</v>
      </c>
      <c r="B50" s="116" t="s">
        <v>50</v>
      </c>
      <c r="C50" s="114">
        <v>522.21</v>
      </c>
      <c r="D50" s="114">
        <v>19481.070000000003</v>
      </c>
      <c r="E50" s="114">
        <v>17996.030000000002</v>
      </c>
      <c r="F50" s="114">
        <v>1688.4099999999999</v>
      </c>
      <c r="G50" s="114">
        <v>54566.939999999995</v>
      </c>
      <c r="H50" s="114">
        <v>62526.46</v>
      </c>
      <c r="I50" s="115">
        <f t="shared" ref="I50:K50" si="46">F50*100/C50</f>
        <v>323.32012025813367</v>
      </c>
      <c r="J50" s="115">
        <f t="shared" si="46"/>
        <v>280.10237630684549</v>
      </c>
      <c r="K50" s="115">
        <f t="shared" si="46"/>
        <v>347.44585333543006</v>
      </c>
    </row>
    <row r="51" spans="1:11" ht="13.5" customHeight="1" x14ac:dyDescent="0.2">
      <c r="A51" s="112">
        <v>41</v>
      </c>
      <c r="B51" s="121" t="s">
        <v>52</v>
      </c>
      <c r="C51" s="114">
        <v>759.82999999999993</v>
      </c>
      <c r="D51" s="114">
        <v>3353.4599999999996</v>
      </c>
      <c r="E51" s="114">
        <v>58184.76</v>
      </c>
      <c r="F51" s="114">
        <v>56811.1</v>
      </c>
      <c r="G51" s="114">
        <v>9980.6500000000015</v>
      </c>
      <c r="H51" s="114">
        <v>123577.21999999999</v>
      </c>
      <c r="I51" s="115">
        <f t="shared" ref="I51:K53" si="47">F51*100/C51</f>
        <v>7476.8171827908882</v>
      </c>
      <c r="J51" s="115">
        <f t="shared" si="47"/>
        <v>297.62245561300875</v>
      </c>
      <c r="K51" s="115">
        <f t="shared" si="47"/>
        <v>212.38760802656913</v>
      </c>
    </row>
    <row r="52" spans="1:11" ht="13.5" customHeight="1" x14ac:dyDescent="0.2">
      <c r="A52" s="112">
        <v>42</v>
      </c>
      <c r="B52" s="287" t="s">
        <v>1009</v>
      </c>
      <c r="C52" s="114">
        <v>0</v>
      </c>
      <c r="D52" s="114">
        <v>9148.4699999999993</v>
      </c>
      <c r="E52" s="114">
        <v>4708.7800000000007</v>
      </c>
      <c r="F52" s="114">
        <v>0</v>
      </c>
      <c r="G52" s="114">
        <v>4637.4799999999996</v>
      </c>
      <c r="H52" s="114">
        <v>31189.67</v>
      </c>
      <c r="I52" s="115">
        <v>0</v>
      </c>
      <c r="J52" s="115">
        <f t="shared" si="47"/>
        <v>50.691317783192162</v>
      </c>
      <c r="K52" s="115">
        <f t="shared" si="47"/>
        <v>662.37263155212167</v>
      </c>
    </row>
    <row r="53" spans="1:11" ht="13.5" customHeight="1" x14ac:dyDescent="0.2">
      <c r="A53" s="112">
        <v>43</v>
      </c>
      <c r="B53" s="121" t="s">
        <v>53</v>
      </c>
      <c r="C53" s="114">
        <v>156.71</v>
      </c>
      <c r="D53" s="114">
        <v>277.84000000000003</v>
      </c>
      <c r="E53" s="114">
        <v>6959.3799999999992</v>
      </c>
      <c r="F53" s="114">
        <v>4656.08</v>
      </c>
      <c r="G53" s="114">
        <v>9489.56</v>
      </c>
      <c r="H53" s="114">
        <v>42779.14</v>
      </c>
      <c r="I53" s="115">
        <f t="shared" ref="I53:J53" si="48">F53*100/C53</f>
        <v>2971.1441516176374</v>
      </c>
      <c r="J53" s="115">
        <f t="shared" si="48"/>
        <v>3415.4765332565503</v>
      </c>
      <c r="K53" s="115">
        <f t="shared" si="47"/>
        <v>614.69757363443307</v>
      </c>
    </row>
    <row r="54" spans="1:11" ht="13.5" customHeight="1" x14ac:dyDescent="0.2">
      <c r="A54" s="112">
        <v>44</v>
      </c>
      <c r="B54" s="121" t="s">
        <v>54</v>
      </c>
      <c r="C54" s="114">
        <v>1307.24</v>
      </c>
      <c r="D54" s="114">
        <v>7483.41</v>
      </c>
      <c r="E54" s="114">
        <v>22604.379999999997</v>
      </c>
      <c r="F54" s="114">
        <v>1284.72</v>
      </c>
      <c r="G54" s="114">
        <v>11775.65</v>
      </c>
      <c r="H54" s="114">
        <v>34428.21</v>
      </c>
      <c r="I54" s="115">
        <f t="shared" ref="I54:K54" si="49">F54*100/C54</f>
        <v>98.277286496741226</v>
      </c>
      <c r="J54" s="115">
        <f t="shared" si="49"/>
        <v>157.35673977504908</v>
      </c>
      <c r="K54" s="115">
        <f t="shared" si="49"/>
        <v>152.30769434950219</v>
      </c>
    </row>
    <row r="55" spans="1:11" ht="13.5" customHeight="1" x14ac:dyDescent="0.2">
      <c r="A55" s="112">
        <v>45</v>
      </c>
      <c r="B55" s="121" t="s">
        <v>55</v>
      </c>
      <c r="C55" s="114">
        <v>97.28</v>
      </c>
      <c r="D55" s="114">
        <v>1265.5500000000004</v>
      </c>
      <c r="E55" s="114">
        <v>40034.469999999994</v>
      </c>
      <c r="F55" s="114">
        <v>2044.6</v>
      </c>
      <c r="G55" s="114">
        <v>27481.090000000004</v>
      </c>
      <c r="H55" s="114">
        <v>26294.82</v>
      </c>
      <c r="I55" s="115">
        <f t="shared" ref="I55:K55" si="50">F55*100/C55</f>
        <v>2101.7680921052633</v>
      </c>
      <c r="J55" s="115">
        <f t="shared" si="50"/>
        <v>2171.474062660503</v>
      </c>
      <c r="K55" s="115">
        <f t="shared" si="50"/>
        <v>65.680449872322541</v>
      </c>
    </row>
    <row r="56" spans="1:11" ht="13.5" customHeight="1" x14ac:dyDescent="0.2">
      <c r="A56" s="117"/>
      <c r="B56" s="122" t="s">
        <v>56</v>
      </c>
      <c r="C56" s="119">
        <f t="shared" ref="C56:H56" si="51">SUM(C48:C55)</f>
        <v>14162.6</v>
      </c>
      <c r="D56" s="119">
        <f t="shared" si="51"/>
        <v>114871.45000000003</v>
      </c>
      <c r="E56" s="119">
        <f t="shared" si="51"/>
        <v>604465.34</v>
      </c>
      <c r="F56" s="119">
        <f t="shared" si="51"/>
        <v>83743.45</v>
      </c>
      <c r="G56" s="119">
        <f t="shared" si="51"/>
        <v>545225.18999999994</v>
      </c>
      <c r="H56" s="119">
        <f t="shared" si="51"/>
        <v>1217415.3699999999</v>
      </c>
      <c r="I56" s="120">
        <f t="shared" ref="I56:K56" si="52">F56*100/C56</f>
        <v>591.29997316876847</v>
      </c>
      <c r="J56" s="120">
        <f t="shared" si="52"/>
        <v>474.6394252009527</v>
      </c>
      <c r="K56" s="120">
        <f t="shared" si="52"/>
        <v>201.40366857097214</v>
      </c>
    </row>
    <row r="57" spans="1:11" ht="13.5" customHeight="1" x14ac:dyDescent="0.2">
      <c r="A57" s="112">
        <v>46</v>
      </c>
      <c r="B57" s="121" t="s">
        <v>57</v>
      </c>
      <c r="C57" s="114">
        <v>0</v>
      </c>
      <c r="D57" s="114">
        <v>30437.559999999998</v>
      </c>
      <c r="E57" s="114">
        <v>69322.700000000012</v>
      </c>
      <c r="F57" s="114">
        <v>0</v>
      </c>
      <c r="G57" s="114">
        <v>0</v>
      </c>
      <c r="H57" s="114">
        <v>0</v>
      </c>
      <c r="I57" s="115">
        <v>0</v>
      </c>
      <c r="J57" s="115">
        <v>0</v>
      </c>
      <c r="K57" s="115">
        <f t="shared" ref="K57:K58" si="53">H57*100/E57</f>
        <v>0</v>
      </c>
    </row>
    <row r="58" spans="1:11" ht="13.5" customHeight="1" x14ac:dyDescent="0.2">
      <c r="A58" s="117"/>
      <c r="B58" s="122" t="s">
        <v>58</v>
      </c>
      <c r="C58" s="119">
        <f t="shared" ref="C58:H58" si="54">C57</f>
        <v>0</v>
      </c>
      <c r="D58" s="119">
        <f t="shared" si="54"/>
        <v>30437.559999999998</v>
      </c>
      <c r="E58" s="119">
        <f t="shared" si="54"/>
        <v>69322.700000000012</v>
      </c>
      <c r="F58" s="119">
        <f t="shared" si="54"/>
        <v>0</v>
      </c>
      <c r="G58" s="119">
        <f t="shared" si="54"/>
        <v>0</v>
      </c>
      <c r="H58" s="119">
        <f t="shared" si="54"/>
        <v>0</v>
      </c>
      <c r="I58" s="115">
        <v>0</v>
      </c>
      <c r="J58" s="115">
        <v>0</v>
      </c>
      <c r="K58" s="115">
        <f t="shared" si="53"/>
        <v>0</v>
      </c>
    </row>
    <row r="59" spans="1:11" ht="13.5" customHeight="1" x14ac:dyDescent="0.2">
      <c r="A59" s="117"/>
      <c r="B59" s="122" t="s">
        <v>6</v>
      </c>
      <c r="C59" s="119">
        <f>C58+C56+C47+C45+C42</f>
        <v>8351501.7100000028</v>
      </c>
      <c r="D59" s="119">
        <f t="shared" ref="D59:H59" si="55">D58+D56+D47+D45+D42</f>
        <v>14150381.430000005</v>
      </c>
      <c r="E59" s="119">
        <f t="shared" si="55"/>
        <v>43419691.630000003</v>
      </c>
      <c r="F59" s="119">
        <f t="shared" si="55"/>
        <v>8308905.2800000003</v>
      </c>
      <c r="G59" s="119">
        <f t="shared" si="55"/>
        <v>12748200.829999998</v>
      </c>
      <c r="H59" s="119">
        <f t="shared" si="55"/>
        <v>33508090.739999995</v>
      </c>
      <c r="I59" s="120">
        <f t="shared" ref="I59:K59" si="56">F59*100/C59</f>
        <v>99.489954843103263</v>
      </c>
      <c r="J59" s="120">
        <f t="shared" si="56"/>
        <v>90.090863578933167</v>
      </c>
      <c r="K59" s="120">
        <f t="shared" si="56"/>
        <v>77.172567289372964</v>
      </c>
    </row>
    <row r="60" spans="1:11" ht="13.5" customHeight="1" x14ac:dyDescent="0.2">
      <c r="A60" s="107"/>
      <c r="B60" s="123"/>
      <c r="C60" s="109"/>
      <c r="D60" s="324"/>
      <c r="E60" s="324" t="s">
        <v>1066</v>
      </c>
      <c r="F60" s="109"/>
      <c r="G60" s="109"/>
      <c r="H60" s="109"/>
      <c r="I60" s="109"/>
      <c r="J60" s="109"/>
      <c r="K60" s="109"/>
    </row>
    <row r="61" spans="1:11" ht="13.5" customHeight="1" x14ac:dyDescent="0.2">
      <c r="A61" s="107"/>
      <c r="B61" s="123"/>
      <c r="C61" s="124"/>
      <c r="D61" s="124"/>
      <c r="E61" s="124"/>
      <c r="F61" s="124"/>
      <c r="G61" s="124"/>
      <c r="H61" s="124"/>
      <c r="I61" s="109"/>
      <c r="J61" s="109"/>
      <c r="K61" s="109"/>
    </row>
    <row r="62" spans="1:11" ht="13.5" customHeight="1" x14ac:dyDescent="0.2">
      <c r="A62" s="107"/>
      <c r="B62" s="123"/>
      <c r="C62" s="109"/>
      <c r="D62" s="109"/>
      <c r="E62" s="109"/>
      <c r="F62" s="109"/>
      <c r="G62" s="109"/>
      <c r="H62" s="109"/>
      <c r="I62" s="109"/>
      <c r="J62" s="109"/>
      <c r="K62" s="109"/>
    </row>
    <row r="63" spans="1:11" ht="13.5" customHeight="1" x14ac:dyDescent="0.2">
      <c r="A63" s="107"/>
      <c r="B63" s="123"/>
      <c r="C63" s="109"/>
      <c r="D63" s="109"/>
      <c r="E63" s="109"/>
      <c r="F63" s="109"/>
      <c r="G63" s="109"/>
      <c r="H63" s="109"/>
      <c r="I63" s="109"/>
      <c r="J63" s="109"/>
      <c r="K63" s="109"/>
    </row>
    <row r="64" spans="1:11" ht="13.5" customHeight="1" x14ac:dyDescent="0.2">
      <c r="A64" s="107"/>
      <c r="B64" s="123"/>
      <c r="C64" s="109"/>
      <c r="D64" s="109"/>
      <c r="E64" s="109"/>
      <c r="F64" s="109"/>
      <c r="G64" s="109"/>
      <c r="H64" s="109"/>
      <c r="I64" s="109"/>
      <c r="J64" s="109"/>
      <c r="K64" s="109"/>
    </row>
    <row r="65" spans="1:11" ht="13.5" customHeight="1" x14ac:dyDescent="0.2">
      <c r="A65" s="107"/>
      <c r="B65" s="123"/>
      <c r="C65" s="109"/>
      <c r="D65" s="109"/>
      <c r="E65" s="109"/>
      <c r="F65" s="109"/>
      <c r="G65" s="109"/>
      <c r="H65" s="109"/>
      <c r="I65" s="109"/>
      <c r="J65" s="109"/>
      <c r="K65" s="109"/>
    </row>
    <row r="66" spans="1:11" ht="13.5" customHeight="1" x14ac:dyDescent="0.2">
      <c r="A66" s="107"/>
      <c r="B66" s="123"/>
      <c r="C66" s="109"/>
      <c r="D66" s="109"/>
      <c r="E66" s="109"/>
      <c r="F66" s="109"/>
      <c r="G66" s="109"/>
      <c r="H66" s="109"/>
      <c r="I66" s="109"/>
      <c r="J66" s="109"/>
      <c r="K66" s="109"/>
    </row>
    <row r="67" spans="1:11" ht="13.5" customHeight="1" x14ac:dyDescent="0.2">
      <c r="A67" s="107"/>
      <c r="B67" s="123"/>
      <c r="C67" s="109"/>
      <c r="D67" s="109"/>
      <c r="E67" s="109"/>
      <c r="F67" s="109"/>
      <c r="G67" s="109"/>
      <c r="H67" s="109"/>
      <c r="I67" s="109"/>
      <c r="J67" s="109"/>
      <c r="K67" s="109"/>
    </row>
    <row r="68" spans="1:11" ht="13.5" customHeight="1" x14ac:dyDescent="0.2">
      <c r="A68" s="107"/>
      <c r="B68" s="123"/>
      <c r="C68" s="109"/>
      <c r="D68" s="109"/>
      <c r="E68" s="109"/>
      <c r="F68" s="109"/>
      <c r="G68" s="109"/>
      <c r="H68" s="109"/>
      <c r="I68" s="109"/>
      <c r="J68" s="109"/>
      <c r="K68" s="109"/>
    </row>
    <row r="69" spans="1:11" ht="13.5" customHeight="1" x14ac:dyDescent="0.2">
      <c r="A69" s="107"/>
      <c r="B69" s="123"/>
      <c r="C69" s="109"/>
      <c r="D69" s="109"/>
      <c r="E69" s="109"/>
      <c r="F69" s="109"/>
      <c r="G69" s="109"/>
      <c r="H69" s="109"/>
      <c r="I69" s="109"/>
      <c r="J69" s="109"/>
      <c r="K69" s="109"/>
    </row>
    <row r="70" spans="1:11" ht="13.5" customHeight="1" x14ac:dyDescent="0.2">
      <c r="A70" s="107"/>
      <c r="B70" s="123"/>
      <c r="C70" s="109"/>
      <c r="D70" s="109"/>
      <c r="E70" s="109"/>
      <c r="F70" s="109"/>
      <c r="G70" s="109"/>
      <c r="H70" s="109"/>
      <c r="I70" s="109"/>
      <c r="J70" s="109"/>
      <c r="K70" s="109"/>
    </row>
    <row r="71" spans="1:11" ht="13.5" customHeight="1" x14ac:dyDescent="0.2">
      <c r="A71" s="107"/>
      <c r="B71" s="123"/>
      <c r="C71" s="109"/>
      <c r="D71" s="109"/>
      <c r="E71" s="109"/>
      <c r="F71" s="109"/>
      <c r="G71" s="109"/>
      <c r="H71" s="109"/>
      <c r="I71" s="109"/>
      <c r="J71" s="109"/>
      <c r="K71" s="109"/>
    </row>
    <row r="72" spans="1:11" ht="13.5" customHeight="1" x14ac:dyDescent="0.2">
      <c r="A72" s="107"/>
      <c r="B72" s="123"/>
      <c r="C72" s="109"/>
      <c r="D72" s="109"/>
      <c r="E72" s="109"/>
      <c r="F72" s="109"/>
      <c r="G72" s="109"/>
      <c r="H72" s="109"/>
      <c r="I72" s="109"/>
      <c r="J72" s="109"/>
      <c r="K72" s="109"/>
    </row>
    <row r="73" spans="1:11" ht="13.5" customHeight="1" x14ac:dyDescent="0.2">
      <c r="A73" s="107"/>
      <c r="B73" s="123"/>
      <c r="C73" s="109"/>
      <c r="D73" s="109"/>
      <c r="E73" s="109"/>
      <c r="F73" s="109"/>
      <c r="G73" s="109"/>
      <c r="H73" s="109"/>
      <c r="I73" s="109"/>
      <c r="J73" s="109"/>
      <c r="K73" s="109"/>
    </row>
    <row r="74" spans="1:11" ht="13.5" customHeight="1" x14ac:dyDescent="0.2">
      <c r="A74" s="107"/>
      <c r="B74" s="123"/>
      <c r="C74" s="109"/>
      <c r="D74" s="109"/>
      <c r="E74" s="109"/>
      <c r="F74" s="109"/>
      <c r="G74" s="109"/>
      <c r="H74" s="109"/>
      <c r="I74" s="109"/>
      <c r="J74" s="109"/>
      <c r="K74" s="109"/>
    </row>
    <row r="75" spans="1:11" ht="13.5" customHeight="1" x14ac:dyDescent="0.2">
      <c r="A75" s="107"/>
      <c r="B75" s="123"/>
      <c r="C75" s="109"/>
      <c r="D75" s="109"/>
      <c r="E75" s="109"/>
      <c r="F75" s="109"/>
      <c r="G75" s="109"/>
      <c r="H75" s="109"/>
      <c r="I75" s="109"/>
      <c r="J75" s="109"/>
      <c r="K75" s="109"/>
    </row>
    <row r="76" spans="1:11" ht="13.5" customHeight="1" x14ac:dyDescent="0.2">
      <c r="A76" s="107"/>
      <c r="B76" s="123"/>
      <c r="C76" s="109"/>
      <c r="D76" s="109"/>
      <c r="E76" s="109"/>
      <c r="F76" s="109"/>
      <c r="G76" s="109"/>
      <c r="H76" s="109"/>
      <c r="I76" s="109"/>
      <c r="J76" s="109"/>
      <c r="K76" s="109"/>
    </row>
    <row r="77" spans="1:11" ht="13.5" customHeight="1" x14ac:dyDescent="0.2">
      <c r="A77" s="107"/>
      <c r="B77" s="123"/>
      <c r="C77" s="109"/>
      <c r="D77" s="109"/>
      <c r="E77" s="109"/>
      <c r="F77" s="109"/>
      <c r="G77" s="109"/>
      <c r="H77" s="109"/>
      <c r="I77" s="109"/>
      <c r="J77" s="109"/>
      <c r="K77" s="109"/>
    </row>
    <row r="78" spans="1:11" ht="13.5" customHeight="1" x14ac:dyDescent="0.2">
      <c r="A78" s="107"/>
      <c r="B78" s="123"/>
      <c r="C78" s="109"/>
      <c r="D78" s="109"/>
      <c r="E78" s="109"/>
      <c r="F78" s="109"/>
      <c r="G78" s="109"/>
      <c r="H78" s="109"/>
      <c r="I78" s="109"/>
      <c r="J78" s="109"/>
      <c r="K78" s="109"/>
    </row>
    <row r="79" spans="1:11" ht="13.5" customHeight="1" x14ac:dyDescent="0.2">
      <c r="A79" s="107"/>
      <c r="B79" s="123"/>
      <c r="C79" s="109"/>
      <c r="D79" s="109"/>
      <c r="E79" s="109"/>
      <c r="F79" s="109"/>
      <c r="G79" s="109"/>
      <c r="H79" s="109"/>
      <c r="I79" s="109"/>
      <c r="J79" s="109"/>
      <c r="K79" s="109"/>
    </row>
    <row r="80" spans="1:11" ht="13.5" customHeight="1" x14ac:dyDescent="0.2">
      <c r="A80" s="107"/>
      <c r="B80" s="123"/>
      <c r="C80" s="109"/>
      <c r="D80" s="109"/>
      <c r="E80" s="109"/>
      <c r="F80" s="109"/>
      <c r="G80" s="109"/>
      <c r="H80" s="109"/>
      <c r="I80" s="109"/>
      <c r="J80" s="109"/>
      <c r="K80" s="109"/>
    </row>
    <row r="81" spans="1:11" ht="13.5" customHeight="1" x14ac:dyDescent="0.2">
      <c r="A81" s="107"/>
      <c r="B81" s="123"/>
      <c r="C81" s="109"/>
      <c r="D81" s="109"/>
      <c r="E81" s="109"/>
      <c r="F81" s="109"/>
      <c r="G81" s="109"/>
      <c r="H81" s="109"/>
      <c r="I81" s="109"/>
      <c r="J81" s="109"/>
      <c r="K81" s="109"/>
    </row>
    <row r="82" spans="1:11" ht="13.5" customHeight="1" x14ac:dyDescent="0.2">
      <c r="A82" s="107"/>
      <c r="B82" s="123"/>
      <c r="C82" s="109"/>
      <c r="D82" s="109"/>
      <c r="E82" s="109"/>
      <c r="F82" s="109"/>
      <c r="G82" s="109"/>
      <c r="H82" s="109"/>
      <c r="I82" s="109"/>
      <c r="J82" s="109"/>
      <c r="K82" s="109"/>
    </row>
    <row r="83" spans="1:11" ht="13.5" customHeight="1" x14ac:dyDescent="0.2">
      <c r="A83" s="107"/>
      <c r="B83" s="123"/>
      <c r="C83" s="109"/>
      <c r="D83" s="109"/>
      <c r="E83" s="109"/>
      <c r="F83" s="109"/>
      <c r="G83" s="109"/>
      <c r="H83" s="109"/>
      <c r="I83" s="109"/>
      <c r="J83" s="109"/>
      <c r="K83" s="109"/>
    </row>
    <row r="84" spans="1:11" ht="13.5" customHeight="1" x14ac:dyDescent="0.2">
      <c r="A84" s="107"/>
      <c r="B84" s="123"/>
      <c r="C84" s="109"/>
      <c r="D84" s="109"/>
      <c r="E84" s="109"/>
      <c r="F84" s="109"/>
      <c r="G84" s="109"/>
      <c r="H84" s="109"/>
      <c r="I84" s="109"/>
      <c r="J84" s="109"/>
      <c r="K84" s="109"/>
    </row>
    <row r="85" spans="1:11" ht="13.5" customHeight="1" x14ac:dyDescent="0.2">
      <c r="A85" s="107"/>
      <c r="B85" s="123"/>
      <c r="C85" s="109"/>
      <c r="D85" s="109"/>
      <c r="E85" s="109"/>
      <c r="F85" s="109"/>
      <c r="G85" s="109"/>
      <c r="H85" s="109"/>
      <c r="I85" s="109"/>
      <c r="J85" s="109"/>
      <c r="K85" s="109"/>
    </row>
    <row r="86" spans="1:11" ht="13.5" customHeight="1" x14ac:dyDescent="0.2">
      <c r="A86" s="107"/>
      <c r="B86" s="123"/>
      <c r="C86" s="109"/>
      <c r="D86" s="109"/>
      <c r="E86" s="109"/>
      <c r="F86" s="109"/>
      <c r="G86" s="109"/>
      <c r="H86" s="109"/>
      <c r="I86" s="109"/>
      <c r="J86" s="109"/>
      <c r="K86" s="109"/>
    </row>
    <row r="87" spans="1:11" ht="13.5" customHeight="1" x14ac:dyDescent="0.2">
      <c r="A87" s="107"/>
      <c r="B87" s="123"/>
      <c r="C87" s="109"/>
      <c r="D87" s="109"/>
      <c r="E87" s="109"/>
      <c r="F87" s="109"/>
      <c r="G87" s="109"/>
      <c r="H87" s="109"/>
      <c r="I87" s="109"/>
      <c r="J87" s="109"/>
      <c r="K87" s="109"/>
    </row>
    <row r="88" spans="1:11" ht="13.5" customHeight="1" x14ac:dyDescent="0.2">
      <c r="A88" s="107"/>
      <c r="B88" s="123"/>
      <c r="C88" s="109"/>
      <c r="D88" s="109"/>
      <c r="E88" s="109"/>
      <c r="F88" s="109"/>
      <c r="G88" s="109"/>
      <c r="H88" s="109"/>
      <c r="I88" s="109"/>
      <c r="J88" s="109"/>
      <c r="K88" s="109"/>
    </row>
    <row r="89" spans="1:11" ht="13.5" customHeight="1" x14ac:dyDescent="0.2">
      <c r="A89" s="107"/>
      <c r="B89" s="123"/>
      <c r="C89" s="109"/>
      <c r="D89" s="109"/>
      <c r="E89" s="109"/>
      <c r="F89" s="109"/>
      <c r="G89" s="109"/>
      <c r="H89" s="109"/>
      <c r="I89" s="109"/>
      <c r="J89" s="109"/>
      <c r="K89" s="109"/>
    </row>
    <row r="90" spans="1:11" ht="13.5" customHeight="1" x14ac:dyDescent="0.2">
      <c r="A90" s="107"/>
      <c r="B90" s="123"/>
      <c r="C90" s="109"/>
      <c r="D90" s="109"/>
      <c r="E90" s="109"/>
      <c r="F90" s="109"/>
      <c r="G90" s="109"/>
      <c r="H90" s="109"/>
      <c r="I90" s="109"/>
      <c r="J90" s="109"/>
      <c r="K90" s="109"/>
    </row>
    <row r="91" spans="1:11" ht="13.5" customHeight="1" x14ac:dyDescent="0.2">
      <c r="A91" s="107"/>
      <c r="B91" s="123"/>
      <c r="C91" s="109"/>
      <c r="D91" s="109"/>
      <c r="E91" s="109"/>
      <c r="F91" s="109"/>
      <c r="G91" s="109"/>
      <c r="H91" s="109"/>
      <c r="I91" s="109"/>
      <c r="J91" s="109"/>
      <c r="K91" s="109"/>
    </row>
    <row r="92" spans="1:11" ht="13.5" customHeight="1" x14ac:dyDescent="0.2">
      <c r="A92" s="107"/>
      <c r="B92" s="123"/>
      <c r="C92" s="109"/>
      <c r="D92" s="109"/>
      <c r="E92" s="109"/>
      <c r="F92" s="109"/>
      <c r="G92" s="109"/>
      <c r="H92" s="109"/>
      <c r="I92" s="109"/>
      <c r="J92" s="109"/>
      <c r="K92" s="109"/>
    </row>
    <row r="93" spans="1:11" ht="13.5" customHeight="1" x14ac:dyDescent="0.2">
      <c r="A93" s="107"/>
      <c r="B93" s="123"/>
      <c r="C93" s="109"/>
      <c r="D93" s="109"/>
      <c r="E93" s="109"/>
      <c r="F93" s="109"/>
      <c r="G93" s="109"/>
      <c r="H93" s="109"/>
      <c r="I93" s="109"/>
      <c r="J93" s="109"/>
      <c r="K93" s="109"/>
    </row>
    <row r="94" spans="1:11" ht="13.5" customHeight="1" x14ac:dyDescent="0.2">
      <c r="A94" s="107"/>
      <c r="B94" s="123"/>
      <c r="C94" s="109"/>
      <c r="D94" s="109"/>
      <c r="E94" s="109"/>
      <c r="F94" s="109"/>
      <c r="G94" s="109"/>
      <c r="H94" s="109"/>
      <c r="I94" s="109"/>
      <c r="J94" s="109"/>
      <c r="K94" s="109"/>
    </row>
    <row r="95" spans="1:11" ht="13.5" customHeight="1" x14ac:dyDescent="0.2">
      <c r="A95" s="107"/>
      <c r="B95" s="123"/>
      <c r="C95" s="109"/>
      <c r="D95" s="109"/>
      <c r="E95" s="109"/>
      <c r="F95" s="109"/>
      <c r="G95" s="109"/>
      <c r="H95" s="109"/>
      <c r="I95" s="109"/>
      <c r="J95" s="109"/>
      <c r="K95" s="109"/>
    </row>
    <row r="96" spans="1:11" ht="13.5" customHeight="1" x14ac:dyDescent="0.2">
      <c r="A96" s="107"/>
      <c r="B96" s="123"/>
      <c r="C96" s="109"/>
      <c r="D96" s="109"/>
      <c r="E96" s="109"/>
      <c r="F96" s="109"/>
      <c r="G96" s="109"/>
      <c r="H96" s="109"/>
      <c r="I96" s="109"/>
      <c r="J96" s="109"/>
      <c r="K96" s="109"/>
    </row>
    <row r="97" spans="1:11" ht="13.5" customHeight="1" x14ac:dyDescent="0.2">
      <c r="A97" s="107"/>
      <c r="B97" s="123"/>
      <c r="C97" s="109"/>
      <c r="D97" s="109"/>
      <c r="E97" s="109"/>
      <c r="F97" s="109"/>
      <c r="G97" s="109"/>
      <c r="H97" s="109"/>
      <c r="I97" s="109"/>
      <c r="J97" s="109"/>
      <c r="K97" s="109"/>
    </row>
    <row r="98" spans="1:11" ht="13.5" customHeight="1" x14ac:dyDescent="0.2">
      <c r="A98" s="107"/>
      <c r="B98" s="123"/>
      <c r="C98" s="109"/>
      <c r="D98" s="109"/>
      <c r="E98" s="109"/>
      <c r="F98" s="109"/>
      <c r="G98" s="109"/>
      <c r="H98" s="109"/>
      <c r="I98" s="109"/>
      <c r="J98" s="109"/>
      <c r="K98" s="109"/>
    </row>
    <row r="99" spans="1:11" ht="13.5" customHeight="1" x14ac:dyDescent="0.2">
      <c r="A99" s="107"/>
      <c r="B99" s="123"/>
      <c r="C99" s="109"/>
      <c r="D99" s="109"/>
      <c r="E99" s="109"/>
      <c r="F99" s="109"/>
      <c r="G99" s="109"/>
      <c r="H99" s="109"/>
      <c r="I99" s="109"/>
      <c r="J99" s="109"/>
      <c r="K99" s="109"/>
    </row>
  </sheetData>
  <mergeCells count="8">
    <mergeCell ref="A2:K2"/>
    <mergeCell ref="I4:K4"/>
    <mergeCell ref="A1:K1"/>
    <mergeCell ref="A4:A5"/>
    <mergeCell ref="B4:B5"/>
    <mergeCell ref="C4:E4"/>
    <mergeCell ref="F4:H4"/>
    <mergeCell ref="J3:K3"/>
  </mergeCells>
  <pageMargins left="0.75" right="0.25" top="0.25" bottom="0.25" header="0" footer="0"/>
  <pageSetup scale="70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0"/>
  <sheetViews>
    <sheetView zoomScaleNormal="100" workbookViewId="0">
      <pane xSplit="1" ySplit="5" topLeftCell="B46" activePane="bottomRight" state="frozen"/>
      <selection pane="topRight" activeCell="B1" sqref="B1"/>
      <selection pane="bottomLeft" activeCell="A6" sqref="A6"/>
      <selection pane="bottomRight" activeCell="F54" sqref="F54"/>
    </sheetView>
  </sheetViews>
  <sheetFormatPr defaultColWidth="14.42578125" defaultRowHeight="15" customHeight="1" x14ac:dyDescent="0.2"/>
  <cols>
    <col min="1" max="1" width="5.85546875" style="83" customWidth="1"/>
    <col min="2" max="2" width="40.140625" style="83" bestFit="1" customWidth="1"/>
    <col min="3" max="3" width="15.140625" style="83" customWidth="1"/>
    <col min="4" max="4" width="10.85546875" style="83" customWidth="1"/>
    <col min="5" max="5" width="13.85546875" style="83" customWidth="1"/>
    <col min="6" max="6" width="15.140625" style="83" customWidth="1"/>
    <col min="7" max="16384" width="14.42578125" style="83"/>
  </cols>
  <sheetData>
    <row r="1" spans="1:6" ht="12.75" x14ac:dyDescent="0.2">
      <c r="A1" s="493" t="s">
        <v>1045</v>
      </c>
      <c r="B1" s="415"/>
      <c r="C1" s="415"/>
      <c r="D1" s="415"/>
      <c r="E1" s="415"/>
      <c r="F1" s="415"/>
    </row>
    <row r="2" spans="1:6" s="220" customFormat="1" x14ac:dyDescent="0.2">
      <c r="A2" s="217"/>
      <c r="B2" s="218" t="s">
        <v>61</v>
      </c>
      <c r="C2" s="219"/>
      <c r="D2" s="219"/>
      <c r="E2" s="219"/>
      <c r="F2" s="219" t="s">
        <v>169</v>
      </c>
    </row>
    <row r="3" spans="1:6" ht="45" customHeight="1" x14ac:dyDescent="0.2">
      <c r="A3" s="499" t="s">
        <v>68</v>
      </c>
      <c r="B3" s="499" t="s">
        <v>2</v>
      </c>
      <c r="C3" s="497" t="s">
        <v>1043</v>
      </c>
      <c r="D3" s="498"/>
      <c r="E3" s="497" t="s">
        <v>1044</v>
      </c>
      <c r="F3" s="498"/>
    </row>
    <row r="4" spans="1:6" ht="9.9499999999999993" customHeight="1" x14ac:dyDescent="0.2">
      <c r="A4" s="500"/>
      <c r="B4" s="500"/>
      <c r="C4" s="494" t="s">
        <v>83</v>
      </c>
      <c r="D4" s="496" t="s">
        <v>84</v>
      </c>
      <c r="E4" s="494" t="s">
        <v>83</v>
      </c>
      <c r="F4" s="496" t="s">
        <v>84</v>
      </c>
    </row>
    <row r="5" spans="1:6" ht="9.9499999999999993" customHeight="1" x14ac:dyDescent="0.2">
      <c r="A5" s="501"/>
      <c r="B5" s="501"/>
      <c r="C5" s="495"/>
      <c r="D5" s="495"/>
      <c r="E5" s="495"/>
      <c r="F5" s="495"/>
    </row>
    <row r="6" spans="1:6" ht="13.5" customHeight="1" x14ac:dyDescent="0.2">
      <c r="A6" s="213">
        <v>1</v>
      </c>
      <c r="B6" s="214" t="s">
        <v>7</v>
      </c>
      <c r="C6" s="214">
        <f>'ACP_Agri_9(i)'!J6</f>
        <v>29208</v>
      </c>
      <c r="D6" s="214">
        <f>'ACP_Agri_9(i)'!K6</f>
        <v>65190.870000000024</v>
      </c>
      <c r="E6" s="215">
        <f>OutstandingAgri_4!E6</f>
        <v>86176</v>
      </c>
      <c r="F6" s="215">
        <f>OutstandingAgri_4!F6</f>
        <v>184357.19</v>
      </c>
    </row>
    <row r="7" spans="1:6" ht="13.5" customHeight="1" x14ac:dyDescent="0.2">
      <c r="A7" s="213">
        <v>2</v>
      </c>
      <c r="B7" s="214" t="s">
        <v>8</v>
      </c>
      <c r="C7" s="214">
        <f>'ACP_Agri_9(i)'!J7</f>
        <v>140169</v>
      </c>
      <c r="D7" s="214">
        <f>'ACP_Agri_9(i)'!K7</f>
        <v>346622.97000000003</v>
      </c>
      <c r="E7" s="215">
        <f>OutstandingAgri_4!E7</f>
        <v>381212</v>
      </c>
      <c r="F7" s="215">
        <f>OutstandingAgri_4!F7</f>
        <v>930786.84999999963</v>
      </c>
    </row>
    <row r="8" spans="1:6" ht="13.5" customHeight="1" x14ac:dyDescent="0.2">
      <c r="A8" s="213">
        <v>3</v>
      </c>
      <c r="B8" s="214" t="s">
        <v>9</v>
      </c>
      <c r="C8" s="214">
        <f>'ACP_Agri_9(i)'!J8</f>
        <v>9406</v>
      </c>
      <c r="D8" s="214">
        <f>'ACP_Agri_9(i)'!K8</f>
        <v>18235.960000000006</v>
      </c>
      <c r="E8" s="215">
        <f>OutstandingAgri_4!E8</f>
        <v>38750</v>
      </c>
      <c r="F8" s="215">
        <f>OutstandingAgri_4!F8</f>
        <v>82995.790000000008</v>
      </c>
    </row>
    <row r="9" spans="1:6" ht="13.5" customHeight="1" x14ac:dyDescent="0.2">
      <c r="A9" s="213">
        <v>4</v>
      </c>
      <c r="B9" s="214" t="s">
        <v>10</v>
      </c>
      <c r="C9" s="214">
        <f>'ACP_Agri_9(i)'!J9</f>
        <v>41089</v>
      </c>
      <c r="D9" s="214">
        <f>'ACP_Agri_9(i)'!K9</f>
        <v>95447.240000000049</v>
      </c>
      <c r="E9" s="215">
        <f>OutstandingAgri_4!E9</f>
        <v>143525</v>
      </c>
      <c r="F9" s="215">
        <f>OutstandingAgri_4!F9</f>
        <v>317710.44999999995</v>
      </c>
    </row>
    <row r="10" spans="1:6" ht="13.5" customHeight="1" x14ac:dyDescent="0.2">
      <c r="A10" s="213">
        <v>5</v>
      </c>
      <c r="B10" s="214" t="s">
        <v>11</v>
      </c>
      <c r="C10" s="214">
        <f>'ACP_Agri_9(i)'!J10</f>
        <v>85903</v>
      </c>
      <c r="D10" s="214">
        <f>'ACP_Agri_9(i)'!K10</f>
        <v>137066.29000000004</v>
      </c>
      <c r="E10" s="215">
        <f>OutstandingAgri_4!E10</f>
        <v>268914</v>
      </c>
      <c r="F10" s="215">
        <f>OutstandingAgri_4!F10</f>
        <v>546186.0399999998</v>
      </c>
    </row>
    <row r="11" spans="1:6" ht="13.5" customHeight="1" x14ac:dyDescent="0.2">
      <c r="A11" s="213">
        <v>6</v>
      </c>
      <c r="B11" s="212" t="s">
        <v>12</v>
      </c>
      <c r="C11" s="214">
        <f>'ACP_Agri_9(i)'!J11</f>
        <v>24844</v>
      </c>
      <c r="D11" s="214">
        <f>'ACP_Agri_9(i)'!K11</f>
        <v>36329.69999999999</v>
      </c>
      <c r="E11" s="215">
        <f>OutstandingAgri_4!E11</f>
        <v>81867</v>
      </c>
      <c r="F11" s="215">
        <f>OutstandingAgri_4!F11</f>
        <v>174284.11</v>
      </c>
    </row>
    <row r="12" spans="1:6" ht="13.5" customHeight="1" x14ac:dyDescent="0.2">
      <c r="A12" s="213">
        <v>7</v>
      </c>
      <c r="B12" s="126" t="s">
        <v>13</v>
      </c>
      <c r="C12" s="214">
        <f>'ACP_Agri_9(i)'!J12</f>
        <v>1456</v>
      </c>
      <c r="D12" s="214">
        <f>'ACP_Agri_9(i)'!K12</f>
        <v>3255.9500000000007</v>
      </c>
      <c r="E12" s="215">
        <f>OutstandingAgri_4!E12</f>
        <v>3909</v>
      </c>
      <c r="F12" s="215">
        <f>OutstandingAgri_4!F12</f>
        <v>10092.06</v>
      </c>
    </row>
    <row r="13" spans="1:6" ht="13.5" customHeight="1" x14ac:dyDescent="0.2">
      <c r="A13" s="213">
        <v>8</v>
      </c>
      <c r="B13" s="126" t="s">
        <v>968</v>
      </c>
      <c r="C13" s="214">
        <f>'ACP_Agri_9(i)'!J13</f>
        <v>290</v>
      </c>
      <c r="D13" s="214">
        <f>'ACP_Agri_9(i)'!K13</f>
        <v>434.54</v>
      </c>
      <c r="E13" s="215">
        <f>OutstandingAgri_4!E13</f>
        <v>4912</v>
      </c>
      <c r="F13" s="215">
        <f>OutstandingAgri_4!F13</f>
        <v>17955.61</v>
      </c>
    </row>
    <row r="14" spans="1:6" ht="13.5" customHeight="1" x14ac:dyDescent="0.2">
      <c r="A14" s="213">
        <v>9</v>
      </c>
      <c r="B14" s="126" t="s">
        <v>14</v>
      </c>
      <c r="C14" s="214">
        <f>'ACP_Agri_9(i)'!J14</f>
        <v>42502</v>
      </c>
      <c r="D14" s="214">
        <f>'ACP_Agri_9(i)'!K14</f>
        <v>110207.93000000001</v>
      </c>
      <c r="E14" s="215">
        <f>OutstandingAgri_4!E14</f>
        <v>179852</v>
      </c>
      <c r="F14" s="215">
        <f>OutstandingAgri_4!F14</f>
        <v>354360.25000000006</v>
      </c>
    </row>
    <row r="15" spans="1:6" ht="13.5" customHeight="1" x14ac:dyDescent="0.2">
      <c r="A15" s="213">
        <v>10</v>
      </c>
      <c r="B15" s="126" t="s">
        <v>15</v>
      </c>
      <c r="C15" s="214">
        <f>'ACP_Agri_9(i)'!J15</f>
        <v>182956</v>
      </c>
      <c r="D15" s="214">
        <f>'ACP_Agri_9(i)'!K15</f>
        <v>386645.9499999999</v>
      </c>
      <c r="E15" s="215">
        <f>OutstandingAgri_4!E15</f>
        <v>591429</v>
      </c>
      <c r="F15" s="215">
        <f>OutstandingAgri_4!F15</f>
        <v>1381215.34</v>
      </c>
    </row>
    <row r="16" spans="1:6" ht="13.5" customHeight="1" x14ac:dyDescent="0.2">
      <c r="A16" s="213">
        <v>11</v>
      </c>
      <c r="B16" s="126" t="s">
        <v>16</v>
      </c>
      <c r="C16" s="214">
        <f>'ACP_Agri_9(i)'!J16</f>
        <v>5602</v>
      </c>
      <c r="D16" s="214">
        <f>'ACP_Agri_9(i)'!K16</f>
        <v>13344.159999999998</v>
      </c>
      <c r="E16" s="215">
        <f>OutstandingAgri_4!E16</f>
        <v>9533</v>
      </c>
      <c r="F16" s="215">
        <f>OutstandingAgri_4!F16</f>
        <v>36008.840000000004</v>
      </c>
    </row>
    <row r="17" spans="1:6" ht="13.5" customHeight="1" x14ac:dyDescent="0.2">
      <c r="A17" s="213">
        <v>12</v>
      </c>
      <c r="B17" s="126" t="s">
        <v>17</v>
      </c>
      <c r="C17" s="214">
        <f>'ACP_Agri_9(i)'!J17</f>
        <v>49925</v>
      </c>
      <c r="D17" s="214">
        <f>'ACP_Agri_9(i)'!K17</f>
        <v>128182.35</v>
      </c>
      <c r="E17" s="215">
        <f>OutstandingAgri_4!E17</f>
        <v>182228</v>
      </c>
      <c r="F17" s="215">
        <f>OutstandingAgri_4!F17</f>
        <v>487404.42999999993</v>
      </c>
    </row>
    <row r="18" spans="1:6" s="155" customFormat="1" ht="13.5" customHeight="1" x14ac:dyDescent="0.2">
      <c r="A18" s="157"/>
      <c r="B18" s="128" t="s">
        <v>18</v>
      </c>
      <c r="C18" s="312">
        <f>'ACP_Agri_9(i)'!J18</f>
        <v>613350</v>
      </c>
      <c r="D18" s="312">
        <f>'ACP_Agri_9(i)'!K18</f>
        <v>1340963.9100000001</v>
      </c>
      <c r="E18" s="311">
        <f>OutstandingAgri_4!E18</f>
        <v>1972307</v>
      </c>
      <c r="F18" s="311">
        <f>OutstandingAgri_4!F18</f>
        <v>4523356.959999999</v>
      </c>
    </row>
    <row r="19" spans="1:6" ht="13.5" customHeight="1" x14ac:dyDescent="0.2">
      <c r="A19" s="158">
        <v>13</v>
      </c>
      <c r="B19" s="126" t="s">
        <v>19</v>
      </c>
      <c r="C19" s="214">
        <f>'ACP_Agri_9(i)'!J19</f>
        <v>45813</v>
      </c>
      <c r="D19" s="214">
        <f>'ACP_Agri_9(i)'!K19</f>
        <v>71585.180000000008</v>
      </c>
      <c r="E19" s="215">
        <f>OutstandingAgri_4!E19</f>
        <v>56116</v>
      </c>
      <c r="F19" s="215">
        <f>OutstandingAgri_4!F19</f>
        <v>316373.43999999994</v>
      </c>
    </row>
    <row r="20" spans="1:6" ht="13.5" customHeight="1" x14ac:dyDescent="0.2">
      <c r="A20" s="158">
        <v>14</v>
      </c>
      <c r="B20" s="126" t="s">
        <v>20</v>
      </c>
      <c r="C20" s="214">
        <f>'ACP_Agri_9(i)'!J20</f>
        <v>0</v>
      </c>
      <c r="D20" s="214">
        <f>'ACP_Agri_9(i)'!K20</f>
        <v>0</v>
      </c>
      <c r="E20" s="215">
        <f>OutstandingAgri_4!E20</f>
        <v>1504</v>
      </c>
      <c r="F20" s="215">
        <f>OutstandingAgri_4!F20</f>
        <v>16670.980000000003</v>
      </c>
    </row>
    <row r="21" spans="1:6" ht="13.5" customHeight="1" x14ac:dyDescent="0.2">
      <c r="A21" s="158">
        <v>15</v>
      </c>
      <c r="B21" s="126" t="s">
        <v>21</v>
      </c>
      <c r="C21" s="214">
        <f>'ACP_Agri_9(i)'!J21</f>
        <v>0</v>
      </c>
      <c r="D21" s="214">
        <f>'ACP_Agri_9(i)'!K21</f>
        <v>0</v>
      </c>
      <c r="E21" s="215">
        <f>OutstandingAgri_4!E21</f>
        <v>0</v>
      </c>
      <c r="F21" s="215">
        <f>OutstandingAgri_4!F21</f>
        <v>0</v>
      </c>
    </row>
    <row r="22" spans="1:6" ht="13.5" customHeight="1" x14ac:dyDescent="0.2">
      <c r="A22" s="158">
        <v>16</v>
      </c>
      <c r="B22" s="206" t="s">
        <v>22</v>
      </c>
      <c r="C22" s="214">
        <f>'ACP_Agri_9(i)'!J22</f>
        <v>0</v>
      </c>
      <c r="D22" s="214">
        <f>'ACP_Agri_9(i)'!K22</f>
        <v>0</v>
      </c>
      <c r="E22" s="215">
        <f>OutstandingAgri_4!E22</f>
        <v>0</v>
      </c>
      <c r="F22" s="215">
        <f>OutstandingAgri_4!F22</f>
        <v>0</v>
      </c>
    </row>
    <row r="23" spans="1:6" ht="13.5" customHeight="1" x14ac:dyDescent="0.2">
      <c r="A23" s="158">
        <v>17</v>
      </c>
      <c r="B23" s="126" t="s">
        <v>23</v>
      </c>
      <c r="C23" s="214">
        <f>'ACP_Agri_9(i)'!J23</f>
        <v>1067</v>
      </c>
      <c r="D23" s="214">
        <f>'ACP_Agri_9(i)'!K23</f>
        <v>4988.1200000000017</v>
      </c>
      <c r="E23" s="215">
        <f>OutstandingAgri_4!E23</f>
        <v>22669</v>
      </c>
      <c r="F23" s="215">
        <f>OutstandingAgri_4!F23</f>
        <v>44184.81</v>
      </c>
    </row>
    <row r="24" spans="1:6" ht="13.5" customHeight="1" x14ac:dyDescent="0.2">
      <c r="A24" s="158">
        <v>18</v>
      </c>
      <c r="B24" s="126" t="s">
        <v>851</v>
      </c>
      <c r="C24" s="214">
        <f>'ACP_Agri_9(i)'!J24</f>
        <v>6</v>
      </c>
      <c r="D24" s="214">
        <f>'ACP_Agri_9(i)'!K24</f>
        <v>38.630000000000003</v>
      </c>
      <c r="E24" s="215">
        <f>OutstandingAgri_4!E24</f>
        <v>0</v>
      </c>
      <c r="F24" s="215">
        <f>OutstandingAgri_4!F24</f>
        <v>0</v>
      </c>
    </row>
    <row r="25" spans="1:6" ht="13.5" customHeight="1" x14ac:dyDescent="0.2">
      <c r="A25" s="158">
        <v>19</v>
      </c>
      <c r="B25" s="126" t="s">
        <v>25</v>
      </c>
      <c r="C25" s="214">
        <f>'ACP_Agri_9(i)'!J25</f>
        <v>3720</v>
      </c>
      <c r="D25" s="214">
        <f>'ACP_Agri_9(i)'!K25</f>
        <v>10324.880000000001</v>
      </c>
      <c r="E25" s="215">
        <f>OutstandingAgri_4!E25</f>
        <v>9052</v>
      </c>
      <c r="F25" s="215">
        <f>OutstandingAgri_4!F25</f>
        <v>22420.190000000002</v>
      </c>
    </row>
    <row r="26" spans="1:6" ht="13.5" customHeight="1" x14ac:dyDescent="0.2">
      <c r="A26" s="158">
        <v>20</v>
      </c>
      <c r="B26" s="126" t="s">
        <v>26</v>
      </c>
      <c r="C26" s="214">
        <f>'ACP_Agri_9(i)'!J26</f>
        <v>20604</v>
      </c>
      <c r="D26" s="214">
        <f>'ACP_Agri_9(i)'!K26</f>
        <v>75171.12000000001</v>
      </c>
      <c r="E26" s="215">
        <f>OutstandingAgri_4!E26</f>
        <v>68784</v>
      </c>
      <c r="F26" s="215">
        <f>OutstandingAgri_4!F26</f>
        <v>397075.25</v>
      </c>
    </row>
    <row r="27" spans="1:6" ht="13.5" customHeight="1" x14ac:dyDescent="0.2">
      <c r="A27" s="158">
        <v>21</v>
      </c>
      <c r="B27" s="126" t="s">
        <v>27</v>
      </c>
      <c r="C27" s="214">
        <f>'ACP_Agri_9(i)'!J27</f>
        <v>15095</v>
      </c>
      <c r="D27" s="214">
        <f>'ACP_Agri_9(i)'!K27</f>
        <v>64660.430000000015</v>
      </c>
      <c r="E27" s="215">
        <f>OutstandingAgri_4!E27</f>
        <v>69294</v>
      </c>
      <c r="F27" s="215">
        <f>OutstandingAgri_4!F27</f>
        <v>493248.83</v>
      </c>
    </row>
    <row r="28" spans="1:6" ht="13.5" customHeight="1" x14ac:dyDescent="0.2">
      <c r="A28" s="158">
        <v>22</v>
      </c>
      <c r="B28" s="126" t="s">
        <v>28</v>
      </c>
      <c r="C28" s="214">
        <f>'ACP_Agri_9(i)'!J28</f>
        <v>9325</v>
      </c>
      <c r="D28" s="214">
        <f>'ACP_Agri_9(i)'!K28</f>
        <v>18529.289999999997</v>
      </c>
      <c r="E28" s="215">
        <f>OutstandingAgri_4!E28</f>
        <v>4753</v>
      </c>
      <c r="F28" s="215">
        <f>OutstandingAgri_4!F28</f>
        <v>3782.4199999999992</v>
      </c>
    </row>
    <row r="29" spans="1:6" ht="13.5" customHeight="1" x14ac:dyDescent="0.2">
      <c r="A29" s="158">
        <v>23</v>
      </c>
      <c r="B29" s="126" t="s">
        <v>1000</v>
      </c>
      <c r="C29" s="214">
        <f>'ACP_Agri_9(i)'!J29</f>
        <v>7015</v>
      </c>
      <c r="D29" s="214">
        <f>'ACP_Agri_9(i)'!K29</f>
        <v>25918.520000000008</v>
      </c>
      <c r="E29" s="215">
        <f>OutstandingAgri_4!E29</f>
        <v>7212</v>
      </c>
      <c r="F29" s="215">
        <f>OutstandingAgri_4!F29</f>
        <v>82341.040000000008</v>
      </c>
    </row>
    <row r="30" spans="1:6" ht="13.5" customHeight="1" x14ac:dyDescent="0.2">
      <c r="A30" s="158">
        <v>24</v>
      </c>
      <c r="B30" s="126" t="s">
        <v>30</v>
      </c>
      <c r="C30" s="214">
        <f>'ACP_Agri_9(i)'!J30</f>
        <v>13780</v>
      </c>
      <c r="D30" s="214">
        <f>'ACP_Agri_9(i)'!K30</f>
        <v>37231.46</v>
      </c>
      <c r="E30" s="215">
        <f>OutstandingAgri_4!E30</f>
        <v>20024</v>
      </c>
      <c r="F30" s="215">
        <f>OutstandingAgri_4!F30</f>
        <v>148239.28999999998</v>
      </c>
    </row>
    <row r="31" spans="1:6" ht="13.5" customHeight="1" x14ac:dyDescent="0.2">
      <c r="A31" s="158">
        <v>25</v>
      </c>
      <c r="B31" s="126" t="s">
        <v>31</v>
      </c>
      <c r="C31" s="214">
        <f>'ACP_Agri_9(i)'!J31</f>
        <v>0</v>
      </c>
      <c r="D31" s="214">
        <f>'ACP_Agri_9(i)'!K31</f>
        <v>0</v>
      </c>
      <c r="E31" s="215">
        <f>OutstandingAgri_4!E31</f>
        <v>1</v>
      </c>
      <c r="F31" s="215">
        <f>OutstandingAgri_4!F31</f>
        <v>60.85</v>
      </c>
    </row>
    <row r="32" spans="1:6" ht="13.5" customHeight="1" x14ac:dyDescent="0.2">
      <c r="A32" s="158">
        <v>26</v>
      </c>
      <c r="B32" s="126" t="s">
        <v>32</v>
      </c>
      <c r="C32" s="214">
        <f>'ACP_Agri_9(i)'!J32</f>
        <v>4</v>
      </c>
      <c r="D32" s="214">
        <f>'ACP_Agri_9(i)'!K32</f>
        <v>660</v>
      </c>
      <c r="E32" s="215">
        <f>OutstandingAgri_4!E32</f>
        <v>25</v>
      </c>
      <c r="F32" s="215">
        <f>OutstandingAgri_4!F32</f>
        <v>38.730000000000004</v>
      </c>
    </row>
    <row r="33" spans="1:6" ht="13.5" customHeight="1" x14ac:dyDescent="0.2">
      <c r="A33" s="158">
        <v>27</v>
      </c>
      <c r="B33" s="126" t="s">
        <v>33</v>
      </c>
      <c r="C33" s="214">
        <f>'ACP_Agri_9(i)'!J33</f>
        <v>0</v>
      </c>
      <c r="D33" s="214">
        <f>'ACP_Agri_9(i)'!K33</f>
        <v>0</v>
      </c>
      <c r="E33" s="215">
        <f>OutstandingAgri_4!E33</f>
        <v>1</v>
      </c>
      <c r="F33" s="215">
        <f>OutstandingAgri_4!F33</f>
        <v>37.51</v>
      </c>
    </row>
    <row r="34" spans="1:6" ht="13.5" customHeight="1" x14ac:dyDescent="0.2">
      <c r="A34" s="158">
        <v>28</v>
      </c>
      <c r="B34" s="126" t="s">
        <v>34</v>
      </c>
      <c r="C34" s="214">
        <f>'ACP_Agri_9(i)'!J34</f>
        <v>1</v>
      </c>
      <c r="D34" s="214">
        <f>'ACP_Agri_9(i)'!K34</f>
        <v>4</v>
      </c>
      <c r="E34" s="215">
        <f>OutstandingAgri_4!E34</f>
        <v>1153</v>
      </c>
      <c r="F34" s="215">
        <f>OutstandingAgri_4!F34</f>
        <v>9395.33</v>
      </c>
    </row>
    <row r="35" spans="1:6" ht="13.5" customHeight="1" x14ac:dyDescent="0.2">
      <c r="A35" s="158">
        <v>29</v>
      </c>
      <c r="B35" s="126" t="s">
        <v>35</v>
      </c>
      <c r="C35" s="214">
        <f>'ACP_Agri_9(i)'!J35</f>
        <v>0</v>
      </c>
      <c r="D35" s="214">
        <f>'ACP_Agri_9(i)'!K35</f>
        <v>0</v>
      </c>
      <c r="E35" s="215">
        <f>OutstandingAgri_4!E35</f>
        <v>0</v>
      </c>
      <c r="F35" s="215">
        <f>OutstandingAgri_4!F35</f>
        <v>0</v>
      </c>
    </row>
    <row r="36" spans="1:6" ht="13.5" customHeight="1" x14ac:dyDescent="0.2">
      <c r="A36" s="158">
        <v>30</v>
      </c>
      <c r="B36" s="126" t="s">
        <v>36</v>
      </c>
      <c r="C36" s="214">
        <f>'ACP_Agri_9(i)'!J36</f>
        <v>1156</v>
      </c>
      <c r="D36" s="214">
        <f>'ACP_Agri_9(i)'!K36</f>
        <v>3669.14</v>
      </c>
      <c r="E36" s="215">
        <f>OutstandingAgri_4!E36</f>
        <v>141245</v>
      </c>
      <c r="F36" s="215">
        <f>OutstandingAgri_4!F36</f>
        <v>52530.909999999996</v>
      </c>
    </row>
    <row r="37" spans="1:6" ht="13.5" customHeight="1" x14ac:dyDescent="0.2">
      <c r="A37" s="158">
        <v>31</v>
      </c>
      <c r="B37" s="126" t="s">
        <v>37</v>
      </c>
      <c r="C37" s="214">
        <f>'ACP_Agri_9(i)'!J37</f>
        <v>450</v>
      </c>
      <c r="D37" s="214">
        <f>'ACP_Agri_9(i)'!K37</f>
        <v>848.29</v>
      </c>
      <c r="E37" s="215">
        <f>OutstandingAgri_4!E37</f>
        <v>0</v>
      </c>
      <c r="F37" s="215">
        <f>OutstandingAgri_4!F37</f>
        <v>0</v>
      </c>
    </row>
    <row r="38" spans="1:6" ht="13.5" customHeight="1" x14ac:dyDescent="0.2">
      <c r="A38" s="158">
        <v>32</v>
      </c>
      <c r="B38" s="206" t="s">
        <v>38</v>
      </c>
      <c r="C38" s="214">
        <f>'ACP_Agri_9(i)'!J38</f>
        <v>0</v>
      </c>
      <c r="D38" s="214">
        <f>'ACP_Agri_9(i)'!K38</f>
        <v>0</v>
      </c>
      <c r="E38" s="215">
        <f>OutstandingAgri_4!E38</f>
        <v>0</v>
      </c>
      <c r="F38" s="215">
        <f>OutstandingAgri_4!F38</f>
        <v>0</v>
      </c>
    </row>
    <row r="39" spans="1:6" ht="13.5" customHeight="1" x14ac:dyDescent="0.2">
      <c r="A39" s="158">
        <v>33</v>
      </c>
      <c r="B39" s="126" t="s">
        <v>39</v>
      </c>
      <c r="C39" s="214">
        <f>'ACP_Agri_9(i)'!J39</f>
        <v>198</v>
      </c>
      <c r="D39" s="214">
        <f>'ACP_Agri_9(i)'!K39</f>
        <v>342.15</v>
      </c>
      <c r="E39" s="215">
        <f>OutstandingAgri_4!E39</f>
        <v>3</v>
      </c>
      <c r="F39" s="215">
        <f>OutstandingAgri_4!F39</f>
        <v>11.6</v>
      </c>
    </row>
    <row r="40" spans="1:6" ht="13.5" customHeight="1" x14ac:dyDescent="0.2">
      <c r="A40" s="158">
        <v>34</v>
      </c>
      <c r="B40" s="126" t="s">
        <v>40</v>
      </c>
      <c r="C40" s="214">
        <f>'ACP_Agri_9(i)'!J40</f>
        <v>2155</v>
      </c>
      <c r="D40" s="214">
        <f>'ACP_Agri_9(i)'!K40</f>
        <v>10072.230000000001</v>
      </c>
      <c r="E40" s="215">
        <f>OutstandingAgri_4!E40</f>
        <v>5123</v>
      </c>
      <c r="F40" s="215">
        <f>OutstandingAgri_4!F40</f>
        <v>38512.81</v>
      </c>
    </row>
    <row r="41" spans="1:6" s="155" customFormat="1" ht="13.5" customHeight="1" x14ac:dyDescent="0.2">
      <c r="A41" s="157"/>
      <c r="B41" s="128" t="s">
        <v>104</v>
      </c>
      <c r="C41" s="312">
        <f>'ACP_Agri_9(i)'!J41</f>
        <v>120389</v>
      </c>
      <c r="D41" s="312">
        <f>'ACP_Agri_9(i)'!K41</f>
        <v>324043.44000000006</v>
      </c>
      <c r="E41" s="311">
        <f>OutstandingAgri_4!E41</f>
        <v>406959</v>
      </c>
      <c r="F41" s="311">
        <f>OutstandingAgri_4!F41</f>
        <v>1624923.9900000002</v>
      </c>
    </row>
    <row r="42" spans="1:6" s="155" customFormat="1" ht="13.5" customHeight="1" x14ac:dyDescent="0.2">
      <c r="A42" s="157"/>
      <c r="B42" s="128" t="s">
        <v>42</v>
      </c>
      <c r="C42" s="312">
        <f>'ACP_Agri_9(i)'!J42</f>
        <v>733739</v>
      </c>
      <c r="D42" s="312">
        <f>'ACP_Agri_9(i)'!K42</f>
        <v>1665007.35</v>
      </c>
      <c r="E42" s="311">
        <f>OutstandingAgri_4!E42</f>
        <v>2379266</v>
      </c>
      <c r="F42" s="311">
        <f>OutstandingAgri_4!F42</f>
        <v>6148280.9499999993</v>
      </c>
    </row>
    <row r="43" spans="1:6" ht="13.5" customHeight="1" x14ac:dyDescent="0.2">
      <c r="A43" s="158">
        <v>35</v>
      </c>
      <c r="B43" s="126" t="s">
        <v>43</v>
      </c>
      <c r="C43" s="214">
        <f>'ACP_Agri_9(i)'!J43</f>
        <v>54170</v>
      </c>
      <c r="D43" s="214">
        <f>'ACP_Agri_9(i)'!K43</f>
        <v>76063.12</v>
      </c>
      <c r="E43" s="215">
        <f>OutstandingAgri_4!E43</f>
        <v>175935</v>
      </c>
      <c r="F43" s="215">
        <f>OutstandingAgri_4!F43</f>
        <v>224842.47999999998</v>
      </c>
    </row>
    <row r="44" spans="1:6" ht="13.5" customHeight="1" x14ac:dyDescent="0.2">
      <c r="A44" s="158">
        <v>36</v>
      </c>
      <c r="B44" s="126" t="s">
        <v>44</v>
      </c>
      <c r="C44" s="214">
        <f>'ACP_Agri_9(i)'!J44</f>
        <v>174731</v>
      </c>
      <c r="D44" s="214">
        <f>'ACP_Agri_9(i)'!K44</f>
        <v>277158.52999999997</v>
      </c>
      <c r="E44" s="215">
        <f>OutstandingAgri_4!E44</f>
        <v>390502</v>
      </c>
      <c r="F44" s="215">
        <f>OutstandingAgri_4!F44</f>
        <v>667637.50000000035</v>
      </c>
    </row>
    <row r="45" spans="1:6" s="155" customFormat="1" ht="13.5" customHeight="1" x14ac:dyDescent="0.2">
      <c r="A45" s="157"/>
      <c r="B45" s="128" t="s">
        <v>45</v>
      </c>
      <c r="C45" s="312">
        <f>'ACP_Agri_9(i)'!J45</f>
        <v>228901</v>
      </c>
      <c r="D45" s="312">
        <f>'ACP_Agri_9(i)'!K45</f>
        <v>353221.64999999997</v>
      </c>
      <c r="E45" s="311">
        <f>OutstandingAgri_4!E45</f>
        <v>566437</v>
      </c>
      <c r="F45" s="311">
        <f>OutstandingAgri_4!F45</f>
        <v>892479.98000000033</v>
      </c>
    </row>
    <row r="46" spans="1:6" ht="13.5" customHeight="1" x14ac:dyDescent="0.2">
      <c r="A46" s="158">
        <v>37</v>
      </c>
      <c r="B46" s="126" t="s">
        <v>46</v>
      </c>
      <c r="C46" s="214">
        <f>'ACP_Agri_9(i)'!J46</f>
        <v>1473331</v>
      </c>
      <c r="D46" s="214">
        <f>'ACP_Agri_9(i)'!K46</f>
        <v>1102257</v>
      </c>
      <c r="E46" s="215">
        <f>OutstandingAgri_4!E46</f>
        <v>4009219</v>
      </c>
      <c r="F46" s="215">
        <f>OutstandingAgri_4!F46</f>
        <v>3792563</v>
      </c>
    </row>
    <row r="47" spans="1:6" s="155" customFormat="1" ht="13.5" customHeight="1" x14ac:dyDescent="0.2">
      <c r="A47" s="157"/>
      <c r="B47" s="128" t="s">
        <v>47</v>
      </c>
      <c r="C47" s="312">
        <f>'ACP_Agri_9(i)'!J47</f>
        <v>1473331</v>
      </c>
      <c r="D47" s="312">
        <f>'ACP_Agri_9(i)'!K47</f>
        <v>1102257</v>
      </c>
      <c r="E47" s="311">
        <f>OutstandingAgri_4!E47</f>
        <v>4009219</v>
      </c>
      <c r="F47" s="311">
        <f>OutstandingAgri_4!F47</f>
        <v>3792563</v>
      </c>
    </row>
    <row r="48" spans="1:6" ht="13.5" customHeight="1" x14ac:dyDescent="0.2">
      <c r="A48" s="158">
        <v>38</v>
      </c>
      <c r="B48" s="126" t="s">
        <v>48</v>
      </c>
      <c r="C48" s="214">
        <f>'ACP_Agri_9(i)'!J48</f>
        <v>0</v>
      </c>
      <c r="D48" s="214">
        <f>'ACP_Agri_9(i)'!K48</f>
        <v>0</v>
      </c>
      <c r="E48" s="215">
        <f>OutstandingAgri_4!E48</f>
        <v>3</v>
      </c>
      <c r="F48" s="215">
        <f>OutstandingAgri_4!F48</f>
        <v>5</v>
      </c>
    </row>
    <row r="49" spans="1:6" ht="13.5" customHeight="1" x14ac:dyDescent="0.2">
      <c r="A49" s="158">
        <v>39</v>
      </c>
      <c r="B49" s="126" t="s">
        <v>49</v>
      </c>
      <c r="C49" s="214">
        <f>'ACP_Agri_9(i)'!J49</f>
        <v>0</v>
      </c>
      <c r="D49" s="214">
        <f>'ACP_Agri_9(i)'!K49</f>
        <v>0</v>
      </c>
      <c r="E49" s="215">
        <f>OutstandingAgri_4!E49</f>
        <v>0</v>
      </c>
      <c r="F49" s="215">
        <f>OutstandingAgri_4!F49</f>
        <v>0</v>
      </c>
    </row>
    <row r="50" spans="1:6" ht="13.5" customHeight="1" x14ac:dyDescent="0.2">
      <c r="A50" s="158">
        <v>40</v>
      </c>
      <c r="B50" s="126" t="s">
        <v>50</v>
      </c>
      <c r="C50" s="214">
        <f>'ACP_Agri_9(i)'!J50</f>
        <v>0</v>
      </c>
      <c r="D50" s="214">
        <f>'ACP_Agri_9(i)'!K50</f>
        <v>0</v>
      </c>
      <c r="E50" s="215">
        <f>OutstandingAgri_4!E50</f>
        <v>295</v>
      </c>
      <c r="F50" s="215">
        <f>OutstandingAgri_4!F50</f>
        <v>1480.5399999999995</v>
      </c>
    </row>
    <row r="51" spans="1:6" ht="13.5" customHeight="1" x14ac:dyDescent="0.2">
      <c r="A51" s="158">
        <v>41</v>
      </c>
      <c r="B51" s="126" t="s">
        <v>52</v>
      </c>
      <c r="C51" s="214">
        <f>'ACP_Agri_9(i)'!J51</f>
        <v>0</v>
      </c>
      <c r="D51" s="214">
        <f>'ACP_Agri_9(i)'!K51</f>
        <v>0</v>
      </c>
      <c r="E51" s="215">
        <f>OutstandingAgri_4!E51</f>
        <v>0</v>
      </c>
      <c r="F51" s="215">
        <f>OutstandingAgri_4!F51</f>
        <v>0</v>
      </c>
    </row>
    <row r="52" spans="1:6" ht="13.5" customHeight="1" x14ac:dyDescent="0.2">
      <c r="A52" s="158">
        <v>42</v>
      </c>
      <c r="B52" s="130" t="s">
        <v>1009</v>
      </c>
      <c r="C52" s="214">
        <f>'ACP_Agri_9(i)'!J52</f>
        <v>0</v>
      </c>
      <c r="D52" s="214">
        <f>'ACP_Agri_9(i)'!K52</f>
        <v>0</v>
      </c>
      <c r="E52" s="215">
        <f>OutstandingAgri_4!E52</f>
        <v>0</v>
      </c>
      <c r="F52" s="215">
        <f>OutstandingAgri_4!F52</f>
        <v>0</v>
      </c>
    </row>
    <row r="53" spans="1:6" ht="13.5" customHeight="1" x14ac:dyDescent="0.2">
      <c r="A53" s="158">
        <v>43</v>
      </c>
      <c r="B53" s="126" t="s">
        <v>53</v>
      </c>
      <c r="C53" s="214">
        <f>'ACP_Agri_9(i)'!J53</f>
        <v>0</v>
      </c>
      <c r="D53" s="214">
        <f>'ACP_Agri_9(i)'!K53</f>
        <v>0</v>
      </c>
      <c r="E53" s="215">
        <f>OutstandingAgri_4!E53</f>
        <v>0</v>
      </c>
      <c r="F53" s="215">
        <f>OutstandingAgri_4!F53</f>
        <v>0</v>
      </c>
    </row>
    <row r="54" spans="1:6" ht="13.5" customHeight="1" x14ac:dyDescent="0.2">
      <c r="A54" s="158">
        <v>44</v>
      </c>
      <c r="B54" s="126" t="s">
        <v>54</v>
      </c>
      <c r="C54" s="214">
        <f>'ACP_Agri_9(i)'!J54</f>
        <v>0</v>
      </c>
      <c r="D54" s="214">
        <f>'ACP_Agri_9(i)'!K54</f>
        <v>0</v>
      </c>
      <c r="E54" s="215">
        <f>OutstandingAgri_4!E54</f>
        <v>0</v>
      </c>
      <c r="F54" s="215">
        <f>OutstandingAgri_4!F54</f>
        <v>0</v>
      </c>
    </row>
    <row r="55" spans="1:6" ht="13.5" customHeight="1" x14ac:dyDescent="0.2">
      <c r="A55" s="158">
        <v>45</v>
      </c>
      <c r="B55" s="126" t="s">
        <v>55</v>
      </c>
      <c r="C55" s="214">
        <f>'ACP_Agri_9(i)'!J55</f>
        <v>0</v>
      </c>
      <c r="D55" s="214">
        <f>'ACP_Agri_9(i)'!K55</f>
        <v>0</v>
      </c>
      <c r="E55" s="215">
        <f>OutstandingAgri_4!E55</f>
        <v>0</v>
      </c>
      <c r="F55" s="215">
        <f>OutstandingAgri_4!F55</f>
        <v>0</v>
      </c>
    </row>
    <row r="56" spans="1:6" s="155" customFormat="1" ht="13.5" customHeight="1" x14ac:dyDescent="0.2">
      <c r="A56" s="157"/>
      <c r="B56" s="128" t="s">
        <v>56</v>
      </c>
      <c r="C56" s="312">
        <f>'ACP_Agri_9(i)'!J56</f>
        <v>0</v>
      </c>
      <c r="D56" s="312">
        <f>'ACP_Agri_9(i)'!K56</f>
        <v>0</v>
      </c>
      <c r="E56" s="311">
        <f>OutstandingAgri_4!E56</f>
        <v>298</v>
      </c>
      <c r="F56" s="311">
        <f>OutstandingAgri_4!F56</f>
        <v>1485.5399999999995</v>
      </c>
    </row>
    <row r="57" spans="1:6" s="155" customFormat="1" ht="13.5" customHeight="1" x14ac:dyDescent="0.2">
      <c r="A57" s="125"/>
      <c r="B57" s="323" t="s">
        <v>6</v>
      </c>
      <c r="C57" s="128">
        <f>C56+C47+C45+C42</f>
        <v>2435971</v>
      </c>
      <c r="D57" s="128">
        <f>D56+D47+D45+D42</f>
        <v>3120486</v>
      </c>
      <c r="E57" s="311">
        <f>OutstandingAgri_4!E57</f>
        <v>6955220</v>
      </c>
      <c r="F57" s="311">
        <f>OutstandingAgri_4!F57</f>
        <v>10834809.469999999</v>
      </c>
    </row>
    <row r="58" spans="1:6" ht="15.75" customHeight="1" x14ac:dyDescent="0.2">
      <c r="A58" s="211"/>
      <c r="B58" s="207"/>
      <c r="C58" s="208"/>
      <c r="D58" s="209" t="s">
        <v>1084</v>
      </c>
      <c r="E58" s="208"/>
      <c r="F58" s="208"/>
    </row>
    <row r="59" spans="1:6" ht="15.75" customHeight="1" x14ac:dyDescent="0.2">
      <c r="A59" s="211"/>
      <c r="B59" s="207"/>
      <c r="C59" s="208"/>
      <c r="D59" s="208"/>
      <c r="E59" s="208"/>
      <c r="F59" s="208"/>
    </row>
    <row r="60" spans="1:6" ht="15.75" customHeight="1" x14ac:dyDescent="0.2">
      <c r="A60" s="211"/>
      <c r="B60" s="207"/>
      <c r="C60" s="208"/>
      <c r="D60" s="208"/>
      <c r="E60" s="208"/>
      <c r="F60" s="208"/>
    </row>
    <row r="61" spans="1:6" ht="15.75" customHeight="1" x14ac:dyDescent="0.2">
      <c r="A61" s="211"/>
      <c r="B61" s="207"/>
      <c r="C61" s="208"/>
      <c r="D61" s="208"/>
      <c r="E61" s="208"/>
      <c r="F61" s="208"/>
    </row>
    <row r="62" spans="1:6" ht="15.75" customHeight="1" x14ac:dyDescent="0.2">
      <c r="A62" s="211"/>
      <c r="B62" s="207"/>
      <c r="C62" s="208"/>
      <c r="D62" s="208"/>
      <c r="E62" s="208"/>
      <c r="F62" s="208"/>
    </row>
    <row r="63" spans="1:6" ht="15.75" customHeight="1" x14ac:dyDescent="0.2">
      <c r="A63" s="211"/>
      <c r="B63" s="207"/>
      <c r="C63" s="208"/>
      <c r="D63" s="208"/>
      <c r="E63" s="208"/>
      <c r="F63" s="208"/>
    </row>
    <row r="64" spans="1:6" ht="15.75" customHeight="1" x14ac:dyDescent="0.2">
      <c r="A64" s="211"/>
      <c r="B64" s="207"/>
      <c r="C64" s="208"/>
      <c r="D64" s="208"/>
      <c r="E64" s="208"/>
      <c r="F64" s="208"/>
    </row>
    <row r="65" spans="1:6" ht="15.75" customHeight="1" x14ac:dyDescent="0.2">
      <c r="A65" s="211"/>
      <c r="B65" s="207"/>
      <c r="C65" s="208"/>
      <c r="D65" s="208"/>
      <c r="E65" s="208"/>
      <c r="F65" s="208"/>
    </row>
    <row r="66" spans="1:6" ht="15.75" customHeight="1" x14ac:dyDescent="0.2">
      <c r="A66" s="211"/>
      <c r="B66" s="207"/>
      <c r="C66" s="208"/>
      <c r="D66" s="208"/>
      <c r="E66" s="208"/>
      <c r="F66" s="208"/>
    </row>
    <row r="67" spans="1:6" ht="15.75" customHeight="1" x14ac:dyDescent="0.2">
      <c r="A67" s="211"/>
      <c r="B67" s="207"/>
      <c r="C67" s="208"/>
      <c r="D67" s="208"/>
      <c r="E67" s="208"/>
      <c r="F67" s="208"/>
    </row>
    <row r="68" spans="1:6" ht="15.75" customHeight="1" x14ac:dyDescent="0.2">
      <c r="A68" s="211"/>
      <c r="B68" s="207"/>
      <c r="C68" s="208"/>
      <c r="D68" s="208"/>
      <c r="E68" s="208"/>
      <c r="F68" s="208"/>
    </row>
    <row r="69" spans="1:6" ht="15.75" customHeight="1" x14ac:dyDescent="0.2">
      <c r="A69" s="211"/>
      <c r="B69" s="207"/>
      <c r="C69" s="208"/>
      <c r="D69" s="208"/>
      <c r="E69" s="208"/>
      <c r="F69" s="208"/>
    </row>
    <row r="70" spans="1:6" ht="15.75" customHeight="1" x14ac:dyDescent="0.2">
      <c r="A70" s="211"/>
      <c r="B70" s="207"/>
      <c r="C70" s="208"/>
      <c r="D70" s="208"/>
      <c r="E70" s="208"/>
      <c r="F70" s="208"/>
    </row>
    <row r="71" spans="1:6" ht="15.75" customHeight="1" x14ac:dyDescent="0.2">
      <c r="A71" s="211"/>
      <c r="B71" s="207"/>
      <c r="C71" s="208"/>
      <c r="D71" s="208"/>
      <c r="E71" s="208"/>
      <c r="F71" s="208"/>
    </row>
    <row r="72" spans="1:6" ht="15.75" customHeight="1" x14ac:dyDescent="0.2">
      <c r="A72" s="211"/>
      <c r="B72" s="207"/>
      <c r="C72" s="208"/>
      <c r="D72" s="208"/>
      <c r="E72" s="208"/>
      <c r="F72" s="208"/>
    </row>
    <row r="73" spans="1:6" ht="15.75" customHeight="1" x14ac:dyDescent="0.2">
      <c r="A73" s="211"/>
      <c r="B73" s="207"/>
      <c r="C73" s="208"/>
      <c r="D73" s="208"/>
      <c r="E73" s="208"/>
      <c r="F73" s="208"/>
    </row>
    <row r="74" spans="1:6" ht="15.75" customHeight="1" x14ac:dyDescent="0.2">
      <c r="A74" s="211"/>
      <c r="B74" s="207"/>
      <c r="C74" s="208"/>
      <c r="D74" s="208"/>
      <c r="E74" s="208"/>
      <c r="F74" s="208"/>
    </row>
    <row r="75" spans="1:6" ht="15.75" customHeight="1" x14ac:dyDescent="0.2">
      <c r="A75" s="211"/>
      <c r="B75" s="207"/>
      <c r="C75" s="208"/>
      <c r="D75" s="208"/>
      <c r="E75" s="208"/>
      <c r="F75" s="208"/>
    </row>
    <row r="76" spans="1:6" ht="15.75" customHeight="1" x14ac:dyDescent="0.2">
      <c r="A76" s="211"/>
      <c r="B76" s="207"/>
      <c r="C76" s="208"/>
      <c r="D76" s="208"/>
      <c r="E76" s="208"/>
      <c r="F76" s="208"/>
    </row>
    <row r="77" spans="1:6" ht="15.75" customHeight="1" x14ac:dyDescent="0.2">
      <c r="A77" s="211"/>
      <c r="B77" s="207"/>
      <c r="C77" s="208"/>
      <c r="D77" s="208"/>
      <c r="E77" s="208"/>
      <c r="F77" s="208"/>
    </row>
    <row r="78" spans="1:6" ht="15.75" customHeight="1" x14ac:dyDescent="0.2">
      <c r="A78" s="211"/>
      <c r="B78" s="207"/>
      <c r="C78" s="208"/>
      <c r="D78" s="208"/>
      <c r="E78" s="208"/>
      <c r="F78" s="208"/>
    </row>
    <row r="79" spans="1:6" ht="15.75" customHeight="1" x14ac:dyDescent="0.2">
      <c r="A79" s="211"/>
      <c r="B79" s="207"/>
      <c r="C79" s="208"/>
      <c r="D79" s="208"/>
      <c r="E79" s="208"/>
      <c r="F79" s="208"/>
    </row>
    <row r="80" spans="1:6" ht="15.75" customHeight="1" x14ac:dyDescent="0.2">
      <c r="A80" s="211"/>
      <c r="B80" s="207"/>
      <c r="C80" s="208"/>
      <c r="D80" s="208"/>
      <c r="E80" s="208"/>
      <c r="F80" s="208"/>
    </row>
    <row r="81" spans="1:6" ht="15.75" customHeight="1" x14ac:dyDescent="0.2">
      <c r="A81" s="211"/>
      <c r="B81" s="207"/>
      <c r="C81" s="208"/>
      <c r="D81" s="208"/>
      <c r="E81" s="208"/>
      <c r="F81" s="208"/>
    </row>
    <row r="82" spans="1:6" ht="15.75" customHeight="1" x14ac:dyDescent="0.2">
      <c r="A82" s="211"/>
      <c r="B82" s="207"/>
      <c r="C82" s="208"/>
      <c r="D82" s="208"/>
      <c r="E82" s="208"/>
      <c r="F82" s="208"/>
    </row>
    <row r="83" spans="1:6" ht="15.75" customHeight="1" x14ac:dyDescent="0.2">
      <c r="A83" s="211"/>
      <c r="B83" s="207"/>
      <c r="C83" s="208"/>
      <c r="D83" s="208"/>
      <c r="E83" s="208"/>
      <c r="F83" s="208"/>
    </row>
    <row r="84" spans="1:6" ht="15.75" customHeight="1" x14ac:dyDescent="0.2">
      <c r="A84" s="211"/>
      <c r="B84" s="207"/>
      <c r="C84" s="208"/>
      <c r="D84" s="208"/>
      <c r="E84" s="208"/>
      <c r="F84" s="208"/>
    </row>
    <row r="85" spans="1:6" ht="15.75" customHeight="1" x14ac:dyDescent="0.2">
      <c r="A85" s="211"/>
      <c r="B85" s="207"/>
      <c r="C85" s="208"/>
      <c r="D85" s="208"/>
      <c r="E85" s="208"/>
      <c r="F85" s="208"/>
    </row>
    <row r="86" spans="1:6" ht="15.75" customHeight="1" x14ac:dyDescent="0.2">
      <c r="A86" s="211"/>
      <c r="B86" s="207"/>
      <c r="C86" s="208"/>
      <c r="D86" s="208"/>
      <c r="E86" s="208"/>
      <c r="F86" s="208"/>
    </row>
    <row r="87" spans="1:6" ht="15.75" customHeight="1" x14ac:dyDescent="0.2">
      <c r="A87" s="211"/>
      <c r="B87" s="207"/>
      <c r="C87" s="208"/>
      <c r="D87" s="208"/>
      <c r="E87" s="208"/>
      <c r="F87" s="208"/>
    </row>
    <row r="88" spans="1:6" ht="15.75" customHeight="1" x14ac:dyDescent="0.2">
      <c r="A88" s="211"/>
      <c r="B88" s="207"/>
      <c r="C88" s="208"/>
      <c r="D88" s="208"/>
      <c r="E88" s="208"/>
      <c r="F88" s="208"/>
    </row>
    <row r="89" spans="1:6" ht="15.75" customHeight="1" x14ac:dyDescent="0.2">
      <c r="A89" s="211"/>
      <c r="B89" s="207"/>
      <c r="C89" s="208"/>
      <c r="D89" s="208"/>
      <c r="E89" s="208"/>
      <c r="F89" s="208"/>
    </row>
    <row r="90" spans="1:6" ht="15.75" customHeight="1" x14ac:dyDescent="0.2">
      <c r="A90" s="211"/>
      <c r="B90" s="207"/>
      <c r="C90" s="208"/>
      <c r="D90" s="208"/>
      <c r="E90" s="208"/>
      <c r="F90" s="208"/>
    </row>
    <row r="91" spans="1:6" ht="15.75" customHeight="1" x14ac:dyDescent="0.2">
      <c r="A91" s="211"/>
      <c r="B91" s="207"/>
      <c r="C91" s="208"/>
      <c r="D91" s="208"/>
      <c r="E91" s="208"/>
      <c r="F91" s="208"/>
    </row>
    <row r="92" spans="1:6" ht="15.75" customHeight="1" x14ac:dyDescent="0.2">
      <c r="A92" s="211"/>
      <c r="B92" s="207"/>
      <c r="C92" s="208"/>
      <c r="D92" s="208"/>
      <c r="E92" s="208"/>
      <c r="F92" s="208"/>
    </row>
    <row r="93" spans="1:6" ht="15.75" customHeight="1" x14ac:dyDescent="0.2">
      <c r="A93" s="211"/>
      <c r="B93" s="207"/>
      <c r="C93" s="208"/>
      <c r="D93" s="208"/>
      <c r="E93" s="208"/>
      <c r="F93" s="208"/>
    </row>
    <row r="94" spans="1:6" ht="15.75" customHeight="1" x14ac:dyDescent="0.2">
      <c r="A94" s="211"/>
      <c r="B94" s="207"/>
      <c r="C94" s="208"/>
      <c r="D94" s="208"/>
      <c r="E94" s="208"/>
      <c r="F94" s="208"/>
    </row>
    <row r="95" spans="1:6" ht="15.75" customHeight="1" x14ac:dyDescent="0.2">
      <c r="A95" s="211"/>
      <c r="B95" s="207"/>
      <c r="C95" s="208"/>
      <c r="D95" s="208"/>
      <c r="E95" s="208"/>
      <c r="F95" s="208"/>
    </row>
    <row r="96" spans="1:6" ht="15.75" customHeight="1" x14ac:dyDescent="0.2">
      <c r="A96" s="211"/>
      <c r="B96" s="207"/>
      <c r="C96" s="208"/>
      <c r="D96" s="208"/>
      <c r="E96" s="208"/>
      <c r="F96" s="208"/>
    </row>
    <row r="97" spans="1:6" ht="15.75" customHeight="1" x14ac:dyDescent="0.2">
      <c r="A97" s="211"/>
      <c r="B97" s="207"/>
      <c r="C97" s="208"/>
      <c r="D97" s="208"/>
      <c r="E97" s="208"/>
      <c r="F97" s="208"/>
    </row>
    <row r="98" spans="1:6" ht="15.75" customHeight="1" x14ac:dyDescent="0.2">
      <c r="A98" s="211"/>
      <c r="B98" s="207"/>
      <c r="C98" s="208"/>
      <c r="D98" s="208"/>
      <c r="E98" s="208"/>
      <c r="F98" s="208"/>
    </row>
    <row r="99" spans="1:6" ht="15.75" customHeight="1" x14ac:dyDescent="0.2">
      <c r="A99" s="211"/>
      <c r="B99" s="207"/>
      <c r="C99" s="208"/>
      <c r="D99" s="208"/>
      <c r="E99" s="208"/>
      <c r="F99" s="208"/>
    </row>
    <row r="100" spans="1:6" ht="15.75" customHeight="1" x14ac:dyDescent="0.2">
      <c r="A100" s="211"/>
      <c r="B100" s="207"/>
      <c r="C100" s="208"/>
      <c r="D100" s="208"/>
      <c r="E100" s="208"/>
      <c r="F100" s="208"/>
    </row>
  </sheetData>
  <mergeCells count="9">
    <mergeCell ref="A1:F1"/>
    <mergeCell ref="C4:C5"/>
    <mergeCell ref="D4:D5"/>
    <mergeCell ref="E4:E5"/>
    <mergeCell ref="F4:F5"/>
    <mergeCell ref="C3:D3"/>
    <mergeCell ref="E3:F3"/>
    <mergeCell ref="B3:B5"/>
    <mergeCell ref="A3:A5"/>
  </mergeCells>
  <pageMargins left="1.4566929133858268" right="0.70866141732283472" top="0.39370078740157483" bottom="0.31496062992125984" header="0" footer="0"/>
  <pageSetup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0"/>
  <sheetViews>
    <sheetView zoomScaleNormal="100" workbookViewId="0">
      <pane xSplit="2" ySplit="5" topLeftCell="E48" activePane="bottomRight" state="frozen"/>
      <selection pane="topRight" activeCell="C1" sqref="C1"/>
      <selection pane="bottomLeft" activeCell="A6" sqref="A6"/>
      <selection pane="bottomRight" activeCell="F59" sqref="F59"/>
    </sheetView>
  </sheetViews>
  <sheetFormatPr defaultColWidth="14.42578125" defaultRowHeight="15" customHeight="1" x14ac:dyDescent="0.2"/>
  <cols>
    <col min="1" max="1" width="6" style="106" customWidth="1"/>
    <col min="2" max="2" width="24.42578125" style="106" customWidth="1"/>
    <col min="3" max="4" width="9.140625" style="106" hidden="1" customWidth="1"/>
    <col min="5" max="5" width="11.28515625" style="106" customWidth="1"/>
    <col min="6" max="6" width="10" style="106" customWidth="1"/>
    <col min="7" max="7" width="6.5703125" style="106" customWidth="1"/>
    <col min="8" max="8" width="8.42578125" style="106" customWidth="1"/>
    <col min="9" max="9" width="5.85546875" style="106" customWidth="1"/>
    <col min="10" max="10" width="7.85546875" style="106" customWidth="1"/>
    <col min="11" max="11" width="8.42578125" style="106" customWidth="1"/>
    <col min="12" max="12" width="9.85546875" style="106" customWidth="1"/>
    <col min="13" max="13" width="9" style="106" customWidth="1"/>
    <col min="14" max="14" width="9.140625" style="106" customWidth="1"/>
    <col min="15" max="16384" width="14.42578125" style="106"/>
  </cols>
  <sheetData>
    <row r="1" spans="1:14" ht="19.5" customHeight="1" x14ac:dyDescent="0.2">
      <c r="A1" s="502" t="s">
        <v>1058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ht="15" customHeight="1" x14ac:dyDescent="0.2">
      <c r="A2" s="205"/>
      <c r="B2" s="503" t="s">
        <v>74</v>
      </c>
      <c r="C2" s="394"/>
      <c r="D2" s="221"/>
      <c r="E2" s="198"/>
      <c r="F2" s="198"/>
      <c r="G2" s="198"/>
      <c r="H2" s="198"/>
      <c r="I2" s="198"/>
      <c r="J2" s="198"/>
      <c r="K2" s="504" t="s">
        <v>170</v>
      </c>
      <c r="L2" s="394"/>
      <c r="M2" s="198"/>
      <c r="N2" s="198"/>
    </row>
    <row r="3" spans="1:14" ht="84.75" customHeight="1" x14ac:dyDescent="0.2">
      <c r="A3" s="129" t="s">
        <v>171</v>
      </c>
      <c r="B3" s="129" t="s">
        <v>172</v>
      </c>
      <c r="C3" s="395" t="s">
        <v>173</v>
      </c>
      <c r="D3" s="397"/>
      <c r="E3" s="395" t="s">
        <v>174</v>
      </c>
      <c r="F3" s="397"/>
      <c r="G3" s="395" t="s">
        <v>966</v>
      </c>
      <c r="H3" s="397"/>
      <c r="I3" s="395" t="s">
        <v>175</v>
      </c>
      <c r="J3" s="397"/>
      <c r="K3" s="395" t="s">
        <v>176</v>
      </c>
      <c r="L3" s="397"/>
      <c r="M3" s="395" t="s">
        <v>967</v>
      </c>
      <c r="N3" s="397"/>
    </row>
    <row r="4" spans="1:14" ht="12.75" customHeight="1" x14ac:dyDescent="0.2">
      <c r="A4" s="234">
        <v>1</v>
      </c>
      <c r="B4" s="129">
        <v>2</v>
      </c>
      <c r="C4" s="395">
        <v>3</v>
      </c>
      <c r="D4" s="397"/>
      <c r="E4" s="395">
        <v>3</v>
      </c>
      <c r="F4" s="397"/>
      <c r="G4" s="395">
        <v>4</v>
      </c>
      <c r="H4" s="397"/>
      <c r="I4" s="395">
        <v>5</v>
      </c>
      <c r="J4" s="397"/>
      <c r="K4" s="395">
        <v>6</v>
      </c>
      <c r="L4" s="397"/>
      <c r="M4" s="395">
        <v>7</v>
      </c>
      <c r="N4" s="397"/>
    </row>
    <row r="5" spans="1:14" s="149" customFormat="1" ht="19.5" customHeight="1" x14ac:dyDescent="0.2">
      <c r="A5" s="129"/>
      <c r="B5" s="129" t="s">
        <v>177</v>
      </c>
      <c r="C5" s="129" t="s">
        <v>83</v>
      </c>
      <c r="D5" s="129" t="s">
        <v>84</v>
      </c>
      <c r="E5" s="129" t="s">
        <v>83</v>
      </c>
      <c r="F5" s="129" t="s">
        <v>124</v>
      </c>
      <c r="G5" s="129" t="s">
        <v>83</v>
      </c>
      <c r="H5" s="129" t="s">
        <v>124</v>
      </c>
      <c r="I5" s="129" t="s">
        <v>83</v>
      </c>
      <c r="J5" s="129" t="s">
        <v>124</v>
      </c>
      <c r="K5" s="129" t="s">
        <v>83</v>
      </c>
      <c r="L5" s="129" t="s">
        <v>124</v>
      </c>
      <c r="M5" s="129" t="s">
        <v>92</v>
      </c>
      <c r="N5" s="129" t="s">
        <v>124</v>
      </c>
    </row>
    <row r="6" spans="1:14" ht="12.75" customHeight="1" x14ac:dyDescent="0.2">
      <c r="A6" s="160">
        <v>1</v>
      </c>
      <c r="B6" s="130" t="s">
        <v>7</v>
      </c>
      <c r="C6" s="222"/>
      <c r="D6" s="223"/>
      <c r="E6" s="224">
        <v>112</v>
      </c>
      <c r="F6" s="224">
        <v>1489.95</v>
      </c>
      <c r="G6" s="224">
        <v>52</v>
      </c>
      <c r="H6" s="224">
        <v>608.51999999999987</v>
      </c>
      <c r="I6" s="224">
        <v>0</v>
      </c>
      <c r="J6" s="224">
        <v>0</v>
      </c>
      <c r="K6" s="225">
        <v>4682</v>
      </c>
      <c r="L6" s="225">
        <v>31144.39000000001</v>
      </c>
      <c r="M6" s="225">
        <v>1871</v>
      </c>
      <c r="N6" s="225">
        <v>12188.629999999997</v>
      </c>
    </row>
    <row r="7" spans="1:14" ht="12.75" customHeight="1" x14ac:dyDescent="0.2">
      <c r="A7" s="160">
        <v>2</v>
      </c>
      <c r="B7" s="130" t="s">
        <v>8</v>
      </c>
      <c r="C7" s="222"/>
      <c r="D7" s="223"/>
      <c r="E7" s="224">
        <v>95</v>
      </c>
      <c r="F7" s="224">
        <v>794.77</v>
      </c>
      <c r="G7" s="224">
        <v>39</v>
      </c>
      <c r="H7" s="224">
        <v>370.36</v>
      </c>
      <c r="I7" s="224">
        <v>0</v>
      </c>
      <c r="J7" s="224">
        <v>0</v>
      </c>
      <c r="K7" s="225">
        <v>6222</v>
      </c>
      <c r="L7" s="225">
        <v>18950.979999999992</v>
      </c>
      <c r="M7" s="225">
        <v>2418</v>
      </c>
      <c r="N7" s="225">
        <v>7425.989999999998</v>
      </c>
    </row>
    <row r="8" spans="1:14" ht="12.75" customHeight="1" x14ac:dyDescent="0.2">
      <c r="A8" s="160">
        <v>3</v>
      </c>
      <c r="B8" s="130" t="s">
        <v>9</v>
      </c>
      <c r="C8" s="222"/>
      <c r="D8" s="223"/>
      <c r="E8" s="224">
        <v>60</v>
      </c>
      <c r="F8" s="224">
        <v>851.42999999999984</v>
      </c>
      <c r="G8" s="224">
        <v>20</v>
      </c>
      <c r="H8" s="224">
        <v>83.509999999999991</v>
      </c>
      <c r="I8" s="224">
        <v>0</v>
      </c>
      <c r="J8" s="224">
        <v>0</v>
      </c>
      <c r="K8" s="225">
        <v>1331</v>
      </c>
      <c r="L8" s="225">
        <v>7941.1000000000013</v>
      </c>
      <c r="M8" s="225">
        <v>547</v>
      </c>
      <c r="N8" s="225">
        <v>3249.6499999999987</v>
      </c>
    </row>
    <row r="9" spans="1:14" ht="12.75" customHeight="1" x14ac:dyDescent="0.2">
      <c r="A9" s="160">
        <v>4</v>
      </c>
      <c r="B9" s="130" t="s">
        <v>10</v>
      </c>
      <c r="C9" s="222"/>
      <c r="D9" s="223"/>
      <c r="E9" s="224">
        <v>86</v>
      </c>
      <c r="F9" s="224">
        <v>309.02000000000004</v>
      </c>
      <c r="G9" s="224">
        <v>36</v>
      </c>
      <c r="H9" s="224">
        <v>162.35999999999999</v>
      </c>
      <c r="I9" s="224">
        <v>0</v>
      </c>
      <c r="J9" s="224">
        <v>0</v>
      </c>
      <c r="K9" s="225">
        <v>4945</v>
      </c>
      <c r="L9" s="225">
        <v>20262.489999999998</v>
      </c>
      <c r="M9" s="225">
        <v>1931</v>
      </c>
      <c r="N9" s="225">
        <v>8752.0099999999984</v>
      </c>
    </row>
    <row r="10" spans="1:14" ht="12.75" customHeight="1" x14ac:dyDescent="0.2">
      <c r="A10" s="160">
        <v>5</v>
      </c>
      <c r="B10" s="130" t="s">
        <v>11</v>
      </c>
      <c r="C10" s="222"/>
      <c r="D10" s="223"/>
      <c r="E10" s="224">
        <v>146</v>
      </c>
      <c r="F10" s="224">
        <v>1506.5000000000002</v>
      </c>
      <c r="G10" s="224">
        <v>53</v>
      </c>
      <c r="H10" s="224">
        <v>517.51</v>
      </c>
      <c r="I10" s="224">
        <v>0</v>
      </c>
      <c r="J10" s="224">
        <v>0</v>
      </c>
      <c r="K10" s="225">
        <v>6102</v>
      </c>
      <c r="L10" s="225">
        <v>22395.37000000001</v>
      </c>
      <c r="M10" s="225">
        <v>2273</v>
      </c>
      <c r="N10" s="225">
        <v>7694.6300000000056</v>
      </c>
    </row>
    <row r="11" spans="1:14" ht="12.75" customHeight="1" x14ac:dyDescent="0.2">
      <c r="A11" s="160">
        <v>6</v>
      </c>
      <c r="B11" s="130" t="s">
        <v>12</v>
      </c>
      <c r="C11" s="222"/>
      <c r="D11" s="223"/>
      <c r="E11" s="224">
        <v>14</v>
      </c>
      <c r="F11" s="224">
        <v>236.39000000000001</v>
      </c>
      <c r="G11" s="224">
        <v>4</v>
      </c>
      <c r="H11" s="224">
        <v>86.85</v>
      </c>
      <c r="I11" s="224">
        <v>0</v>
      </c>
      <c r="J11" s="224">
        <v>0</v>
      </c>
      <c r="K11" s="225">
        <v>1721</v>
      </c>
      <c r="L11" s="225">
        <v>8009.2499999999991</v>
      </c>
      <c r="M11" s="225">
        <v>560</v>
      </c>
      <c r="N11" s="225">
        <v>2854.3199999999997</v>
      </c>
    </row>
    <row r="12" spans="1:14" ht="12.75" customHeight="1" x14ac:dyDescent="0.2">
      <c r="A12" s="160">
        <v>7</v>
      </c>
      <c r="B12" s="130" t="s">
        <v>13</v>
      </c>
      <c r="C12" s="222"/>
      <c r="D12" s="223"/>
      <c r="E12" s="224">
        <v>5</v>
      </c>
      <c r="F12" s="224">
        <v>24.119999999999997</v>
      </c>
      <c r="G12" s="224">
        <v>2</v>
      </c>
      <c r="H12" s="224">
        <v>11.5</v>
      </c>
      <c r="I12" s="224">
        <v>0</v>
      </c>
      <c r="J12" s="224">
        <v>0</v>
      </c>
      <c r="K12" s="225">
        <v>294</v>
      </c>
      <c r="L12" s="225">
        <v>1035.75</v>
      </c>
      <c r="M12" s="225">
        <v>120</v>
      </c>
      <c r="N12" s="225">
        <v>444.34000000000009</v>
      </c>
    </row>
    <row r="13" spans="1:14" ht="12.75" customHeight="1" x14ac:dyDescent="0.2">
      <c r="A13" s="160">
        <v>8</v>
      </c>
      <c r="B13" s="130" t="s">
        <v>968</v>
      </c>
      <c r="C13" s="222"/>
      <c r="D13" s="223"/>
      <c r="E13" s="224">
        <v>3</v>
      </c>
      <c r="F13" s="224">
        <v>69.41</v>
      </c>
      <c r="G13" s="224">
        <v>0</v>
      </c>
      <c r="H13" s="224">
        <v>0</v>
      </c>
      <c r="I13" s="224">
        <v>0</v>
      </c>
      <c r="J13" s="224">
        <v>0</v>
      </c>
      <c r="K13" s="225">
        <v>146</v>
      </c>
      <c r="L13" s="225">
        <v>777.58</v>
      </c>
      <c r="M13" s="225">
        <v>62</v>
      </c>
      <c r="N13" s="225">
        <v>254.64</v>
      </c>
    </row>
    <row r="14" spans="1:14" ht="12.75" customHeight="1" x14ac:dyDescent="0.2">
      <c r="A14" s="160">
        <v>9</v>
      </c>
      <c r="B14" s="130" t="s">
        <v>14</v>
      </c>
      <c r="C14" s="222"/>
      <c r="D14" s="223"/>
      <c r="E14" s="224">
        <v>137</v>
      </c>
      <c r="F14" s="224">
        <v>1628.6799999999998</v>
      </c>
      <c r="G14" s="224">
        <v>55</v>
      </c>
      <c r="H14" s="224">
        <v>727.53</v>
      </c>
      <c r="I14" s="224">
        <v>0</v>
      </c>
      <c r="J14" s="224">
        <v>0</v>
      </c>
      <c r="K14" s="225">
        <v>6664</v>
      </c>
      <c r="L14" s="225">
        <v>34397.649999999994</v>
      </c>
      <c r="M14" s="225">
        <v>2484</v>
      </c>
      <c r="N14" s="225">
        <v>14297.030000000008</v>
      </c>
    </row>
    <row r="15" spans="1:14" ht="12.75" customHeight="1" x14ac:dyDescent="0.2">
      <c r="A15" s="160">
        <v>10</v>
      </c>
      <c r="B15" s="130" t="s">
        <v>15</v>
      </c>
      <c r="C15" s="222"/>
      <c r="D15" s="223"/>
      <c r="E15" s="224">
        <v>813</v>
      </c>
      <c r="F15" s="224">
        <v>2956.9299999999994</v>
      </c>
      <c r="G15" s="224">
        <v>298</v>
      </c>
      <c r="H15" s="224">
        <v>1066.9699999999998</v>
      </c>
      <c r="I15" s="224">
        <v>0</v>
      </c>
      <c r="J15" s="224">
        <v>0</v>
      </c>
      <c r="K15" s="225">
        <v>23611</v>
      </c>
      <c r="L15" s="225">
        <v>136158.24999999985</v>
      </c>
      <c r="M15" s="225">
        <v>8679</v>
      </c>
      <c r="N15" s="225">
        <v>49650.669999999976</v>
      </c>
    </row>
    <row r="16" spans="1:14" ht="12.75" customHeight="1" x14ac:dyDescent="0.2">
      <c r="A16" s="160">
        <v>11</v>
      </c>
      <c r="B16" s="130" t="s">
        <v>16</v>
      </c>
      <c r="C16" s="222"/>
      <c r="D16" s="223"/>
      <c r="E16" s="224">
        <v>16</v>
      </c>
      <c r="F16" s="224">
        <v>97.52000000000001</v>
      </c>
      <c r="G16" s="224">
        <v>9</v>
      </c>
      <c r="H16" s="224">
        <v>72.260000000000005</v>
      </c>
      <c r="I16" s="224">
        <v>0</v>
      </c>
      <c r="J16" s="224">
        <v>0</v>
      </c>
      <c r="K16" s="225">
        <v>1311</v>
      </c>
      <c r="L16" s="225">
        <v>5048.130000000001</v>
      </c>
      <c r="M16" s="225">
        <v>520</v>
      </c>
      <c r="N16" s="225">
        <v>2039.2699999999998</v>
      </c>
    </row>
    <row r="17" spans="1:14" ht="12.75" customHeight="1" x14ac:dyDescent="0.2">
      <c r="A17" s="160">
        <v>12</v>
      </c>
      <c r="B17" s="130" t="s">
        <v>17</v>
      </c>
      <c r="C17" s="222"/>
      <c r="D17" s="223"/>
      <c r="E17" s="224">
        <v>151</v>
      </c>
      <c r="F17" s="224">
        <v>2419.3599999999997</v>
      </c>
      <c r="G17" s="224">
        <v>61</v>
      </c>
      <c r="H17" s="224">
        <v>1014.1399999999999</v>
      </c>
      <c r="I17" s="224">
        <v>0</v>
      </c>
      <c r="J17" s="224">
        <v>0</v>
      </c>
      <c r="K17" s="225">
        <v>4766</v>
      </c>
      <c r="L17" s="225">
        <v>26550.949999999997</v>
      </c>
      <c r="M17" s="225">
        <v>1871</v>
      </c>
      <c r="N17" s="225">
        <v>10869.809999999992</v>
      </c>
    </row>
    <row r="18" spans="1:14" s="149" customFormat="1" ht="12.75" customHeight="1" x14ac:dyDescent="0.2">
      <c r="A18" s="151"/>
      <c r="B18" s="137" t="s">
        <v>18</v>
      </c>
      <c r="C18" s="187"/>
      <c r="D18" s="226"/>
      <c r="E18" s="227">
        <f>SUM(E6:E17)</f>
        <v>1638</v>
      </c>
      <c r="F18" s="227">
        <f>SUM(F6:F17)</f>
        <v>12384.080000000002</v>
      </c>
      <c r="G18" s="227">
        <f t="shared" ref="G18:N18" si="0">SUM(G6:G17)</f>
        <v>629</v>
      </c>
      <c r="H18" s="227">
        <f t="shared" si="0"/>
        <v>4721.5099999999993</v>
      </c>
      <c r="I18" s="227">
        <f t="shared" si="0"/>
        <v>0</v>
      </c>
      <c r="J18" s="227">
        <f t="shared" si="0"/>
        <v>0</v>
      </c>
      <c r="K18" s="233">
        <f>'Pri Sec_outstanding_6'!E18+NPS_OS_8!E18</f>
        <v>61522</v>
      </c>
      <c r="L18" s="233">
        <f>'Pri Sec_outstanding_6'!F18+NPS_OS_8!F18</f>
        <v>311495.45</v>
      </c>
      <c r="M18" s="227">
        <f t="shared" si="0"/>
        <v>23336</v>
      </c>
      <c r="N18" s="227">
        <f t="shared" si="0"/>
        <v>119720.98999999998</v>
      </c>
    </row>
    <row r="19" spans="1:14" ht="12.75" customHeight="1" x14ac:dyDescent="0.2">
      <c r="A19" s="160">
        <v>13</v>
      </c>
      <c r="B19" s="130" t="s">
        <v>19</v>
      </c>
      <c r="C19" s="222"/>
      <c r="D19" s="223"/>
      <c r="E19" s="224">
        <v>1345</v>
      </c>
      <c r="F19" s="224">
        <v>18535.420000000002</v>
      </c>
      <c r="G19" s="224">
        <v>421</v>
      </c>
      <c r="H19" s="224">
        <v>6129.9200000000037</v>
      </c>
      <c r="I19" s="224">
        <v>0</v>
      </c>
      <c r="J19" s="224">
        <v>0</v>
      </c>
      <c r="K19" s="225">
        <v>1345</v>
      </c>
      <c r="L19" s="225">
        <v>12682.55</v>
      </c>
      <c r="M19" s="225">
        <v>421</v>
      </c>
      <c r="N19" s="225">
        <v>4102.4799999999987</v>
      </c>
    </row>
    <row r="20" spans="1:14" ht="12.75" customHeight="1" x14ac:dyDescent="0.2">
      <c r="A20" s="160">
        <v>14</v>
      </c>
      <c r="B20" s="130" t="s">
        <v>20</v>
      </c>
      <c r="C20" s="222"/>
      <c r="D20" s="223"/>
      <c r="E20" s="224">
        <v>0</v>
      </c>
      <c r="F20" s="224">
        <v>0</v>
      </c>
      <c r="G20" s="224">
        <v>0</v>
      </c>
      <c r="H20" s="224">
        <v>0</v>
      </c>
      <c r="I20" s="224">
        <v>0</v>
      </c>
      <c r="J20" s="224">
        <v>0</v>
      </c>
      <c r="K20" s="225">
        <v>0</v>
      </c>
      <c r="L20" s="225">
        <v>0</v>
      </c>
      <c r="M20" s="225">
        <v>0</v>
      </c>
      <c r="N20" s="225">
        <v>0</v>
      </c>
    </row>
    <row r="21" spans="1:14" ht="12.75" customHeight="1" x14ac:dyDescent="0.2">
      <c r="A21" s="160">
        <v>15</v>
      </c>
      <c r="B21" s="130" t="s">
        <v>21</v>
      </c>
      <c r="C21" s="222"/>
      <c r="D21" s="223"/>
      <c r="E21" s="224">
        <v>0</v>
      </c>
      <c r="F21" s="224">
        <v>0</v>
      </c>
      <c r="G21" s="224">
        <v>0</v>
      </c>
      <c r="H21" s="224">
        <v>0</v>
      </c>
      <c r="I21" s="224">
        <v>0</v>
      </c>
      <c r="J21" s="224">
        <v>0</v>
      </c>
      <c r="K21" s="225">
        <v>0</v>
      </c>
      <c r="L21" s="225">
        <v>0</v>
      </c>
      <c r="M21" s="225">
        <v>0</v>
      </c>
      <c r="N21" s="225">
        <v>0</v>
      </c>
    </row>
    <row r="22" spans="1:14" ht="12.75" customHeight="1" x14ac:dyDescent="0.2">
      <c r="A22" s="160">
        <v>16</v>
      </c>
      <c r="B22" s="228" t="s">
        <v>22</v>
      </c>
      <c r="C22" s="229"/>
      <c r="D22" s="230"/>
      <c r="E22" s="231">
        <v>0</v>
      </c>
      <c r="F22" s="231">
        <v>0</v>
      </c>
      <c r="G22" s="231">
        <v>0</v>
      </c>
      <c r="H22" s="231">
        <v>0</v>
      </c>
      <c r="I22" s="231"/>
      <c r="J22" s="231"/>
      <c r="K22" s="225">
        <f>'Pri Sec_outstanding_6'!E22+NPS_OS_8!E22</f>
        <v>0</v>
      </c>
      <c r="L22" s="225">
        <f>'Pri Sec_outstanding_6'!F22+NPS_OS_8!F22</f>
        <v>0</v>
      </c>
      <c r="M22" s="232">
        <v>3</v>
      </c>
      <c r="N22" s="232">
        <v>19.53</v>
      </c>
    </row>
    <row r="23" spans="1:14" ht="12.75" customHeight="1" x14ac:dyDescent="0.2">
      <c r="A23" s="160">
        <v>17</v>
      </c>
      <c r="B23" s="228" t="s">
        <v>23</v>
      </c>
      <c r="C23" s="229"/>
      <c r="D23" s="230"/>
      <c r="E23" s="231">
        <v>0</v>
      </c>
      <c r="F23" s="231">
        <v>0</v>
      </c>
      <c r="G23" s="231">
        <v>0</v>
      </c>
      <c r="H23" s="231">
        <v>0</v>
      </c>
      <c r="I23" s="231">
        <v>0</v>
      </c>
      <c r="J23" s="231">
        <v>0</v>
      </c>
      <c r="K23" s="225">
        <v>24</v>
      </c>
      <c r="L23" s="225">
        <v>42.22</v>
      </c>
      <c r="M23" s="232">
        <v>10</v>
      </c>
      <c r="N23" s="232">
        <v>17.93</v>
      </c>
    </row>
    <row r="24" spans="1:14" ht="12.75" customHeight="1" x14ac:dyDescent="0.2">
      <c r="A24" s="160">
        <v>18</v>
      </c>
      <c r="B24" s="130" t="s">
        <v>851</v>
      </c>
      <c r="C24" s="222"/>
      <c r="D24" s="223"/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5">
        <v>2</v>
      </c>
      <c r="L24" s="225">
        <v>7</v>
      </c>
      <c r="M24" s="225">
        <v>0</v>
      </c>
      <c r="N24" s="225">
        <v>0</v>
      </c>
    </row>
    <row r="25" spans="1:14" ht="12.75" customHeight="1" x14ac:dyDescent="0.2">
      <c r="A25" s="160">
        <v>19</v>
      </c>
      <c r="B25" s="130" t="s">
        <v>25</v>
      </c>
      <c r="C25" s="222"/>
      <c r="D25" s="223"/>
      <c r="E25" s="224">
        <v>0</v>
      </c>
      <c r="F25" s="224">
        <v>0</v>
      </c>
      <c r="G25" s="224">
        <v>0</v>
      </c>
      <c r="H25" s="224">
        <v>0</v>
      </c>
      <c r="I25" s="224">
        <v>0</v>
      </c>
      <c r="J25" s="224">
        <v>0</v>
      </c>
      <c r="K25" s="225">
        <v>15</v>
      </c>
      <c r="L25" s="225">
        <v>132.05000000000001</v>
      </c>
      <c r="M25" s="225">
        <v>6</v>
      </c>
      <c r="N25" s="225">
        <v>44.919999999999995</v>
      </c>
    </row>
    <row r="26" spans="1:14" ht="12.75" customHeight="1" x14ac:dyDescent="0.2">
      <c r="A26" s="160">
        <v>20</v>
      </c>
      <c r="B26" s="130" t="s">
        <v>26</v>
      </c>
      <c r="C26" s="222"/>
      <c r="D26" s="223"/>
      <c r="E26" s="224">
        <v>0</v>
      </c>
      <c r="F26" s="224">
        <v>0</v>
      </c>
      <c r="G26" s="224">
        <v>0</v>
      </c>
      <c r="H26" s="224">
        <v>0</v>
      </c>
      <c r="I26" s="224">
        <v>0</v>
      </c>
      <c r="J26" s="224">
        <v>0</v>
      </c>
      <c r="K26" s="225">
        <v>0</v>
      </c>
      <c r="L26" s="225">
        <v>0</v>
      </c>
      <c r="M26" s="225">
        <v>0</v>
      </c>
      <c r="N26" s="225">
        <v>0</v>
      </c>
    </row>
    <row r="27" spans="1:14" ht="12.75" customHeight="1" x14ac:dyDescent="0.2">
      <c r="A27" s="160">
        <v>21</v>
      </c>
      <c r="B27" s="130" t="s">
        <v>27</v>
      </c>
      <c r="C27" s="222"/>
      <c r="D27" s="223"/>
      <c r="E27" s="224">
        <v>19</v>
      </c>
      <c r="F27" s="224">
        <v>634.10999999999967</v>
      </c>
      <c r="G27" s="224">
        <v>9</v>
      </c>
      <c r="H27" s="224">
        <v>339.29</v>
      </c>
      <c r="I27" s="224">
        <v>0</v>
      </c>
      <c r="J27" s="224">
        <v>0</v>
      </c>
      <c r="K27" s="225">
        <v>636</v>
      </c>
      <c r="L27" s="225">
        <v>3995.3099999999981</v>
      </c>
      <c r="M27" s="225">
        <v>332</v>
      </c>
      <c r="N27" s="225">
        <v>2185.1400000000003</v>
      </c>
    </row>
    <row r="28" spans="1:14" ht="12.75" customHeight="1" x14ac:dyDescent="0.2">
      <c r="A28" s="160">
        <v>22</v>
      </c>
      <c r="B28" s="130" t="s">
        <v>28</v>
      </c>
      <c r="C28" s="223"/>
      <c r="D28" s="223"/>
      <c r="E28" s="225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765</v>
      </c>
      <c r="L28" s="225">
        <v>2509.5400000000004</v>
      </c>
      <c r="M28" s="225">
        <v>309</v>
      </c>
      <c r="N28" s="225">
        <v>1071.97</v>
      </c>
    </row>
    <row r="29" spans="1:14" ht="12.75" customHeight="1" x14ac:dyDescent="0.2">
      <c r="A29" s="160">
        <v>23</v>
      </c>
      <c r="B29" s="130" t="s">
        <v>1000</v>
      </c>
      <c r="C29" s="223"/>
      <c r="D29" s="223"/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25">
        <v>0</v>
      </c>
      <c r="M29" s="225">
        <v>0</v>
      </c>
      <c r="N29" s="225">
        <v>0</v>
      </c>
    </row>
    <row r="30" spans="1:14" ht="12.75" customHeight="1" x14ac:dyDescent="0.2">
      <c r="A30" s="160">
        <v>24</v>
      </c>
      <c r="B30" s="130" t="s">
        <v>30</v>
      </c>
      <c r="C30" s="223"/>
      <c r="D30" s="223"/>
      <c r="E30" s="225">
        <v>0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0</v>
      </c>
      <c r="L30" s="225">
        <v>0</v>
      </c>
      <c r="M30" s="225">
        <v>0</v>
      </c>
      <c r="N30" s="225">
        <v>0</v>
      </c>
    </row>
    <row r="31" spans="1:14" ht="12.75" customHeight="1" x14ac:dyDescent="0.2">
      <c r="A31" s="160">
        <v>25</v>
      </c>
      <c r="B31" s="130" t="s">
        <v>31</v>
      </c>
      <c r="C31" s="223"/>
      <c r="D31" s="223"/>
      <c r="E31" s="225">
        <v>0</v>
      </c>
      <c r="F31" s="225">
        <v>0</v>
      </c>
      <c r="G31" s="225">
        <v>0</v>
      </c>
      <c r="H31" s="225">
        <v>0</v>
      </c>
      <c r="I31" s="225">
        <v>0</v>
      </c>
      <c r="J31" s="225">
        <v>0</v>
      </c>
      <c r="K31" s="225">
        <v>13</v>
      </c>
      <c r="L31" s="225">
        <v>50.88</v>
      </c>
      <c r="M31" s="225">
        <v>4</v>
      </c>
      <c r="N31" s="225">
        <v>10.760000000000002</v>
      </c>
    </row>
    <row r="32" spans="1:14" ht="12.75" customHeight="1" x14ac:dyDescent="0.2">
      <c r="A32" s="160">
        <v>26</v>
      </c>
      <c r="B32" s="130" t="s">
        <v>32</v>
      </c>
      <c r="C32" s="223"/>
      <c r="D32" s="223"/>
      <c r="E32" s="225">
        <v>0</v>
      </c>
      <c r="F32" s="225">
        <v>78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82.36</v>
      </c>
      <c r="M32" s="225">
        <v>0</v>
      </c>
      <c r="N32" s="225">
        <v>37.03</v>
      </c>
    </row>
    <row r="33" spans="1:14" ht="12.75" customHeight="1" x14ac:dyDescent="0.2">
      <c r="A33" s="160">
        <v>27</v>
      </c>
      <c r="B33" s="130" t="s">
        <v>33</v>
      </c>
      <c r="C33" s="223"/>
      <c r="D33" s="223"/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1</v>
      </c>
      <c r="L33" s="225">
        <v>0.84</v>
      </c>
      <c r="M33" s="225">
        <v>1</v>
      </c>
      <c r="N33" s="225">
        <v>0.84</v>
      </c>
    </row>
    <row r="34" spans="1:14" ht="12.75" customHeight="1" x14ac:dyDescent="0.2">
      <c r="A34" s="160">
        <v>28</v>
      </c>
      <c r="B34" s="130" t="s">
        <v>34</v>
      </c>
      <c r="C34" s="223"/>
      <c r="D34" s="223"/>
      <c r="E34" s="225">
        <v>0</v>
      </c>
      <c r="F34" s="225">
        <v>0</v>
      </c>
      <c r="G34" s="225">
        <v>0</v>
      </c>
      <c r="H34" s="225">
        <v>0</v>
      </c>
      <c r="I34" s="225">
        <v>0</v>
      </c>
      <c r="J34" s="225">
        <v>0</v>
      </c>
      <c r="K34" s="225">
        <v>0</v>
      </c>
      <c r="L34" s="225">
        <v>0</v>
      </c>
      <c r="M34" s="225">
        <v>0</v>
      </c>
      <c r="N34" s="225">
        <v>0</v>
      </c>
    </row>
    <row r="35" spans="1:14" ht="12.75" customHeight="1" x14ac:dyDescent="0.2">
      <c r="A35" s="160">
        <v>29</v>
      </c>
      <c r="B35" s="130" t="s">
        <v>35</v>
      </c>
      <c r="C35" s="223"/>
      <c r="D35" s="223"/>
      <c r="E35" s="225">
        <v>0</v>
      </c>
      <c r="F35" s="225">
        <v>0</v>
      </c>
      <c r="G35" s="225">
        <v>0</v>
      </c>
      <c r="H35" s="225">
        <v>0</v>
      </c>
      <c r="I35" s="225">
        <v>0</v>
      </c>
      <c r="J35" s="225">
        <v>0</v>
      </c>
      <c r="K35" s="225">
        <v>1</v>
      </c>
      <c r="L35" s="225">
        <v>1.65</v>
      </c>
      <c r="M35" s="225">
        <v>0</v>
      </c>
      <c r="N35" s="225">
        <v>0</v>
      </c>
    </row>
    <row r="36" spans="1:14" ht="12.75" customHeight="1" x14ac:dyDescent="0.2">
      <c r="A36" s="160">
        <v>30</v>
      </c>
      <c r="B36" s="130" t="s">
        <v>36</v>
      </c>
      <c r="C36" s="223"/>
      <c r="D36" s="223"/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0</v>
      </c>
      <c r="M36" s="225">
        <v>0</v>
      </c>
      <c r="N36" s="225">
        <v>0</v>
      </c>
    </row>
    <row r="37" spans="1:14" ht="12.75" customHeight="1" x14ac:dyDescent="0.2">
      <c r="A37" s="160">
        <v>31</v>
      </c>
      <c r="B37" s="130" t="s">
        <v>37</v>
      </c>
      <c r="C37" s="223"/>
      <c r="D37" s="223"/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10</v>
      </c>
      <c r="L37" s="225">
        <v>48.47</v>
      </c>
      <c r="M37" s="225">
        <v>5</v>
      </c>
      <c r="N37" s="225">
        <v>23.03</v>
      </c>
    </row>
    <row r="38" spans="1:14" ht="12.75" customHeight="1" x14ac:dyDescent="0.2">
      <c r="A38" s="160">
        <v>32</v>
      </c>
      <c r="B38" s="130" t="s">
        <v>38</v>
      </c>
      <c r="C38" s="223"/>
      <c r="D38" s="223"/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f>'Pri Sec_outstanding_6'!E38+NPS_OS_8!E38</f>
        <v>0</v>
      </c>
      <c r="L38" s="225">
        <f>'Pri Sec_outstanding_6'!F38+NPS_OS_8!F38</f>
        <v>0</v>
      </c>
      <c r="M38" s="225">
        <v>0</v>
      </c>
      <c r="N38" s="225">
        <v>0</v>
      </c>
    </row>
    <row r="39" spans="1:14" ht="12.75" customHeight="1" x14ac:dyDescent="0.2">
      <c r="A39" s="160">
        <v>33</v>
      </c>
      <c r="B39" s="130" t="s">
        <v>1001</v>
      </c>
      <c r="C39" s="223"/>
      <c r="D39" s="223"/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25">
        <v>0</v>
      </c>
      <c r="M39" s="225">
        <v>0</v>
      </c>
      <c r="N39" s="225">
        <v>0</v>
      </c>
    </row>
    <row r="40" spans="1:14" ht="12.75" customHeight="1" x14ac:dyDescent="0.2">
      <c r="A40" s="160">
        <v>34</v>
      </c>
      <c r="B40" s="130" t="s">
        <v>40</v>
      </c>
      <c r="C40" s="223"/>
      <c r="D40" s="223"/>
      <c r="E40" s="225">
        <v>8</v>
      </c>
      <c r="F40" s="225">
        <v>174.8</v>
      </c>
      <c r="G40" s="225">
        <v>2</v>
      </c>
      <c r="H40" s="225">
        <v>27.8</v>
      </c>
      <c r="I40" s="225">
        <v>0</v>
      </c>
      <c r="J40" s="225">
        <v>0</v>
      </c>
      <c r="K40" s="225">
        <v>37</v>
      </c>
      <c r="L40" s="225">
        <v>602.33000000000004</v>
      </c>
      <c r="M40" s="225">
        <v>20</v>
      </c>
      <c r="N40" s="225">
        <v>273.07000000000005</v>
      </c>
    </row>
    <row r="41" spans="1:14" s="149" customFormat="1" ht="12.75" customHeight="1" x14ac:dyDescent="0.2">
      <c r="A41" s="151"/>
      <c r="B41" s="137" t="s">
        <v>104</v>
      </c>
      <c r="C41" s="226"/>
      <c r="D41" s="226"/>
      <c r="E41" s="233">
        <f>SUM(E19:E40)</f>
        <v>1372</v>
      </c>
      <c r="F41" s="233">
        <f t="shared" ref="F41:N41" si="1">SUM(F19:F40)</f>
        <v>19422.330000000002</v>
      </c>
      <c r="G41" s="233">
        <f t="shared" si="1"/>
        <v>432</v>
      </c>
      <c r="H41" s="233">
        <f t="shared" si="1"/>
        <v>6497.0100000000039</v>
      </c>
      <c r="I41" s="233">
        <f t="shared" si="1"/>
        <v>0</v>
      </c>
      <c r="J41" s="233">
        <f t="shared" si="1"/>
        <v>0</v>
      </c>
      <c r="K41" s="233">
        <f>'Pri Sec_outstanding_6'!E41+NPS_OS_8!E41</f>
        <v>5123</v>
      </c>
      <c r="L41" s="233">
        <f>'Pri Sec_outstanding_6'!F41+NPS_OS_8!F41</f>
        <v>50110.159999999989</v>
      </c>
      <c r="M41" s="233">
        <f t="shared" si="1"/>
        <v>1111</v>
      </c>
      <c r="N41" s="233">
        <f t="shared" si="1"/>
        <v>7786.6999999999989</v>
      </c>
    </row>
    <row r="42" spans="1:14" s="149" customFormat="1" ht="12.75" customHeight="1" x14ac:dyDescent="0.2">
      <c r="A42" s="151"/>
      <c r="B42" s="137" t="s">
        <v>42</v>
      </c>
      <c r="C42" s="226"/>
      <c r="D42" s="226"/>
      <c r="E42" s="233">
        <f t="shared" ref="E42:J42" si="2">E41+E18</f>
        <v>3010</v>
      </c>
      <c r="F42" s="233">
        <f t="shared" si="2"/>
        <v>31806.410000000003</v>
      </c>
      <c r="G42" s="233">
        <f t="shared" si="2"/>
        <v>1061</v>
      </c>
      <c r="H42" s="233">
        <f t="shared" si="2"/>
        <v>11218.520000000004</v>
      </c>
      <c r="I42" s="233">
        <f t="shared" si="2"/>
        <v>0</v>
      </c>
      <c r="J42" s="233">
        <f t="shared" si="2"/>
        <v>0</v>
      </c>
      <c r="K42" s="233">
        <f>'Pri Sec_outstanding_6'!E42+NPS_OS_8!E42</f>
        <v>66645</v>
      </c>
      <c r="L42" s="233">
        <f>'Pri Sec_outstanding_6'!F42+NPS_OS_8!F42</f>
        <v>361605.61</v>
      </c>
      <c r="M42" s="233">
        <f>M41+M18</f>
        <v>24447</v>
      </c>
      <c r="N42" s="233">
        <f>N41+N18</f>
        <v>127507.68999999997</v>
      </c>
    </row>
    <row r="43" spans="1:14" ht="12.75" customHeight="1" x14ac:dyDescent="0.2">
      <c r="A43" s="160">
        <v>35</v>
      </c>
      <c r="B43" s="130" t="s">
        <v>43</v>
      </c>
      <c r="C43" s="223"/>
      <c r="D43" s="223"/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221</v>
      </c>
      <c r="L43" s="225">
        <v>481.57000000000016</v>
      </c>
      <c r="M43" s="225">
        <v>142</v>
      </c>
      <c r="N43" s="225">
        <v>144.44999999999999</v>
      </c>
    </row>
    <row r="44" spans="1:14" ht="12.75" customHeight="1" x14ac:dyDescent="0.2">
      <c r="A44" s="160">
        <v>36</v>
      </c>
      <c r="B44" s="130" t="s">
        <v>44</v>
      </c>
      <c r="C44" s="223"/>
      <c r="D44" s="223"/>
      <c r="E44" s="239">
        <v>16</v>
      </c>
      <c r="F44" s="239">
        <v>138.69</v>
      </c>
      <c r="G44" s="239">
        <v>5</v>
      </c>
      <c r="H44" s="239">
        <v>24.150000000000002</v>
      </c>
      <c r="I44" s="239">
        <v>0</v>
      </c>
      <c r="J44" s="239">
        <v>0</v>
      </c>
      <c r="K44" s="225">
        <v>2069</v>
      </c>
      <c r="L44" s="225">
        <v>5180.4799999999977</v>
      </c>
      <c r="M44" s="239">
        <v>761</v>
      </c>
      <c r="N44" s="225">
        <v>1876.3700000000006</v>
      </c>
    </row>
    <row r="45" spans="1:14" s="149" customFormat="1" ht="12.75" customHeight="1" x14ac:dyDescent="0.2">
      <c r="A45" s="151"/>
      <c r="B45" s="137" t="s">
        <v>45</v>
      </c>
      <c r="C45" s="226"/>
      <c r="D45" s="235"/>
      <c r="E45" s="240">
        <f t="shared" ref="E45:N45" si="3">E44+E43</f>
        <v>16</v>
      </c>
      <c r="F45" s="240">
        <f t="shared" si="3"/>
        <v>138.69</v>
      </c>
      <c r="G45" s="240">
        <f t="shared" si="3"/>
        <v>5</v>
      </c>
      <c r="H45" s="240">
        <f t="shared" si="3"/>
        <v>24.150000000000002</v>
      </c>
      <c r="I45" s="240">
        <f t="shared" si="3"/>
        <v>0</v>
      </c>
      <c r="J45" s="240">
        <f t="shared" si="3"/>
        <v>0</v>
      </c>
      <c r="K45" s="233">
        <f>'Pri Sec_outstanding_6'!E45+NPS_OS_8!E45</f>
        <v>2290</v>
      </c>
      <c r="L45" s="233">
        <f>'Pri Sec_outstanding_6'!F45+NPS_OS_8!F45</f>
        <v>5662.0399999999981</v>
      </c>
      <c r="M45" s="240">
        <f t="shared" si="3"/>
        <v>903</v>
      </c>
      <c r="N45" s="237">
        <f t="shared" si="3"/>
        <v>2020.8200000000006</v>
      </c>
    </row>
    <row r="46" spans="1:14" ht="12.75" customHeight="1" x14ac:dyDescent="0.2">
      <c r="A46" s="160">
        <v>37</v>
      </c>
      <c r="B46" s="130" t="s">
        <v>46</v>
      </c>
      <c r="C46" s="223"/>
      <c r="D46" s="236"/>
      <c r="E46" s="241">
        <v>2</v>
      </c>
      <c r="F46" s="241">
        <v>16</v>
      </c>
      <c r="G46" s="241">
        <v>0</v>
      </c>
      <c r="H46" s="241">
        <v>0</v>
      </c>
      <c r="I46" s="241">
        <v>0</v>
      </c>
      <c r="J46" s="241">
        <v>0</v>
      </c>
      <c r="K46" s="241">
        <v>68</v>
      </c>
      <c r="L46" s="241">
        <v>135</v>
      </c>
      <c r="M46" s="241">
        <v>0</v>
      </c>
      <c r="N46" s="241">
        <v>0</v>
      </c>
    </row>
    <row r="47" spans="1:14" s="149" customFormat="1" ht="12.75" customHeight="1" x14ac:dyDescent="0.2">
      <c r="A47" s="151"/>
      <c r="B47" s="137" t="s">
        <v>47</v>
      </c>
      <c r="C47" s="226"/>
      <c r="D47" s="235"/>
      <c r="E47" s="240">
        <f t="shared" ref="E47:N47" si="4">E46</f>
        <v>2</v>
      </c>
      <c r="F47" s="240">
        <f t="shared" si="4"/>
        <v>16</v>
      </c>
      <c r="G47" s="240">
        <f t="shared" si="4"/>
        <v>0</v>
      </c>
      <c r="H47" s="240">
        <f t="shared" si="4"/>
        <v>0</v>
      </c>
      <c r="I47" s="240">
        <f t="shared" si="4"/>
        <v>0</v>
      </c>
      <c r="J47" s="240">
        <f t="shared" si="4"/>
        <v>0</v>
      </c>
      <c r="K47" s="240">
        <f t="shared" si="4"/>
        <v>68</v>
      </c>
      <c r="L47" s="240">
        <f t="shared" si="4"/>
        <v>135</v>
      </c>
      <c r="M47" s="240">
        <f t="shared" si="4"/>
        <v>0</v>
      </c>
      <c r="N47" s="240">
        <f t="shared" si="4"/>
        <v>0</v>
      </c>
    </row>
    <row r="48" spans="1:14" ht="12.75" customHeight="1" x14ac:dyDescent="0.2">
      <c r="A48" s="160">
        <v>38</v>
      </c>
      <c r="B48" s="130" t="s">
        <v>48</v>
      </c>
      <c r="C48" s="223"/>
      <c r="D48" s="236"/>
      <c r="E48" s="241">
        <v>0</v>
      </c>
      <c r="F48" s="241">
        <v>0</v>
      </c>
      <c r="G48" s="241">
        <v>0</v>
      </c>
      <c r="H48" s="241">
        <v>0</v>
      </c>
      <c r="I48" s="241">
        <v>0</v>
      </c>
      <c r="J48" s="241">
        <v>0</v>
      </c>
      <c r="K48" s="225">
        <v>0</v>
      </c>
      <c r="L48" s="225">
        <v>0</v>
      </c>
      <c r="M48" s="241">
        <v>0</v>
      </c>
      <c r="N48" s="238">
        <v>0</v>
      </c>
    </row>
    <row r="49" spans="1:14" ht="12.75" customHeight="1" x14ac:dyDescent="0.2">
      <c r="A49" s="160">
        <v>39</v>
      </c>
      <c r="B49" s="130" t="s">
        <v>49</v>
      </c>
      <c r="C49" s="223"/>
      <c r="D49" s="236"/>
      <c r="E49" s="241">
        <v>0</v>
      </c>
      <c r="F49" s="242">
        <v>0</v>
      </c>
      <c r="G49" s="241">
        <v>0</v>
      </c>
      <c r="H49" s="242">
        <v>0</v>
      </c>
      <c r="I49" s="241">
        <v>0</v>
      </c>
      <c r="J49" s="241">
        <v>0</v>
      </c>
      <c r="K49" s="225">
        <v>0</v>
      </c>
      <c r="L49" s="225">
        <v>0</v>
      </c>
      <c r="M49" s="241">
        <v>0</v>
      </c>
      <c r="N49" s="238">
        <v>0</v>
      </c>
    </row>
    <row r="50" spans="1:14" ht="12.75" customHeight="1" x14ac:dyDescent="0.2">
      <c r="A50" s="160">
        <v>40</v>
      </c>
      <c r="B50" s="130" t="s">
        <v>50</v>
      </c>
      <c r="C50" s="223"/>
      <c r="D50" s="236"/>
      <c r="E50" s="241">
        <v>1</v>
      </c>
      <c r="F50" s="241">
        <v>0.5</v>
      </c>
      <c r="G50" s="241">
        <v>1</v>
      </c>
      <c r="H50" s="241">
        <v>0.5</v>
      </c>
      <c r="I50" s="241">
        <v>0</v>
      </c>
      <c r="J50" s="241">
        <v>0</v>
      </c>
      <c r="K50" s="225">
        <v>0</v>
      </c>
      <c r="L50" s="225">
        <v>0</v>
      </c>
      <c r="M50" s="241">
        <v>0</v>
      </c>
      <c r="N50" s="238">
        <v>0</v>
      </c>
    </row>
    <row r="51" spans="1:14" ht="12.75" customHeight="1" x14ac:dyDescent="0.2">
      <c r="A51" s="160">
        <v>41</v>
      </c>
      <c r="B51" s="130" t="s">
        <v>52</v>
      </c>
      <c r="C51" s="223"/>
      <c r="D51" s="236"/>
      <c r="E51" s="241">
        <v>0</v>
      </c>
      <c r="F51" s="241">
        <v>0</v>
      </c>
      <c r="G51" s="241">
        <v>0</v>
      </c>
      <c r="H51" s="241">
        <v>0</v>
      </c>
      <c r="I51" s="241">
        <v>0</v>
      </c>
      <c r="J51" s="241">
        <v>0</v>
      </c>
      <c r="K51" s="225">
        <v>0</v>
      </c>
      <c r="L51" s="225">
        <v>0</v>
      </c>
      <c r="M51" s="241">
        <v>0</v>
      </c>
      <c r="N51" s="238">
        <v>0</v>
      </c>
    </row>
    <row r="52" spans="1:14" ht="12.75" customHeight="1" x14ac:dyDescent="0.2">
      <c r="A52" s="160">
        <v>42</v>
      </c>
      <c r="B52" s="130" t="s">
        <v>1009</v>
      </c>
      <c r="C52" s="223"/>
      <c r="D52" s="236"/>
      <c r="E52" s="241">
        <v>0</v>
      </c>
      <c r="F52" s="241">
        <v>0</v>
      </c>
      <c r="G52" s="241">
        <v>0</v>
      </c>
      <c r="H52" s="241">
        <v>0</v>
      </c>
      <c r="I52" s="241"/>
      <c r="J52" s="241"/>
      <c r="K52" s="225">
        <v>0</v>
      </c>
      <c r="L52" s="225">
        <v>0</v>
      </c>
      <c r="M52" s="241">
        <v>0</v>
      </c>
      <c r="N52" s="238">
        <v>0</v>
      </c>
    </row>
    <row r="53" spans="1:14" ht="12.75" customHeight="1" x14ac:dyDescent="0.2">
      <c r="A53" s="160">
        <v>43</v>
      </c>
      <c r="B53" s="130" t="s">
        <v>53</v>
      </c>
      <c r="C53" s="223"/>
      <c r="D53" s="236"/>
      <c r="E53" s="241">
        <v>0</v>
      </c>
      <c r="F53" s="241">
        <v>0</v>
      </c>
      <c r="G53" s="241">
        <v>0</v>
      </c>
      <c r="H53" s="241">
        <v>0</v>
      </c>
      <c r="I53" s="241">
        <v>0</v>
      </c>
      <c r="J53" s="241">
        <v>0</v>
      </c>
      <c r="K53" s="225">
        <v>0</v>
      </c>
      <c r="L53" s="225">
        <v>0</v>
      </c>
      <c r="M53" s="241">
        <v>0</v>
      </c>
      <c r="N53" s="238">
        <v>0</v>
      </c>
    </row>
    <row r="54" spans="1:14" ht="12.75" customHeight="1" x14ac:dyDescent="0.2">
      <c r="A54" s="160">
        <v>44</v>
      </c>
      <c r="B54" s="130" t="s">
        <v>54</v>
      </c>
      <c r="C54" s="223"/>
      <c r="D54" s="223"/>
      <c r="E54" s="232">
        <v>0</v>
      </c>
      <c r="F54" s="232">
        <v>0</v>
      </c>
      <c r="G54" s="232">
        <v>0</v>
      </c>
      <c r="H54" s="232">
        <v>0</v>
      </c>
      <c r="I54" s="232">
        <v>0</v>
      </c>
      <c r="J54" s="232">
        <v>0</v>
      </c>
      <c r="K54" s="225">
        <v>0</v>
      </c>
      <c r="L54" s="225">
        <v>0</v>
      </c>
      <c r="M54" s="241">
        <v>0</v>
      </c>
      <c r="N54" s="238">
        <v>0</v>
      </c>
    </row>
    <row r="55" spans="1:14" ht="12.75" customHeight="1" x14ac:dyDescent="0.2">
      <c r="A55" s="160">
        <v>45</v>
      </c>
      <c r="B55" s="130" t="s">
        <v>55</v>
      </c>
      <c r="C55" s="223"/>
      <c r="D55" s="223"/>
      <c r="E55" s="225">
        <v>0</v>
      </c>
      <c r="F55" s="225">
        <v>0</v>
      </c>
      <c r="G55" s="225">
        <v>0</v>
      </c>
      <c r="H55" s="225">
        <v>0</v>
      </c>
      <c r="I55" s="225">
        <v>0</v>
      </c>
      <c r="J55" s="225">
        <v>0</v>
      </c>
      <c r="K55" s="225">
        <v>0</v>
      </c>
      <c r="L55" s="225">
        <v>0</v>
      </c>
      <c r="M55" s="241">
        <v>0</v>
      </c>
      <c r="N55" s="238">
        <v>0</v>
      </c>
    </row>
    <row r="56" spans="1:14" s="149" customFormat="1" ht="12.75" customHeight="1" x14ac:dyDescent="0.2">
      <c r="A56" s="151"/>
      <c r="B56" s="137" t="s">
        <v>56</v>
      </c>
      <c r="C56" s="226"/>
      <c r="D56" s="226"/>
      <c r="E56" s="233">
        <f>SUM(E48:E55)</f>
        <v>1</v>
      </c>
      <c r="F56" s="233">
        <f t="shared" ref="F56:M56" si="5">SUM(F48:F55)</f>
        <v>0.5</v>
      </c>
      <c r="G56" s="233">
        <f t="shared" si="5"/>
        <v>1</v>
      </c>
      <c r="H56" s="233">
        <f t="shared" si="5"/>
        <v>0.5</v>
      </c>
      <c r="I56" s="233">
        <f t="shared" si="5"/>
        <v>0</v>
      </c>
      <c r="J56" s="233">
        <f t="shared" si="5"/>
        <v>0</v>
      </c>
      <c r="K56" s="233">
        <f t="shared" si="5"/>
        <v>0</v>
      </c>
      <c r="L56" s="233">
        <f t="shared" si="5"/>
        <v>0</v>
      </c>
      <c r="M56" s="233">
        <f t="shared" si="5"/>
        <v>0</v>
      </c>
      <c r="N56" s="233">
        <f>SUM(N48:N55)</f>
        <v>0</v>
      </c>
    </row>
    <row r="57" spans="1:14" s="149" customFormat="1" ht="12.75" customHeight="1" x14ac:dyDescent="0.2">
      <c r="A57" s="226"/>
      <c r="B57" s="226" t="s">
        <v>6</v>
      </c>
      <c r="C57" s="226"/>
      <c r="D57" s="226"/>
      <c r="E57" s="233">
        <f t="shared" ref="E57:N57" si="6">E56+E47+E45+E42</f>
        <v>3029</v>
      </c>
      <c r="F57" s="233">
        <f t="shared" si="6"/>
        <v>31961.600000000002</v>
      </c>
      <c r="G57" s="233">
        <f t="shared" si="6"/>
        <v>1067</v>
      </c>
      <c r="H57" s="233">
        <f t="shared" si="6"/>
        <v>11243.170000000004</v>
      </c>
      <c r="I57" s="233">
        <f t="shared" si="6"/>
        <v>0</v>
      </c>
      <c r="J57" s="233">
        <f t="shared" si="6"/>
        <v>0</v>
      </c>
      <c r="K57" s="233">
        <f t="shared" si="6"/>
        <v>69003</v>
      </c>
      <c r="L57" s="233">
        <f t="shared" si="6"/>
        <v>367402.64999999997</v>
      </c>
      <c r="M57" s="233">
        <f t="shared" si="6"/>
        <v>25350</v>
      </c>
      <c r="N57" s="233">
        <f t="shared" si="6"/>
        <v>129528.50999999998</v>
      </c>
    </row>
    <row r="58" spans="1:14" ht="12.75" customHeight="1" x14ac:dyDescent="0.2">
      <c r="A58" s="205"/>
      <c r="B58" s="205"/>
      <c r="C58" s="198"/>
      <c r="D58" s="198"/>
      <c r="E58" s="198"/>
      <c r="F58" s="199" t="s">
        <v>1085</v>
      </c>
      <c r="G58" s="198"/>
      <c r="H58" s="198"/>
      <c r="I58" s="198"/>
      <c r="J58" s="198"/>
      <c r="K58" s="198"/>
      <c r="L58" s="198"/>
      <c r="M58" s="198"/>
      <c r="N58" s="198"/>
    </row>
    <row r="59" spans="1:14" ht="12.75" customHeight="1" x14ac:dyDescent="0.2">
      <c r="A59" s="205"/>
      <c r="B59" s="205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</row>
    <row r="60" spans="1:14" ht="12.75" customHeight="1" x14ac:dyDescent="0.2">
      <c r="A60" s="205"/>
      <c r="B60" s="205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</row>
    <row r="61" spans="1:14" ht="12.75" customHeight="1" x14ac:dyDescent="0.2">
      <c r="A61" s="205"/>
      <c r="B61" s="205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</row>
    <row r="62" spans="1:14" ht="12.75" customHeight="1" x14ac:dyDescent="0.2">
      <c r="A62" s="205"/>
      <c r="B62" s="205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</row>
    <row r="63" spans="1:14" ht="12.75" customHeight="1" x14ac:dyDescent="0.2">
      <c r="A63" s="205"/>
      <c r="B63" s="205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</row>
    <row r="64" spans="1:14" ht="12.75" customHeight="1" x14ac:dyDescent="0.2">
      <c r="A64" s="205"/>
      <c r="B64" s="205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</row>
    <row r="65" spans="1:14" ht="12.75" customHeight="1" x14ac:dyDescent="0.2">
      <c r="A65" s="205"/>
      <c r="B65" s="205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</row>
    <row r="66" spans="1:14" ht="12.75" customHeight="1" x14ac:dyDescent="0.2">
      <c r="A66" s="205"/>
      <c r="B66" s="205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</row>
    <row r="67" spans="1:14" ht="12.75" customHeight="1" x14ac:dyDescent="0.2">
      <c r="A67" s="205"/>
      <c r="B67" s="205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</row>
    <row r="68" spans="1:14" ht="12.75" customHeight="1" x14ac:dyDescent="0.2">
      <c r="A68" s="205"/>
      <c r="B68" s="205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</row>
    <row r="69" spans="1:14" ht="12.75" customHeight="1" x14ac:dyDescent="0.2">
      <c r="A69" s="205"/>
      <c r="B69" s="205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</row>
    <row r="70" spans="1:14" ht="12.75" customHeight="1" x14ac:dyDescent="0.2">
      <c r="A70" s="205"/>
      <c r="B70" s="205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</row>
    <row r="71" spans="1:14" ht="12.75" customHeight="1" x14ac:dyDescent="0.2">
      <c r="A71" s="205"/>
      <c r="B71" s="205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</row>
    <row r="72" spans="1:14" ht="12.75" customHeight="1" x14ac:dyDescent="0.2">
      <c r="A72" s="205"/>
      <c r="B72" s="205"/>
      <c r="C72" s="198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198"/>
    </row>
    <row r="73" spans="1:14" ht="12.75" customHeight="1" x14ac:dyDescent="0.2">
      <c r="A73" s="205"/>
      <c r="B73" s="205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</row>
    <row r="74" spans="1:14" ht="12.75" customHeight="1" x14ac:dyDescent="0.2">
      <c r="A74" s="205"/>
      <c r="B74" s="205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</row>
    <row r="75" spans="1:14" ht="12.75" customHeight="1" x14ac:dyDescent="0.2">
      <c r="A75" s="205"/>
      <c r="B75" s="205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</row>
    <row r="76" spans="1:14" ht="12.75" customHeight="1" x14ac:dyDescent="0.2">
      <c r="A76" s="205"/>
      <c r="B76" s="205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</row>
    <row r="77" spans="1:14" ht="12.75" customHeight="1" x14ac:dyDescent="0.2">
      <c r="A77" s="205"/>
      <c r="B77" s="205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</row>
    <row r="78" spans="1:14" ht="12.75" customHeight="1" x14ac:dyDescent="0.2">
      <c r="A78" s="205"/>
      <c r="B78" s="205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</row>
    <row r="79" spans="1:14" ht="12.75" customHeight="1" x14ac:dyDescent="0.2">
      <c r="A79" s="205"/>
      <c r="B79" s="205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</row>
    <row r="80" spans="1:14" ht="12.75" customHeight="1" x14ac:dyDescent="0.2">
      <c r="A80" s="205"/>
      <c r="B80" s="205"/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</row>
    <row r="81" spans="1:14" ht="12.75" customHeight="1" x14ac:dyDescent="0.2">
      <c r="A81" s="205"/>
      <c r="B81" s="205"/>
      <c r="C81" s="198"/>
      <c r="D81" s="198"/>
      <c r="E81" s="198"/>
      <c r="F81" s="198"/>
      <c r="G81" s="198"/>
      <c r="H81" s="198"/>
      <c r="I81" s="198"/>
      <c r="J81" s="198"/>
      <c r="K81" s="198"/>
      <c r="L81" s="198"/>
      <c r="M81" s="198"/>
      <c r="N81" s="198"/>
    </row>
    <row r="82" spans="1:14" ht="12.75" customHeight="1" x14ac:dyDescent="0.2">
      <c r="A82" s="205"/>
      <c r="B82" s="205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</row>
    <row r="83" spans="1:14" ht="12.75" customHeight="1" x14ac:dyDescent="0.2">
      <c r="A83" s="205"/>
      <c r="B83" s="205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</row>
    <row r="84" spans="1:14" ht="12.75" customHeight="1" x14ac:dyDescent="0.2">
      <c r="A84" s="205"/>
      <c r="B84" s="205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</row>
    <row r="85" spans="1:14" ht="12.75" customHeight="1" x14ac:dyDescent="0.2">
      <c r="A85" s="205"/>
      <c r="B85" s="205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</row>
    <row r="86" spans="1:14" ht="12.75" customHeight="1" x14ac:dyDescent="0.2">
      <c r="A86" s="205"/>
      <c r="B86" s="205"/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</row>
    <row r="87" spans="1:14" ht="12.75" customHeight="1" x14ac:dyDescent="0.2">
      <c r="A87" s="205"/>
      <c r="B87" s="205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</row>
    <row r="88" spans="1:14" ht="12.75" customHeight="1" x14ac:dyDescent="0.2">
      <c r="A88" s="205"/>
      <c r="B88" s="205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</row>
    <row r="89" spans="1:14" ht="12.75" customHeight="1" x14ac:dyDescent="0.2">
      <c r="A89" s="205"/>
      <c r="B89" s="205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</row>
    <row r="90" spans="1:14" ht="12.75" customHeight="1" x14ac:dyDescent="0.2">
      <c r="A90" s="205"/>
      <c r="B90" s="205"/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</row>
    <row r="91" spans="1:14" ht="12.75" customHeight="1" x14ac:dyDescent="0.2">
      <c r="A91" s="205"/>
      <c r="B91" s="205"/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</row>
    <row r="92" spans="1:14" ht="12.75" customHeight="1" x14ac:dyDescent="0.2">
      <c r="A92" s="205"/>
      <c r="B92" s="205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</row>
    <row r="93" spans="1:14" ht="12.75" customHeight="1" x14ac:dyDescent="0.2">
      <c r="A93" s="205"/>
      <c r="B93" s="205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</row>
    <row r="94" spans="1:14" ht="12.75" customHeight="1" x14ac:dyDescent="0.2">
      <c r="A94" s="205"/>
      <c r="B94" s="205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</row>
    <row r="95" spans="1:14" ht="12.75" customHeight="1" x14ac:dyDescent="0.2">
      <c r="A95" s="205"/>
      <c r="B95" s="205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</row>
    <row r="96" spans="1:14" ht="12.75" customHeight="1" x14ac:dyDescent="0.2">
      <c r="A96" s="205"/>
      <c r="B96" s="205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</row>
    <row r="97" spans="1:14" ht="12.75" customHeight="1" x14ac:dyDescent="0.2">
      <c r="A97" s="205"/>
      <c r="B97" s="205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</row>
    <row r="98" spans="1:14" ht="12.75" customHeight="1" x14ac:dyDescent="0.2">
      <c r="A98" s="205"/>
      <c r="B98" s="205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</row>
    <row r="99" spans="1:14" ht="12.75" customHeight="1" x14ac:dyDescent="0.2">
      <c r="A99" s="205"/>
      <c r="B99" s="205"/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98"/>
      <c r="N99" s="198"/>
    </row>
    <row r="100" spans="1:14" ht="12.75" customHeight="1" x14ac:dyDescent="0.2">
      <c r="A100" s="205"/>
      <c r="B100" s="205"/>
      <c r="C100" s="198"/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</row>
  </sheetData>
  <mergeCells count="15">
    <mergeCell ref="M4:N4"/>
    <mergeCell ref="I3:J3"/>
    <mergeCell ref="A1:N1"/>
    <mergeCell ref="B2:C2"/>
    <mergeCell ref="K2:L2"/>
    <mergeCell ref="M3:N3"/>
    <mergeCell ref="K3:L3"/>
    <mergeCell ref="C4:D4"/>
    <mergeCell ref="C3:D3"/>
    <mergeCell ref="E3:F3"/>
    <mergeCell ref="G3:H3"/>
    <mergeCell ref="K4:L4"/>
    <mergeCell ref="E4:F4"/>
    <mergeCell ref="G4:H4"/>
    <mergeCell ref="I4:J4"/>
  </mergeCells>
  <pageMargins left="0.95" right="0" top="0.75" bottom="0" header="0" footer="0"/>
  <pageSetup paperSize="9" scale="8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00"/>
  <sheetViews>
    <sheetView workbookViewId="0">
      <pane xSplit="2" ySplit="4" topLeftCell="C37" activePane="bottomRight" state="frozen"/>
      <selection pane="topRight" activeCell="C1" sqref="C1"/>
      <selection pane="bottomLeft" activeCell="A5" sqref="A5"/>
      <selection pane="bottomRight" activeCell="N58" sqref="N58"/>
    </sheetView>
  </sheetViews>
  <sheetFormatPr defaultColWidth="14.42578125" defaultRowHeight="15" customHeight="1" x14ac:dyDescent="0.2"/>
  <cols>
    <col min="1" max="1" width="6" style="83" customWidth="1"/>
    <col min="2" max="2" width="35.5703125" style="83" bestFit="1" customWidth="1"/>
    <col min="3" max="3" width="9.85546875" style="83" customWidth="1"/>
    <col min="4" max="4" width="8.5703125" style="83" customWidth="1"/>
    <col min="5" max="5" width="10.140625" style="83" customWidth="1"/>
    <col min="6" max="6" width="9.140625" style="83" customWidth="1"/>
    <col min="7" max="7" width="10.140625" style="83" customWidth="1"/>
    <col min="8" max="9" width="9.85546875" style="83" customWidth="1"/>
    <col min="10" max="10" width="9.140625" style="83" customWidth="1"/>
    <col min="11" max="11" width="14.42578125" style="156"/>
    <col min="12" max="16384" width="14.42578125" style="83"/>
  </cols>
  <sheetData>
    <row r="1" spans="1:12" ht="15" customHeight="1" x14ac:dyDescent="0.2">
      <c r="A1" s="481" t="s">
        <v>1057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2" ht="15" customHeight="1" x14ac:dyDescent="0.2">
      <c r="A2" s="244"/>
      <c r="B2" s="249" t="s">
        <v>61</v>
      </c>
      <c r="C2" s="250"/>
      <c r="D2" s="250"/>
      <c r="E2" s="251"/>
      <c r="F2" s="251"/>
      <c r="G2" s="252"/>
      <c r="H2" s="251"/>
      <c r="I2" s="505" t="s">
        <v>178</v>
      </c>
      <c r="J2" s="506"/>
    </row>
    <row r="3" spans="1:12" ht="15.75" customHeight="1" x14ac:dyDescent="0.2">
      <c r="A3" s="421" t="s">
        <v>149</v>
      </c>
      <c r="B3" s="507" t="s">
        <v>2</v>
      </c>
      <c r="C3" s="395" t="s">
        <v>1013</v>
      </c>
      <c r="D3" s="420"/>
      <c r="E3" s="420"/>
      <c r="F3" s="413"/>
      <c r="G3" s="395" t="s">
        <v>179</v>
      </c>
      <c r="H3" s="420"/>
      <c r="I3" s="420"/>
      <c r="J3" s="413"/>
    </row>
    <row r="4" spans="1:12" ht="45.75" customHeight="1" x14ac:dyDescent="0.2">
      <c r="A4" s="417"/>
      <c r="B4" s="508"/>
      <c r="C4" s="395" t="s">
        <v>1011</v>
      </c>
      <c r="D4" s="413"/>
      <c r="E4" s="395" t="s">
        <v>1012</v>
      </c>
      <c r="F4" s="413"/>
      <c r="G4" s="395" t="s">
        <v>180</v>
      </c>
      <c r="H4" s="413"/>
      <c r="I4" s="395" t="s">
        <v>181</v>
      </c>
      <c r="J4" s="413"/>
    </row>
    <row r="5" spans="1:12" ht="15" customHeight="1" x14ac:dyDescent="0.2">
      <c r="A5" s="234"/>
      <c r="B5" s="248"/>
      <c r="C5" s="129" t="s">
        <v>83</v>
      </c>
      <c r="D5" s="110" t="s">
        <v>84</v>
      </c>
      <c r="E5" s="129" t="s">
        <v>83</v>
      </c>
      <c r="F5" s="129" t="s">
        <v>84</v>
      </c>
      <c r="G5" s="129" t="s">
        <v>83</v>
      </c>
      <c r="H5" s="110" t="s">
        <v>84</v>
      </c>
      <c r="I5" s="129" t="s">
        <v>83</v>
      </c>
      <c r="J5" s="129" t="s">
        <v>84</v>
      </c>
    </row>
    <row r="6" spans="1:12" ht="13.5" customHeight="1" x14ac:dyDescent="0.2">
      <c r="A6" s="160">
        <v>1</v>
      </c>
      <c r="B6" s="130" t="s">
        <v>7</v>
      </c>
      <c r="C6" s="130">
        <v>15</v>
      </c>
      <c r="D6" s="130">
        <v>4.0200000000000005</v>
      </c>
      <c r="E6" s="130">
        <v>13</v>
      </c>
      <c r="F6" s="130">
        <v>25.970000000000002</v>
      </c>
      <c r="G6" s="130">
        <v>15</v>
      </c>
      <c r="H6" s="130">
        <v>4.0200000000000005</v>
      </c>
      <c r="I6" s="130">
        <v>13</v>
      </c>
      <c r="J6" s="130">
        <v>25.970000000000002</v>
      </c>
      <c r="L6" s="156"/>
    </row>
    <row r="7" spans="1:12" ht="13.5" customHeight="1" x14ac:dyDescent="0.2">
      <c r="A7" s="160">
        <v>2</v>
      </c>
      <c r="B7" s="130" t="s">
        <v>8</v>
      </c>
      <c r="C7" s="130">
        <v>1</v>
      </c>
      <c r="D7" s="130">
        <v>0</v>
      </c>
      <c r="E7" s="130">
        <v>113</v>
      </c>
      <c r="F7" s="130">
        <v>437.47999999999996</v>
      </c>
      <c r="G7" s="130">
        <v>1</v>
      </c>
      <c r="H7" s="130">
        <v>0</v>
      </c>
      <c r="I7" s="130">
        <v>113</v>
      </c>
      <c r="J7" s="130">
        <v>437.47999999999996</v>
      </c>
      <c r="L7" s="156"/>
    </row>
    <row r="8" spans="1:12" ht="13.5" customHeight="1" x14ac:dyDescent="0.2">
      <c r="A8" s="160">
        <v>3</v>
      </c>
      <c r="B8" s="130" t="s">
        <v>9</v>
      </c>
      <c r="C8" s="130">
        <v>11</v>
      </c>
      <c r="D8" s="130">
        <v>3.1999999999999997</v>
      </c>
      <c r="E8" s="130">
        <v>169</v>
      </c>
      <c r="F8" s="130">
        <v>327.15000000000003</v>
      </c>
      <c r="G8" s="130">
        <v>11</v>
      </c>
      <c r="H8" s="130">
        <v>3.1999999999999997</v>
      </c>
      <c r="I8" s="130">
        <v>169</v>
      </c>
      <c r="J8" s="130">
        <v>327.15000000000003</v>
      </c>
      <c r="L8" s="156"/>
    </row>
    <row r="9" spans="1:12" ht="13.5" customHeight="1" x14ac:dyDescent="0.2">
      <c r="A9" s="160">
        <v>4</v>
      </c>
      <c r="B9" s="130" t="s">
        <v>10</v>
      </c>
      <c r="C9" s="130">
        <v>120</v>
      </c>
      <c r="D9" s="130">
        <v>1.2300000000000002</v>
      </c>
      <c r="E9" s="130">
        <v>22</v>
      </c>
      <c r="F9" s="130">
        <v>26.27</v>
      </c>
      <c r="G9" s="130">
        <v>120</v>
      </c>
      <c r="H9" s="130">
        <v>1.2300000000000002</v>
      </c>
      <c r="I9" s="130">
        <v>22</v>
      </c>
      <c r="J9" s="130">
        <v>26.27</v>
      </c>
      <c r="L9" s="156"/>
    </row>
    <row r="10" spans="1:12" ht="13.5" customHeight="1" x14ac:dyDescent="0.2">
      <c r="A10" s="160">
        <v>5</v>
      </c>
      <c r="B10" s="130" t="s">
        <v>11</v>
      </c>
      <c r="C10" s="130">
        <v>501</v>
      </c>
      <c r="D10" s="130">
        <v>46.410000000000018</v>
      </c>
      <c r="E10" s="130">
        <v>1029</v>
      </c>
      <c r="F10" s="130">
        <v>1241.9200000000003</v>
      </c>
      <c r="G10" s="130">
        <v>501</v>
      </c>
      <c r="H10" s="130">
        <v>46.410000000000018</v>
      </c>
      <c r="I10" s="130">
        <v>1029</v>
      </c>
      <c r="J10" s="130">
        <v>1241.9200000000003</v>
      </c>
      <c r="L10" s="156"/>
    </row>
    <row r="11" spans="1:12" ht="13.5" customHeight="1" x14ac:dyDescent="0.2">
      <c r="A11" s="160">
        <v>6</v>
      </c>
      <c r="B11" s="130" t="s">
        <v>12</v>
      </c>
      <c r="C11" s="130">
        <v>199</v>
      </c>
      <c r="D11" s="130">
        <v>7.7399999999999975</v>
      </c>
      <c r="E11" s="130">
        <v>84</v>
      </c>
      <c r="F11" s="130">
        <v>336.62999999999994</v>
      </c>
      <c r="G11" s="130">
        <v>12394</v>
      </c>
      <c r="H11" s="130">
        <v>4177.3199999999988</v>
      </c>
      <c r="I11" s="130">
        <v>5277</v>
      </c>
      <c r="J11" s="130">
        <v>8881.510000000002</v>
      </c>
      <c r="L11" s="156"/>
    </row>
    <row r="12" spans="1:12" ht="13.5" customHeight="1" x14ac:dyDescent="0.2">
      <c r="A12" s="160">
        <v>7</v>
      </c>
      <c r="B12" s="130" t="s">
        <v>13</v>
      </c>
      <c r="C12" s="130">
        <v>6</v>
      </c>
      <c r="D12" s="130">
        <v>8.9700000000000006</v>
      </c>
      <c r="E12" s="130">
        <v>6</v>
      </c>
      <c r="F12" s="130">
        <v>8.9700000000000006</v>
      </c>
      <c r="G12" s="130">
        <v>6</v>
      </c>
      <c r="H12" s="130">
        <v>8.9700000000000006</v>
      </c>
      <c r="I12" s="130">
        <v>6</v>
      </c>
      <c r="J12" s="130">
        <v>8.9700000000000006</v>
      </c>
      <c r="L12" s="156"/>
    </row>
    <row r="13" spans="1:12" ht="13.5" customHeight="1" x14ac:dyDescent="0.2">
      <c r="A13" s="160">
        <v>8</v>
      </c>
      <c r="B13" s="130" t="s">
        <v>968</v>
      </c>
      <c r="C13" s="130">
        <v>18</v>
      </c>
      <c r="D13" s="130">
        <v>0.12</v>
      </c>
      <c r="E13" s="130">
        <v>0</v>
      </c>
      <c r="F13" s="130">
        <v>0</v>
      </c>
      <c r="G13" s="130">
        <v>18</v>
      </c>
      <c r="H13" s="130">
        <v>0.12</v>
      </c>
      <c r="I13" s="130">
        <v>0</v>
      </c>
      <c r="J13" s="130">
        <v>0</v>
      </c>
      <c r="L13" s="156"/>
    </row>
    <row r="14" spans="1:12" ht="13.5" customHeight="1" x14ac:dyDescent="0.2">
      <c r="A14" s="160">
        <v>9</v>
      </c>
      <c r="B14" s="130" t="s">
        <v>14</v>
      </c>
      <c r="C14" s="130">
        <v>177</v>
      </c>
      <c r="D14" s="130">
        <v>2.0400000000000005</v>
      </c>
      <c r="E14" s="130">
        <v>100</v>
      </c>
      <c r="F14" s="130">
        <v>115.73</v>
      </c>
      <c r="G14" s="130">
        <v>177</v>
      </c>
      <c r="H14" s="130">
        <v>2.0400000000000005</v>
      </c>
      <c r="I14" s="130">
        <v>100</v>
      </c>
      <c r="J14" s="130">
        <v>115.73</v>
      </c>
      <c r="L14" s="156"/>
    </row>
    <row r="15" spans="1:12" ht="13.5" customHeight="1" x14ac:dyDescent="0.2">
      <c r="A15" s="160">
        <v>10</v>
      </c>
      <c r="B15" s="130" t="s">
        <v>15</v>
      </c>
      <c r="C15" s="130">
        <v>31511</v>
      </c>
      <c r="D15" s="130">
        <v>12051.33</v>
      </c>
      <c r="E15" s="130">
        <v>2595</v>
      </c>
      <c r="F15" s="130">
        <v>3572.4300000000003</v>
      </c>
      <c r="G15" s="130">
        <v>31511</v>
      </c>
      <c r="H15" s="130">
        <v>12051.33</v>
      </c>
      <c r="I15" s="130">
        <v>2413</v>
      </c>
      <c r="J15" s="130">
        <v>3454.3200000000011</v>
      </c>
      <c r="L15" s="156"/>
    </row>
    <row r="16" spans="1:12" ht="13.5" customHeight="1" x14ac:dyDescent="0.2">
      <c r="A16" s="160">
        <v>11</v>
      </c>
      <c r="B16" s="130" t="s">
        <v>16</v>
      </c>
      <c r="C16" s="130">
        <v>36</v>
      </c>
      <c r="D16" s="130">
        <v>1.5900000000000003</v>
      </c>
      <c r="E16" s="130">
        <v>9</v>
      </c>
      <c r="F16" s="130">
        <v>54</v>
      </c>
      <c r="G16" s="130">
        <v>36</v>
      </c>
      <c r="H16" s="130">
        <v>1.5900000000000003</v>
      </c>
      <c r="I16" s="130">
        <v>9</v>
      </c>
      <c r="J16" s="130">
        <v>54</v>
      </c>
      <c r="L16" s="156"/>
    </row>
    <row r="17" spans="1:12" ht="13.5" customHeight="1" x14ac:dyDescent="0.2">
      <c r="A17" s="160">
        <v>12</v>
      </c>
      <c r="B17" s="130" t="s">
        <v>17</v>
      </c>
      <c r="C17" s="130">
        <v>1</v>
      </c>
      <c r="D17" s="130">
        <v>0.02</v>
      </c>
      <c r="E17" s="130">
        <v>53</v>
      </c>
      <c r="F17" s="130">
        <v>184.3</v>
      </c>
      <c r="G17" s="130">
        <v>1</v>
      </c>
      <c r="H17" s="130">
        <v>0.02</v>
      </c>
      <c r="I17" s="130">
        <v>53</v>
      </c>
      <c r="J17" s="130">
        <v>184.3</v>
      </c>
      <c r="L17" s="156"/>
    </row>
    <row r="18" spans="1:12" ht="13.5" customHeight="1" x14ac:dyDescent="0.2">
      <c r="A18" s="151"/>
      <c r="B18" s="137" t="s">
        <v>18</v>
      </c>
      <c r="C18" s="137">
        <f t="shared" ref="C18:J18" si="0">SUM(C6:C17)</f>
        <v>32596</v>
      </c>
      <c r="D18" s="137">
        <f t="shared" si="0"/>
        <v>12126.67</v>
      </c>
      <c r="E18" s="137">
        <f t="shared" si="0"/>
        <v>4193</v>
      </c>
      <c r="F18" s="137">
        <f t="shared" si="0"/>
        <v>6330.8500000000013</v>
      </c>
      <c r="G18" s="137">
        <f t="shared" si="0"/>
        <v>44791</v>
      </c>
      <c r="H18" s="137">
        <f t="shared" si="0"/>
        <v>16296.25</v>
      </c>
      <c r="I18" s="137">
        <f t="shared" si="0"/>
        <v>9204</v>
      </c>
      <c r="J18" s="137">
        <f t="shared" si="0"/>
        <v>14757.620000000003</v>
      </c>
    </row>
    <row r="19" spans="1:12" ht="13.5" customHeight="1" x14ac:dyDescent="0.2">
      <c r="A19" s="160">
        <v>13</v>
      </c>
      <c r="B19" s="130" t="s">
        <v>19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</row>
    <row r="20" spans="1:12" ht="13.5" customHeight="1" x14ac:dyDescent="0.2">
      <c r="A20" s="160">
        <v>14</v>
      </c>
      <c r="B20" s="130" t="s">
        <v>20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</row>
    <row r="21" spans="1:12" ht="13.5" customHeight="1" x14ac:dyDescent="0.2">
      <c r="A21" s="160">
        <v>15</v>
      </c>
      <c r="B21" s="130" t="s">
        <v>21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</row>
    <row r="22" spans="1:12" ht="13.5" customHeight="1" x14ac:dyDescent="0.2">
      <c r="A22" s="160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</row>
    <row r="23" spans="1:12" ht="13.5" customHeight="1" x14ac:dyDescent="0.2">
      <c r="A23" s="160">
        <v>17</v>
      </c>
      <c r="B23" s="130" t="s">
        <v>23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</row>
    <row r="24" spans="1:12" ht="13.5" customHeight="1" x14ac:dyDescent="0.2">
      <c r="A24" s="160">
        <v>18</v>
      </c>
      <c r="B24" s="130" t="s">
        <v>851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</row>
    <row r="25" spans="1:12" ht="13.5" customHeight="1" x14ac:dyDescent="0.2">
      <c r="A25" s="160">
        <v>19</v>
      </c>
      <c r="B25" s="130" t="s">
        <v>25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</row>
    <row r="26" spans="1:12" ht="13.5" customHeight="1" x14ac:dyDescent="0.2">
      <c r="A26" s="160">
        <v>20</v>
      </c>
      <c r="B26" s="130" t="s">
        <v>26</v>
      </c>
      <c r="C26" s="130">
        <v>1227</v>
      </c>
      <c r="D26" s="130">
        <v>1156.4799999999998</v>
      </c>
      <c r="E26" s="130">
        <v>3902</v>
      </c>
      <c r="F26" s="130">
        <v>14503.060000000001</v>
      </c>
      <c r="G26" s="130">
        <v>1227</v>
      </c>
      <c r="H26" s="130">
        <v>1156.4799999999998</v>
      </c>
      <c r="I26" s="130">
        <v>3902</v>
      </c>
      <c r="J26" s="130">
        <v>14503.060000000001</v>
      </c>
    </row>
    <row r="27" spans="1:12" ht="13.5" customHeight="1" x14ac:dyDescent="0.2">
      <c r="A27" s="160">
        <v>21</v>
      </c>
      <c r="B27" s="130" t="s">
        <v>27</v>
      </c>
      <c r="C27" s="130">
        <v>0</v>
      </c>
      <c r="D27" s="130">
        <v>0</v>
      </c>
      <c r="E27" s="130">
        <v>421</v>
      </c>
      <c r="F27" s="130">
        <v>1439.2199999999998</v>
      </c>
      <c r="G27" s="130">
        <v>0</v>
      </c>
      <c r="H27" s="130">
        <v>0</v>
      </c>
      <c r="I27" s="130">
        <v>421</v>
      </c>
      <c r="J27" s="130">
        <v>1439.2199999999998</v>
      </c>
    </row>
    <row r="28" spans="1:12" ht="13.5" customHeight="1" x14ac:dyDescent="0.2">
      <c r="A28" s="160">
        <v>22</v>
      </c>
      <c r="B28" s="130" t="s">
        <v>28</v>
      </c>
      <c r="C28" s="130">
        <v>0</v>
      </c>
      <c r="D28" s="130">
        <v>0</v>
      </c>
      <c r="E28" s="130">
        <v>201</v>
      </c>
      <c r="F28" s="130">
        <v>408.68999999999994</v>
      </c>
      <c r="G28" s="130">
        <v>0</v>
      </c>
      <c r="H28" s="130">
        <v>0</v>
      </c>
      <c r="I28" s="130">
        <v>201</v>
      </c>
      <c r="J28" s="130">
        <v>408.68999999999994</v>
      </c>
    </row>
    <row r="29" spans="1:12" ht="13.5" customHeight="1" x14ac:dyDescent="0.2">
      <c r="A29" s="160">
        <v>23</v>
      </c>
      <c r="B29" s="130" t="s">
        <v>1000</v>
      </c>
      <c r="C29" s="130">
        <v>1</v>
      </c>
      <c r="D29" s="130">
        <v>0.21</v>
      </c>
      <c r="E29" s="130">
        <v>0</v>
      </c>
      <c r="F29" s="130">
        <v>0</v>
      </c>
      <c r="G29" s="130">
        <v>1</v>
      </c>
      <c r="H29" s="130">
        <v>0.21</v>
      </c>
      <c r="I29" s="130">
        <v>0</v>
      </c>
      <c r="J29" s="130">
        <v>0</v>
      </c>
    </row>
    <row r="30" spans="1:12" ht="13.5" customHeight="1" x14ac:dyDescent="0.2">
      <c r="A30" s="160">
        <v>24</v>
      </c>
      <c r="B30" s="130" t="s">
        <v>30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</row>
    <row r="31" spans="1:12" ht="13.5" customHeight="1" x14ac:dyDescent="0.2">
      <c r="A31" s="160">
        <v>25</v>
      </c>
      <c r="B31" s="130" t="s">
        <v>31</v>
      </c>
      <c r="C31" s="130">
        <v>0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</row>
    <row r="32" spans="1:12" ht="13.5" customHeight="1" x14ac:dyDescent="0.2">
      <c r="A32" s="160">
        <v>26</v>
      </c>
      <c r="B32" s="130" t="s">
        <v>32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</row>
    <row r="33" spans="1:10" ht="13.5" customHeight="1" x14ac:dyDescent="0.2">
      <c r="A33" s="160">
        <v>27</v>
      </c>
      <c r="B33" s="130" t="s">
        <v>33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</row>
    <row r="34" spans="1:10" ht="13.5" customHeight="1" x14ac:dyDescent="0.2">
      <c r="A34" s="160">
        <v>28</v>
      </c>
      <c r="B34" s="130" t="s">
        <v>34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</row>
    <row r="35" spans="1:10" ht="13.5" customHeight="1" x14ac:dyDescent="0.2">
      <c r="A35" s="160">
        <v>29</v>
      </c>
      <c r="B35" s="130" t="s">
        <v>35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</row>
    <row r="36" spans="1:10" ht="13.5" customHeight="1" x14ac:dyDescent="0.2">
      <c r="A36" s="160">
        <v>30</v>
      </c>
      <c r="B36" s="130" t="s">
        <v>36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</row>
    <row r="37" spans="1:10" ht="13.5" customHeight="1" x14ac:dyDescent="0.2">
      <c r="A37" s="160">
        <v>31</v>
      </c>
      <c r="B37" s="130" t="s">
        <v>37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</row>
    <row r="38" spans="1:10" ht="13.5" customHeight="1" x14ac:dyDescent="0.2">
      <c r="A38" s="160">
        <v>32</v>
      </c>
      <c r="B38" s="130" t="s">
        <v>1002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</row>
    <row r="39" spans="1:10" ht="13.5" customHeight="1" x14ac:dyDescent="0.2">
      <c r="A39" s="160">
        <v>33</v>
      </c>
      <c r="B39" s="130" t="s">
        <v>39</v>
      </c>
      <c r="C39" s="130">
        <v>0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</row>
    <row r="40" spans="1:10" ht="13.5" customHeight="1" x14ac:dyDescent="0.2">
      <c r="A40" s="160">
        <v>34</v>
      </c>
      <c r="B40" s="130" t="s">
        <v>40</v>
      </c>
      <c r="C40" s="130">
        <v>0</v>
      </c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</row>
    <row r="41" spans="1:10" ht="13.5" customHeight="1" x14ac:dyDescent="0.2">
      <c r="A41" s="151"/>
      <c r="B41" s="137" t="s">
        <v>104</v>
      </c>
      <c r="C41" s="137">
        <f>SUM(C19:C40)</f>
        <v>1228</v>
      </c>
      <c r="D41" s="137">
        <f t="shared" ref="D41:J41" si="1">SUM(D19:D40)</f>
        <v>1156.6899999999998</v>
      </c>
      <c r="E41" s="137">
        <f t="shared" si="1"/>
        <v>4524</v>
      </c>
      <c r="F41" s="137">
        <f t="shared" si="1"/>
        <v>16350.970000000001</v>
      </c>
      <c r="G41" s="137">
        <f t="shared" si="1"/>
        <v>1228</v>
      </c>
      <c r="H41" s="137">
        <f t="shared" si="1"/>
        <v>1156.6899999999998</v>
      </c>
      <c r="I41" s="137">
        <f t="shared" si="1"/>
        <v>4524</v>
      </c>
      <c r="J41" s="137">
        <f t="shared" si="1"/>
        <v>16350.970000000001</v>
      </c>
    </row>
    <row r="42" spans="1:10" ht="13.5" customHeight="1" x14ac:dyDescent="0.2">
      <c r="A42" s="151"/>
      <c r="B42" s="137" t="s">
        <v>42</v>
      </c>
      <c r="C42" s="186">
        <f t="shared" ref="C42:J42" si="2">C41+C18</f>
        <v>33824</v>
      </c>
      <c r="D42" s="186">
        <f t="shared" si="2"/>
        <v>13283.36</v>
      </c>
      <c r="E42" s="186">
        <f t="shared" si="2"/>
        <v>8717</v>
      </c>
      <c r="F42" s="186">
        <f t="shared" si="2"/>
        <v>22681.820000000003</v>
      </c>
      <c r="G42" s="186">
        <f t="shared" si="2"/>
        <v>46019</v>
      </c>
      <c r="H42" s="186">
        <f t="shared" si="2"/>
        <v>17452.939999999999</v>
      </c>
      <c r="I42" s="186">
        <f t="shared" si="2"/>
        <v>13728</v>
      </c>
      <c r="J42" s="186">
        <f t="shared" si="2"/>
        <v>31108.590000000004</v>
      </c>
    </row>
    <row r="43" spans="1:10" ht="13.5" customHeight="1" x14ac:dyDescent="0.2">
      <c r="A43" s="160">
        <v>35</v>
      </c>
      <c r="B43" s="130" t="s">
        <v>43</v>
      </c>
      <c r="C43" s="130">
        <v>1841</v>
      </c>
      <c r="D43" s="130">
        <v>51.089999999999989</v>
      </c>
      <c r="E43" s="130">
        <v>4198</v>
      </c>
      <c r="F43" s="130">
        <v>5569.5699999999988</v>
      </c>
      <c r="G43" s="130">
        <v>1841</v>
      </c>
      <c r="H43" s="130">
        <v>51.089999999999989</v>
      </c>
      <c r="I43" s="130">
        <v>4198</v>
      </c>
      <c r="J43" s="130">
        <v>5569.5699999999988</v>
      </c>
    </row>
    <row r="44" spans="1:10" ht="13.5" customHeight="1" x14ac:dyDescent="0.2">
      <c r="A44" s="160">
        <v>36</v>
      </c>
      <c r="B44" s="130" t="s">
        <v>44</v>
      </c>
      <c r="C44" s="130">
        <v>2313</v>
      </c>
      <c r="D44" s="130">
        <v>121.23999999999994</v>
      </c>
      <c r="E44" s="130">
        <v>1571</v>
      </c>
      <c r="F44" s="130">
        <v>1151.5899999999995</v>
      </c>
      <c r="G44" s="130">
        <v>2313</v>
      </c>
      <c r="H44" s="130">
        <v>121.23999999999994</v>
      </c>
      <c r="I44" s="130">
        <v>1571</v>
      </c>
      <c r="J44" s="130">
        <v>9319.75</v>
      </c>
    </row>
    <row r="45" spans="1:10" ht="13.5" customHeight="1" x14ac:dyDescent="0.2">
      <c r="A45" s="151"/>
      <c r="B45" s="137" t="s">
        <v>45</v>
      </c>
      <c r="C45" s="137">
        <f t="shared" ref="C45:J45" si="3">SUM(C43:C44)</f>
        <v>4154</v>
      </c>
      <c r="D45" s="137">
        <f t="shared" si="3"/>
        <v>172.32999999999993</v>
      </c>
      <c r="E45" s="137">
        <f t="shared" si="3"/>
        <v>5769</v>
      </c>
      <c r="F45" s="137">
        <f t="shared" si="3"/>
        <v>6721.159999999998</v>
      </c>
      <c r="G45" s="137">
        <f t="shared" si="3"/>
        <v>4154</v>
      </c>
      <c r="H45" s="137">
        <f t="shared" si="3"/>
        <v>172.32999999999993</v>
      </c>
      <c r="I45" s="137">
        <f t="shared" si="3"/>
        <v>5769</v>
      </c>
      <c r="J45" s="137">
        <f t="shared" si="3"/>
        <v>14889.32</v>
      </c>
    </row>
    <row r="46" spans="1:10" ht="13.5" customHeight="1" x14ac:dyDescent="0.2">
      <c r="A46" s="160">
        <v>37</v>
      </c>
      <c r="B46" s="130" t="s">
        <v>46</v>
      </c>
      <c r="C46" s="130">
        <v>0</v>
      </c>
      <c r="D46" s="130">
        <v>0</v>
      </c>
      <c r="E46" s="130">
        <v>1628</v>
      </c>
      <c r="F46" s="130">
        <v>75.290000000000006</v>
      </c>
      <c r="G46" s="130">
        <v>25373</v>
      </c>
      <c r="H46" s="130">
        <v>1173.42</v>
      </c>
      <c r="I46" s="130">
        <v>13941</v>
      </c>
      <c r="J46" s="130">
        <v>644.75</v>
      </c>
    </row>
    <row r="47" spans="1:10" ht="13.5" customHeight="1" x14ac:dyDescent="0.2">
      <c r="A47" s="151"/>
      <c r="B47" s="137" t="s">
        <v>47</v>
      </c>
      <c r="C47" s="137">
        <f t="shared" ref="C47:J47" si="4">C46</f>
        <v>0</v>
      </c>
      <c r="D47" s="137">
        <f t="shared" si="4"/>
        <v>0</v>
      </c>
      <c r="E47" s="137">
        <f t="shared" si="4"/>
        <v>1628</v>
      </c>
      <c r="F47" s="137">
        <f t="shared" si="4"/>
        <v>75.290000000000006</v>
      </c>
      <c r="G47" s="137">
        <f t="shared" si="4"/>
        <v>25373</v>
      </c>
      <c r="H47" s="137">
        <f t="shared" si="4"/>
        <v>1173.42</v>
      </c>
      <c r="I47" s="137">
        <f t="shared" si="4"/>
        <v>13941</v>
      </c>
      <c r="J47" s="137">
        <f t="shared" si="4"/>
        <v>644.75</v>
      </c>
    </row>
    <row r="48" spans="1:10" ht="13.5" customHeight="1" x14ac:dyDescent="0.2">
      <c r="A48" s="160">
        <v>38</v>
      </c>
      <c r="B48" s="130" t="s">
        <v>48</v>
      </c>
      <c r="C48" s="130">
        <v>0</v>
      </c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</row>
    <row r="49" spans="1:10" ht="13.5" customHeight="1" x14ac:dyDescent="0.2">
      <c r="A49" s="160">
        <v>39</v>
      </c>
      <c r="B49" s="130" t="s">
        <v>49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</row>
    <row r="50" spans="1:10" ht="13.5" customHeight="1" x14ac:dyDescent="0.2">
      <c r="A50" s="160">
        <v>40</v>
      </c>
      <c r="B50" s="130" t="s">
        <v>50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</row>
    <row r="51" spans="1:10" ht="13.5" customHeight="1" x14ac:dyDescent="0.2">
      <c r="A51" s="160">
        <v>41</v>
      </c>
      <c r="B51" s="130" t="s">
        <v>52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</row>
    <row r="52" spans="1:10" ht="13.5" customHeight="1" x14ac:dyDescent="0.2">
      <c r="A52" s="160">
        <v>42</v>
      </c>
      <c r="B52" s="130" t="s">
        <v>1009</v>
      </c>
      <c r="C52" s="130">
        <v>0</v>
      </c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</row>
    <row r="53" spans="1:10" ht="13.5" customHeight="1" x14ac:dyDescent="0.2">
      <c r="A53" s="160">
        <v>43</v>
      </c>
      <c r="B53" s="130" t="s">
        <v>53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</row>
    <row r="54" spans="1:10" ht="13.5" customHeight="1" x14ac:dyDescent="0.2">
      <c r="A54" s="160">
        <v>44</v>
      </c>
      <c r="B54" s="130" t="s">
        <v>54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</row>
    <row r="55" spans="1:10" ht="13.5" customHeight="1" x14ac:dyDescent="0.2">
      <c r="A55" s="160">
        <v>45</v>
      </c>
      <c r="B55" s="130" t="s">
        <v>55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</row>
    <row r="56" spans="1:10" ht="12.75" customHeight="1" x14ac:dyDescent="0.2">
      <c r="A56" s="151"/>
      <c r="B56" s="137" t="s">
        <v>56</v>
      </c>
      <c r="C56" s="137">
        <f>SUM(C48:C55)</f>
        <v>0</v>
      </c>
      <c r="D56" s="137">
        <f t="shared" ref="D56:J56" si="5">SUM(D48:D55)</f>
        <v>0</v>
      </c>
      <c r="E56" s="137">
        <f t="shared" si="5"/>
        <v>0</v>
      </c>
      <c r="F56" s="137">
        <f t="shared" si="5"/>
        <v>0</v>
      </c>
      <c r="G56" s="137">
        <f t="shared" si="5"/>
        <v>0</v>
      </c>
      <c r="H56" s="137">
        <f t="shared" si="5"/>
        <v>0</v>
      </c>
      <c r="I56" s="137">
        <f t="shared" si="5"/>
        <v>0</v>
      </c>
      <c r="J56" s="137">
        <f t="shared" si="5"/>
        <v>0</v>
      </c>
    </row>
    <row r="57" spans="1:10" ht="13.5" customHeight="1" x14ac:dyDescent="0.2">
      <c r="A57" s="129"/>
      <c r="B57" s="186" t="s">
        <v>6</v>
      </c>
      <c r="C57" s="137">
        <f t="shared" ref="C57:J57" si="6">C56+C47+C45+C42</f>
        <v>37978</v>
      </c>
      <c r="D57" s="137">
        <f t="shared" si="6"/>
        <v>13455.69</v>
      </c>
      <c r="E57" s="137">
        <f t="shared" si="6"/>
        <v>16114</v>
      </c>
      <c r="F57" s="137">
        <f t="shared" si="6"/>
        <v>29478.27</v>
      </c>
      <c r="G57" s="137">
        <f t="shared" si="6"/>
        <v>75546</v>
      </c>
      <c r="H57" s="137">
        <f t="shared" si="6"/>
        <v>18798.689999999999</v>
      </c>
      <c r="I57" s="137">
        <f t="shared" si="6"/>
        <v>33438</v>
      </c>
      <c r="J57" s="137">
        <f t="shared" si="6"/>
        <v>46642.66</v>
      </c>
    </row>
    <row r="58" spans="1:10" ht="15" customHeight="1" x14ac:dyDescent="0.2">
      <c r="A58" s="253"/>
      <c r="B58" s="252"/>
      <c r="C58" s="245"/>
      <c r="D58" s="245"/>
      <c r="E58" s="245"/>
      <c r="F58" s="245" t="s">
        <v>1086</v>
      </c>
      <c r="G58" s="254"/>
      <c r="H58" s="245"/>
      <c r="I58" s="254"/>
      <c r="J58" s="245"/>
    </row>
    <row r="59" spans="1:10" ht="15.75" customHeight="1" x14ac:dyDescent="0.2">
      <c r="A59" s="253"/>
      <c r="B59" s="252"/>
      <c r="C59" s="251"/>
      <c r="D59" s="251"/>
      <c r="E59" s="251"/>
      <c r="F59" s="251"/>
      <c r="G59" s="252"/>
      <c r="H59" s="251"/>
      <c r="I59" s="252"/>
      <c r="J59" s="251"/>
    </row>
    <row r="60" spans="1:10" ht="15" customHeight="1" x14ac:dyDescent="0.2">
      <c r="A60" s="253"/>
      <c r="B60" s="252"/>
      <c r="C60" s="251"/>
      <c r="D60" s="251"/>
      <c r="E60" s="251"/>
      <c r="F60" s="251"/>
      <c r="G60" s="252"/>
      <c r="H60" s="251"/>
      <c r="I60" s="251"/>
      <c r="J60" s="251"/>
    </row>
    <row r="61" spans="1:10" ht="15.75" customHeight="1" x14ac:dyDescent="0.2">
      <c r="A61" s="253"/>
      <c r="B61" s="252"/>
      <c r="C61" s="251"/>
      <c r="D61" s="251"/>
      <c r="E61" s="251"/>
      <c r="F61" s="251"/>
      <c r="G61" s="252"/>
      <c r="H61" s="251"/>
      <c r="I61" s="252"/>
      <c r="J61" s="251"/>
    </row>
    <row r="62" spans="1:10" ht="15.75" customHeight="1" x14ac:dyDescent="0.2">
      <c r="A62" s="253"/>
      <c r="B62" s="252"/>
      <c r="C62" s="251"/>
      <c r="D62" s="251"/>
      <c r="E62" s="251"/>
      <c r="F62" s="251"/>
      <c r="G62" s="252"/>
      <c r="H62" s="251"/>
      <c r="I62" s="252"/>
      <c r="J62" s="251"/>
    </row>
    <row r="63" spans="1:10" ht="15.75" customHeight="1" x14ac:dyDescent="0.2">
      <c r="A63" s="253"/>
      <c r="B63" s="252"/>
      <c r="C63" s="251"/>
      <c r="D63" s="251"/>
      <c r="E63" s="251"/>
      <c r="F63" s="251"/>
      <c r="G63" s="252"/>
      <c r="H63" s="251"/>
      <c r="I63" s="252"/>
      <c r="J63" s="251"/>
    </row>
    <row r="64" spans="1:10" ht="15.75" customHeight="1" x14ac:dyDescent="0.2">
      <c r="A64" s="253"/>
      <c r="B64" s="252"/>
      <c r="C64" s="251"/>
      <c r="D64" s="251"/>
      <c r="E64" s="251"/>
      <c r="F64" s="251"/>
      <c r="G64" s="252"/>
      <c r="H64" s="251"/>
      <c r="I64" s="252"/>
      <c r="J64" s="251"/>
    </row>
    <row r="65" spans="1:10" ht="15.75" customHeight="1" x14ac:dyDescent="0.2">
      <c r="A65" s="253"/>
      <c r="B65" s="252"/>
      <c r="C65" s="251"/>
      <c r="D65" s="251"/>
      <c r="E65" s="251"/>
      <c r="F65" s="251"/>
      <c r="G65" s="252"/>
      <c r="H65" s="251"/>
      <c r="I65" s="252"/>
      <c r="J65" s="251"/>
    </row>
    <row r="66" spans="1:10" ht="15.75" customHeight="1" x14ac:dyDescent="0.2">
      <c r="A66" s="253"/>
      <c r="B66" s="252"/>
      <c r="C66" s="251"/>
      <c r="D66" s="251"/>
      <c r="E66" s="251"/>
      <c r="F66" s="251"/>
      <c r="G66" s="252"/>
      <c r="H66" s="251"/>
      <c r="I66" s="252"/>
      <c r="J66" s="251"/>
    </row>
    <row r="67" spans="1:10" ht="15.75" customHeight="1" x14ac:dyDescent="0.2">
      <c r="A67" s="253"/>
      <c r="B67" s="252"/>
      <c r="C67" s="251"/>
      <c r="D67" s="251"/>
      <c r="E67" s="251"/>
      <c r="F67" s="251"/>
      <c r="G67" s="252"/>
      <c r="H67" s="251"/>
      <c r="I67" s="252"/>
      <c r="J67" s="251"/>
    </row>
    <row r="68" spans="1:10" ht="15.75" customHeight="1" x14ac:dyDescent="0.2">
      <c r="A68" s="253"/>
      <c r="B68" s="252"/>
      <c r="C68" s="251"/>
      <c r="D68" s="251"/>
      <c r="E68" s="251"/>
      <c r="F68" s="251"/>
      <c r="G68" s="252"/>
      <c r="H68" s="251"/>
      <c r="I68" s="252"/>
      <c r="J68" s="251"/>
    </row>
    <row r="69" spans="1:10" ht="15.75" customHeight="1" x14ac:dyDescent="0.2">
      <c r="A69" s="253"/>
      <c r="B69" s="252"/>
      <c r="C69" s="251"/>
      <c r="D69" s="251"/>
      <c r="E69" s="251"/>
      <c r="F69" s="251"/>
      <c r="G69" s="252"/>
      <c r="H69" s="251"/>
      <c r="I69" s="252"/>
      <c r="J69" s="251"/>
    </row>
    <row r="70" spans="1:10" ht="15.75" customHeight="1" x14ac:dyDescent="0.2">
      <c r="A70" s="253"/>
      <c r="B70" s="252"/>
      <c r="C70" s="251"/>
      <c r="D70" s="251"/>
      <c r="E70" s="251"/>
      <c r="F70" s="251"/>
      <c r="G70" s="252"/>
      <c r="H70" s="251"/>
      <c r="I70" s="252"/>
      <c r="J70" s="251"/>
    </row>
    <row r="71" spans="1:10" ht="15.75" customHeight="1" x14ac:dyDescent="0.2">
      <c r="A71" s="253"/>
      <c r="B71" s="252"/>
      <c r="C71" s="251"/>
      <c r="D71" s="251"/>
      <c r="E71" s="251"/>
      <c r="F71" s="251"/>
      <c r="G71" s="252"/>
      <c r="H71" s="251"/>
      <c r="I71" s="252"/>
      <c r="J71" s="251"/>
    </row>
    <row r="72" spans="1:10" ht="15.75" customHeight="1" x14ac:dyDescent="0.2">
      <c r="A72" s="253"/>
      <c r="B72" s="252"/>
      <c r="C72" s="251"/>
      <c r="D72" s="251"/>
      <c r="E72" s="251"/>
      <c r="F72" s="251"/>
      <c r="G72" s="252"/>
      <c r="H72" s="251"/>
      <c r="I72" s="252"/>
      <c r="J72" s="251"/>
    </row>
    <row r="73" spans="1:10" ht="15.75" customHeight="1" x14ac:dyDescent="0.2">
      <c r="A73" s="253"/>
      <c r="B73" s="252"/>
      <c r="C73" s="251"/>
      <c r="D73" s="251"/>
      <c r="E73" s="251"/>
      <c r="F73" s="251"/>
      <c r="G73" s="252"/>
      <c r="H73" s="251"/>
      <c r="I73" s="252"/>
      <c r="J73" s="251"/>
    </row>
    <row r="74" spans="1:10" ht="15.75" customHeight="1" x14ac:dyDescent="0.2">
      <c r="A74" s="253"/>
      <c r="B74" s="252"/>
      <c r="C74" s="251"/>
      <c r="D74" s="251"/>
      <c r="E74" s="251"/>
      <c r="F74" s="251"/>
      <c r="G74" s="252"/>
      <c r="H74" s="251"/>
      <c r="I74" s="252"/>
      <c r="J74" s="251"/>
    </row>
    <row r="75" spans="1:10" ht="15.75" customHeight="1" x14ac:dyDescent="0.2">
      <c r="A75" s="253"/>
      <c r="B75" s="252"/>
      <c r="C75" s="251"/>
      <c r="D75" s="251"/>
      <c r="E75" s="251"/>
      <c r="F75" s="251"/>
      <c r="G75" s="252"/>
      <c r="H75" s="251"/>
      <c r="I75" s="252"/>
      <c r="J75" s="251"/>
    </row>
    <row r="76" spans="1:10" ht="15.75" customHeight="1" x14ac:dyDescent="0.2">
      <c r="A76" s="253"/>
      <c r="B76" s="252"/>
      <c r="C76" s="251"/>
      <c r="D76" s="251"/>
      <c r="E76" s="251"/>
      <c r="F76" s="251"/>
      <c r="G76" s="252"/>
      <c r="H76" s="251"/>
      <c r="I76" s="252"/>
      <c r="J76" s="251"/>
    </row>
    <row r="77" spans="1:10" ht="15.75" customHeight="1" x14ac:dyDescent="0.2">
      <c r="A77" s="253"/>
      <c r="B77" s="252"/>
      <c r="C77" s="251"/>
      <c r="D77" s="251"/>
      <c r="E77" s="251"/>
      <c r="F77" s="251"/>
      <c r="G77" s="252"/>
      <c r="H77" s="251"/>
      <c r="I77" s="252"/>
      <c r="J77" s="251"/>
    </row>
    <row r="78" spans="1:10" ht="15.75" customHeight="1" x14ac:dyDescent="0.2">
      <c r="A78" s="253"/>
      <c r="B78" s="252"/>
      <c r="C78" s="251"/>
      <c r="D78" s="251"/>
      <c r="E78" s="251"/>
      <c r="F78" s="251"/>
      <c r="G78" s="252"/>
      <c r="H78" s="251"/>
      <c r="I78" s="252"/>
      <c r="J78" s="251"/>
    </row>
    <row r="79" spans="1:10" ht="15.75" customHeight="1" x14ac:dyDescent="0.2">
      <c r="A79" s="253"/>
      <c r="B79" s="252"/>
      <c r="C79" s="251"/>
      <c r="D79" s="251"/>
      <c r="E79" s="251"/>
      <c r="F79" s="251"/>
      <c r="G79" s="252"/>
      <c r="H79" s="251"/>
      <c r="I79" s="252"/>
      <c r="J79" s="251"/>
    </row>
    <row r="80" spans="1:10" ht="15.75" customHeight="1" x14ac:dyDescent="0.2">
      <c r="A80" s="253"/>
      <c r="B80" s="252"/>
      <c r="C80" s="251"/>
      <c r="D80" s="251"/>
      <c r="E80" s="251"/>
      <c r="F80" s="251"/>
      <c r="G80" s="252"/>
      <c r="H80" s="251"/>
      <c r="I80" s="252"/>
      <c r="J80" s="251"/>
    </row>
    <row r="81" spans="1:10" ht="15.75" customHeight="1" x14ac:dyDescent="0.2">
      <c r="A81" s="253"/>
      <c r="B81" s="252"/>
      <c r="C81" s="251"/>
      <c r="D81" s="251"/>
      <c r="E81" s="251"/>
      <c r="F81" s="251"/>
      <c r="G81" s="252"/>
      <c r="H81" s="251"/>
      <c r="I81" s="252"/>
      <c r="J81" s="251"/>
    </row>
    <row r="82" spans="1:10" ht="15.75" customHeight="1" x14ac:dyDescent="0.2">
      <c r="A82" s="253"/>
      <c r="B82" s="252"/>
      <c r="C82" s="251"/>
      <c r="D82" s="251"/>
      <c r="E82" s="251"/>
      <c r="F82" s="251"/>
      <c r="G82" s="252"/>
      <c r="H82" s="251"/>
      <c r="I82" s="252"/>
      <c r="J82" s="251"/>
    </row>
    <row r="83" spans="1:10" ht="15.75" customHeight="1" x14ac:dyDescent="0.2">
      <c r="A83" s="253"/>
      <c r="B83" s="252"/>
      <c r="C83" s="251"/>
      <c r="D83" s="251"/>
      <c r="E83" s="251"/>
      <c r="F83" s="251"/>
      <c r="G83" s="252"/>
      <c r="H83" s="251"/>
      <c r="I83" s="252"/>
      <c r="J83" s="251"/>
    </row>
    <row r="84" spans="1:10" ht="15.75" customHeight="1" x14ac:dyDescent="0.2">
      <c r="A84" s="253"/>
      <c r="B84" s="252"/>
      <c r="C84" s="251"/>
      <c r="D84" s="251"/>
      <c r="E84" s="251"/>
      <c r="F84" s="251"/>
      <c r="G84" s="252"/>
      <c r="H84" s="251"/>
      <c r="I84" s="252"/>
      <c r="J84" s="251"/>
    </row>
    <row r="85" spans="1:10" ht="15.75" customHeight="1" x14ac:dyDescent="0.2">
      <c r="A85" s="253"/>
      <c r="B85" s="252"/>
      <c r="C85" s="251"/>
      <c r="D85" s="251"/>
      <c r="E85" s="251"/>
      <c r="F85" s="251"/>
      <c r="G85" s="252"/>
      <c r="H85" s="251"/>
      <c r="I85" s="252"/>
      <c r="J85" s="251"/>
    </row>
    <row r="86" spans="1:10" ht="15.75" customHeight="1" x14ac:dyDescent="0.2">
      <c r="A86" s="253"/>
      <c r="B86" s="252"/>
      <c r="C86" s="251"/>
      <c r="D86" s="251"/>
      <c r="E86" s="251"/>
      <c r="F86" s="251"/>
      <c r="G86" s="252"/>
      <c r="H86" s="251"/>
      <c r="I86" s="252"/>
      <c r="J86" s="251"/>
    </row>
    <row r="87" spans="1:10" ht="15.75" customHeight="1" x14ac:dyDescent="0.2">
      <c r="A87" s="253"/>
      <c r="B87" s="252"/>
      <c r="C87" s="251"/>
      <c r="D87" s="251"/>
      <c r="E87" s="251"/>
      <c r="F87" s="251"/>
      <c r="G87" s="252"/>
      <c r="H87" s="251"/>
      <c r="I87" s="252"/>
      <c r="J87" s="251"/>
    </row>
    <row r="88" spans="1:10" ht="15.75" customHeight="1" x14ac:dyDescent="0.2">
      <c r="A88" s="253"/>
      <c r="B88" s="252"/>
      <c r="C88" s="251"/>
      <c r="D88" s="251"/>
      <c r="E88" s="251"/>
      <c r="F88" s="251"/>
      <c r="G88" s="252"/>
      <c r="H88" s="251"/>
      <c r="I88" s="252"/>
      <c r="J88" s="251"/>
    </row>
    <row r="89" spans="1:10" ht="15.75" customHeight="1" x14ac:dyDescent="0.2">
      <c r="A89" s="253"/>
      <c r="B89" s="252"/>
      <c r="C89" s="251"/>
      <c r="D89" s="251"/>
      <c r="E89" s="251"/>
      <c r="F89" s="251"/>
      <c r="G89" s="252"/>
      <c r="H89" s="251"/>
      <c r="I89" s="252"/>
      <c r="J89" s="251"/>
    </row>
    <row r="90" spans="1:10" ht="15.75" customHeight="1" x14ac:dyDescent="0.2">
      <c r="A90" s="253"/>
      <c r="B90" s="252"/>
      <c r="C90" s="251"/>
      <c r="D90" s="251"/>
      <c r="E90" s="251"/>
      <c r="F90" s="251"/>
      <c r="G90" s="252"/>
      <c r="H90" s="251"/>
      <c r="I90" s="252"/>
      <c r="J90" s="251"/>
    </row>
    <row r="91" spans="1:10" ht="15.75" customHeight="1" x14ac:dyDescent="0.2">
      <c r="A91" s="253"/>
      <c r="B91" s="252"/>
      <c r="C91" s="251"/>
      <c r="D91" s="251"/>
      <c r="E91" s="251"/>
      <c r="F91" s="251"/>
      <c r="G91" s="252"/>
      <c r="H91" s="251"/>
      <c r="I91" s="252"/>
      <c r="J91" s="251"/>
    </row>
    <row r="92" spans="1:10" ht="15.75" customHeight="1" x14ac:dyDescent="0.2">
      <c r="A92" s="253"/>
      <c r="B92" s="252"/>
      <c r="C92" s="251"/>
      <c r="D92" s="251"/>
      <c r="E92" s="251"/>
      <c r="F92" s="251"/>
      <c r="G92" s="252"/>
      <c r="H92" s="251"/>
      <c r="I92" s="252"/>
      <c r="J92" s="251"/>
    </row>
    <row r="93" spans="1:10" ht="15.75" customHeight="1" x14ac:dyDescent="0.2">
      <c r="A93" s="253"/>
      <c r="B93" s="252"/>
      <c r="C93" s="251"/>
      <c r="D93" s="251"/>
      <c r="E93" s="251"/>
      <c r="F93" s="251"/>
      <c r="G93" s="252"/>
      <c r="H93" s="251"/>
      <c r="I93" s="252"/>
      <c r="J93" s="251"/>
    </row>
    <row r="94" spans="1:10" ht="15.75" customHeight="1" x14ac:dyDescent="0.2">
      <c r="A94" s="253"/>
      <c r="B94" s="252"/>
      <c r="C94" s="251"/>
      <c r="D94" s="251"/>
      <c r="E94" s="251"/>
      <c r="F94" s="251"/>
      <c r="G94" s="252"/>
      <c r="H94" s="251"/>
      <c r="I94" s="252"/>
      <c r="J94" s="251"/>
    </row>
    <row r="95" spans="1:10" ht="15.75" customHeight="1" x14ac:dyDescent="0.2">
      <c r="A95" s="253"/>
      <c r="B95" s="252"/>
      <c r="C95" s="251"/>
      <c r="D95" s="251"/>
      <c r="E95" s="251"/>
      <c r="F95" s="251"/>
      <c r="G95" s="252"/>
      <c r="H95" s="251"/>
      <c r="I95" s="252"/>
      <c r="J95" s="251"/>
    </row>
    <row r="96" spans="1:10" ht="15.75" customHeight="1" x14ac:dyDescent="0.2">
      <c r="A96" s="253"/>
      <c r="B96" s="252"/>
      <c r="C96" s="251"/>
      <c r="D96" s="251"/>
      <c r="E96" s="251"/>
      <c r="F96" s="251"/>
      <c r="G96" s="252"/>
      <c r="H96" s="251"/>
      <c r="I96" s="252"/>
      <c r="J96" s="251"/>
    </row>
    <row r="97" spans="1:10" ht="15.75" customHeight="1" x14ac:dyDescent="0.2">
      <c r="A97" s="253"/>
      <c r="B97" s="252"/>
      <c r="C97" s="251"/>
      <c r="D97" s="251"/>
      <c r="E97" s="251"/>
      <c r="F97" s="251"/>
      <c r="G97" s="252"/>
      <c r="H97" s="251"/>
      <c r="I97" s="252"/>
      <c r="J97" s="251"/>
    </row>
    <row r="98" spans="1:10" ht="15.75" customHeight="1" x14ac:dyDescent="0.2">
      <c r="A98" s="253"/>
      <c r="B98" s="252"/>
      <c r="C98" s="251"/>
      <c r="D98" s="251"/>
      <c r="E98" s="251"/>
      <c r="F98" s="251"/>
      <c r="G98" s="252"/>
      <c r="H98" s="251"/>
      <c r="I98" s="252"/>
      <c r="J98" s="251"/>
    </row>
    <row r="99" spans="1:10" ht="15.75" customHeight="1" x14ac:dyDescent="0.2">
      <c r="A99" s="253"/>
      <c r="B99" s="252"/>
      <c r="C99" s="251"/>
      <c r="D99" s="251"/>
      <c r="E99" s="251"/>
      <c r="F99" s="251"/>
      <c r="G99" s="252"/>
      <c r="H99" s="251"/>
      <c r="I99" s="252"/>
      <c r="J99" s="251"/>
    </row>
    <row r="100" spans="1:10" ht="15.75" customHeight="1" x14ac:dyDescent="0.2">
      <c r="A100" s="253"/>
      <c r="B100" s="252"/>
      <c r="C100" s="251"/>
      <c r="D100" s="251"/>
      <c r="E100" s="251"/>
      <c r="F100" s="251"/>
      <c r="G100" s="252"/>
      <c r="H100" s="251"/>
      <c r="I100" s="252"/>
      <c r="J100" s="251"/>
    </row>
  </sheetData>
  <mergeCells count="10">
    <mergeCell ref="C3:F3"/>
    <mergeCell ref="G3:J3"/>
    <mergeCell ref="E4:F4"/>
    <mergeCell ref="G4:H4"/>
    <mergeCell ref="A1:J1"/>
    <mergeCell ref="I2:J2"/>
    <mergeCell ref="A3:A4"/>
    <mergeCell ref="B3:B4"/>
    <mergeCell ref="C4:D4"/>
    <mergeCell ref="I4:J4"/>
  </mergeCells>
  <pageMargins left="0.94488188976377963" right="0.43307086614173229" top="0.51181102362204722" bottom="0.51181102362204722" header="0" footer="0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 x14ac:dyDescent="0.2"/>
  <cols>
    <col min="1" max="1" width="5.5703125" customWidth="1"/>
    <col min="2" max="2" width="25.42578125" customWidth="1"/>
    <col min="3" max="3" width="10.5703125" customWidth="1"/>
    <col min="4" max="4" width="9.140625" customWidth="1"/>
    <col min="5" max="5" width="10.140625" customWidth="1"/>
    <col min="6" max="6" width="9.140625" customWidth="1"/>
    <col min="7" max="7" width="9.85546875" customWidth="1"/>
    <col min="8" max="8" width="9.140625" customWidth="1"/>
    <col min="9" max="9" width="9.85546875" customWidth="1"/>
    <col min="10" max="10" width="13" customWidth="1"/>
    <col min="11" max="11" width="9.140625" customWidth="1"/>
  </cols>
  <sheetData>
    <row r="1" spans="1:11" ht="13.5" customHeight="1" x14ac:dyDescent="0.2">
      <c r="A1" s="509" t="s">
        <v>182</v>
      </c>
      <c r="B1" s="510"/>
      <c r="C1" s="510"/>
      <c r="D1" s="510"/>
      <c r="E1" s="510"/>
      <c r="F1" s="510"/>
      <c r="G1" s="510"/>
      <c r="H1" s="510"/>
      <c r="I1" s="510"/>
      <c r="J1" s="511"/>
      <c r="K1" s="13"/>
    </row>
    <row r="2" spans="1:11" ht="13.5" customHeight="1" x14ac:dyDescent="0.2">
      <c r="A2" s="29"/>
      <c r="B2" s="30" t="s">
        <v>183</v>
      </c>
      <c r="C2" s="509" t="s">
        <v>184</v>
      </c>
      <c r="D2" s="510"/>
      <c r="E2" s="510"/>
      <c r="F2" s="511"/>
      <c r="G2" s="509" t="s">
        <v>185</v>
      </c>
      <c r="H2" s="510"/>
      <c r="I2" s="511"/>
      <c r="J2" s="23" t="s">
        <v>186</v>
      </c>
      <c r="K2" s="13"/>
    </row>
    <row r="3" spans="1:11" ht="34.5" customHeight="1" x14ac:dyDescent="0.2">
      <c r="A3" s="31" t="s">
        <v>187</v>
      </c>
      <c r="B3" s="32" t="s">
        <v>188</v>
      </c>
      <c r="C3" s="512" t="s">
        <v>189</v>
      </c>
      <c r="D3" s="511"/>
      <c r="E3" s="512" t="s">
        <v>190</v>
      </c>
      <c r="F3" s="511"/>
      <c r="G3" s="512" t="s">
        <v>189</v>
      </c>
      <c r="H3" s="511"/>
      <c r="I3" s="512" t="s">
        <v>190</v>
      </c>
      <c r="J3" s="511"/>
      <c r="K3" s="13"/>
    </row>
    <row r="4" spans="1:11" ht="21.75" customHeight="1" x14ac:dyDescent="0.2">
      <c r="A4" s="11"/>
      <c r="B4" s="4"/>
      <c r="C4" s="11" t="s">
        <v>191</v>
      </c>
      <c r="D4" s="14" t="s">
        <v>84</v>
      </c>
      <c r="E4" s="11" t="s">
        <v>191</v>
      </c>
      <c r="F4" s="14" t="s">
        <v>84</v>
      </c>
      <c r="G4" s="11" t="s">
        <v>191</v>
      </c>
      <c r="H4" s="14" t="s">
        <v>84</v>
      </c>
      <c r="I4" s="11" t="s">
        <v>191</v>
      </c>
      <c r="J4" s="14" t="s">
        <v>84</v>
      </c>
      <c r="K4" s="13"/>
    </row>
    <row r="5" spans="1:11" ht="13.5" customHeight="1" x14ac:dyDescent="0.2">
      <c r="A5" s="9">
        <v>1</v>
      </c>
      <c r="B5" s="3" t="s">
        <v>192</v>
      </c>
      <c r="C5" s="3">
        <v>5727</v>
      </c>
      <c r="D5" s="16">
        <v>94.81</v>
      </c>
      <c r="E5" s="3">
        <v>2617</v>
      </c>
      <c r="F5" s="16">
        <v>19.899999999999999</v>
      </c>
      <c r="G5" s="3">
        <v>10088</v>
      </c>
      <c r="H5" s="16">
        <v>116.24</v>
      </c>
      <c r="I5" s="3">
        <v>4563</v>
      </c>
      <c r="J5" s="16">
        <v>27.68</v>
      </c>
      <c r="K5" s="13"/>
    </row>
    <row r="6" spans="1:11" ht="13.5" customHeight="1" x14ac:dyDescent="0.2">
      <c r="A6" s="9">
        <v>2</v>
      </c>
      <c r="B6" s="3" t="s">
        <v>193</v>
      </c>
      <c r="C6" s="3">
        <v>0</v>
      </c>
      <c r="D6" s="16">
        <v>0</v>
      </c>
      <c r="E6" s="3">
        <v>0</v>
      </c>
      <c r="F6" s="16">
        <v>0</v>
      </c>
      <c r="G6" s="3">
        <v>0</v>
      </c>
      <c r="H6" s="16">
        <v>0</v>
      </c>
      <c r="I6" s="3">
        <v>0</v>
      </c>
      <c r="J6" s="16">
        <v>0</v>
      </c>
      <c r="K6" s="13"/>
    </row>
    <row r="7" spans="1:11" ht="13.5" customHeight="1" x14ac:dyDescent="0.2">
      <c r="A7" s="9">
        <v>3</v>
      </c>
      <c r="B7" s="3" t="s">
        <v>7</v>
      </c>
      <c r="C7" s="3">
        <v>2758</v>
      </c>
      <c r="D7" s="16">
        <v>30.78</v>
      </c>
      <c r="E7" s="3">
        <v>0</v>
      </c>
      <c r="F7" s="16">
        <v>0</v>
      </c>
      <c r="G7" s="3">
        <v>0</v>
      </c>
      <c r="H7" s="16">
        <v>0</v>
      </c>
      <c r="I7" s="3">
        <v>0</v>
      </c>
      <c r="J7" s="16">
        <v>0</v>
      </c>
      <c r="K7" s="13"/>
    </row>
    <row r="8" spans="1:11" ht="13.5" customHeight="1" x14ac:dyDescent="0.2">
      <c r="A8" s="9">
        <v>4</v>
      </c>
      <c r="B8" s="3" t="s">
        <v>8</v>
      </c>
      <c r="C8" s="3">
        <v>2931</v>
      </c>
      <c r="D8" s="16">
        <v>58.68</v>
      </c>
      <c r="E8" s="3">
        <v>2931</v>
      </c>
      <c r="F8" s="16">
        <v>41.07</v>
      </c>
      <c r="G8" s="3">
        <v>2602</v>
      </c>
      <c r="H8" s="16">
        <v>42.44</v>
      </c>
      <c r="I8" s="3">
        <v>2602</v>
      </c>
      <c r="J8" s="16">
        <v>29.7</v>
      </c>
      <c r="K8" s="13"/>
    </row>
    <row r="9" spans="1:11" ht="13.5" customHeight="1" x14ac:dyDescent="0.2">
      <c r="A9" s="9">
        <v>5</v>
      </c>
      <c r="B9" s="3" t="s">
        <v>9</v>
      </c>
      <c r="C9" s="3">
        <v>68</v>
      </c>
      <c r="D9" s="16">
        <v>1.1299999999999999</v>
      </c>
      <c r="E9" s="3">
        <v>0</v>
      </c>
      <c r="F9" s="16">
        <v>0</v>
      </c>
      <c r="G9" s="3">
        <v>0</v>
      </c>
      <c r="H9" s="16">
        <v>0</v>
      </c>
      <c r="I9" s="3">
        <v>0</v>
      </c>
      <c r="J9" s="16">
        <v>0</v>
      </c>
      <c r="K9" s="13"/>
    </row>
    <row r="10" spans="1:11" ht="13.5" customHeight="1" x14ac:dyDescent="0.2">
      <c r="A10" s="9">
        <v>6</v>
      </c>
      <c r="B10" s="3" t="s">
        <v>10</v>
      </c>
      <c r="C10" s="3">
        <v>1509</v>
      </c>
      <c r="D10" s="16">
        <v>71.540000000000006</v>
      </c>
      <c r="E10" s="3">
        <v>767</v>
      </c>
      <c r="F10" s="16">
        <v>38.68</v>
      </c>
      <c r="G10" s="3">
        <v>6185</v>
      </c>
      <c r="H10" s="16">
        <v>228.82</v>
      </c>
      <c r="I10" s="3">
        <v>3278</v>
      </c>
      <c r="J10" s="16">
        <v>116.98</v>
      </c>
      <c r="K10" s="13"/>
    </row>
    <row r="11" spans="1:11" ht="13.5" customHeight="1" x14ac:dyDescent="0.2">
      <c r="A11" s="9">
        <v>7</v>
      </c>
      <c r="B11" s="3" t="s">
        <v>194</v>
      </c>
      <c r="C11" s="3">
        <v>25</v>
      </c>
      <c r="D11" s="16">
        <v>0.13</v>
      </c>
      <c r="E11" s="3">
        <v>0</v>
      </c>
      <c r="F11" s="16">
        <v>0</v>
      </c>
      <c r="G11" s="3">
        <v>0</v>
      </c>
      <c r="H11" s="16">
        <v>0</v>
      </c>
      <c r="I11" s="3">
        <v>0</v>
      </c>
      <c r="J11" s="16">
        <v>0</v>
      </c>
      <c r="K11" s="13"/>
    </row>
    <row r="12" spans="1:11" ht="13.5" customHeight="1" x14ac:dyDescent="0.2">
      <c r="A12" s="9">
        <v>8</v>
      </c>
      <c r="B12" s="3" t="s">
        <v>11</v>
      </c>
      <c r="C12" s="3">
        <v>5501</v>
      </c>
      <c r="D12" s="16">
        <v>128.26</v>
      </c>
      <c r="E12" s="3">
        <v>2872</v>
      </c>
      <c r="F12" s="16">
        <v>43.65</v>
      </c>
      <c r="G12" s="3">
        <v>2974</v>
      </c>
      <c r="H12" s="16">
        <v>37.9</v>
      </c>
      <c r="I12" s="3">
        <v>618</v>
      </c>
      <c r="J12" s="16">
        <v>10.25</v>
      </c>
      <c r="K12" s="13"/>
    </row>
    <row r="13" spans="1:11" ht="13.5" customHeight="1" x14ac:dyDescent="0.2">
      <c r="A13" s="9">
        <v>9</v>
      </c>
      <c r="B13" s="3" t="s">
        <v>195</v>
      </c>
      <c r="C13" s="3">
        <v>10</v>
      </c>
      <c r="D13" s="16">
        <v>0.18</v>
      </c>
      <c r="E13" s="3">
        <v>0</v>
      </c>
      <c r="F13" s="16">
        <v>0</v>
      </c>
      <c r="G13" s="3">
        <v>0</v>
      </c>
      <c r="H13" s="16">
        <v>0</v>
      </c>
      <c r="I13" s="3">
        <v>0</v>
      </c>
      <c r="J13" s="16">
        <v>0</v>
      </c>
      <c r="K13" s="13"/>
    </row>
    <row r="14" spans="1:11" ht="13.5" customHeight="1" x14ac:dyDescent="0.2">
      <c r="A14" s="9">
        <v>10</v>
      </c>
      <c r="B14" s="3" t="s">
        <v>28</v>
      </c>
      <c r="C14" s="3">
        <v>0</v>
      </c>
      <c r="D14" s="16">
        <v>0</v>
      </c>
      <c r="E14" s="3">
        <v>0</v>
      </c>
      <c r="F14" s="16">
        <v>0</v>
      </c>
      <c r="G14" s="3">
        <v>7</v>
      </c>
      <c r="H14" s="16">
        <v>0.11</v>
      </c>
      <c r="I14" s="3">
        <v>0</v>
      </c>
      <c r="J14" s="16">
        <v>0</v>
      </c>
      <c r="K14" s="13"/>
    </row>
    <row r="15" spans="1:11" ht="13.5" customHeight="1" x14ac:dyDescent="0.2">
      <c r="A15" s="9">
        <v>11</v>
      </c>
      <c r="B15" s="3" t="s">
        <v>12</v>
      </c>
      <c r="C15" s="3">
        <v>0</v>
      </c>
      <c r="D15" s="16">
        <v>0</v>
      </c>
      <c r="E15" s="3">
        <v>0</v>
      </c>
      <c r="F15" s="16">
        <v>0</v>
      </c>
      <c r="G15" s="3">
        <v>0</v>
      </c>
      <c r="H15" s="16">
        <v>0</v>
      </c>
      <c r="I15" s="3">
        <v>0</v>
      </c>
      <c r="J15" s="16">
        <v>0</v>
      </c>
      <c r="K15" s="13"/>
    </row>
    <row r="16" spans="1:11" ht="13.5" customHeight="1" x14ac:dyDescent="0.2">
      <c r="A16" s="9">
        <v>12</v>
      </c>
      <c r="B16" s="3" t="s">
        <v>13</v>
      </c>
      <c r="C16" s="3">
        <v>0</v>
      </c>
      <c r="D16" s="16">
        <v>0</v>
      </c>
      <c r="E16" s="3">
        <v>0</v>
      </c>
      <c r="F16" s="16">
        <v>0</v>
      </c>
      <c r="G16" s="3">
        <v>0</v>
      </c>
      <c r="H16" s="16">
        <v>0</v>
      </c>
      <c r="I16" s="3">
        <v>0</v>
      </c>
      <c r="J16" s="16">
        <v>0</v>
      </c>
      <c r="K16" s="13"/>
    </row>
    <row r="17" spans="1:11" ht="13.5" customHeight="1" x14ac:dyDescent="0.2">
      <c r="A17" s="9">
        <v>13</v>
      </c>
      <c r="B17" s="3" t="s">
        <v>196</v>
      </c>
      <c r="C17" s="3">
        <v>11</v>
      </c>
      <c r="D17" s="16">
        <v>0.18</v>
      </c>
      <c r="E17" s="3">
        <v>0</v>
      </c>
      <c r="F17" s="16">
        <v>0</v>
      </c>
      <c r="G17" s="3">
        <v>0</v>
      </c>
      <c r="H17" s="16">
        <v>0</v>
      </c>
      <c r="I17" s="3">
        <v>0</v>
      </c>
      <c r="J17" s="16">
        <v>0</v>
      </c>
      <c r="K17" s="13"/>
    </row>
    <row r="18" spans="1:11" ht="13.5" customHeight="1" x14ac:dyDescent="0.2">
      <c r="A18" s="9">
        <v>14</v>
      </c>
      <c r="B18" s="3" t="s">
        <v>197</v>
      </c>
      <c r="C18" s="3">
        <v>0</v>
      </c>
      <c r="D18" s="16">
        <v>0</v>
      </c>
      <c r="E18" s="3">
        <v>0</v>
      </c>
      <c r="F18" s="16">
        <v>0</v>
      </c>
      <c r="G18" s="3">
        <v>83</v>
      </c>
      <c r="H18" s="16">
        <v>6.91</v>
      </c>
      <c r="I18" s="3">
        <v>3</v>
      </c>
      <c r="J18" s="16">
        <v>0.55000000000000004</v>
      </c>
      <c r="K18" s="13"/>
    </row>
    <row r="19" spans="1:11" ht="13.5" customHeight="1" x14ac:dyDescent="0.2">
      <c r="A19" s="9">
        <v>15</v>
      </c>
      <c r="B19" s="3" t="s">
        <v>14</v>
      </c>
      <c r="C19" s="3">
        <v>24061</v>
      </c>
      <c r="D19" s="16">
        <v>362.75</v>
      </c>
      <c r="E19" s="3">
        <v>7218</v>
      </c>
      <c r="F19" s="16">
        <v>108.82</v>
      </c>
      <c r="G19" s="3">
        <v>2712</v>
      </c>
      <c r="H19" s="16">
        <v>40.61</v>
      </c>
      <c r="I19" s="3">
        <v>542</v>
      </c>
      <c r="J19" s="16">
        <v>80.12</v>
      </c>
      <c r="K19" s="13"/>
    </row>
    <row r="20" spans="1:11" ht="13.5" customHeight="1" x14ac:dyDescent="0.2">
      <c r="A20" s="9">
        <v>16</v>
      </c>
      <c r="B20" s="3" t="s">
        <v>198</v>
      </c>
      <c r="C20" s="3">
        <v>0</v>
      </c>
      <c r="D20" s="16">
        <v>0</v>
      </c>
      <c r="E20" s="3">
        <v>0</v>
      </c>
      <c r="F20" s="16">
        <v>0</v>
      </c>
      <c r="G20" s="3">
        <v>0</v>
      </c>
      <c r="H20" s="16">
        <v>0</v>
      </c>
      <c r="I20" s="3">
        <v>0</v>
      </c>
      <c r="J20" s="16">
        <v>0</v>
      </c>
      <c r="K20" s="13"/>
    </row>
    <row r="21" spans="1:11" ht="13.5" customHeight="1" x14ac:dyDescent="0.2">
      <c r="A21" s="9">
        <v>17</v>
      </c>
      <c r="B21" s="3" t="s">
        <v>199</v>
      </c>
      <c r="C21" s="3">
        <v>299</v>
      </c>
      <c r="D21" s="16">
        <v>6.69</v>
      </c>
      <c r="E21" s="3">
        <v>120</v>
      </c>
      <c r="F21" s="16">
        <v>2.21</v>
      </c>
      <c r="G21" s="3">
        <v>619</v>
      </c>
      <c r="H21" s="16">
        <v>6.75</v>
      </c>
      <c r="I21" s="3">
        <v>264</v>
      </c>
      <c r="J21" s="16">
        <v>2.4500000000000002</v>
      </c>
      <c r="K21" s="13"/>
    </row>
    <row r="22" spans="1:11" ht="13.5" customHeight="1" x14ac:dyDescent="0.2">
      <c r="A22" s="9">
        <v>18</v>
      </c>
      <c r="B22" s="3" t="s">
        <v>17</v>
      </c>
      <c r="C22" s="3">
        <v>153</v>
      </c>
      <c r="D22" s="16">
        <v>3.52</v>
      </c>
      <c r="E22" s="3">
        <v>0</v>
      </c>
      <c r="F22" s="16">
        <v>0</v>
      </c>
      <c r="G22" s="3">
        <v>0</v>
      </c>
      <c r="H22" s="16">
        <v>0</v>
      </c>
      <c r="I22" s="3">
        <v>0</v>
      </c>
      <c r="J22" s="16">
        <v>0</v>
      </c>
      <c r="K22" s="13"/>
    </row>
    <row r="23" spans="1:11" ht="13.5" customHeight="1" x14ac:dyDescent="0.2">
      <c r="A23" s="9">
        <v>19</v>
      </c>
      <c r="B23" s="3" t="s">
        <v>200</v>
      </c>
      <c r="C23" s="3">
        <v>0</v>
      </c>
      <c r="D23" s="16">
        <v>0</v>
      </c>
      <c r="E23" s="3">
        <v>0</v>
      </c>
      <c r="F23" s="16">
        <v>0</v>
      </c>
      <c r="G23" s="3">
        <v>0</v>
      </c>
      <c r="H23" s="16">
        <v>0</v>
      </c>
      <c r="I23" s="3">
        <v>0</v>
      </c>
      <c r="J23" s="16">
        <v>0</v>
      </c>
      <c r="K23" s="13"/>
    </row>
    <row r="24" spans="1:11" ht="13.5" customHeight="1" x14ac:dyDescent="0.2">
      <c r="A24" s="9">
        <v>20</v>
      </c>
      <c r="B24" s="3" t="s">
        <v>201</v>
      </c>
      <c r="C24" s="3">
        <v>0</v>
      </c>
      <c r="D24" s="16">
        <v>0</v>
      </c>
      <c r="E24" s="3">
        <v>0</v>
      </c>
      <c r="F24" s="16">
        <v>0</v>
      </c>
      <c r="G24" s="3">
        <v>0</v>
      </c>
      <c r="H24" s="16">
        <v>0</v>
      </c>
      <c r="I24" s="3">
        <v>0</v>
      </c>
      <c r="J24" s="16">
        <v>0</v>
      </c>
      <c r="K24" s="13"/>
    </row>
    <row r="25" spans="1:11" ht="13.5" customHeight="1" x14ac:dyDescent="0.2">
      <c r="A25" s="9">
        <v>21</v>
      </c>
      <c r="B25" s="3" t="s">
        <v>202</v>
      </c>
      <c r="C25" s="3">
        <v>0</v>
      </c>
      <c r="D25" s="16">
        <v>0</v>
      </c>
      <c r="E25" s="3">
        <v>0</v>
      </c>
      <c r="F25" s="16">
        <v>0</v>
      </c>
      <c r="G25" s="3">
        <v>0</v>
      </c>
      <c r="H25" s="16">
        <v>0</v>
      </c>
      <c r="I25" s="3">
        <v>0</v>
      </c>
      <c r="J25" s="16">
        <v>0</v>
      </c>
      <c r="K25" s="13"/>
    </row>
    <row r="26" spans="1:11" ht="13.5" customHeight="1" x14ac:dyDescent="0.2">
      <c r="A26" s="9">
        <v>22</v>
      </c>
      <c r="B26" s="3" t="s">
        <v>203</v>
      </c>
      <c r="C26" s="3">
        <v>0</v>
      </c>
      <c r="D26" s="16">
        <v>0</v>
      </c>
      <c r="E26" s="3">
        <v>0</v>
      </c>
      <c r="F26" s="16">
        <v>0</v>
      </c>
      <c r="G26" s="3">
        <v>0</v>
      </c>
      <c r="H26" s="16">
        <v>0</v>
      </c>
      <c r="I26" s="3">
        <v>0</v>
      </c>
      <c r="J26" s="16">
        <v>0</v>
      </c>
      <c r="K26" s="13"/>
    </row>
    <row r="27" spans="1:11" ht="13.5" customHeight="1" x14ac:dyDescent="0.2">
      <c r="A27" s="9">
        <v>23</v>
      </c>
      <c r="B27" s="3" t="s">
        <v>204</v>
      </c>
      <c r="C27" s="3">
        <v>0</v>
      </c>
      <c r="D27" s="16">
        <v>0</v>
      </c>
      <c r="E27" s="3">
        <v>0</v>
      </c>
      <c r="F27" s="16">
        <v>0</v>
      </c>
      <c r="G27" s="3">
        <v>0</v>
      </c>
      <c r="H27" s="16">
        <v>0</v>
      </c>
      <c r="I27" s="3">
        <v>0</v>
      </c>
      <c r="J27" s="16">
        <v>0</v>
      </c>
      <c r="K27" s="13"/>
    </row>
    <row r="28" spans="1:11" ht="13.5" customHeight="1" x14ac:dyDescent="0.2">
      <c r="A28" s="9">
        <v>24</v>
      </c>
      <c r="B28" s="3" t="s">
        <v>205</v>
      </c>
      <c r="C28" s="3">
        <v>0</v>
      </c>
      <c r="D28" s="16">
        <v>0</v>
      </c>
      <c r="E28" s="3">
        <v>0</v>
      </c>
      <c r="F28" s="16">
        <v>0</v>
      </c>
      <c r="G28" s="3">
        <v>0</v>
      </c>
      <c r="H28" s="16">
        <v>0</v>
      </c>
      <c r="I28" s="3">
        <v>0</v>
      </c>
      <c r="J28" s="16">
        <v>0</v>
      </c>
      <c r="K28" s="13"/>
    </row>
    <row r="29" spans="1:11" ht="13.5" customHeight="1" x14ac:dyDescent="0.2">
      <c r="A29" s="9">
        <v>25</v>
      </c>
      <c r="B29" s="3" t="s">
        <v>206</v>
      </c>
      <c r="C29" s="3">
        <v>0</v>
      </c>
      <c r="D29" s="16">
        <v>0</v>
      </c>
      <c r="E29" s="3">
        <v>0</v>
      </c>
      <c r="F29" s="16">
        <v>0</v>
      </c>
      <c r="G29" s="3">
        <v>0</v>
      </c>
      <c r="H29" s="16">
        <v>0</v>
      </c>
      <c r="I29" s="3">
        <v>0</v>
      </c>
      <c r="J29" s="16">
        <v>0</v>
      </c>
      <c r="K29" s="13"/>
    </row>
    <row r="30" spans="1:11" ht="13.5" customHeight="1" x14ac:dyDescent="0.2">
      <c r="A30" s="9">
        <v>26</v>
      </c>
      <c r="B30" s="3" t="s">
        <v>207</v>
      </c>
      <c r="C30" s="3">
        <v>0</v>
      </c>
      <c r="D30" s="16">
        <v>0</v>
      </c>
      <c r="E30" s="3">
        <v>0</v>
      </c>
      <c r="F30" s="16">
        <v>0</v>
      </c>
      <c r="G30" s="3">
        <v>0</v>
      </c>
      <c r="H30" s="16">
        <v>0</v>
      </c>
      <c r="I30" s="3">
        <v>0</v>
      </c>
      <c r="J30" s="16">
        <v>0</v>
      </c>
      <c r="K30" s="13"/>
    </row>
    <row r="31" spans="1:11" ht="13.5" customHeight="1" x14ac:dyDescent="0.2">
      <c r="A31" s="9">
        <v>27</v>
      </c>
      <c r="B31" s="3" t="s">
        <v>208</v>
      </c>
      <c r="C31" s="3">
        <v>0</v>
      </c>
      <c r="D31" s="16">
        <v>0</v>
      </c>
      <c r="E31" s="3">
        <v>0</v>
      </c>
      <c r="F31" s="16">
        <v>0</v>
      </c>
      <c r="G31" s="3">
        <v>0</v>
      </c>
      <c r="H31" s="16">
        <v>0</v>
      </c>
      <c r="I31" s="3">
        <v>0</v>
      </c>
      <c r="J31" s="16">
        <v>0</v>
      </c>
      <c r="K31" s="13"/>
    </row>
    <row r="32" spans="1:11" ht="13.5" customHeight="1" x14ac:dyDescent="0.2">
      <c r="A32" s="9">
        <v>28</v>
      </c>
      <c r="B32" s="3" t="s">
        <v>15</v>
      </c>
      <c r="C32" s="3">
        <v>0</v>
      </c>
      <c r="D32" s="16">
        <v>0</v>
      </c>
      <c r="E32" s="3">
        <v>0</v>
      </c>
      <c r="F32" s="16">
        <v>0</v>
      </c>
      <c r="G32" s="3">
        <v>411</v>
      </c>
      <c r="H32" s="16">
        <v>4.88</v>
      </c>
      <c r="I32" s="3">
        <v>0</v>
      </c>
      <c r="J32" s="16">
        <v>0</v>
      </c>
      <c r="K32" s="13"/>
    </row>
    <row r="33" spans="1:11" ht="13.5" customHeight="1" x14ac:dyDescent="0.2">
      <c r="A33" s="9">
        <v>29</v>
      </c>
      <c r="B33" s="3" t="s">
        <v>19</v>
      </c>
      <c r="C33" s="3">
        <v>0</v>
      </c>
      <c r="D33" s="16">
        <v>0</v>
      </c>
      <c r="E33" s="3">
        <v>0</v>
      </c>
      <c r="F33" s="16">
        <v>0</v>
      </c>
      <c r="G33" s="3">
        <v>0</v>
      </c>
      <c r="H33" s="16">
        <v>0</v>
      </c>
      <c r="I33" s="3">
        <v>0</v>
      </c>
      <c r="J33" s="16">
        <v>0</v>
      </c>
      <c r="K33" s="13"/>
    </row>
    <row r="34" spans="1:11" ht="13.5" customHeight="1" x14ac:dyDescent="0.2">
      <c r="A34" s="9">
        <v>30</v>
      </c>
      <c r="B34" s="3" t="s">
        <v>26</v>
      </c>
      <c r="C34" s="3">
        <v>9763</v>
      </c>
      <c r="D34" s="16">
        <v>30.76</v>
      </c>
      <c r="E34" s="3">
        <v>3425</v>
      </c>
      <c r="F34" s="16">
        <v>111.15</v>
      </c>
      <c r="G34" s="3">
        <v>1030</v>
      </c>
      <c r="H34" s="16">
        <v>3.49</v>
      </c>
      <c r="I34" s="3">
        <v>696</v>
      </c>
      <c r="J34" s="16">
        <v>34.729999999999997</v>
      </c>
      <c r="K34" s="13"/>
    </row>
    <row r="35" spans="1:11" ht="13.5" customHeight="1" x14ac:dyDescent="0.2">
      <c r="A35" s="9">
        <v>31</v>
      </c>
      <c r="B35" s="3" t="s">
        <v>27</v>
      </c>
      <c r="C35" s="3">
        <v>0</v>
      </c>
      <c r="D35" s="16">
        <v>0</v>
      </c>
      <c r="E35" s="3">
        <v>0</v>
      </c>
      <c r="F35" s="16">
        <v>0</v>
      </c>
      <c r="G35" s="3">
        <v>0</v>
      </c>
      <c r="H35" s="16">
        <v>0</v>
      </c>
      <c r="I35" s="3">
        <v>0</v>
      </c>
      <c r="J35" s="16">
        <v>0</v>
      </c>
      <c r="K35" s="13"/>
    </row>
    <row r="36" spans="1:11" ht="13.5" customHeight="1" x14ac:dyDescent="0.2">
      <c r="A36" s="9">
        <v>32</v>
      </c>
      <c r="B36" s="3" t="s">
        <v>209</v>
      </c>
      <c r="C36" s="3">
        <v>0</v>
      </c>
      <c r="D36" s="16">
        <v>0</v>
      </c>
      <c r="E36" s="3">
        <v>0</v>
      </c>
      <c r="F36" s="16">
        <v>0</v>
      </c>
      <c r="G36" s="3">
        <v>0</v>
      </c>
      <c r="H36" s="16">
        <v>0</v>
      </c>
      <c r="I36" s="3">
        <v>0</v>
      </c>
      <c r="J36" s="16">
        <v>0</v>
      </c>
      <c r="K36" s="13"/>
    </row>
    <row r="37" spans="1:11" ht="13.5" customHeight="1" x14ac:dyDescent="0.2">
      <c r="A37" s="9">
        <v>33</v>
      </c>
      <c r="B37" s="3" t="s">
        <v>22</v>
      </c>
      <c r="C37" s="3">
        <v>0</v>
      </c>
      <c r="D37" s="16">
        <v>0</v>
      </c>
      <c r="E37" s="3">
        <v>0</v>
      </c>
      <c r="F37" s="16">
        <v>0</v>
      </c>
      <c r="G37" s="3">
        <v>0</v>
      </c>
      <c r="H37" s="16">
        <v>0</v>
      </c>
      <c r="I37" s="3">
        <v>0</v>
      </c>
      <c r="J37" s="16">
        <v>0</v>
      </c>
      <c r="K37" s="13"/>
    </row>
    <row r="38" spans="1:11" ht="13.5" customHeight="1" x14ac:dyDescent="0.2">
      <c r="A38" s="9">
        <v>34</v>
      </c>
      <c r="B38" s="3" t="s">
        <v>210</v>
      </c>
      <c r="C38" s="3">
        <v>0</v>
      </c>
      <c r="D38" s="16">
        <v>0</v>
      </c>
      <c r="E38" s="3">
        <v>0</v>
      </c>
      <c r="F38" s="16">
        <v>0</v>
      </c>
      <c r="G38" s="3">
        <v>0</v>
      </c>
      <c r="H38" s="16">
        <v>0</v>
      </c>
      <c r="I38" s="3">
        <v>0</v>
      </c>
      <c r="J38" s="16">
        <v>0</v>
      </c>
      <c r="K38" s="13"/>
    </row>
    <row r="39" spans="1:11" ht="13.5" customHeight="1" x14ac:dyDescent="0.2">
      <c r="A39" s="9">
        <v>35</v>
      </c>
      <c r="B39" s="3" t="s">
        <v>211</v>
      </c>
      <c r="C39" s="3">
        <v>0</v>
      </c>
      <c r="D39" s="16">
        <v>0</v>
      </c>
      <c r="E39" s="3">
        <v>0</v>
      </c>
      <c r="F39" s="16">
        <v>0</v>
      </c>
      <c r="G39" s="3">
        <v>0</v>
      </c>
      <c r="H39" s="16">
        <v>0</v>
      </c>
      <c r="I39" s="3">
        <v>0</v>
      </c>
      <c r="J39" s="16">
        <v>0</v>
      </c>
      <c r="K39" s="13"/>
    </row>
    <row r="40" spans="1:11" ht="13.5" customHeight="1" x14ac:dyDescent="0.2">
      <c r="A40" s="9">
        <v>36</v>
      </c>
      <c r="B40" s="3" t="s">
        <v>34</v>
      </c>
      <c r="C40" s="3">
        <v>0</v>
      </c>
      <c r="D40" s="16">
        <v>0</v>
      </c>
      <c r="E40" s="3">
        <v>0</v>
      </c>
      <c r="F40" s="16">
        <v>0</v>
      </c>
      <c r="G40" s="3">
        <v>0</v>
      </c>
      <c r="H40" s="16">
        <v>0</v>
      </c>
      <c r="I40" s="3">
        <v>0</v>
      </c>
      <c r="J40" s="16">
        <v>0</v>
      </c>
      <c r="K40" s="13"/>
    </row>
    <row r="41" spans="1:11" ht="13.5" customHeight="1" x14ac:dyDescent="0.2">
      <c r="A41" s="9">
        <v>37</v>
      </c>
      <c r="B41" s="3" t="s">
        <v>212</v>
      </c>
      <c r="C41" s="3">
        <v>0</v>
      </c>
      <c r="D41" s="16">
        <v>0</v>
      </c>
      <c r="E41" s="3">
        <v>0</v>
      </c>
      <c r="F41" s="16">
        <v>0</v>
      </c>
      <c r="G41" s="3">
        <v>0</v>
      </c>
      <c r="H41" s="16">
        <v>0</v>
      </c>
      <c r="I41" s="3">
        <v>0</v>
      </c>
      <c r="J41" s="16">
        <v>0</v>
      </c>
      <c r="K41" s="13"/>
    </row>
    <row r="42" spans="1:11" ht="13.5" customHeight="1" x14ac:dyDescent="0.2">
      <c r="A42" s="9">
        <v>38</v>
      </c>
      <c r="B42" s="3" t="s">
        <v>213</v>
      </c>
      <c r="C42" s="3">
        <v>0</v>
      </c>
      <c r="D42" s="16">
        <v>0</v>
      </c>
      <c r="E42" s="3">
        <v>0</v>
      </c>
      <c r="F42" s="16">
        <v>0</v>
      </c>
      <c r="G42" s="3">
        <v>0</v>
      </c>
      <c r="H42" s="16">
        <v>0</v>
      </c>
      <c r="I42" s="3">
        <v>0</v>
      </c>
      <c r="J42" s="16">
        <v>0</v>
      </c>
      <c r="K42" s="13"/>
    </row>
    <row r="43" spans="1:11" ht="13.5" customHeight="1" x14ac:dyDescent="0.2">
      <c r="A43" s="9">
        <v>39</v>
      </c>
      <c r="B43" s="3" t="s">
        <v>214</v>
      </c>
      <c r="C43" s="3">
        <v>0</v>
      </c>
      <c r="D43" s="16">
        <v>0</v>
      </c>
      <c r="E43" s="3">
        <v>0</v>
      </c>
      <c r="F43" s="16">
        <v>0</v>
      </c>
      <c r="G43" s="3">
        <v>0</v>
      </c>
      <c r="H43" s="16">
        <v>0</v>
      </c>
      <c r="I43" s="3">
        <v>0</v>
      </c>
      <c r="J43" s="16">
        <v>0</v>
      </c>
      <c r="K43" s="13"/>
    </row>
    <row r="44" spans="1:11" ht="13.5" customHeight="1" x14ac:dyDescent="0.2">
      <c r="A44" s="9">
        <v>40</v>
      </c>
      <c r="B44" s="3" t="s">
        <v>215</v>
      </c>
      <c r="C44" s="3">
        <v>0</v>
      </c>
      <c r="D44" s="16">
        <v>0</v>
      </c>
      <c r="E44" s="3">
        <v>0</v>
      </c>
      <c r="F44" s="16">
        <v>0</v>
      </c>
      <c r="G44" s="3">
        <v>0</v>
      </c>
      <c r="H44" s="16">
        <v>0</v>
      </c>
      <c r="I44" s="3">
        <v>0</v>
      </c>
      <c r="J44" s="16">
        <v>0</v>
      </c>
      <c r="K44" s="13"/>
    </row>
    <row r="45" spans="1:11" ht="13.5" customHeight="1" x14ac:dyDescent="0.2">
      <c r="A45" s="9">
        <v>41</v>
      </c>
      <c r="B45" s="3" t="s">
        <v>216</v>
      </c>
      <c r="C45" s="3">
        <v>0</v>
      </c>
      <c r="D45" s="16">
        <v>0</v>
      </c>
      <c r="E45" s="3">
        <v>0</v>
      </c>
      <c r="F45" s="16">
        <v>0</v>
      </c>
      <c r="G45" s="3">
        <v>0</v>
      </c>
      <c r="H45" s="16">
        <v>0</v>
      </c>
      <c r="I45" s="3">
        <v>0</v>
      </c>
      <c r="J45" s="16">
        <v>0</v>
      </c>
      <c r="K45" s="13"/>
    </row>
    <row r="46" spans="1:11" ht="13.5" customHeight="1" x14ac:dyDescent="0.2">
      <c r="A46" s="9">
        <v>42</v>
      </c>
      <c r="B46" s="3" t="s">
        <v>40</v>
      </c>
      <c r="C46" s="3">
        <v>0</v>
      </c>
      <c r="D46" s="16">
        <v>0</v>
      </c>
      <c r="E46" s="3">
        <v>0</v>
      </c>
      <c r="F46" s="16">
        <v>0</v>
      </c>
      <c r="G46" s="3">
        <v>0</v>
      </c>
      <c r="H46" s="16">
        <v>0</v>
      </c>
      <c r="I46" s="3">
        <v>0</v>
      </c>
      <c r="J46" s="16">
        <v>0</v>
      </c>
      <c r="K46" s="13"/>
    </row>
    <row r="47" spans="1:11" ht="13.5" customHeight="1" x14ac:dyDescent="0.2">
      <c r="A47" s="9">
        <v>43</v>
      </c>
      <c r="B47" s="3" t="s">
        <v>217</v>
      </c>
      <c r="C47" s="3">
        <v>0</v>
      </c>
      <c r="D47" s="16">
        <v>0</v>
      </c>
      <c r="E47" s="3">
        <v>0</v>
      </c>
      <c r="F47" s="16">
        <v>0</v>
      </c>
      <c r="G47" s="3">
        <v>0</v>
      </c>
      <c r="H47" s="16">
        <v>0</v>
      </c>
      <c r="I47" s="3">
        <v>0</v>
      </c>
      <c r="J47" s="16">
        <v>0</v>
      </c>
      <c r="K47" s="13"/>
    </row>
    <row r="48" spans="1:11" ht="13.5" customHeight="1" x14ac:dyDescent="0.2">
      <c r="A48" s="9">
        <v>44</v>
      </c>
      <c r="B48" s="3" t="s">
        <v>38</v>
      </c>
      <c r="C48" s="3">
        <v>0</v>
      </c>
      <c r="D48" s="16">
        <v>0</v>
      </c>
      <c r="E48" s="3">
        <v>0</v>
      </c>
      <c r="F48" s="16">
        <v>0</v>
      </c>
      <c r="G48" s="3">
        <v>0</v>
      </c>
      <c r="H48" s="16">
        <v>0</v>
      </c>
      <c r="I48" s="3">
        <v>0</v>
      </c>
      <c r="J48" s="16">
        <v>0</v>
      </c>
      <c r="K48" s="13"/>
    </row>
    <row r="49" spans="1:11" ht="13.5" customHeight="1" x14ac:dyDescent="0.2">
      <c r="A49" s="9">
        <v>45</v>
      </c>
      <c r="B49" s="3" t="s">
        <v>218</v>
      </c>
      <c r="C49" s="3">
        <v>0</v>
      </c>
      <c r="D49" s="16">
        <v>0</v>
      </c>
      <c r="E49" s="3">
        <v>0</v>
      </c>
      <c r="F49" s="16">
        <v>0</v>
      </c>
      <c r="G49" s="3">
        <v>0</v>
      </c>
      <c r="H49" s="16">
        <v>0</v>
      </c>
      <c r="I49" s="3">
        <v>0</v>
      </c>
      <c r="J49" s="16">
        <v>0</v>
      </c>
      <c r="K49" s="13"/>
    </row>
    <row r="50" spans="1:11" ht="13.5" customHeight="1" x14ac:dyDescent="0.2">
      <c r="A50" s="9">
        <v>46</v>
      </c>
      <c r="B50" s="3" t="s">
        <v>219</v>
      </c>
      <c r="C50" s="3">
        <v>0</v>
      </c>
      <c r="D50" s="16">
        <v>0</v>
      </c>
      <c r="E50" s="3">
        <v>0</v>
      </c>
      <c r="F50" s="16">
        <v>0</v>
      </c>
      <c r="G50" s="3">
        <v>0</v>
      </c>
      <c r="H50" s="16">
        <v>0</v>
      </c>
      <c r="I50" s="3">
        <v>0</v>
      </c>
      <c r="J50" s="16">
        <v>0</v>
      </c>
      <c r="K50" s="13"/>
    </row>
    <row r="51" spans="1:11" ht="13.5" customHeight="1" x14ac:dyDescent="0.2">
      <c r="A51" s="9">
        <v>47</v>
      </c>
      <c r="B51" s="3" t="s">
        <v>220</v>
      </c>
      <c r="C51" s="3">
        <v>0</v>
      </c>
      <c r="D51" s="16">
        <v>0</v>
      </c>
      <c r="E51" s="3">
        <v>0</v>
      </c>
      <c r="F51" s="16">
        <v>0</v>
      </c>
      <c r="G51" s="3">
        <v>0</v>
      </c>
      <c r="H51" s="16">
        <v>0</v>
      </c>
      <c r="I51" s="3">
        <v>0</v>
      </c>
      <c r="J51" s="16">
        <v>0</v>
      </c>
      <c r="K51" s="13"/>
    </row>
    <row r="52" spans="1:11" ht="13.5" customHeight="1" x14ac:dyDescent="0.2">
      <c r="A52" s="9">
        <v>48</v>
      </c>
      <c r="B52" s="3" t="s">
        <v>221</v>
      </c>
      <c r="C52" s="3">
        <v>0</v>
      </c>
      <c r="D52" s="16">
        <v>0</v>
      </c>
      <c r="E52" s="3">
        <v>0</v>
      </c>
      <c r="F52" s="16">
        <v>0</v>
      </c>
      <c r="G52" s="3">
        <v>0</v>
      </c>
      <c r="H52" s="16">
        <v>0</v>
      </c>
      <c r="I52" s="3">
        <v>0</v>
      </c>
      <c r="J52" s="16">
        <v>0</v>
      </c>
      <c r="K52" s="13"/>
    </row>
    <row r="53" spans="1:11" ht="13.5" customHeight="1" x14ac:dyDescent="0.2">
      <c r="A53" s="9">
        <v>49</v>
      </c>
      <c r="B53" s="3" t="s">
        <v>222</v>
      </c>
      <c r="C53" s="3">
        <v>974</v>
      </c>
      <c r="D53" s="16">
        <v>8.01</v>
      </c>
      <c r="E53" s="3">
        <v>974</v>
      </c>
      <c r="F53" s="16">
        <v>8.01</v>
      </c>
      <c r="G53" s="3">
        <v>6</v>
      </c>
      <c r="H53" s="16">
        <v>0.2</v>
      </c>
      <c r="I53" s="3">
        <v>6</v>
      </c>
      <c r="J53" s="16">
        <v>0.2</v>
      </c>
      <c r="K53" s="13"/>
    </row>
    <row r="54" spans="1:11" ht="13.5" customHeight="1" x14ac:dyDescent="0.2">
      <c r="A54" s="9">
        <v>50</v>
      </c>
      <c r="B54" s="3" t="s">
        <v>223</v>
      </c>
      <c r="C54" s="3">
        <v>11242</v>
      </c>
      <c r="D54" s="16">
        <v>31.11</v>
      </c>
      <c r="E54" s="3">
        <v>0</v>
      </c>
      <c r="F54" s="16">
        <v>0</v>
      </c>
      <c r="G54" s="3">
        <v>0</v>
      </c>
      <c r="H54" s="16">
        <v>0</v>
      </c>
      <c r="I54" s="3">
        <v>0</v>
      </c>
      <c r="J54" s="16">
        <v>0</v>
      </c>
      <c r="K54" s="13"/>
    </row>
    <row r="55" spans="1:11" ht="13.5" customHeight="1" x14ac:dyDescent="0.2">
      <c r="A55" s="9"/>
      <c r="B55" s="4" t="s">
        <v>224</v>
      </c>
      <c r="C55" s="4">
        <f t="shared" ref="C55:J55" si="0">SUM(C5:C54)</f>
        <v>65032</v>
      </c>
      <c r="D55" s="17">
        <f t="shared" si="0"/>
        <v>828.53000000000009</v>
      </c>
      <c r="E55" s="4">
        <f t="shared" si="0"/>
        <v>20924</v>
      </c>
      <c r="F55" s="17">
        <f t="shared" si="0"/>
        <v>373.49</v>
      </c>
      <c r="G55" s="4">
        <f t="shared" si="0"/>
        <v>26717</v>
      </c>
      <c r="H55" s="17">
        <f t="shared" si="0"/>
        <v>488.35</v>
      </c>
      <c r="I55" s="4">
        <f t="shared" si="0"/>
        <v>12572</v>
      </c>
      <c r="J55" s="17">
        <f t="shared" si="0"/>
        <v>302.66000000000003</v>
      </c>
      <c r="K55" s="13"/>
    </row>
    <row r="56" spans="1:11" ht="13.5" customHeight="1" x14ac:dyDescent="0.2">
      <c r="A56" s="18"/>
      <c r="B56" s="13"/>
      <c r="C56" s="13"/>
      <c r="D56" s="33"/>
      <c r="E56" s="13"/>
      <c r="F56" s="33"/>
      <c r="G56" s="13"/>
      <c r="H56" s="33"/>
      <c r="I56" s="13"/>
      <c r="J56" s="33"/>
      <c r="K56" s="13"/>
    </row>
    <row r="57" spans="1:11" ht="13.5" customHeight="1" x14ac:dyDescent="0.2">
      <c r="A57" s="18"/>
      <c r="B57" s="15"/>
      <c r="C57" s="13"/>
      <c r="D57" s="33"/>
      <c r="E57" s="13"/>
      <c r="F57" s="33"/>
      <c r="G57" s="13"/>
      <c r="H57" s="33"/>
      <c r="I57" s="13"/>
      <c r="J57" s="33"/>
      <c r="K57" s="13"/>
    </row>
    <row r="58" spans="1:11" ht="13.5" customHeight="1" x14ac:dyDescent="0.2">
      <c r="A58" s="18"/>
      <c r="B58" s="13"/>
      <c r="C58" s="13"/>
      <c r="D58" s="33"/>
      <c r="E58" s="13"/>
      <c r="F58" s="33"/>
      <c r="G58" s="13"/>
      <c r="H58" s="33"/>
      <c r="I58" s="13"/>
      <c r="J58" s="33"/>
      <c r="K58" s="13"/>
    </row>
    <row r="59" spans="1:11" ht="13.5" customHeight="1" x14ac:dyDescent="0.2">
      <c r="A59" s="18"/>
      <c r="B59" s="13"/>
      <c r="C59" s="13"/>
      <c r="D59" s="33"/>
      <c r="E59" s="13"/>
      <c r="F59" s="33"/>
      <c r="G59" s="13"/>
      <c r="H59" s="33"/>
      <c r="I59" s="13"/>
      <c r="J59" s="33"/>
      <c r="K59" s="13"/>
    </row>
    <row r="60" spans="1:11" ht="13.5" customHeight="1" x14ac:dyDescent="0.2">
      <c r="A60" s="18"/>
      <c r="B60" s="13"/>
      <c r="C60" s="13"/>
      <c r="D60" s="33"/>
      <c r="E60" s="13"/>
      <c r="F60" s="33"/>
      <c r="G60" s="13"/>
      <c r="H60" s="33"/>
      <c r="I60" s="13"/>
      <c r="J60" s="33"/>
      <c r="K60" s="13"/>
    </row>
    <row r="61" spans="1:11" ht="13.5" customHeight="1" x14ac:dyDescent="0.2">
      <c r="A61" s="18"/>
      <c r="B61" s="13"/>
      <c r="C61" s="13"/>
      <c r="D61" s="33"/>
      <c r="E61" s="13"/>
      <c r="F61" s="33"/>
      <c r="G61" s="13"/>
      <c r="H61" s="33"/>
      <c r="I61" s="13"/>
      <c r="J61" s="33"/>
      <c r="K61" s="13"/>
    </row>
    <row r="62" spans="1:11" ht="13.5" customHeight="1" x14ac:dyDescent="0.2">
      <c r="A62" s="18"/>
      <c r="B62" s="13"/>
      <c r="C62" s="13"/>
      <c r="D62" s="33"/>
      <c r="E62" s="13"/>
      <c r="F62" s="33"/>
      <c r="G62" s="13"/>
      <c r="H62" s="33"/>
      <c r="I62" s="13"/>
      <c r="J62" s="33"/>
      <c r="K62" s="13"/>
    </row>
    <row r="63" spans="1:11" ht="13.5" customHeight="1" x14ac:dyDescent="0.2">
      <c r="A63" s="18"/>
      <c r="B63" s="13"/>
      <c r="C63" s="13"/>
      <c r="D63" s="33"/>
      <c r="E63" s="13"/>
      <c r="F63" s="33"/>
      <c r="G63" s="13"/>
      <c r="H63" s="33"/>
      <c r="I63" s="13"/>
      <c r="J63" s="33"/>
      <c r="K63" s="13"/>
    </row>
    <row r="64" spans="1:11" ht="13.5" customHeight="1" x14ac:dyDescent="0.2">
      <c r="A64" s="18"/>
      <c r="B64" s="13"/>
      <c r="C64" s="13"/>
      <c r="D64" s="33"/>
      <c r="E64" s="13"/>
      <c r="F64" s="33"/>
      <c r="G64" s="13"/>
      <c r="H64" s="33"/>
      <c r="I64" s="13"/>
      <c r="J64" s="33"/>
      <c r="K64" s="13"/>
    </row>
    <row r="65" spans="1:11" ht="13.5" customHeight="1" x14ac:dyDescent="0.2">
      <c r="A65" s="18"/>
      <c r="B65" s="13"/>
      <c r="C65" s="13"/>
      <c r="D65" s="33"/>
      <c r="E65" s="13"/>
      <c r="F65" s="33"/>
      <c r="G65" s="13"/>
      <c r="H65" s="33"/>
      <c r="I65" s="13"/>
      <c r="J65" s="33"/>
      <c r="K65" s="13"/>
    </row>
    <row r="66" spans="1:11" ht="13.5" customHeight="1" x14ac:dyDescent="0.2">
      <c r="A66" s="18"/>
      <c r="B66" s="13"/>
      <c r="C66" s="13"/>
      <c r="D66" s="33"/>
      <c r="E66" s="13"/>
      <c r="F66" s="33"/>
      <c r="G66" s="13"/>
      <c r="H66" s="33"/>
      <c r="I66" s="13"/>
      <c r="J66" s="33"/>
      <c r="K66" s="13"/>
    </row>
    <row r="67" spans="1:11" ht="13.5" customHeight="1" x14ac:dyDescent="0.2">
      <c r="A67" s="18"/>
      <c r="B67" s="13"/>
      <c r="C67" s="13"/>
      <c r="D67" s="33"/>
      <c r="E67" s="13"/>
      <c r="F67" s="33"/>
      <c r="G67" s="13"/>
      <c r="H67" s="33"/>
      <c r="I67" s="13"/>
      <c r="J67" s="33"/>
      <c r="K67" s="13"/>
    </row>
    <row r="68" spans="1:11" ht="13.5" customHeight="1" x14ac:dyDescent="0.2">
      <c r="A68" s="18"/>
      <c r="B68" s="13"/>
      <c r="C68" s="13"/>
      <c r="D68" s="33"/>
      <c r="E68" s="13"/>
      <c r="F68" s="33"/>
      <c r="G68" s="13"/>
      <c r="H68" s="33"/>
      <c r="I68" s="13"/>
      <c r="J68" s="33"/>
      <c r="K68" s="13"/>
    </row>
    <row r="69" spans="1:11" ht="13.5" customHeight="1" x14ac:dyDescent="0.2">
      <c r="A69" s="18"/>
      <c r="B69" s="13"/>
      <c r="C69" s="13"/>
      <c r="D69" s="33"/>
      <c r="E69" s="13"/>
      <c r="F69" s="33"/>
      <c r="G69" s="13"/>
      <c r="H69" s="33"/>
      <c r="I69" s="13"/>
      <c r="J69" s="33"/>
      <c r="K69" s="13"/>
    </row>
    <row r="70" spans="1:11" ht="13.5" customHeight="1" x14ac:dyDescent="0.2">
      <c r="A70" s="18"/>
      <c r="B70" s="13"/>
      <c r="C70" s="13"/>
      <c r="D70" s="33"/>
      <c r="E70" s="13"/>
      <c r="F70" s="33"/>
      <c r="G70" s="13"/>
      <c r="H70" s="33"/>
      <c r="I70" s="13"/>
      <c r="J70" s="33"/>
      <c r="K70" s="13"/>
    </row>
    <row r="71" spans="1:11" ht="13.5" customHeight="1" x14ac:dyDescent="0.2">
      <c r="A71" s="18"/>
      <c r="B71" s="13"/>
      <c r="C71" s="13"/>
      <c r="D71" s="33"/>
      <c r="E71" s="13"/>
      <c r="F71" s="33"/>
      <c r="G71" s="13"/>
      <c r="H71" s="33"/>
      <c r="I71" s="13"/>
      <c r="J71" s="33"/>
      <c r="K71" s="13"/>
    </row>
    <row r="72" spans="1:11" ht="13.5" customHeight="1" x14ac:dyDescent="0.2">
      <c r="A72" s="18"/>
      <c r="B72" s="13"/>
      <c r="C72" s="13"/>
      <c r="D72" s="33"/>
      <c r="E72" s="13"/>
      <c r="F72" s="33"/>
      <c r="G72" s="13"/>
      <c r="H72" s="33"/>
      <c r="I72" s="13"/>
      <c r="J72" s="33"/>
      <c r="K72" s="13"/>
    </row>
    <row r="73" spans="1:11" ht="13.5" customHeight="1" x14ac:dyDescent="0.2">
      <c r="A73" s="18"/>
      <c r="B73" s="13"/>
      <c r="C73" s="13"/>
      <c r="D73" s="33"/>
      <c r="E73" s="13"/>
      <c r="F73" s="33"/>
      <c r="G73" s="13"/>
      <c r="H73" s="33"/>
      <c r="I73" s="13"/>
      <c r="J73" s="33"/>
      <c r="K73" s="13"/>
    </row>
    <row r="74" spans="1:11" ht="13.5" customHeight="1" x14ac:dyDescent="0.2">
      <c r="A74" s="18"/>
      <c r="B74" s="13"/>
      <c r="C74" s="13"/>
      <c r="D74" s="33"/>
      <c r="E74" s="13"/>
      <c r="F74" s="33"/>
      <c r="G74" s="13"/>
      <c r="H74" s="33"/>
      <c r="I74" s="13"/>
      <c r="J74" s="33"/>
      <c r="K74" s="13"/>
    </row>
    <row r="75" spans="1:11" ht="13.5" customHeight="1" x14ac:dyDescent="0.2">
      <c r="A75" s="18"/>
      <c r="B75" s="13"/>
      <c r="C75" s="13"/>
      <c r="D75" s="33"/>
      <c r="E75" s="13"/>
      <c r="F75" s="33"/>
      <c r="G75" s="13"/>
      <c r="H75" s="33"/>
      <c r="I75" s="13"/>
      <c r="J75" s="33"/>
      <c r="K75" s="13"/>
    </row>
    <row r="76" spans="1:11" ht="13.5" customHeight="1" x14ac:dyDescent="0.2">
      <c r="A76" s="18"/>
      <c r="B76" s="13"/>
      <c r="C76" s="13"/>
      <c r="D76" s="33"/>
      <c r="E76" s="13"/>
      <c r="F76" s="33"/>
      <c r="G76" s="13"/>
      <c r="H76" s="33"/>
      <c r="I76" s="13"/>
      <c r="J76" s="33"/>
      <c r="K76" s="13"/>
    </row>
    <row r="77" spans="1:11" ht="13.5" customHeight="1" x14ac:dyDescent="0.2">
      <c r="A77" s="18"/>
      <c r="B77" s="13"/>
      <c r="C77" s="13"/>
      <c r="D77" s="33"/>
      <c r="E77" s="13"/>
      <c r="F77" s="33"/>
      <c r="G77" s="13"/>
      <c r="H77" s="33"/>
      <c r="I77" s="13"/>
      <c r="J77" s="33"/>
      <c r="K77" s="13"/>
    </row>
    <row r="78" spans="1:11" ht="13.5" customHeight="1" x14ac:dyDescent="0.2">
      <c r="A78" s="18"/>
      <c r="B78" s="13"/>
      <c r="C78" s="13"/>
      <c r="D78" s="33"/>
      <c r="E78" s="13"/>
      <c r="F78" s="33"/>
      <c r="G78" s="13"/>
      <c r="H78" s="33"/>
      <c r="I78" s="13"/>
      <c r="J78" s="33"/>
      <c r="K78" s="13"/>
    </row>
    <row r="79" spans="1:11" ht="13.5" customHeight="1" x14ac:dyDescent="0.2">
      <c r="A79" s="18"/>
      <c r="B79" s="13"/>
      <c r="C79" s="13"/>
      <c r="D79" s="33"/>
      <c r="E79" s="13"/>
      <c r="F79" s="33"/>
      <c r="G79" s="13"/>
      <c r="H79" s="33"/>
      <c r="I79" s="13"/>
      <c r="J79" s="33"/>
      <c r="K79" s="13"/>
    </row>
    <row r="80" spans="1:11" ht="13.5" customHeight="1" x14ac:dyDescent="0.2">
      <c r="A80" s="18"/>
      <c r="B80" s="13"/>
      <c r="C80" s="13"/>
      <c r="D80" s="33"/>
      <c r="E80" s="13"/>
      <c r="F80" s="33"/>
      <c r="G80" s="13"/>
      <c r="H80" s="33"/>
      <c r="I80" s="13"/>
      <c r="J80" s="33"/>
      <c r="K80" s="13"/>
    </row>
    <row r="81" spans="1:11" ht="13.5" customHeight="1" x14ac:dyDescent="0.2">
      <c r="A81" s="18"/>
      <c r="B81" s="13"/>
      <c r="C81" s="13"/>
      <c r="D81" s="33"/>
      <c r="E81" s="13"/>
      <c r="F81" s="33"/>
      <c r="G81" s="13"/>
      <c r="H81" s="33"/>
      <c r="I81" s="13"/>
      <c r="J81" s="33"/>
      <c r="K81" s="13"/>
    </row>
    <row r="82" spans="1:11" ht="13.5" customHeight="1" x14ac:dyDescent="0.2">
      <c r="A82" s="18"/>
      <c r="B82" s="13"/>
      <c r="C82" s="13"/>
      <c r="D82" s="33"/>
      <c r="E82" s="13"/>
      <c r="F82" s="33"/>
      <c r="G82" s="13"/>
      <c r="H82" s="33"/>
      <c r="I82" s="13"/>
      <c r="J82" s="33"/>
      <c r="K82" s="13"/>
    </row>
    <row r="83" spans="1:11" ht="13.5" customHeight="1" x14ac:dyDescent="0.2">
      <c r="A83" s="18"/>
      <c r="B83" s="13"/>
      <c r="C83" s="13"/>
      <c r="D83" s="33"/>
      <c r="E83" s="13"/>
      <c r="F83" s="33"/>
      <c r="G83" s="13"/>
      <c r="H83" s="33"/>
      <c r="I83" s="13"/>
      <c r="J83" s="33"/>
      <c r="K83" s="13"/>
    </row>
    <row r="84" spans="1:11" ht="13.5" customHeight="1" x14ac:dyDescent="0.2">
      <c r="A84" s="18"/>
      <c r="B84" s="13"/>
      <c r="C84" s="13"/>
      <c r="D84" s="33"/>
      <c r="E84" s="13"/>
      <c r="F84" s="33"/>
      <c r="G84" s="13"/>
      <c r="H84" s="33"/>
      <c r="I84" s="13"/>
      <c r="J84" s="33"/>
      <c r="K84" s="13"/>
    </row>
    <row r="85" spans="1:11" ht="13.5" customHeight="1" x14ac:dyDescent="0.2">
      <c r="A85" s="18"/>
      <c r="B85" s="13"/>
      <c r="C85" s="13"/>
      <c r="D85" s="33"/>
      <c r="E85" s="13"/>
      <c r="F85" s="33"/>
      <c r="G85" s="13"/>
      <c r="H85" s="33"/>
      <c r="I85" s="13"/>
      <c r="J85" s="33"/>
      <c r="K85" s="13"/>
    </row>
    <row r="86" spans="1:11" ht="13.5" customHeight="1" x14ac:dyDescent="0.2">
      <c r="A86" s="18"/>
      <c r="B86" s="13"/>
      <c r="C86" s="13"/>
      <c r="D86" s="33"/>
      <c r="E86" s="13"/>
      <c r="F86" s="33"/>
      <c r="G86" s="13"/>
      <c r="H86" s="33"/>
      <c r="I86" s="13"/>
      <c r="J86" s="33"/>
      <c r="K86" s="13"/>
    </row>
    <row r="87" spans="1:11" ht="13.5" customHeight="1" x14ac:dyDescent="0.2">
      <c r="A87" s="18"/>
      <c r="B87" s="13"/>
      <c r="C87" s="13"/>
      <c r="D87" s="33"/>
      <c r="E87" s="13"/>
      <c r="F87" s="33"/>
      <c r="G87" s="13"/>
      <c r="H87" s="33"/>
      <c r="I87" s="13"/>
      <c r="J87" s="33"/>
      <c r="K87" s="13"/>
    </row>
    <row r="88" spans="1:11" ht="13.5" customHeight="1" x14ac:dyDescent="0.2">
      <c r="A88" s="18"/>
      <c r="B88" s="13"/>
      <c r="C88" s="13"/>
      <c r="D88" s="33"/>
      <c r="E88" s="13"/>
      <c r="F88" s="33"/>
      <c r="G88" s="13"/>
      <c r="H88" s="33"/>
      <c r="I88" s="13"/>
      <c r="J88" s="33"/>
      <c r="K88" s="13"/>
    </row>
    <row r="89" spans="1:11" ht="13.5" customHeight="1" x14ac:dyDescent="0.2">
      <c r="A89" s="18"/>
      <c r="B89" s="13"/>
      <c r="C89" s="13"/>
      <c r="D89" s="33"/>
      <c r="E89" s="13"/>
      <c r="F89" s="33"/>
      <c r="G89" s="13"/>
      <c r="H89" s="33"/>
      <c r="I89" s="13"/>
      <c r="J89" s="33"/>
      <c r="K89" s="13"/>
    </row>
    <row r="90" spans="1:11" ht="13.5" customHeight="1" x14ac:dyDescent="0.2">
      <c r="A90" s="18"/>
      <c r="B90" s="13"/>
      <c r="C90" s="13"/>
      <c r="D90" s="33"/>
      <c r="E90" s="13"/>
      <c r="F90" s="33"/>
      <c r="G90" s="13"/>
      <c r="H90" s="33"/>
      <c r="I90" s="13"/>
      <c r="J90" s="33"/>
      <c r="K90" s="13"/>
    </row>
    <row r="91" spans="1:11" ht="13.5" customHeight="1" x14ac:dyDescent="0.2">
      <c r="A91" s="18"/>
      <c r="B91" s="13"/>
      <c r="C91" s="13"/>
      <c r="D91" s="33"/>
      <c r="E91" s="13"/>
      <c r="F91" s="33"/>
      <c r="G91" s="13"/>
      <c r="H91" s="33"/>
      <c r="I91" s="13"/>
      <c r="J91" s="33"/>
      <c r="K91" s="13"/>
    </row>
    <row r="92" spans="1:11" ht="13.5" customHeight="1" x14ac:dyDescent="0.2">
      <c r="A92" s="18"/>
      <c r="B92" s="13"/>
      <c r="C92" s="13"/>
      <c r="D92" s="33"/>
      <c r="E92" s="13"/>
      <c r="F92" s="33"/>
      <c r="G92" s="13"/>
      <c r="H92" s="33"/>
      <c r="I92" s="13"/>
      <c r="J92" s="33"/>
      <c r="K92" s="13"/>
    </row>
    <row r="93" spans="1:11" ht="13.5" customHeight="1" x14ac:dyDescent="0.2">
      <c r="A93" s="18"/>
      <c r="B93" s="13"/>
      <c r="C93" s="13"/>
      <c r="D93" s="33"/>
      <c r="E93" s="13"/>
      <c r="F93" s="33"/>
      <c r="G93" s="13"/>
      <c r="H93" s="33"/>
      <c r="I93" s="13"/>
      <c r="J93" s="33"/>
      <c r="K93" s="13"/>
    </row>
    <row r="94" spans="1:11" ht="13.5" customHeight="1" x14ac:dyDescent="0.2">
      <c r="A94" s="18"/>
      <c r="B94" s="13"/>
      <c r="C94" s="13"/>
      <c r="D94" s="33"/>
      <c r="E94" s="13"/>
      <c r="F94" s="33"/>
      <c r="G94" s="13"/>
      <c r="H94" s="33"/>
      <c r="I94" s="13"/>
      <c r="J94" s="33"/>
      <c r="K94" s="13"/>
    </row>
    <row r="95" spans="1:11" ht="13.5" customHeight="1" x14ac:dyDescent="0.2">
      <c r="A95" s="18"/>
      <c r="B95" s="13"/>
      <c r="C95" s="13"/>
      <c r="D95" s="33"/>
      <c r="E95" s="13"/>
      <c r="F95" s="33"/>
      <c r="G95" s="13"/>
      <c r="H95" s="33"/>
      <c r="I95" s="13"/>
      <c r="J95" s="33"/>
      <c r="K95" s="13"/>
    </row>
    <row r="96" spans="1:11" ht="13.5" customHeight="1" x14ac:dyDescent="0.2">
      <c r="A96" s="18"/>
      <c r="B96" s="13"/>
      <c r="C96" s="13"/>
      <c r="D96" s="33"/>
      <c r="E96" s="13"/>
      <c r="F96" s="33"/>
      <c r="G96" s="13"/>
      <c r="H96" s="33"/>
      <c r="I96" s="13"/>
      <c r="J96" s="33"/>
      <c r="K96" s="13"/>
    </row>
    <row r="97" spans="1:11" ht="13.5" customHeight="1" x14ac:dyDescent="0.2">
      <c r="A97" s="18"/>
      <c r="B97" s="13"/>
      <c r="C97" s="13"/>
      <c r="D97" s="33"/>
      <c r="E97" s="13"/>
      <c r="F97" s="33"/>
      <c r="G97" s="13"/>
      <c r="H97" s="33"/>
      <c r="I97" s="13"/>
      <c r="J97" s="33"/>
      <c r="K97" s="13"/>
    </row>
    <row r="98" spans="1:11" ht="13.5" customHeight="1" x14ac:dyDescent="0.2">
      <c r="A98" s="18"/>
      <c r="B98" s="13"/>
      <c r="C98" s="13"/>
      <c r="D98" s="33"/>
      <c r="E98" s="13"/>
      <c r="F98" s="33"/>
      <c r="G98" s="13"/>
      <c r="H98" s="33"/>
      <c r="I98" s="13"/>
      <c r="J98" s="33"/>
      <c r="K98" s="13"/>
    </row>
    <row r="99" spans="1:11" ht="13.5" customHeight="1" x14ac:dyDescent="0.2">
      <c r="A99" s="18"/>
      <c r="B99" s="13"/>
      <c r="C99" s="13"/>
      <c r="D99" s="33"/>
      <c r="E99" s="13"/>
      <c r="F99" s="33"/>
      <c r="G99" s="13"/>
      <c r="H99" s="33"/>
      <c r="I99" s="13"/>
      <c r="J99" s="33"/>
      <c r="K99" s="13"/>
    </row>
    <row r="100" spans="1:11" ht="13.5" customHeight="1" x14ac:dyDescent="0.2">
      <c r="A100" s="18"/>
      <c r="B100" s="13"/>
      <c r="C100" s="13"/>
      <c r="D100" s="33"/>
      <c r="E100" s="13"/>
      <c r="F100" s="33"/>
      <c r="G100" s="13"/>
      <c r="H100" s="33"/>
      <c r="I100" s="13"/>
      <c r="J100" s="33"/>
      <c r="K100" s="13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00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66" sqref="L66"/>
    </sheetView>
  </sheetViews>
  <sheetFormatPr defaultColWidth="14.42578125" defaultRowHeight="15" customHeight="1" x14ac:dyDescent="0.2"/>
  <cols>
    <col min="1" max="1" width="5.5703125" style="103" customWidth="1"/>
    <col min="2" max="2" width="24.140625" style="103" customWidth="1"/>
    <col min="3" max="3" width="9" style="103" customWidth="1"/>
    <col min="4" max="4" width="9.140625" style="103" customWidth="1"/>
    <col min="5" max="6" width="10.140625" style="103" customWidth="1"/>
    <col min="7" max="7" width="8.140625" style="103" customWidth="1"/>
    <col min="8" max="8" width="7.7109375" style="103" customWidth="1"/>
    <col min="9" max="9" width="8.85546875" style="103" customWidth="1"/>
    <col min="10" max="10" width="10.140625" style="103" customWidth="1"/>
    <col min="11" max="11" width="9.140625" style="103" customWidth="1"/>
    <col min="12" max="12" width="9.42578125" style="103" customWidth="1"/>
    <col min="13" max="13" width="9.140625" style="103" customWidth="1"/>
    <col min="14" max="14" width="10.140625" style="103" customWidth="1"/>
    <col min="15" max="15" width="9.140625" style="103" customWidth="1"/>
    <col min="16" max="16" width="11.42578125" style="103" customWidth="1"/>
    <col min="17" max="16384" width="14.42578125" style="103"/>
  </cols>
  <sheetData>
    <row r="1" spans="1:16" ht="15.75" customHeight="1" x14ac:dyDescent="0.2">
      <c r="A1" s="481" t="s">
        <v>1052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</row>
    <row r="2" spans="1:16" ht="12.75" customHeight="1" x14ac:dyDescent="0.2">
      <c r="A2" s="516" t="s">
        <v>147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</row>
    <row r="3" spans="1:16" ht="15" customHeight="1" x14ac:dyDescent="0.2">
      <c r="A3" s="256"/>
      <c r="B3" s="514" t="s">
        <v>61</v>
      </c>
      <c r="C3" s="473"/>
      <c r="D3" s="473"/>
      <c r="E3" s="202"/>
      <c r="F3" s="202"/>
      <c r="G3" s="202"/>
      <c r="H3" s="202"/>
      <c r="I3" s="202"/>
      <c r="J3" s="202"/>
      <c r="K3" s="202"/>
      <c r="L3" s="202"/>
      <c r="M3" s="517" t="s">
        <v>225</v>
      </c>
      <c r="N3" s="473"/>
      <c r="O3" s="202"/>
      <c r="P3" s="202"/>
    </row>
    <row r="4" spans="1:16" ht="12.75" customHeight="1" x14ac:dyDescent="0.2">
      <c r="A4" s="425" t="s">
        <v>68</v>
      </c>
      <c r="B4" s="425" t="s">
        <v>2</v>
      </c>
      <c r="C4" s="428" t="s">
        <v>226</v>
      </c>
      <c r="D4" s="515"/>
      <c r="E4" s="428" t="s">
        <v>227</v>
      </c>
      <c r="F4" s="515"/>
      <c r="G4" s="428" t="s">
        <v>228</v>
      </c>
      <c r="H4" s="515"/>
      <c r="I4" s="428" t="s">
        <v>229</v>
      </c>
      <c r="J4" s="515"/>
      <c r="K4" s="428" t="s">
        <v>230</v>
      </c>
      <c r="L4" s="515"/>
      <c r="M4" s="428" t="s">
        <v>231</v>
      </c>
      <c r="N4" s="515"/>
      <c r="O4" s="428" t="s">
        <v>6</v>
      </c>
      <c r="P4" s="515"/>
    </row>
    <row r="5" spans="1:16" ht="12.75" customHeight="1" x14ac:dyDescent="0.2">
      <c r="A5" s="518"/>
      <c r="B5" s="518"/>
      <c r="C5" s="255" t="s">
        <v>83</v>
      </c>
      <c r="D5" s="255" t="s">
        <v>84</v>
      </c>
      <c r="E5" s="255" t="s">
        <v>83</v>
      </c>
      <c r="F5" s="255" t="s">
        <v>84</v>
      </c>
      <c r="G5" s="255" t="s">
        <v>83</v>
      </c>
      <c r="H5" s="255" t="s">
        <v>84</v>
      </c>
      <c r="I5" s="255" t="s">
        <v>83</v>
      </c>
      <c r="J5" s="255" t="s">
        <v>84</v>
      </c>
      <c r="K5" s="255" t="s">
        <v>83</v>
      </c>
      <c r="L5" s="255" t="s">
        <v>84</v>
      </c>
      <c r="M5" s="255" t="s">
        <v>83</v>
      </c>
      <c r="N5" s="255" t="s">
        <v>84</v>
      </c>
      <c r="O5" s="255" t="s">
        <v>83</v>
      </c>
      <c r="P5" s="255" t="s">
        <v>84</v>
      </c>
    </row>
    <row r="6" spans="1:16" ht="12.75" customHeight="1" x14ac:dyDescent="0.2">
      <c r="A6" s="162">
        <v>1</v>
      </c>
      <c r="B6" s="163" t="s">
        <v>7</v>
      </c>
      <c r="C6" s="257">
        <v>252</v>
      </c>
      <c r="D6" s="257">
        <v>1810.3200000000008</v>
      </c>
      <c r="E6" s="257">
        <v>5962</v>
      </c>
      <c r="F6" s="257">
        <v>14476.04</v>
      </c>
      <c r="G6" s="257">
        <v>300</v>
      </c>
      <c r="H6" s="257">
        <v>1136.3800000000001</v>
      </c>
      <c r="I6" s="257">
        <v>542</v>
      </c>
      <c r="J6" s="257">
        <v>3274.67</v>
      </c>
      <c r="K6" s="257">
        <v>8</v>
      </c>
      <c r="L6" s="257">
        <v>53.360000000000007</v>
      </c>
      <c r="M6" s="257">
        <v>1748</v>
      </c>
      <c r="N6" s="257">
        <v>11993.94</v>
      </c>
      <c r="O6" s="258">
        <f t="shared" ref="O6:P6" si="0">C6+E6+G6+I6+K6+M6</f>
        <v>8812</v>
      </c>
      <c r="P6" s="258">
        <f t="shared" si="0"/>
        <v>32744.710000000006</v>
      </c>
    </row>
    <row r="7" spans="1:16" ht="12.75" customHeight="1" x14ac:dyDescent="0.2">
      <c r="A7" s="162">
        <v>2</v>
      </c>
      <c r="B7" s="163" t="s">
        <v>8</v>
      </c>
      <c r="C7" s="257">
        <v>826</v>
      </c>
      <c r="D7" s="257">
        <v>3544.2200000000007</v>
      </c>
      <c r="E7" s="257">
        <v>32865</v>
      </c>
      <c r="F7" s="257">
        <v>51970.55</v>
      </c>
      <c r="G7" s="257">
        <v>43</v>
      </c>
      <c r="H7" s="257">
        <v>83.03</v>
      </c>
      <c r="I7" s="257">
        <v>878</v>
      </c>
      <c r="J7" s="257">
        <v>3794.7200000000003</v>
      </c>
      <c r="K7" s="257">
        <v>6</v>
      </c>
      <c r="L7" s="257">
        <v>29.93</v>
      </c>
      <c r="M7" s="257">
        <v>1352</v>
      </c>
      <c r="N7" s="257">
        <v>7510.6599999999989</v>
      </c>
      <c r="O7" s="258">
        <f t="shared" ref="O7:P7" si="1">C7+E7+G7+I7+K7+M7</f>
        <v>35970</v>
      </c>
      <c r="P7" s="258">
        <f t="shared" si="1"/>
        <v>66933.11</v>
      </c>
    </row>
    <row r="8" spans="1:16" ht="12.75" customHeight="1" x14ac:dyDescent="0.2">
      <c r="A8" s="162">
        <v>3</v>
      </c>
      <c r="B8" s="163" t="s">
        <v>9</v>
      </c>
      <c r="C8" s="257">
        <v>181</v>
      </c>
      <c r="D8" s="257">
        <v>2695.77</v>
      </c>
      <c r="E8" s="257">
        <v>4785</v>
      </c>
      <c r="F8" s="257">
        <v>18084.739999999991</v>
      </c>
      <c r="G8" s="257">
        <v>110</v>
      </c>
      <c r="H8" s="257">
        <v>437.66</v>
      </c>
      <c r="I8" s="257">
        <v>1291</v>
      </c>
      <c r="J8" s="257">
        <v>9097.2000000000007</v>
      </c>
      <c r="K8" s="257">
        <v>3</v>
      </c>
      <c r="L8" s="257">
        <v>1.64</v>
      </c>
      <c r="M8" s="257">
        <v>939</v>
      </c>
      <c r="N8" s="257">
        <v>11880.999999999991</v>
      </c>
      <c r="O8" s="258">
        <f t="shared" ref="O8:P8" si="2">C8+E8+G8+I8+K8+M8</f>
        <v>7309</v>
      </c>
      <c r="P8" s="258">
        <f t="shared" si="2"/>
        <v>42198.00999999998</v>
      </c>
    </row>
    <row r="9" spans="1:16" ht="12.75" customHeight="1" x14ac:dyDescent="0.2">
      <c r="A9" s="162">
        <v>4</v>
      </c>
      <c r="B9" s="163" t="s">
        <v>10</v>
      </c>
      <c r="C9" s="257">
        <v>2140</v>
      </c>
      <c r="D9" s="257">
        <v>9430.5700000000015</v>
      </c>
      <c r="E9" s="257">
        <v>15660</v>
      </c>
      <c r="F9" s="257">
        <v>41262.99</v>
      </c>
      <c r="G9" s="257">
        <v>3339</v>
      </c>
      <c r="H9" s="257">
        <v>10120.07</v>
      </c>
      <c r="I9" s="257">
        <v>3380</v>
      </c>
      <c r="J9" s="257">
        <v>14547.859999999995</v>
      </c>
      <c r="K9" s="257">
        <v>30</v>
      </c>
      <c r="L9" s="257">
        <v>78.139999999999986</v>
      </c>
      <c r="M9" s="257">
        <v>3590</v>
      </c>
      <c r="N9" s="257">
        <v>31651.79</v>
      </c>
      <c r="O9" s="258">
        <f t="shared" ref="O9:P9" si="3">C9+E9+G9+I9+K9+M9</f>
        <v>28139</v>
      </c>
      <c r="P9" s="258">
        <f t="shared" si="3"/>
        <v>107091.41999999998</v>
      </c>
    </row>
    <row r="10" spans="1:16" ht="12.75" customHeight="1" x14ac:dyDescent="0.2">
      <c r="A10" s="162">
        <v>5</v>
      </c>
      <c r="B10" s="163" t="s">
        <v>11</v>
      </c>
      <c r="C10" s="257">
        <v>2889</v>
      </c>
      <c r="D10" s="257">
        <v>4091.5399999999986</v>
      </c>
      <c r="E10" s="257">
        <v>611</v>
      </c>
      <c r="F10" s="257">
        <v>3275.8400000000011</v>
      </c>
      <c r="G10" s="257">
        <v>1958</v>
      </c>
      <c r="H10" s="257">
        <v>3804.5399999999995</v>
      </c>
      <c r="I10" s="257">
        <v>1175</v>
      </c>
      <c r="J10" s="257">
        <v>7246.9899999999989</v>
      </c>
      <c r="K10" s="257">
        <v>29</v>
      </c>
      <c r="L10" s="257">
        <v>43.900000000000006</v>
      </c>
      <c r="M10" s="257">
        <v>3066</v>
      </c>
      <c r="N10" s="257">
        <v>28717.239999999991</v>
      </c>
      <c r="O10" s="258">
        <f t="shared" ref="O10:P10" si="4">C10+E10+G10+I10+K10+M10</f>
        <v>9728</v>
      </c>
      <c r="P10" s="258">
        <f t="shared" si="4"/>
        <v>47180.049999999988</v>
      </c>
    </row>
    <row r="11" spans="1:16" ht="12.75" customHeight="1" x14ac:dyDescent="0.2">
      <c r="A11" s="162">
        <v>6</v>
      </c>
      <c r="B11" s="163" t="s">
        <v>12</v>
      </c>
      <c r="C11" s="257">
        <v>432</v>
      </c>
      <c r="D11" s="257">
        <v>2106.1600000000003</v>
      </c>
      <c r="E11" s="257">
        <v>8363</v>
      </c>
      <c r="F11" s="257">
        <v>17531.480000000003</v>
      </c>
      <c r="G11" s="257">
        <v>85</v>
      </c>
      <c r="H11" s="257">
        <v>160.28000000000006</v>
      </c>
      <c r="I11" s="257">
        <v>335</v>
      </c>
      <c r="J11" s="257">
        <v>3957.5000000000005</v>
      </c>
      <c r="K11" s="257">
        <v>4</v>
      </c>
      <c r="L11" s="257">
        <v>5.330000000000001</v>
      </c>
      <c r="M11" s="257">
        <v>690</v>
      </c>
      <c r="N11" s="257">
        <v>4063.9000000000005</v>
      </c>
      <c r="O11" s="258">
        <f t="shared" ref="O11:P11" si="5">C11+E11+G11+I11+K11+M11</f>
        <v>9909</v>
      </c>
      <c r="P11" s="258">
        <f t="shared" si="5"/>
        <v>27824.650000000005</v>
      </c>
    </row>
    <row r="12" spans="1:16" ht="12.75" customHeight="1" x14ac:dyDescent="0.2">
      <c r="A12" s="162">
        <v>7</v>
      </c>
      <c r="B12" s="163" t="s">
        <v>13</v>
      </c>
      <c r="C12" s="257">
        <v>94</v>
      </c>
      <c r="D12" s="257">
        <v>662.86999999999978</v>
      </c>
      <c r="E12" s="257">
        <v>460</v>
      </c>
      <c r="F12" s="257">
        <v>848.0300000000002</v>
      </c>
      <c r="G12" s="257">
        <v>6</v>
      </c>
      <c r="H12" s="257">
        <v>31.880000000000003</v>
      </c>
      <c r="I12" s="257">
        <v>68</v>
      </c>
      <c r="J12" s="257">
        <v>506.94</v>
      </c>
      <c r="K12" s="257">
        <v>0</v>
      </c>
      <c r="L12" s="257">
        <v>0</v>
      </c>
      <c r="M12" s="257">
        <v>23</v>
      </c>
      <c r="N12" s="257">
        <v>166.45000000000002</v>
      </c>
      <c r="O12" s="258">
        <f t="shared" ref="O12:P12" si="6">C12+E12+G12+I12+K12+M12</f>
        <v>651</v>
      </c>
      <c r="P12" s="258">
        <f t="shared" si="6"/>
        <v>2216.17</v>
      </c>
    </row>
    <row r="13" spans="1:16" ht="12.75" customHeight="1" x14ac:dyDescent="0.2">
      <c r="A13" s="162">
        <v>8</v>
      </c>
      <c r="B13" s="171" t="s">
        <v>968</v>
      </c>
      <c r="C13" s="257">
        <v>31</v>
      </c>
      <c r="D13" s="257">
        <v>176.12</v>
      </c>
      <c r="E13" s="257">
        <v>480</v>
      </c>
      <c r="F13" s="257">
        <v>938.43000000000006</v>
      </c>
      <c r="G13" s="257">
        <v>0</v>
      </c>
      <c r="H13" s="257">
        <v>0</v>
      </c>
      <c r="I13" s="257">
        <v>382</v>
      </c>
      <c r="J13" s="257">
        <v>2581.89</v>
      </c>
      <c r="K13" s="257">
        <v>0</v>
      </c>
      <c r="L13" s="257">
        <v>0</v>
      </c>
      <c r="M13" s="257">
        <v>141</v>
      </c>
      <c r="N13" s="257">
        <v>977.22</v>
      </c>
      <c r="O13" s="258">
        <f t="shared" ref="O13:P13" si="7">C13+E13+G13+I13+K13+M13</f>
        <v>1034</v>
      </c>
      <c r="P13" s="258">
        <f t="shared" si="7"/>
        <v>4673.66</v>
      </c>
    </row>
    <row r="14" spans="1:16" ht="12.75" customHeight="1" x14ac:dyDescent="0.2">
      <c r="A14" s="162">
        <v>9</v>
      </c>
      <c r="B14" s="163" t="s">
        <v>14</v>
      </c>
      <c r="C14" s="257">
        <v>594</v>
      </c>
      <c r="D14" s="257">
        <v>3348.66</v>
      </c>
      <c r="E14" s="257">
        <v>13559</v>
      </c>
      <c r="F14" s="257">
        <v>26393.48</v>
      </c>
      <c r="G14" s="257">
        <v>75</v>
      </c>
      <c r="H14" s="257">
        <v>330.46999999999997</v>
      </c>
      <c r="I14" s="257">
        <v>1021</v>
      </c>
      <c r="J14" s="257">
        <v>6256.3799999999983</v>
      </c>
      <c r="K14" s="257">
        <v>2</v>
      </c>
      <c r="L14" s="257">
        <v>7.62</v>
      </c>
      <c r="M14" s="257">
        <v>1669</v>
      </c>
      <c r="N14" s="257">
        <v>11283.710000000001</v>
      </c>
      <c r="O14" s="258">
        <f t="shared" ref="O14:P14" si="8">C14+E14+G14+I14+K14+M14</f>
        <v>16920</v>
      </c>
      <c r="P14" s="258">
        <f t="shared" si="8"/>
        <v>47620.32</v>
      </c>
    </row>
    <row r="15" spans="1:16" ht="12.75" customHeight="1" x14ac:dyDescent="0.2">
      <c r="A15" s="162">
        <v>10</v>
      </c>
      <c r="B15" s="163" t="s">
        <v>15</v>
      </c>
      <c r="C15" s="257">
        <v>3554</v>
      </c>
      <c r="D15" s="257">
        <v>21072.329999999998</v>
      </c>
      <c r="E15" s="257">
        <v>62283</v>
      </c>
      <c r="F15" s="257">
        <v>168457.76</v>
      </c>
      <c r="G15" s="257">
        <v>818</v>
      </c>
      <c r="H15" s="257">
        <v>2409.7700000000004</v>
      </c>
      <c r="I15" s="257">
        <v>3504</v>
      </c>
      <c r="J15" s="257">
        <v>23902.120000000024</v>
      </c>
      <c r="K15" s="257">
        <v>13</v>
      </c>
      <c r="L15" s="257">
        <v>24.939999999999998</v>
      </c>
      <c r="M15" s="257">
        <v>5248</v>
      </c>
      <c r="N15" s="257">
        <v>53142.720000000001</v>
      </c>
      <c r="O15" s="258">
        <f t="shared" ref="O15:P15" si="9">C15+E15+G15+I15+K15+M15</f>
        <v>75420</v>
      </c>
      <c r="P15" s="258">
        <f t="shared" si="9"/>
        <v>269009.64</v>
      </c>
    </row>
    <row r="16" spans="1:16" ht="12.75" customHeight="1" x14ac:dyDescent="0.2">
      <c r="A16" s="162">
        <v>11</v>
      </c>
      <c r="B16" s="163" t="s">
        <v>16</v>
      </c>
      <c r="C16" s="257">
        <v>196</v>
      </c>
      <c r="D16" s="257">
        <v>1102.79</v>
      </c>
      <c r="E16" s="257">
        <v>5905</v>
      </c>
      <c r="F16" s="257">
        <v>10677.129999999992</v>
      </c>
      <c r="G16" s="257">
        <v>12</v>
      </c>
      <c r="H16" s="257">
        <v>39.900000000000006</v>
      </c>
      <c r="I16" s="257">
        <v>534</v>
      </c>
      <c r="J16" s="257">
        <v>2266.89</v>
      </c>
      <c r="K16" s="257">
        <v>6</v>
      </c>
      <c r="L16" s="257">
        <v>26.31</v>
      </c>
      <c r="M16" s="257">
        <v>478</v>
      </c>
      <c r="N16" s="257">
        <v>4103.2399999999989</v>
      </c>
      <c r="O16" s="258">
        <f t="shared" ref="O16:P16" si="10">C16+E16+G16+I16+K16+M16</f>
        <v>7131</v>
      </c>
      <c r="P16" s="258">
        <f t="shared" si="10"/>
        <v>18216.259999999987</v>
      </c>
    </row>
    <row r="17" spans="1:16" ht="12.75" customHeight="1" x14ac:dyDescent="0.2">
      <c r="A17" s="162">
        <v>12</v>
      </c>
      <c r="B17" s="163" t="s">
        <v>17</v>
      </c>
      <c r="C17" s="257">
        <v>899</v>
      </c>
      <c r="D17" s="257">
        <v>6084.2800000000016</v>
      </c>
      <c r="E17" s="257">
        <v>21421</v>
      </c>
      <c r="F17" s="257">
        <v>37983.99000000002</v>
      </c>
      <c r="G17" s="257">
        <v>282</v>
      </c>
      <c r="H17" s="257">
        <v>620.06999999999994</v>
      </c>
      <c r="I17" s="257">
        <v>1196</v>
      </c>
      <c r="J17" s="257">
        <v>19664.699999999986</v>
      </c>
      <c r="K17" s="257">
        <v>10</v>
      </c>
      <c r="L17" s="257">
        <v>125.72</v>
      </c>
      <c r="M17" s="257">
        <v>3469</v>
      </c>
      <c r="N17" s="257">
        <v>30713.789999999986</v>
      </c>
      <c r="O17" s="258">
        <f t="shared" ref="O17:P17" si="11">C17+E17+G17+I17+K17+M17</f>
        <v>27277</v>
      </c>
      <c r="P17" s="258">
        <f t="shared" si="11"/>
        <v>95192.549999999988</v>
      </c>
    </row>
    <row r="18" spans="1:16" ht="12.75" customHeight="1" x14ac:dyDescent="0.2">
      <c r="A18" s="161"/>
      <c r="B18" s="166" t="s">
        <v>18</v>
      </c>
      <c r="C18" s="216">
        <f t="shared" ref="C18:P18" si="12">SUM(C6:C17)</f>
        <v>12088</v>
      </c>
      <c r="D18" s="216">
        <f t="shared" si="12"/>
        <v>56125.63</v>
      </c>
      <c r="E18" s="216">
        <f t="shared" si="12"/>
        <v>172354</v>
      </c>
      <c r="F18" s="216">
        <f t="shared" si="12"/>
        <v>391900.45999999996</v>
      </c>
      <c r="G18" s="216">
        <f t="shared" si="12"/>
        <v>7028</v>
      </c>
      <c r="H18" s="216">
        <f t="shared" si="12"/>
        <v>19174.05</v>
      </c>
      <c r="I18" s="216">
        <f t="shared" si="12"/>
        <v>14306</v>
      </c>
      <c r="J18" s="216">
        <f t="shared" si="12"/>
        <v>97097.86</v>
      </c>
      <c r="K18" s="216">
        <f t="shared" si="12"/>
        <v>111</v>
      </c>
      <c r="L18" s="216">
        <f t="shared" si="12"/>
        <v>396.89</v>
      </c>
      <c r="M18" s="216">
        <f t="shared" si="12"/>
        <v>22413</v>
      </c>
      <c r="N18" s="216">
        <f t="shared" si="12"/>
        <v>196205.65999999995</v>
      </c>
      <c r="O18" s="216">
        <f t="shared" si="12"/>
        <v>228300</v>
      </c>
      <c r="P18" s="216">
        <f t="shared" si="12"/>
        <v>760900.55</v>
      </c>
    </row>
    <row r="19" spans="1:16" ht="12.75" customHeight="1" x14ac:dyDescent="0.2">
      <c r="A19" s="162">
        <v>13</v>
      </c>
      <c r="B19" s="163" t="s">
        <v>19</v>
      </c>
      <c r="C19" s="257">
        <v>281</v>
      </c>
      <c r="D19" s="257">
        <v>1403.6999999999998</v>
      </c>
      <c r="E19" s="257">
        <v>12105</v>
      </c>
      <c r="F19" s="257">
        <v>28998.779999999992</v>
      </c>
      <c r="G19" s="257">
        <v>19</v>
      </c>
      <c r="H19" s="257">
        <v>129.07999999999998</v>
      </c>
      <c r="I19" s="257">
        <v>1173</v>
      </c>
      <c r="J19" s="257">
        <v>7918.1499999999987</v>
      </c>
      <c r="K19" s="257">
        <v>13</v>
      </c>
      <c r="L19" s="257">
        <v>3455.34</v>
      </c>
      <c r="M19" s="257">
        <v>996</v>
      </c>
      <c r="N19" s="257">
        <v>13604.809999999996</v>
      </c>
      <c r="O19" s="258">
        <f t="shared" ref="O19:P19" si="13">C19+E19+G19+I19+K19+M19</f>
        <v>14587</v>
      </c>
      <c r="P19" s="258">
        <f t="shared" si="13"/>
        <v>55509.859999999986</v>
      </c>
    </row>
    <row r="20" spans="1:16" ht="12.75" customHeight="1" x14ac:dyDescent="0.2">
      <c r="A20" s="162">
        <v>14</v>
      </c>
      <c r="B20" s="163" t="s">
        <v>20</v>
      </c>
      <c r="C20" s="257">
        <v>357</v>
      </c>
      <c r="D20" s="257">
        <v>430.94</v>
      </c>
      <c r="E20" s="257">
        <v>114350</v>
      </c>
      <c r="F20" s="257">
        <v>57596.98</v>
      </c>
      <c r="G20" s="257">
        <v>13</v>
      </c>
      <c r="H20" s="257">
        <v>5.98</v>
      </c>
      <c r="I20" s="257">
        <v>245</v>
      </c>
      <c r="J20" s="257">
        <v>380.25999999999993</v>
      </c>
      <c r="K20" s="257">
        <v>3</v>
      </c>
      <c r="L20" s="257">
        <v>1.1200000000000001</v>
      </c>
      <c r="M20" s="257">
        <v>560</v>
      </c>
      <c r="N20" s="257">
        <v>1523.4299999999998</v>
      </c>
      <c r="O20" s="258">
        <f t="shared" ref="O20:P20" si="14">C20+E20+G20+I20+K20+M20</f>
        <v>115528</v>
      </c>
      <c r="P20" s="258">
        <f t="shared" si="14"/>
        <v>59938.710000000014</v>
      </c>
    </row>
    <row r="21" spans="1:16" ht="12.75" customHeight="1" x14ac:dyDescent="0.2">
      <c r="A21" s="162">
        <v>15</v>
      </c>
      <c r="B21" s="163" t="s">
        <v>21</v>
      </c>
      <c r="C21" s="257">
        <v>19</v>
      </c>
      <c r="D21" s="257">
        <v>26.18</v>
      </c>
      <c r="E21" s="257">
        <v>136</v>
      </c>
      <c r="F21" s="257">
        <v>199.35</v>
      </c>
      <c r="G21" s="257">
        <v>0</v>
      </c>
      <c r="H21" s="257">
        <v>0</v>
      </c>
      <c r="I21" s="257">
        <v>12</v>
      </c>
      <c r="J21" s="257">
        <v>20.28</v>
      </c>
      <c r="K21" s="257">
        <v>0</v>
      </c>
      <c r="L21" s="257">
        <v>0</v>
      </c>
      <c r="M21" s="257">
        <v>7</v>
      </c>
      <c r="N21" s="257">
        <v>28.349999999999998</v>
      </c>
      <c r="O21" s="258">
        <f t="shared" ref="O21:P21" si="15">C21+E21+G21+I21+K21+M21</f>
        <v>174</v>
      </c>
      <c r="P21" s="258">
        <f t="shared" si="15"/>
        <v>274.16000000000003</v>
      </c>
    </row>
    <row r="22" spans="1:16" ht="12.75" customHeight="1" x14ac:dyDescent="0.2">
      <c r="A22" s="162">
        <v>16</v>
      </c>
      <c r="B22" s="163" t="s">
        <v>22</v>
      </c>
      <c r="C22" s="257">
        <v>0</v>
      </c>
      <c r="D22" s="257">
        <v>0</v>
      </c>
      <c r="E22" s="257">
        <v>0</v>
      </c>
      <c r="F22" s="257">
        <v>0</v>
      </c>
      <c r="G22" s="257">
        <v>0</v>
      </c>
      <c r="H22" s="257">
        <v>0</v>
      </c>
      <c r="I22" s="257">
        <v>0</v>
      </c>
      <c r="J22" s="257">
        <v>0</v>
      </c>
      <c r="K22" s="257">
        <v>0</v>
      </c>
      <c r="L22" s="257">
        <v>0</v>
      </c>
      <c r="M22" s="257">
        <v>0</v>
      </c>
      <c r="N22" s="257">
        <v>0</v>
      </c>
      <c r="O22" s="258">
        <f t="shared" ref="O22:P22" si="16">C22+E22+G22+I22+K22+M22</f>
        <v>0</v>
      </c>
      <c r="P22" s="258">
        <f t="shared" si="16"/>
        <v>0</v>
      </c>
    </row>
    <row r="23" spans="1:16" ht="12.75" customHeight="1" x14ac:dyDescent="0.2">
      <c r="A23" s="162">
        <v>17</v>
      </c>
      <c r="B23" s="163" t="s">
        <v>23</v>
      </c>
      <c r="C23" s="257">
        <v>16</v>
      </c>
      <c r="D23" s="257">
        <v>221.2</v>
      </c>
      <c r="E23" s="257">
        <v>7406</v>
      </c>
      <c r="F23" s="257">
        <v>4365.5699999999988</v>
      </c>
      <c r="G23" s="257">
        <v>0</v>
      </c>
      <c r="H23" s="257">
        <v>0</v>
      </c>
      <c r="I23" s="257">
        <v>29</v>
      </c>
      <c r="J23" s="257">
        <v>141.26</v>
      </c>
      <c r="K23" s="257">
        <v>0</v>
      </c>
      <c r="L23" s="257">
        <v>0</v>
      </c>
      <c r="M23" s="257">
        <v>124</v>
      </c>
      <c r="N23" s="257">
        <v>2575.87</v>
      </c>
      <c r="O23" s="258">
        <f t="shared" ref="O23:P23" si="17">C23+E23+G23+I23+K23+M23</f>
        <v>7575</v>
      </c>
      <c r="P23" s="258">
        <f t="shared" si="17"/>
        <v>7303.8999999999987</v>
      </c>
    </row>
    <row r="24" spans="1:16" ht="12.75" customHeight="1" x14ac:dyDescent="0.2">
      <c r="A24" s="162">
        <v>18</v>
      </c>
      <c r="B24" s="163" t="s">
        <v>24</v>
      </c>
      <c r="C24" s="257">
        <v>0</v>
      </c>
      <c r="D24" s="257">
        <v>0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  <c r="J24" s="257">
        <v>0</v>
      </c>
      <c r="K24" s="257">
        <v>0</v>
      </c>
      <c r="L24" s="257">
        <v>0</v>
      </c>
      <c r="M24" s="257">
        <v>1</v>
      </c>
      <c r="N24" s="257">
        <v>8.3800000000000008</v>
      </c>
      <c r="O24" s="258">
        <f t="shared" ref="O24:P24" si="18">C24+E24+G24+I24+K24+M24</f>
        <v>1</v>
      </c>
      <c r="P24" s="258">
        <f t="shared" si="18"/>
        <v>8.3800000000000008</v>
      </c>
    </row>
    <row r="25" spans="1:16" ht="12.75" customHeight="1" x14ac:dyDescent="0.2">
      <c r="A25" s="162">
        <v>19</v>
      </c>
      <c r="B25" s="163" t="s">
        <v>25</v>
      </c>
      <c r="C25" s="257">
        <v>339</v>
      </c>
      <c r="D25" s="257">
        <v>1557.02</v>
      </c>
      <c r="E25" s="257">
        <v>560</v>
      </c>
      <c r="F25" s="257">
        <v>1772.18</v>
      </c>
      <c r="G25" s="257">
        <v>2</v>
      </c>
      <c r="H25" s="257">
        <v>0.51</v>
      </c>
      <c r="I25" s="257">
        <v>116</v>
      </c>
      <c r="J25" s="257">
        <v>878.07</v>
      </c>
      <c r="K25" s="257">
        <v>0</v>
      </c>
      <c r="L25" s="257">
        <v>0</v>
      </c>
      <c r="M25" s="257">
        <v>14</v>
      </c>
      <c r="N25" s="257">
        <v>64.260000000000005</v>
      </c>
      <c r="O25" s="258">
        <f t="shared" ref="O25:P25" si="19">C25+E25+G25+I25+K25+M25</f>
        <v>1031</v>
      </c>
      <c r="P25" s="258">
        <f t="shared" si="19"/>
        <v>4272.04</v>
      </c>
    </row>
    <row r="26" spans="1:16" ht="12.75" customHeight="1" x14ac:dyDescent="0.2">
      <c r="A26" s="162">
        <v>20</v>
      </c>
      <c r="B26" s="163" t="s">
        <v>26</v>
      </c>
      <c r="C26" s="257">
        <v>474</v>
      </c>
      <c r="D26" s="257">
        <v>2966.6300000000006</v>
      </c>
      <c r="E26" s="257">
        <v>20310</v>
      </c>
      <c r="F26" s="257">
        <v>70029.079999999973</v>
      </c>
      <c r="G26" s="257">
        <v>20</v>
      </c>
      <c r="H26" s="257">
        <v>156</v>
      </c>
      <c r="I26" s="257">
        <v>1641</v>
      </c>
      <c r="J26" s="257">
        <v>20647.160000000003</v>
      </c>
      <c r="K26" s="257">
        <v>10</v>
      </c>
      <c r="L26" s="257">
        <v>1140.9099999999999</v>
      </c>
      <c r="M26" s="257">
        <v>2508</v>
      </c>
      <c r="N26" s="257">
        <v>76556.76999999996</v>
      </c>
      <c r="O26" s="258">
        <f t="shared" ref="O26:P26" si="20">C26+E26+G26+I26+K26+M26</f>
        <v>24963</v>
      </c>
      <c r="P26" s="258">
        <f t="shared" si="20"/>
        <v>171496.54999999993</v>
      </c>
    </row>
    <row r="27" spans="1:16" ht="12.75" customHeight="1" x14ac:dyDescent="0.2">
      <c r="A27" s="162">
        <v>21</v>
      </c>
      <c r="B27" s="163" t="s">
        <v>27</v>
      </c>
      <c r="C27" s="257">
        <v>528</v>
      </c>
      <c r="D27" s="257">
        <v>4658.5</v>
      </c>
      <c r="E27" s="257">
        <v>16733</v>
      </c>
      <c r="F27" s="257">
        <v>79791.26999999999</v>
      </c>
      <c r="G27" s="257">
        <v>116</v>
      </c>
      <c r="H27" s="257">
        <v>818.53</v>
      </c>
      <c r="I27" s="257">
        <v>1478</v>
      </c>
      <c r="J27" s="257">
        <v>15950.759999999998</v>
      </c>
      <c r="K27" s="257">
        <v>122</v>
      </c>
      <c r="L27" s="257">
        <v>310.69999999999993</v>
      </c>
      <c r="M27" s="257">
        <v>1030</v>
      </c>
      <c r="N27" s="257">
        <v>18202.260000000009</v>
      </c>
      <c r="O27" s="258">
        <f t="shared" ref="O27:P27" si="21">C27+E27+G27+I27+K27+M27</f>
        <v>20007</v>
      </c>
      <c r="P27" s="258">
        <f t="shared" si="21"/>
        <v>119732.01999999999</v>
      </c>
    </row>
    <row r="28" spans="1:16" ht="12.75" customHeight="1" x14ac:dyDescent="0.2">
      <c r="A28" s="162">
        <v>22</v>
      </c>
      <c r="B28" s="163" t="s">
        <v>28</v>
      </c>
      <c r="C28" s="257">
        <v>136</v>
      </c>
      <c r="D28" s="257">
        <v>1146.3399999999999</v>
      </c>
      <c r="E28" s="257">
        <v>3954</v>
      </c>
      <c r="F28" s="257">
        <v>10604.630000000003</v>
      </c>
      <c r="G28" s="257">
        <v>18</v>
      </c>
      <c r="H28" s="257">
        <v>317.47000000000003</v>
      </c>
      <c r="I28" s="257">
        <v>297</v>
      </c>
      <c r="J28" s="257">
        <v>2084.0700000000002</v>
      </c>
      <c r="K28" s="257">
        <v>0</v>
      </c>
      <c r="L28" s="257">
        <v>0</v>
      </c>
      <c r="M28" s="257">
        <v>932</v>
      </c>
      <c r="N28" s="257">
        <v>11376.47</v>
      </c>
      <c r="O28" s="258">
        <f t="shared" ref="O28:P28" si="22">C28+E28+G28+I28+K28+M28</f>
        <v>5337</v>
      </c>
      <c r="P28" s="258">
        <f t="shared" si="22"/>
        <v>25528.980000000003</v>
      </c>
    </row>
    <row r="29" spans="1:16" ht="12.75" customHeight="1" x14ac:dyDescent="0.2">
      <c r="A29" s="162">
        <v>23</v>
      </c>
      <c r="B29" s="163" t="s">
        <v>29</v>
      </c>
      <c r="C29" s="257">
        <v>60</v>
      </c>
      <c r="D29" s="257">
        <v>15.340000000000002</v>
      </c>
      <c r="E29" s="257">
        <v>8802</v>
      </c>
      <c r="F29" s="257">
        <v>1963.8599999999997</v>
      </c>
      <c r="G29" s="257">
        <v>5</v>
      </c>
      <c r="H29" s="257">
        <v>1.88</v>
      </c>
      <c r="I29" s="257">
        <v>249</v>
      </c>
      <c r="J29" s="257">
        <v>51.009999999999991</v>
      </c>
      <c r="K29" s="257">
        <v>7</v>
      </c>
      <c r="L29" s="257">
        <v>1.6400000000000001</v>
      </c>
      <c r="M29" s="257">
        <v>25</v>
      </c>
      <c r="N29" s="257">
        <v>9.67</v>
      </c>
      <c r="O29" s="258">
        <f t="shared" ref="O29:P29" si="23">C29+E29+G29+I29+K29+M29</f>
        <v>9148</v>
      </c>
      <c r="P29" s="258">
        <f t="shared" si="23"/>
        <v>2043.3999999999999</v>
      </c>
    </row>
    <row r="30" spans="1:16" ht="12.75" customHeight="1" x14ac:dyDescent="0.2">
      <c r="A30" s="162">
        <v>24</v>
      </c>
      <c r="B30" s="163" t="s">
        <v>30</v>
      </c>
      <c r="C30" s="257">
        <v>718</v>
      </c>
      <c r="D30" s="257">
        <v>225.52000000000004</v>
      </c>
      <c r="E30" s="257">
        <v>136977</v>
      </c>
      <c r="F30" s="257">
        <v>40693.629999999997</v>
      </c>
      <c r="G30" s="257">
        <v>803</v>
      </c>
      <c r="H30" s="257">
        <v>180.69</v>
      </c>
      <c r="I30" s="257">
        <v>138</v>
      </c>
      <c r="J30" s="257">
        <v>891.86999999999989</v>
      </c>
      <c r="K30" s="257">
        <v>8</v>
      </c>
      <c r="L30" s="257">
        <v>17.799999999999997</v>
      </c>
      <c r="M30" s="257">
        <v>109</v>
      </c>
      <c r="N30" s="257">
        <v>1023.94</v>
      </c>
      <c r="O30" s="258">
        <f t="shared" ref="O30:P30" si="24">C30+E30+G30+I30+K30+M30</f>
        <v>138753</v>
      </c>
      <c r="P30" s="258">
        <f t="shared" si="24"/>
        <v>43033.450000000004</v>
      </c>
    </row>
    <row r="31" spans="1:16" ht="12.75" customHeight="1" x14ac:dyDescent="0.2">
      <c r="A31" s="162">
        <v>25</v>
      </c>
      <c r="B31" s="163" t="s">
        <v>31</v>
      </c>
      <c r="C31" s="257">
        <v>1</v>
      </c>
      <c r="D31" s="257">
        <v>0.96</v>
      </c>
      <c r="E31" s="257">
        <v>230</v>
      </c>
      <c r="F31" s="257">
        <v>1347.5</v>
      </c>
      <c r="G31" s="257">
        <v>10</v>
      </c>
      <c r="H31" s="257">
        <v>78.16</v>
      </c>
      <c r="I31" s="257">
        <v>14</v>
      </c>
      <c r="J31" s="257">
        <v>92.36999999999999</v>
      </c>
      <c r="K31" s="257">
        <v>0</v>
      </c>
      <c r="L31" s="257">
        <v>0</v>
      </c>
      <c r="M31" s="257">
        <v>0</v>
      </c>
      <c r="N31" s="257">
        <v>0</v>
      </c>
      <c r="O31" s="258">
        <f t="shared" ref="O31:P31" si="25">C31+E31+G31+I31+K31+M31</f>
        <v>255</v>
      </c>
      <c r="P31" s="258">
        <f t="shared" si="25"/>
        <v>1518.99</v>
      </c>
    </row>
    <row r="32" spans="1:16" ht="12.75" customHeight="1" x14ac:dyDescent="0.2">
      <c r="A32" s="162">
        <v>26</v>
      </c>
      <c r="B32" s="163" t="s">
        <v>32</v>
      </c>
      <c r="C32" s="257">
        <v>1</v>
      </c>
      <c r="D32" s="257">
        <v>1.72</v>
      </c>
      <c r="E32" s="257">
        <v>46</v>
      </c>
      <c r="F32" s="257">
        <v>326.13</v>
      </c>
      <c r="G32" s="257">
        <v>0</v>
      </c>
      <c r="H32" s="257">
        <v>0</v>
      </c>
      <c r="I32" s="257">
        <v>3</v>
      </c>
      <c r="J32" s="257">
        <v>38.950000000000003</v>
      </c>
      <c r="K32" s="257">
        <v>0</v>
      </c>
      <c r="L32" s="257">
        <v>0</v>
      </c>
      <c r="M32" s="257">
        <v>11</v>
      </c>
      <c r="N32" s="257">
        <v>108.85000000000001</v>
      </c>
      <c r="O32" s="258">
        <f t="shared" ref="O32:P32" si="26">C32+E32+G32+I32+K32+M32</f>
        <v>61</v>
      </c>
      <c r="P32" s="258">
        <f t="shared" si="26"/>
        <v>475.65000000000003</v>
      </c>
    </row>
    <row r="33" spans="1:16" ht="12.75" customHeight="1" x14ac:dyDescent="0.2">
      <c r="A33" s="162">
        <v>27</v>
      </c>
      <c r="B33" s="163" t="s">
        <v>33</v>
      </c>
      <c r="C33" s="257">
        <v>2</v>
      </c>
      <c r="D33" s="257">
        <v>7.01</v>
      </c>
      <c r="E33" s="257">
        <v>15</v>
      </c>
      <c r="F33" s="257">
        <v>82.93</v>
      </c>
      <c r="G33" s="257">
        <v>1</v>
      </c>
      <c r="H33" s="257">
        <v>46.03</v>
      </c>
      <c r="I33" s="257">
        <v>4</v>
      </c>
      <c r="J33" s="257">
        <v>11.48</v>
      </c>
      <c r="K33" s="257">
        <v>0</v>
      </c>
      <c r="L33" s="257">
        <v>0</v>
      </c>
      <c r="M33" s="257">
        <v>6</v>
      </c>
      <c r="N33" s="257">
        <v>75.929999999999993</v>
      </c>
      <c r="O33" s="258">
        <f t="shared" ref="O33:P33" si="27">C33+E33+G33+I33+K33+M33</f>
        <v>28</v>
      </c>
      <c r="P33" s="258">
        <f t="shared" si="27"/>
        <v>223.38</v>
      </c>
    </row>
    <row r="34" spans="1:16" ht="12.75" customHeight="1" x14ac:dyDescent="0.2">
      <c r="A34" s="162">
        <v>28</v>
      </c>
      <c r="B34" s="163" t="s">
        <v>34</v>
      </c>
      <c r="C34" s="257">
        <v>53</v>
      </c>
      <c r="D34" s="257">
        <v>234.31</v>
      </c>
      <c r="E34" s="257">
        <v>4083</v>
      </c>
      <c r="F34" s="257">
        <v>23116.46</v>
      </c>
      <c r="G34" s="257">
        <v>13</v>
      </c>
      <c r="H34" s="257">
        <v>47.459999999999994</v>
      </c>
      <c r="I34" s="257">
        <v>936</v>
      </c>
      <c r="J34" s="257">
        <v>12040.659999999996</v>
      </c>
      <c r="K34" s="257">
        <v>2</v>
      </c>
      <c r="L34" s="257">
        <v>5.41</v>
      </c>
      <c r="M34" s="257">
        <v>686</v>
      </c>
      <c r="N34" s="257">
        <v>16923.370000000003</v>
      </c>
      <c r="O34" s="258">
        <f t="shared" ref="O34:P34" si="28">C34+E34+G34+I34+K34+M34</f>
        <v>5773</v>
      </c>
      <c r="P34" s="258">
        <f t="shared" si="28"/>
        <v>52367.670000000006</v>
      </c>
    </row>
    <row r="35" spans="1:16" ht="12.75" customHeight="1" x14ac:dyDescent="0.2">
      <c r="A35" s="162">
        <v>29</v>
      </c>
      <c r="B35" s="163" t="s">
        <v>35</v>
      </c>
      <c r="C35" s="257">
        <v>0</v>
      </c>
      <c r="D35" s="257">
        <v>0</v>
      </c>
      <c r="E35" s="257">
        <v>0</v>
      </c>
      <c r="F35" s="257">
        <v>0</v>
      </c>
      <c r="G35" s="257">
        <v>0</v>
      </c>
      <c r="H35" s="257">
        <v>0</v>
      </c>
      <c r="I35" s="257">
        <v>0</v>
      </c>
      <c r="J35" s="257">
        <v>0</v>
      </c>
      <c r="K35" s="257">
        <v>0</v>
      </c>
      <c r="L35" s="257">
        <v>0</v>
      </c>
      <c r="M35" s="257">
        <v>0</v>
      </c>
      <c r="N35" s="257">
        <v>0</v>
      </c>
      <c r="O35" s="258">
        <f t="shared" ref="O35:P35" si="29">C35+E35+G35+I35+K35+M35</f>
        <v>0</v>
      </c>
      <c r="P35" s="258">
        <f t="shared" si="29"/>
        <v>0</v>
      </c>
    </row>
    <row r="36" spans="1:16" ht="12.75" customHeight="1" x14ac:dyDescent="0.2">
      <c r="A36" s="162">
        <v>30</v>
      </c>
      <c r="B36" s="163" t="s">
        <v>36</v>
      </c>
      <c r="C36" s="257">
        <v>104</v>
      </c>
      <c r="D36" s="257">
        <v>63.75</v>
      </c>
      <c r="E36" s="257">
        <v>13763</v>
      </c>
      <c r="F36" s="257">
        <v>4191.8</v>
      </c>
      <c r="G36" s="257">
        <v>15</v>
      </c>
      <c r="H36" s="257">
        <v>10.050000000000001</v>
      </c>
      <c r="I36" s="257">
        <v>78</v>
      </c>
      <c r="J36" s="257">
        <v>64.63</v>
      </c>
      <c r="K36" s="257">
        <v>46</v>
      </c>
      <c r="L36" s="257">
        <v>86.22</v>
      </c>
      <c r="M36" s="257">
        <v>8</v>
      </c>
      <c r="N36" s="257">
        <v>2.79</v>
      </c>
      <c r="O36" s="258">
        <f t="shared" ref="O36:P36" si="30">C36+E36+G36+I36+K36+M36</f>
        <v>14014</v>
      </c>
      <c r="P36" s="258">
        <f t="shared" si="30"/>
        <v>4419.2400000000007</v>
      </c>
    </row>
    <row r="37" spans="1:16" ht="12.75" customHeight="1" x14ac:dyDescent="0.2">
      <c r="A37" s="162">
        <v>31</v>
      </c>
      <c r="B37" s="163" t="s">
        <v>37</v>
      </c>
      <c r="C37" s="257">
        <v>51</v>
      </c>
      <c r="D37" s="257">
        <v>270.60999999999996</v>
      </c>
      <c r="E37" s="257">
        <v>15</v>
      </c>
      <c r="F37" s="257">
        <v>22.799999999999997</v>
      </c>
      <c r="G37" s="257">
        <v>0</v>
      </c>
      <c r="H37" s="257">
        <v>0</v>
      </c>
      <c r="I37" s="257">
        <v>0</v>
      </c>
      <c r="J37" s="257">
        <v>0</v>
      </c>
      <c r="K37" s="257">
        <v>0</v>
      </c>
      <c r="L37" s="257">
        <v>0</v>
      </c>
      <c r="M37" s="257">
        <v>2</v>
      </c>
      <c r="N37" s="257">
        <v>1.1499999999999999</v>
      </c>
      <c r="O37" s="258">
        <f t="shared" ref="O37:P37" si="31">C37+E37+G37+I37+K37+M37</f>
        <v>68</v>
      </c>
      <c r="P37" s="258">
        <f t="shared" si="31"/>
        <v>294.55999999999995</v>
      </c>
    </row>
    <row r="38" spans="1:16" ht="12.75" customHeight="1" x14ac:dyDescent="0.2">
      <c r="A38" s="162">
        <v>32</v>
      </c>
      <c r="B38" s="163" t="s">
        <v>38</v>
      </c>
      <c r="C38" s="257">
        <v>0</v>
      </c>
      <c r="D38" s="257">
        <v>0</v>
      </c>
      <c r="E38" s="257">
        <v>0</v>
      </c>
      <c r="F38" s="257">
        <v>0</v>
      </c>
      <c r="G38" s="257">
        <v>0</v>
      </c>
      <c r="H38" s="257">
        <v>0</v>
      </c>
      <c r="I38" s="257">
        <v>0</v>
      </c>
      <c r="J38" s="257">
        <v>0</v>
      </c>
      <c r="K38" s="257">
        <v>0</v>
      </c>
      <c r="L38" s="257">
        <v>0</v>
      </c>
      <c r="M38" s="257">
        <v>0</v>
      </c>
      <c r="N38" s="257">
        <v>0</v>
      </c>
      <c r="O38" s="258">
        <f t="shared" ref="O38:P38" si="32">C38+E38+G38+I38+K38+M38</f>
        <v>0</v>
      </c>
      <c r="P38" s="258">
        <f t="shared" si="32"/>
        <v>0</v>
      </c>
    </row>
    <row r="39" spans="1:16" ht="12.75" customHeight="1" x14ac:dyDescent="0.2">
      <c r="A39" s="162">
        <v>33</v>
      </c>
      <c r="B39" s="163" t="s">
        <v>39</v>
      </c>
      <c r="C39" s="257">
        <v>8</v>
      </c>
      <c r="D39" s="257">
        <v>72.02</v>
      </c>
      <c r="E39" s="257">
        <v>37</v>
      </c>
      <c r="F39" s="257">
        <v>261.07</v>
      </c>
      <c r="G39" s="257">
        <v>0</v>
      </c>
      <c r="H39" s="257">
        <v>0</v>
      </c>
      <c r="I39" s="257">
        <v>0</v>
      </c>
      <c r="J39" s="257">
        <v>0</v>
      </c>
      <c r="K39" s="257">
        <v>0</v>
      </c>
      <c r="L39" s="257">
        <v>0</v>
      </c>
      <c r="M39" s="257">
        <v>3</v>
      </c>
      <c r="N39" s="257">
        <v>13.91</v>
      </c>
      <c r="O39" s="258">
        <f t="shared" ref="O39:P39" si="33">C39+E39+G39+I39+K39+M39</f>
        <v>48</v>
      </c>
      <c r="P39" s="258">
        <f t="shared" si="33"/>
        <v>347</v>
      </c>
    </row>
    <row r="40" spans="1:16" ht="12.75" customHeight="1" x14ac:dyDescent="0.2">
      <c r="A40" s="162">
        <v>34</v>
      </c>
      <c r="B40" s="163" t="s">
        <v>40</v>
      </c>
      <c r="C40" s="257">
        <v>43</v>
      </c>
      <c r="D40" s="257">
        <v>235.10000000000002</v>
      </c>
      <c r="E40" s="257">
        <v>3727</v>
      </c>
      <c r="F40" s="257">
        <v>10078.310000000001</v>
      </c>
      <c r="G40" s="257">
        <v>3</v>
      </c>
      <c r="H40" s="257">
        <v>3.31</v>
      </c>
      <c r="I40" s="257">
        <v>205</v>
      </c>
      <c r="J40" s="257">
        <v>5613.6100000000006</v>
      </c>
      <c r="K40" s="257">
        <v>0</v>
      </c>
      <c r="L40" s="257">
        <v>0</v>
      </c>
      <c r="M40" s="257">
        <v>345</v>
      </c>
      <c r="N40" s="257">
        <v>21206.339999999997</v>
      </c>
      <c r="O40" s="258">
        <f t="shared" ref="O40:P40" si="34">C40+E40+G40+I40+K40+M40</f>
        <v>4323</v>
      </c>
      <c r="P40" s="258">
        <f t="shared" si="34"/>
        <v>37136.67</v>
      </c>
    </row>
    <row r="41" spans="1:16" ht="12.75" customHeight="1" x14ac:dyDescent="0.2">
      <c r="A41" s="161"/>
      <c r="B41" s="166" t="s">
        <v>104</v>
      </c>
      <c r="C41" s="216">
        <f t="shared" ref="C41:P41" si="35">SUM(C19:C40)</f>
        <v>3191</v>
      </c>
      <c r="D41" s="216">
        <f t="shared" si="35"/>
        <v>13536.85</v>
      </c>
      <c r="E41" s="216">
        <f t="shared" si="35"/>
        <v>343249</v>
      </c>
      <c r="F41" s="216">
        <f t="shared" si="35"/>
        <v>335442.3299999999</v>
      </c>
      <c r="G41" s="216">
        <f t="shared" si="35"/>
        <v>1038</v>
      </c>
      <c r="H41" s="216">
        <f t="shared" si="35"/>
        <v>1795.15</v>
      </c>
      <c r="I41" s="216">
        <f t="shared" si="35"/>
        <v>6618</v>
      </c>
      <c r="J41" s="216">
        <f t="shared" si="35"/>
        <v>66824.59</v>
      </c>
      <c r="K41" s="216">
        <f t="shared" si="35"/>
        <v>211</v>
      </c>
      <c r="L41" s="216">
        <f t="shared" si="35"/>
        <v>5019.1400000000003</v>
      </c>
      <c r="M41" s="216">
        <f t="shared" si="35"/>
        <v>7367</v>
      </c>
      <c r="N41" s="216">
        <f t="shared" si="35"/>
        <v>163306.54999999996</v>
      </c>
      <c r="O41" s="216">
        <f t="shared" si="35"/>
        <v>361674</v>
      </c>
      <c r="P41" s="216">
        <f t="shared" si="35"/>
        <v>585924.61</v>
      </c>
    </row>
    <row r="42" spans="1:16" ht="12.75" customHeight="1" x14ac:dyDescent="0.2">
      <c r="A42" s="161"/>
      <c r="B42" s="166" t="s">
        <v>42</v>
      </c>
      <c r="C42" s="259">
        <f t="shared" ref="C42:P42" si="36">C41+C18</f>
        <v>15279</v>
      </c>
      <c r="D42" s="259">
        <f t="shared" si="36"/>
        <v>69662.48</v>
      </c>
      <c r="E42" s="259">
        <f t="shared" si="36"/>
        <v>515603</v>
      </c>
      <c r="F42" s="259">
        <f t="shared" si="36"/>
        <v>727342.7899999998</v>
      </c>
      <c r="G42" s="259">
        <f t="shared" si="36"/>
        <v>8066</v>
      </c>
      <c r="H42" s="259">
        <f t="shared" si="36"/>
        <v>20969.2</v>
      </c>
      <c r="I42" s="259">
        <f t="shared" si="36"/>
        <v>20924</v>
      </c>
      <c r="J42" s="259">
        <f t="shared" si="36"/>
        <v>163922.45000000001</v>
      </c>
      <c r="K42" s="259">
        <f t="shared" si="36"/>
        <v>322</v>
      </c>
      <c r="L42" s="259">
        <f t="shared" si="36"/>
        <v>5416.0300000000007</v>
      </c>
      <c r="M42" s="259">
        <f t="shared" si="36"/>
        <v>29780</v>
      </c>
      <c r="N42" s="259">
        <f t="shared" si="36"/>
        <v>359512.2099999999</v>
      </c>
      <c r="O42" s="259">
        <f t="shared" si="36"/>
        <v>589974</v>
      </c>
      <c r="P42" s="259">
        <f t="shared" si="36"/>
        <v>1346825.1600000001</v>
      </c>
    </row>
    <row r="43" spans="1:16" ht="12.75" customHeight="1" x14ac:dyDescent="0.2">
      <c r="A43" s="162">
        <v>35</v>
      </c>
      <c r="B43" s="163" t="s">
        <v>43</v>
      </c>
      <c r="C43" s="257">
        <v>1082</v>
      </c>
      <c r="D43" s="257">
        <v>292.83999999999997</v>
      </c>
      <c r="E43" s="257">
        <v>12022</v>
      </c>
      <c r="F43" s="257">
        <v>18555.809999999994</v>
      </c>
      <c r="G43" s="257">
        <v>0</v>
      </c>
      <c r="H43" s="257">
        <v>0</v>
      </c>
      <c r="I43" s="257">
        <v>856</v>
      </c>
      <c r="J43" s="257">
        <v>2282.84</v>
      </c>
      <c r="K43" s="257">
        <v>0</v>
      </c>
      <c r="L43" s="257">
        <v>0</v>
      </c>
      <c r="M43" s="257">
        <v>27323</v>
      </c>
      <c r="N43" s="257">
        <v>33093.569999999992</v>
      </c>
      <c r="O43" s="258">
        <f t="shared" ref="O43:P43" si="37">C43+E43+G43+I43+K43+M43</f>
        <v>41283</v>
      </c>
      <c r="P43" s="258">
        <f t="shared" si="37"/>
        <v>54225.059999999983</v>
      </c>
    </row>
    <row r="44" spans="1:16" ht="12.75" customHeight="1" x14ac:dyDescent="0.2">
      <c r="A44" s="162">
        <v>36</v>
      </c>
      <c r="B44" s="163" t="s">
        <v>44</v>
      </c>
      <c r="C44" s="257">
        <v>716</v>
      </c>
      <c r="D44" s="257">
        <v>1173.5399999999991</v>
      </c>
      <c r="E44" s="257">
        <v>34456</v>
      </c>
      <c r="F44" s="257">
        <v>49712.640000000014</v>
      </c>
      <c r="G44" s="257">
        <v>367</v>
      </c>
      <c r="H44" s="257">
        <v>267.81</v>
      </c>
      <c r="I44" s="257">
        <v>2315</v>
      </c>
      <c r="J44" s="257">
        <v>2889.04</v>
      </c>
      <c r="K44" s="257">
        <v>2</v>
      </c>
      <c r="L44" s="257">
        <v>7.17</v>
      </c>
      <c r="M44" s="257">
        <v>2559</v>
      </c>
      <c r="N44" s="257">
        <v>8785.630000000001</v>
      </c>
      <c r="O44" s="258">
        <f t="shared" ref="O44:P47" si="38">C44+E44+G44+I44+K44+M44</f>
        <v>40415</v>
      </c>
      <c r="P44" s="258">
        <f t="shared" si="38"/>
        <v>62835.830000000016</v>
      </c>
    </row>
    <row r="45" spans="1:16" ht="12.75" customHeight="1" x14ac:dyDescent="0.2">
      <c r="A45" s="161"/>
      <c r="B45" s="166" t="s">
        <v>45</v>
      </c>
      <c r="C45" s="216">
        <f t="shared" ref="C45:N45" si="39">SUM(C43:C44)</f>
        <v>1798</v>
      </c>
      <c r="D45" s="216">
        <f t="shared" si="39"/>
        <v>1466.379999999999</v>
      </c>
      <c r="E45" s="216">
        <f t="shared" si="39"/>
        <v>46478</v>
      </c>
      <c r="F45" s="216">
        <f t="shared" si="39"/>
        <v>68268.450000000012</v>
      </c>
      <c r="G45" s="216">
        <f t="shared" si="39"/>
        <v>367</v>
      </c>
      <c r="H45" s="216">
        <f t="shared" si="39"/>
        <v>267.81</v>
      </c>
      <c r="I45" s="216">
        <f t="shared" si="39"/>
        <v>3171</v>
      </c>
      <c r="J45" s="216">
        <f t="shared" si="39"/>
        <v>5171.88</v>
      </c>
      <c r="K45" s="216">
        <f t="shared" si="39"/>
        <v>2</v>
      </c>
      <c r="L45" s="216">
        <f t="shared" si="39"/>
        <v>7.17</v>
      </c>
      <c r="M45" s="216">
        <f t="shared" si="39"/>
        <v>29882</v>
      </c>
      <c r="N45" s="128">
        <f t="shared" si="39"/>
        <v>41879.199999999997</v>
      </c>
      <c r="O45" s="175">
        <f t="shared" si="38"/>
        <v>81698</v>
      </c>
      <c r="P45" s="175">
        <f t="shared" si="38"/>
        <v>117060.89000000001</v>
      </c>
    </row>
    <row r="46" spans="1:16" ht="12.75" customHeight="1" x14ac:dyDescent="0.2">
      <c r="A46" s="162">
        <v>37</v>
      </c>
      <c r="B46" s="163" t="s">
        <v>46</v>
      </c>
      <c r="C46" s="257">
        <v>1526</v>
      </c>
      <c r="D46" s="257">
        <v>351</v>
      </c>
      <c r="E46" s="257">
        <v>201325</v>
      </c>
      <c r="F46" s="257">
        <v>98648</v>
      </c>
      <c r="G46" s="257">
        <v>4785</v>
      </c>
      <c r="H46" s="257">
        <v>1387</v>
      </c>
      <c r="I46" s="257">
        <v>2402</v>
      </c>
      <c r="J46" s="257">
        <v>1465</v>
      </c>
      <c r="K46" s="257">
        <v>20</v>
      </c>
      <c r="L46" s="257">
        <v>4</v>
      </c>
      <c r="M46" s="257">
        <v>6736</v>
      </c>
      <c r="N46" s="257">
        <v>4683</v>
      </c>
      <c r="O46" s="258">
        <f t="shared" si="38"/>
        <v>216794</v>
      </c>
      <c r="P46" s="258">
        <f t="shared" si="38"/>
        <v>106538</v>
      </c>
    </row>
    <row r="47" spans="1:16" ht="12.75" customHeight="1" x14ac:dyDescent="0.2">
      <c r="A47" s="161"/>
      <c r="B47" s="166" t="s">
        <v>47</v>
      </c>
      <c r="C47" s="216">
        <f t="shared" ref="C47:N47" si="40">C46</f>
        <v>1526</v>
      </c>
      <c r="D47" s="216">
        <f t="shared" si="40"/>
        <v>351</v>
      </c>
      <c r="E47" s="216">
        <f t="shared" si="40"/>
        <v>201325</v>
      </c>
      <c r="F47" s="216">
        <f t="shared" si="40"/>
        <v>98648</v>
      </c>
      <c r="G47" s="216">
        <f t="shared" si="40"/>
        <v>4785</v>
      </c>
      <c r="H47" s="216">
        <f t="shared" si="40"/>
        <v>1387</v>
      </c>
      <c r="I47" s="216">
        <f t="shared" si="40"/>
        <v>2402</v>
      </c>
      <c r="J47" s="216">
        <f t="shared" si="40"/>
        <v>1465</v>
      </c>
      <c r="K47" s="216">
        <f t="shared" si="40"/>
        <v>20</v>
      </c>
      <c r="L47" s="216">
        <f t="shared" si="40"/>
        <v>4</v>
      </c>
      <c r="M47" s="216">
        <f t="shared" si="40"/>
        <v>6736</v>
      </c>
      <c r="N47" s="128">
        <f t="shared" si="40"/>
        <v>4683</v>
      </c>
      <c r="O47" s="175">
        <f t="shared" si="38"/>
        <v>216794</v>
      </c>
      <c r="P47" s="175">
        <f t="shared" si="38"/>
        <v>106538</v>
      </c>
    </row>
    <row r="48" spans="1:16" ht="12.75" customHeight="1" x14ac:dyDescent="0.2">
      <c r="A48" s="162">
        <v>38</v>
      </c>
      <c r="B48" s="163" t="s">
        <v>48</v>
      </c>
      <c r="C48" s="257">
        <v>327</v>
      </c>
      <c r="D48" s="257">
        <v>710.93000000000006</v>
      </c>
      <c r="E48" s="257">
        <v>18760</v>
      </c>
      <c r="F48" s="257">
        <v>79977.619999999981</v>
      </c>
      <c r="G48" s="257">
        <v>1</v>
      </c>
      <c r="H48" s="257">
        <v>0.64</v>
      </c>
      <c r="I48" s="257">
        <v>292</v>
      </c>
      <c r="J48" s="257">
        <v>3009.7199999999993</v>
      </c>
      <c r="K48" s="257">
        <v>0</v>
      </c>
      <c r="L48" s="257">
        <v>0</v>
      </c>
      <c r="M48" s="257">
        <v>2335</v>
      </c>
      <c r="N48" s="257">
        <v>26259.590000000004</v>
      </c>
      <c r="O48" s="258">
        <f t="shared" ref="O48:P48" si="41">C48+E48+G48+I48+K48+M48</f>
        <v>21715</v>
      </c>
      <c r="P48" s="258">
        <f t="shared" si="41"/>
        <v>109958.49999999997</v>
      </c>
    </row>
    <row r="49" spans="1:16" ht="12.75" customHeight="1" x14ac:dyDescent="0.2">
      <c r="A49" s="162">
        <v>39</v>
      </c>
      <c r="B49" s="163" t="s">
        <v>49</v>
      </c>
      <c r="C49" s="257">
        <v>79</v>
      </c>
      <c r="D49" s="257">
        <v>58.120000000000012</v>
      </c>
      <c r="E49" s="257">
        <v>8336</v>
      </c>
      <c r="F49" s="257">
        <v>3798.8799999999997</v>
      </c>
      <c r="G49" s="257">
        <v>32</v>
      </c>
      <c r="H49" s="257">
        <v>9.3199999999999985</v>
      </c>
      <c r="I49" s="257">
        <v>82</v>
      </c>
      <c r="J49" s="257">
        <v>23.25</v>
      </c>
      <c r="K49" s="257">
        <v>5</v>
      </c>
      <c r="L49" s="257">
        <v>1.8599999999999999</v>
      </c>
      <c r="M49" s="257">
        <v>41</v>
      </c>
      <c r="N49" s="257">
        <v>12.36</v>
      </c>
      <c r="O49" s="258">
        <f t="shared" ref="O49:O55" si="42">C49+E49+G49+I49+K49+M49</f>
        <v>8575</v>
      </c>
      <c r="P49" s="258">
        <f t="shared" ref="P49:P55" si="43">D49+F49+H49+J49+L49+N49</f>
        <v>3903.79</v>
      </c>
    </row>
    <row r="50" spans="1:16" ht="12.75" customHeight="1" x14ac:dyDescent="0.2">
      <c r="A50" s="162">
        <v>40</v>
      </c>
      <c r="B50" s="163" t="s">
        <v>50</v>
      </c>
      <c r="C50" s="257">
        <v>299</v>
      </c>
      <c r="D50" s="257">
        <v>201.07000000000005</v>
      </c>
      <c r="E50" s="257">
        <v>14720</v>
      </c>
      <c r="F50" s="257">
        <v>4819.8700000000017</v>
      </c>
      <c r="G50" s="257">
        <v>48</v>
      </c>
      <c r="H50" s="257">
        <v>33.92</v>
      </c>
      <c r="I50" s="257">
        <v>160</v>
      </c>
      <c r="J50" s="257">
        <v>73.399999999999991</v>
      </c>
      <c r="K50" s="257">
        <v>0</v>
      </c>
      <c r="L50" s="257">
        <v>0</v>
      </c>
      <c r="M50" s="257">
        <v>116</v>
      </c>
      <c r="N50" s="257">
        <v>253.12999999999997</v>
      </c>
      <c r="O50" s="258">
        <f t="shared" si="42"/>
        <v>15343</v>
      </c>
      <c r="P50" s="258">
        <f t="shared" si="43"/>
        <v>5381.3900000000012</v>
      </c>
    </row>
    <row r="51" spans="1:16" ht="12.75" customHeight="1" x14ac:dyDescent="0.2">
      <c r="A51" s="162">
        <v>41</v>
      </c>
      <c r="B51" s="163" t="s">
        <v>52</v>
      </c>
      <c r="C51" s="257">
        <v>1740</v>
      </c>
      <c r="D51" s="257">
        <v>822.70999999999992</v>
      </c>
      <c r="E51" s="257">
        <v>14283</v>
      </c>
      <c r="F51" s="257">
        <v>6138</v>
      </c>
      <c r="G51" s="257">
        <v>24744</v>
      </c>
      <c r="H51" s="257">
        <v>10962.38</v>
      </c>
      <c r="I51" s="257">
        <v>93</v>
      </c>
      <c r="J51" s="257">
        <v>112.16999999999999</v>
      </c>
      <c r="K51" s="257">
        <v>0</v>
      </c>
      <c r="L51" s="257">
        <v>0</v>
      </c>
      <c r="M51" s="257">
        <v>570</v>
      </c>
      <c r="N51" s="257">
        <v>161.41</v>
      </c>
      <c r="O51" s="258">
        <f t="shared" si="42"/>
        <v>41430</v>
      </c>
      <c r="P51" s="258">
        <f t="shared" si="43"/>
        <v>18196.669999999998</v>
      </c>
    </row>
    <row r="52" spans="1:16" ht="12.75" customHeight="1" x14ac:dyDescent="0.2">
      <c r="A52" s="162">
        <v>42</v>
      </c>
      <c r="B52" s="130" t="s">
        <v>1009</v>
      </c>
      <c r="C52" s="257">
        <v>29</v>
      </c>
      <c r="D52" s="257">
        <v>7.79</v>
      </c>
      <c r="E52" s="257">
        <v>2826</v>
      </c>
      <c r="F52" s="257">
        <v>1578.18</v>
      </c>
      <c r="G52" s="257">
        <v>1</v>
      </c>
      <c r="H52" s="257">
        <v>0.12</v>
      </c>
      <c r="I52" s="257">
        <v>40</v>
      </c>
      <c r="J52" s="257">
        <v>229.28000000000003</v>
      </c>
      <c r="K52" s="257">
        <v>0</v>
      </c>
      <c r="L52" s="257">
        <v>0</v>
      </c>
      <c r="M52" s="257">
        <v>49</v>
      </c>
      <c r="N52" s="257">
        <v>280.65999999999997</v>
      </c>
      <c r="O52" s="258">
        <f t="shared" si="42"/>
        <v>2945</v>
      </c>
      <c r="P52" s="258">
        <f t="shared" si="43"/>
        <v>2096.0299999999997</v>
      </c>
    </row>
    <row r="53" spans="1:16" ht="12.75" customHeight="1" x14ac:dyDescent="0.2">
      <c r="A53" s="162">
        <v>43</v>
      </c>
      <c r="B53" s="163" t="s">
        <v>53</v>
      </c>
      <c r="C53" s="257">
        <v>98</v>
      </c>
      <c r="D53" s="257">
        <v>30.7</v>
      </c>
      <c r="E53" s="257">
        <v>10535</v>
      </c>
      <c r="F53" s="257">
        <v>3461.59</v>
      </c>
      <c r="G53" s="257">
        <v>7</v>
      </c>
      <c r="H53" s="257">
        <v>4.1399999999999997</v>
      </c>
      <c r="I53" s="257">
        <v>35</v>
      </c>
      <c r="J53" s="257">
        <v>14.260000000000002</v>
      </c>
      <c r="K53" s="257">
        <v>51</v>
      </c>
      <c r="L53" s="257">
        <v>15.229999999999999</v>
      </c>
      <c r="M53" s="257">
        <v>20</v>
      </c>
      <c r="N53" s="257">
        <v>13.63</v>
      </c>
      <c r="O53" s="258">
        <f t="shared" si="42"/>
        <v>10746</v>
      </c>
      <c r="P53" s="258">
        <f t="shared" si="43"/>
        <v>3539.55</v>
      </c>
    </row>
    <row r="54" spans="1:16" ht="12.75" customHeight="1" x14ac:dyDescent="0.2">
      <c r="A54" s="162">
        <v>44</v>
      </c>
      <c r="B54" s="163" t="s">
        <v>54</v>
      </c>
      <c r="C54" s="257">
        <v>280</v>
      </c>
      <c r="D54" s="257">
        <v>13.859999999999998</v>
      </c>
      <c r="E54" s="257">
        <v>78000</v>
      </c>
      <c r="F54" s="257">
        <v>2930.75</v>
      </c>
      <c r="G54" s="257">
        <v>410</v>
      </c>
      <c r="H54" s="257">
        <v>13.99</v>
      </c>
      <c r="I54" s="257">
        <v>850</v>
      </c>
      <c r="J54" s="257">
        <v>34.800000000000004</v>
      </c>
      <c r="K54" s="257">
        <v>20</v>
      </c>
      <c r="L54" s="257">
        <v>0.19</v>
      </c>
      <c r="M54" s="257">
        <v>110</v>
      </c>
      <c r="N54" s="257">
        <v>3.34</v>
      </c>
      <c r="O54" s="258">
        <f t="shared" si="42"/>
        <v>79670</v>
      </c>
      <c r="P54" s="258">
        <f t="shared" si="43"/>
        <v>2996.9300000000003</v>
      </c>
    </row>
    <row r="55" spans="1:16" ht="12.75" customHeight="1" x14ac:dyDescent="0.2">
      <c r="A55" s="162">
        <v>45</v>
      </c>
      <c r="B55" s="163" t="s">
        <v>55</v>
      </c>
      <c r="C55" s="257">
        <v>146</v>
      </c>
      <c r="D55" s="257">
        <v>57.169999999999995</v>
      </c>
      <c r="E55" s="257">
        <v>5064</v>
      </c>
      <c r="F55" s="257">
        <v>2074.6499999999996</v>
      </c>
      <c r="G55" s="257">
        <v>37</v>
      </c>
      <c r="H55" s="257">
        <v>12.59</v>
      </c>
      <c r="I55" s="257">
        <v>59</v>
      </c>
      <c r="J55" s="257">
        <v>18.71</v>
      </c>
      <c r="K55" s="257">
        <v>10</v>
      </c>
      <c r="L55" s="257">
        <v>2.44</v>
      </c>
      <c r="M55" s="257">
        <v>105</v>
      </c>
      <c r="N55" s="257">
        <v>69.37</v>
      </c>
      <c r="O55" s="258">
        <f t="shared" si="42"/>
        <v>5421</v>
      </c>
      <c r="P55" s="258">
        <f t="shared" si="43"/>
        <v>2234.9299999999998</v>
      </c>
    </row>
    <row r="56" spans="1:16" ht="12.75" customHeight="1" x14ac:dyDescent="0.2">
      <c r="A56" s="161"/>
      <c r="B56" s="166" t="s">
        <v>56</v>
      </c>
      <c r="C56" s="216">
        <f>SUM(C48:C55)</f>
        <v>2998</v>
      </c>
      <c r="D56" s="216">
        <f t="shared" ref="D56:P56" si="44">SUM(D48:D55)</f>
        <v>1902.35</v>
      </c>
      <c r="E56" s="216">
        <f t="shared" si="44"/>
        <v>152524</v>
      </c>
      <c r="F56" s="216">
        <f t="shared" si="44"/>
        <v>104779.53999999996</v>
      </c>
      <c r="G56" s="216">
        <f t="shared" si="44"/>
        <v>25280</v>
      </c>
      <c r="H56" s="216">
        <f t="shared" si="44"/>
        <v>11037.099999999999</v>
      </c>
      <c r="I56" s="216">
        <f t="shared" si="44"/>
        <v>1611</v>
      </c>
      <c r="J56" s="216">
        <f t="shared" si="44"/>
        <v>3515.59</v>
      </c>
      <c r="K56" s="216">
        <f t="shared" si="44"/>
        <v>86</v>
      </c>
      <c r="L56" s="216">
        <f t="shared" si="44"/>
        <v>19.720000000000002</v>
      </c>
      <c r="M56" s="216">
        <f t="shared" si="44"/>
        <v>3346</v>
      </c>
      <c r="N56" s="216">
        <f t="shared" si="44"/>
        <v>27053.490000000005</v>
      </c>
      <c r="O56" s="216">
        <f t="shared" si="44"/>
        <v>185845</v>
      </c>
      <c r="P56" s="216">
        <f t="shared" si="44"/>
        <v>148307.78999999995</v>
      </c>
    </row>
    <row r="57" spans="1:16" ht="12.75" customHeight="1" x14ac:dyDescent="0.2">
      <c r="A57" s="255"/>
      <c r="B57" s="259" t="s">
        <v>6</v>
      </c>
      <c r="C57" s="216">
        <f t="shared" ref="C57:P57" si="45">C56+C47+C45+C42</f>
        <v>21601</v>
      </c>
      <c r="D57" s="216">
        <f t="shared" si="45"/>
        <v>73382.209999999992</v>
      </c>
      <c r="E57" s="216">
        <f t="shared" si="45"/>
        <v>915930</v>
      </c>
      <c r="F57" s="216">
        <f t="shared" si="45"/>
        <v>999038.7799999998</v>
      </c>
      <c r="G57" s="216">
        <f t="shared" si="45"/>
        <v>38498</v>
      </c>
      <c r="H57" s="216">
        <f t="shared" si="45"/>
        <v>33661.11</v>
      </c>
      <c r="I57" s="216">
        <f t="shared" si="45"/>
        <v>28108</v>
      </c>
      <c r="J57" s="216">
        <f t="shared" si="45"/>
        <v>174074.92</v>
      </c>
      <c r="K57" s="216">
        <f t="shared" si="45"/>
        <v>430</v>
      </c>
      <c r="L57" s="216">
        <f t="shared" si="45"/>
        <v>5446.920000000001</v>
      </c>
      <c r="M57" s="216">
        <f t="shared" si="45"/>
        <v>69744</v>
      </c>
      <c r="N57" s="216">
        <f t="shared" si="45"/>
        <v>433127.89999999991</v>
      </c>
      <c r="O57" s="216">
        <f t="shared" si="45"/>
        <v>1074311</v>
      </c>
      <c r="P57" s="216">
        <f t="shared" si="45"/>
        <v>1718731.84</v>
      </c>
    </row>
    <row r="58" spans="1:16" ht="12.75" customHeight="1" x14ac:dyDescent="0.2">
      <c r="A58" s="104"/>
      <c r="C58" s="202"/>
      <c r="D58" s="202"/>
      <c r="E58" s="202"/>
      <c r="F58" s="202"/>
      <c r="G58" s="513" t="s">
        <v>1087</v>
      </c>
      <c r="H58" s="513"/>
      <c r="I58" s="202"/>
      <c r="J58" s="202"/>
      <c r="K58" s="202"/>
      <c r="L58" s="202"/>
      <c r="M58" s="202"/>
      <c r="N58" s="202"/>
      <c r="O58" s="202"/>
      <c r="P58" s="202"/>
    </row>
    <row r="59" spans="1:16" ht="12.75" customHeight="1" x14ac:dyDescent="0.2">
      <c r="A59" s="104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</row>
    <row r="60" spans="1:16" ht="12.75" customHeight="1" x14ac:dyDescent="0.2">
      <c r="A60" s="104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</row>
    <row r="61" spans="1:16" ht="12.75" customHeight="1" x14ac:dyDescent="0.2">
      <c r="A61" s="260"/>
      <c r="B61" s="261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</row>
    <row r="62" spans="1:16" ht="12.75" customHeight="1" x14ac:dyDescent="0.2">
      <c r="A62" s="104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</row>
    <row r="63" spans="1:16" ht="12.75" customHeight="1" x14ac:dyDescent="0.2">
      <c r="A63" s="104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</row>
    <row r="64" spans="1:16" ht="12.75" customHeight="1" x14ac:dyDescent="0.2">
      <c r="A64" s="1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</row>
    <row r="65" spans="1:16" ht="12.75" customHeight="1" x14ac:dyDescent="0.2">
      <c r="A65" s="104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</row>
    <row r="66" spans="1:16" ht="12.75" customHeight="1" x14ac:dyDescent="0.2">
      <c r="A66" s="104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</row>
    <row r="67" spans="1:16" ht="12.75" customHeight="1" x14ac:dyDescent="0.2">
      <c r="A67" s="104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</row>
    <row r="68" spans="1:16" ht="12.75" customHeight="1" x14ac:dyDescent="0.2">
      <c r="A68" s="104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</row>
    <row r="69" spans="1:16" ht="12.75" customHeight="1" x14ac:dyDescent="0.2">
      <c r="A69" s="104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</row>
    <row r="70" spans="1:16" ht="12.75" customHeight="1" x14ac:dyDescent="0.2">
      <c r="A70" s="104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</row>
    <row r="71" spans="1:16" ht="12.75" customHeight="1" x14ac:dyDescent="0.2">
      <c r="A71" s="104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</row>
    <row r="72" spans="1:16" ht="12.75" customHeight="1" x14ac:dyDescent="0.2">
      <c r="A72" s="104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</row>
    <row r="73" spans="1:16" ht="12.75" customHeight="1" x14ac:dyDescent="0.2">
      <c r="A73" s="104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</row>
    <row r="74" spans="1:16" ht="12.75" customHeight="1" x14ac:dyDescent="0.2">
      <c r="A74" s="104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02"/>
      <c r="N74" s="202"/>
      <c r="O74" s="202"/>
      <c r="P74" s="202"/>
    </row>
    <row r="75" spans="1:16" ht="12.75" customHeight="1" x14ac:dyDescent="0.2">
      <c r="A75" s="104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</row>
    <row r="76" spans="1:16" ht="12.75" customHeight="1" x14ac:dyDescent="0.2">
      <c r="A76" s="104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</row>
    <row r="77" spans="1:16" ht="12.75" customHeight="1" x14ac:dyDescent="0.2">
      <c r="A77" s="104"/>
      <c r="C77" s="202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  <c r="O77" s="202"/>
      <c r="P77" s="202"/>
    </row>
    <row r="78" spans="1:16" ht="12.75" customHeight="1" x14ac:dyDescent="0.2">
      <c r="A78" s="104"/>
      <c r="C78" s="202"/>
      <c r="D78" s="202"/>
      <c r="E78" s="202"/>
      <c r="F78" s="202"/>
      <c r="G78" s="202"/>
      <c r="H78" s="202"/>
      <c r="I78" s="202"/>
      <c r="J78" s="202"/>
      <c r="K78" s="202"/>
      <c r="L78" s="202"/>
      <c r="M78" s="202"/>
      <c r="N78" s="202"/>
      <c r="O78" s="202"/>
      <c r="P78" s="202"/>
    </row>
    <row r="79" spans="1:16" ht="12.75" customHeight="1" x14ac:dyDescent="0.2">
      <c r="A79" s="104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</row>
    <row r="80" spans="1:16" ht="12.75" customHeight="1" x14ac:dyDescent="0.2">
      <c r="A80" s="104"/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2"/>
      <c r="N80" s="202"/>
      <c r="O80" s="202"/>
      <c r="P80" s="202"/>
    </row>
    <row r="81" spans="1:16" ht="12.75" customHeight="1" x14ac:dyDescent="0.2">
      <c r="A81" s="104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</row>
    <row r="82" spans="1:16" ht="12.75" customHeight="1" x14ac:dyDescent="0.2">
      <c r="A82" s="104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</row>
    <row r="83" spans="1:16" ht="12.75" customHeight="1" x14ac:dyDescent="0.2">
      <c r="A83" s="104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2"/>
    </row>
    <row r="84" spans="1:16" ht="12.75" customHeight="1" x14ac:dyDescent="0.2">
      <c r="A84" s="104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02"/>
      <c r="P84" s="202"/>
    </row>
    <row r="85" spans="1:16" ht="12.75" customHeight="1" x14ac:dyDescent="0.2">
      <c r="A85" s="104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</row>
    <row r="86" spans="1:16" ht="12.75" customHeight="1" x14ac:dyDescent="0.2">
      <c r="A86" s="104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</row>
    <row r="87" spans="1:16" ht="12.75" customHeight="1" x14ac:dyDescent="0.2">
      <c r="A87" s="104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</row>
    <row r="88" spans="1:16" ht="12.75" customHeight="1" x14ac:dyDescent="0.2">
      <c r="A88" s="104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02"/>
      <c r="P88" s="202"/>
    </row>
    <row r="89" spans="1:16" ht="12.75" customHeight="1" x14ac:dyDescent="0.2">
      <c r="A89" s="104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</row>
    <row r="90" spans="1:16" ht="12.75" customHeight="1" x14ac:dyDescent="0.2">
      <c r="A90" s="104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</row>
    <row r="91" spans="1:16" ht="12.75" customHeight="1" x14ac:dyDescent="0.2">
      <c r="A91" s="104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</row>
    <row r="92" spans="1:16" ht="12.75" customHeight="1" x14ac:dyDescent="0.2">
      <c r="A92" s="104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</row>
    <row r="93" spans="1:16" ht="12.75" customHeight="1" x14ac:dyDescent="0.2">
      <c r="A93" s="104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2"/>
    </row>
    <row r="94" spans="1:16" ht="12.75" customHeight="1" x14ac:dyDescent="0.2">
      <c r="A94" s="104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</row>
    <row r="95" spans="1:16" ht="12.75" customHeight="1" x14ac:dyDescent="0.2">
      <c r="A95" s="104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2"/>
    </row>
    <row r="96" spans="1:16" ht="12.75" customHeight="1" x14ac:dyDescent="0.2">
      <c r="A96" s="104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</row>
    <row r="97" spans="1:16" ht="12.75" customHeight="1" x14ac:dyDescent="0.2">
      <c r="A97" s="104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</row>
    <row r="98" spans="1:16" ht="12.75" customHeight="1" x14ac:dyDescent="0.2">
      <c r="A98" s="104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</row>
    <row r="99" spans="1:16" ht="12.75" customHeight="1" x14ac:dyDescent="0.2">
      <c r="A99" s="104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</row>
    <row r="100" spans="1:16" ht="12.75" customHeight="1" x14ac:dyDescent="0.2">
      <c r="A100" s="104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</row>
  </sheetData>
  <mergeCells count="14">
    <mergeCell ref="G58:H58"/>
    <mergeCell ref="B3:D3"/>
    <mergeCell ref="E4:F4"/>
    <mergeCell ref="G4:H4"/>
    <mergeCell ref="A1:P1"/>
    <mergeCell ref="A2:P2"/>
    <mergeCell ref="K4:L4"/>
    <mergeCell ref="M3:N3"/>
    <mergeCell ref="I4:J4"/>
    <mergeCell ref="M4:N4"/>
    <mergeCell ref="O4:P4"/>
    <mergeCell ref="C4:D4"/>
    <mergeCell ref="A4:A5"/>
    <mergeCell ref="B4:B5"/>
  </mergeCells>
  <conditionalFormatting sqref="M3">
    <cfRule type="cellIs" dxfId="3" priority="3" operator="lessThan">
      <formula>0</formula>
    </cfRule>
  </conditionalFormatting>
  <printOptions horizontalCentered="1"/>
  <pageMargins left="0.2" right="0.25" top="0.75" bottom="0.75" header="0" footer="0"/>
  <pageSetup paperSize="9" scale="6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0"/>
  <sheetViews>
    <sheetView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G63" sqref="G63"/>
    </sheetView>
  </sheetViews>
  <sheetFormatPr defaultColWidth="14.42578125" defaultRowHeight="15" customHeight="1" x14ac:dyDescent="0.2"/>
  <cols>
    <col min="1" max="1" width="6" style="106" customWidth="1"/>
    <col min="2" max="2" width="24.42578125" style="106" customWidth="1"/>
    <col min="3" max="3" width="13.140625" style="106" customWidth="1"/>
    <col min="4" max="4" width="14.85546875" style="106" customWidth="1"/>
    <col min="5" max="5" width="13.42578125" style="106" customWidth="1"/>
    <col min="6" max="6" width="14.5703125" style="106" customWidth="1"/>
    <col min="7" max="16384" width="14.42578125" style="106"/>
  </cols>
  <sheetData>
    <row r="1" spans="1:6" ht="15.75" customHeight="1" x14ac:dyDescent="0.2">
      <c r="A1" s="481" t="s">
        <v>1053</v>
      </c>
      <c r="B1" s="394"/>
      <c r="C1" s="394"/>
      <c r="D1" s="394"/>
      <c r="E1" s="394"/>
      <c r="F1" s="394"/>
    </row>
    <row r="2" spans="1:6" ht="12.75" customHeight="1" x14ac:dyDescent="0.2">
      <c r="A2" s="243"/>
      <c r="B2" s="243"/>
      <c r="C2" s="263"/>
      <c r="D2" s="263"/>
      <c r="E2" s="263"/>
      <c r="F2" s="263"/>
    </row>
    <row r="3" spans="1:6" ht="15" customHeight="1" x14ac:dyDescent="0.2">
      <c r="A3" s="244"/>
      <c r="B3" s="519" t="s">
        <v>61</v>
      </c>
      <c r="C3" s="403"/>
      <c r="D3" s="403"/>
      <c r="E3" s="182"/>
      <c r="F3" s="209" t="s">
        <v>232</v>
      </c>
    </row>
    <row r="4" spans="1:6" ht="14.25" customHeight="1" x14ac:dyDescent="0.2">
      <c r="A4" s="421" t="s">
        <v>68</v>
      </c>
      <c r="B4" s="507" t="s">
        <v>2</v>
      </c>
      <c r="C4" s="507" t="s">
        <v>233</v>
      </c>
      <c r="D4" s="521"/>
      <c r="E4" s="395" t="s">
        <v>234</v>
      </c>
      <c r="F4" s="397"/>
    </row>
    <row r="5" spans="1:6" ht="12.75" customHeight="1" x14ac:dyDescent="0.2">
      <c r="A5" s="400"/>
      <c r="B5" s="520"/>
      <c r="C5" s="129" t="s">
        <v>83</v>
      </c>
      <c r="D5" s="110" t="s">
        <v>84</v>
      </c>
      <c r="E5" s="129" t="s">
        <v>83</v>
      </c>
      <c r="F5" s="129" t="s">
        <v>84</v>
      </c>
    </row>
    <row r="6" spans="1:6" ht="12.75" customHeight="1" x14ac:dyDescent="0.2">
      <c r="A6" s="160">
        <v>1</v>
      </c>
      <c r="B6" s="130" t="s">
        <v>7</v>
      </c>
      <c r="C6" s="130">
        <v>19274</v>
      </c>
      <c r="D6" s="130">
        <v>43706.99</v>
      </c>
      <c r="E6" s="130">
        <v>26203</v>
      </c>
      <c r="F6" s="130">
        <v>53992.650000000023</v>
      </c>
    </row>
    <row r="7" spans="1:6" ht="12.75" customHeight="1" x14ac:dyDescent="0.2">
      <c r="A7" s="160">
        <v>2</v>
      </c>
      <c r="B7" s="130" t="s">
        <v>8</v>
      </c>
      <c r="C7" s="130">
        <v>33402</v>
      </c>
      <c r="D7" s="130">
        <v>64521.459999999977</v>
      </c>
      <c r="E7" s="130">
        <v>51991</v>
      </c>
      <c r="F7" s="130">
        <v>92830.67</v>
      </c>
    </row>
    <row r="8" spans="1:6" ht="12.75" customHeight="1" x14ac:dyDescent="0.2">
      <c r="A8" s="160">
        <v>3</v>
      </c>
      <c r="B8" s="130" t="s">
        <v>9</v>
      </c>
      <c r="C8" s="130">
        <v>3904</v>
      </c>
      <c r="D8" s="130">
        <v>5705.8499999999995</v>
      </c>
      <c r="E8" s="130">
        <v>3894</v>
      </c>
      <c r="F8" s="130">
        <v>4763.7099999999991</v>
      </c>
    </row>
    <row r="9" spans="1:6" ht="12.75" customHeight="1" x14ac:dyDescent="0.2">
      <c r="A9" s="160">
        <v>4</v>
      </c>
      <c r="B9" s="130" t="s">
        <v>10</v>
      </c>
      <c r="C9" s="130">
        <v>16121</v>
      </c>
      <c r="D9" s="130">
        <v>37681.509999999995</v>
      </c>
      <c r="E9" s="130">
        <v>18514</v>
      </c>
      <c r="F9" s="130">
        <v>41252.700000000012</v>
      </c>
    </row>
    <row r="10" spans="1:6" ht="12.75" customHeight="1" x14ac:dyDescent="0.2">
      <c r="A10" s="160">
        <v>5</v>
      </c>
      <c r="B10" s="130" t="s">
        <v>11</v>
      </c>
      <c r="C10" s="130">
        <v>48441</v>
      </c>
      <c r="D10" s="130">
        <v>79383.890000000014</v>
      </c>
      <c r="E10" s="130">
        <v>58905</v>
      </c>
      <c r="F10" s="130">
        <v>108151.45999999995</v>
      </c>
    </row>
    <row r="11" spans="1:6" ht="12.75" customHeight="1" x14ac:dyDescent="0.2">
      <c r="A11" s="160">
        <v>6</v>
      </c>
      <c r="B11" s="130" t="s">
        <v>12</v>
      </c>
      <c r="C11" s="130">
        <v>16154</v>
      </c>
      <c r="D11" s="130">
        <v>29466.370000000003</v>
      </c>
      <c r="E11" s="130">
        <v>10628</v>
      </c>
      <c r="F11" s="130">
        <v>21057.239999999994</v>
      </c>
    </row>
    <row r="12" spans="1:6" ht="12.75" customHeight="1" x14ac:dyDescent="0.2">
      <c r="A12" s="160">
        <v>7</v>
      </c>
      <c r="B12" s="130" t="s">
        <v>13</v>
      </c>
      <c r="C12" s="130">
        <v>280</v>
      </c>
      <c r="D12" s="130">
        <v>1097.8300000000002</v>
      </c>
      <c r="E12" s="130">
        <v>81</v>
      </c>
      <c r="F12" s="130">
        <v>523.43000000000006</v>
      </c>
    </row>
    <row r="13" spans="1:6" ht="12.75" customHeight="1" x14ac:dyDescent="0.2">
      <c r="A13" s="160">
        <v>8</v>
      </c>
      <c r="B13" s="130" t="s">
        <v>968</v>
      </c>
      <c r="C13" s="130">
        <v>957</v>
      </c>
      <c r="D13" s="130">
        <v>1856.5399999999995</v>
      </c>
      <c r="E13" s="130">
        <v>398</v>
      </c>
      <c r="F13" s="130">
        <v>857.65</v>
      </c>
    </row>
    <row r="14" spans="1:6" ht="12.75" customHeight="1" x14ac:dyDescent="0.2">
      <c r="A14" s="160">
        <v>9</v>
      </c>
      <c r="B14" s="130" t="s">
        <v>14</v>
      </c>
      <c r="C14" s="130">
        <v>26552</v>
      </c>
      <c r="D14" s="130">
        <v>51509.04</v>
      </c>
      <c r="E14" s="130">
        <v>21264</v>
      </c>
      <c r="F14" s="130">
        <v>38779.099999999991</v>
      </c>
    </row>
    <row r="15" spans="1:6" ht="12.75" customHeight="1" x14ac:dyDescent="0.2">
      <c r="A15" s="160">
        <v>10</v>
      </c>
      <c r="B15" s="130" t="s">
        <v>15</v>
      </c>
      <c r="C15" s="130">
        <v>175505</v>
      </c>
      <c r="D15" s="130">
        <v>504995.0300000002</v>
      </c>
      <c r="E15" s="130">
        <v>129837</v>
      </c>
      <c r="F15" s="130">
        <v>421521.34000000026</v>
      </c>
    </row>
    <row r="16" spans="1:6" ht="12.75" customHeight="1" x14ac:dyDescent="0.2">
      <c r="A16" s="160">
        <v>11</v>
      </c>
      <c r="B16" s="130" t="s">
        <v>16</v>
      </c>
      <c r="C16" s="130">
        <v>10023</v>
      </c>
      <c r="D16" s="130">
        <v>18356.750000000004</v>
      </c>
      <c r="E16" s="130">
        <v>4764</v>
      </c>
      <c r="F16" s="130">
        <v>10163.09</v>
      </c>
    </row>
    <row r="17" spans="1:6" ht="12.75" customHeight="1" x14ac:dyDescent="0.2">
      <c r="A17" s="160">
        <v>12</v>
      </c>
      <c r="B17" s="130" t="s">
        <v>17</v>
      </c>
      <c r="C17" s="130">
        <v>36510</v>
      </c>
      <c r="D17" s="130">
        <v>63379.76999999999</v>
      </c>
      <c r="E17" s="130">
        <v>28658</v>
      </c>
      <c r="F17" s="130">
        <v>65764.23</v>
      </c>
    </row>
    <row r="18" spans="1:6" ht="12.75" customHeight="1" x14ac:dyDescent="0.2">
      <c r="A18" s="151"/>
      <c r="B18" s="137" t="s">
        <v>18</v>
      </c>
      <c r="C18" s="137">
        <f t="shared" ref="C18:F18" si="0">SUM(C6:C17)</f>
        <v>387123</v>
      </c>
      <c r="D18" s="137">
        <f t="shared" si="0"/>
        <v>901661.03000000026</v>
      </c>
      <c r="E18" s="137">
        <f t="shared" si="0"/>
        <v>355137</v>
      </c>
      <c r="F18" s="137">
        <f t="shared" si="0"/>
        <v>859657.27000000014</v>
      </c>
    </row>
    <row r="19" spans="1:6" ht="12.75" customHeight="1" x14ac:dyDescent="0.2">
      <c r="A19" s="160">
        <v>13</v>
      </c>
      <c r="B19" s="130" t="s">
        <v>19</v>
      </c>
      <c r="C19" s="130">
        <v>18344</v>
      </c>
      <c r="D19" s="130">
        <v>15671.500000000005</v>
      </c>
      <c r="E19" s="130">
        <v>15458</v>
      </c>
      <c r="F19" s="130">
        <v>15545.050000000007</v>
      </c>
    </row>
    <row r="20" spans="1:6" ht="12.75" customHeight="1" x14ac:dyDescent="0.2">
      <c r="A20" s="160">
        <v>14</v>
      </c>
      <c r="B20" s="130" t="s">
        <v>20</v>
      </c>
      <c r="C20" s="130">
        <v>9714</v>
      </c>
      <c r="D20" s="130">
        <v>5417.0300000000007</v>
      </c>
      <c r="E20" s="130">
        <v>4004</v>
      </c>
      <c r="F20" s="130">
        <v>2167.9900000000002</v>
      </c>
    </row>
    <row r="21" spans="1:6" ht="12.75" customHeight="1" x14ac:dyDescent="0.2">
      <c r="A21" s="160">
        <v>15</v>
      </c>
      <c r="B21" s="130" t="s">
        <v>21</v>
      </c>
      <c r="C21" s="130">
        <v>64</v>
      </c>
      <c r="D21" s="130">
        <v>127.46</v>
      </c>
      <c r="E21" s="130">
        <v>8</v>
      </c>
      <c r="F21" s="130">
        <v>19.130000000000003</v>
      </c>
    </row>
    <row r="22" spans="1:6" ht="12.75" customHeight="1" x14ac:dyDescent="0.2">
      <c r="A22" s="160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</row>
    <row r="23" spans="1:6" ht="12.75" customHeight="1" x14ac:dyDescent="0.2">
      <c r="A23" s="160">
        <v>17</v>
      </c>
      <c r="B23" s="130" t="s">
        <v>23</v>
      </c>
      <c r="C23" s="130">
        <v>49</v>
      </c>
      <c r="D23" s="130">
        <v>140.35999999999999</v>
      </c>
      <c r="E23" s="130">
        <v>26</v>
      </c>
      <c r="F23" s="130">
        <v>109.28</v>
      </c>
    </row>
    <row r="24" spans="1:6" ht="12.75" customHeight="1" x14ac:dyDescent="0.2">
      <c r="A24" s="160">
        <v>18</v>
      </c>
      <c r="B24" s="130" t="s">
        <v>24</v>
      </c>
      <c r="C24" s="130">
        <v>0</v>
      </c>
      <c r="D24" s="130">
        <v>0</v>
      </c>
      <c r="E24" s="130">
        <v>0</v>
      </c>
      <c r="F24" s="130">
        <v>0</v>
      </c>
    </row>
    <row r="25" spans="1:6" ht="12.75" customHeight="1" x14ac:dyDescent="0.2">
      <c r="A25" s="160">
        <v>19</v>
      </c>
      <c r="B25" s="130" t="s">
        <v>25</v>
      </c>
      <c r="C25" s="130">
        <v>237</v>
      </c>
      <c r="D25" s="130">
        <v>512.49</v>
      </c>
      <c r="E25" s="130">
        <v>76</v>
      </c>
      <c r="F25" s="130">
        <v>171.47</v>
      </c>
    </row>
    <row r="26" spans="1:6" ht="12.75" customHeight="1" x14ac:dyDescent="0.2">
      <c r="A26" s="160">
        <v>20</v>
      </c>
      <c r="B26" s="130" t="s">
        <v>26</v>
      </c>
      <c r="C26" s="130">
        <v>1597</v>
      </c>
      <c r="D26" s="130">
        <v>6836.0099999999993</v>
      </c>
      <c r="E26" s="130">
        <v>1631</v>
      </c>
      <c r="F26" s="130">
        <v>6969.1399999999994</v>
      </c>
    </row>
    <row r="27" spans="1:6" ht="12.75" customHeight="1" x14ac:dyDescent="0.2">
      <c r="A27" s="160">
        <v>21</v>
      </c>
      <c r="B27" s="130" t="s">
        <v>27</v>
      </c>
      <c r="C27" s="130">
        <v>14461</v>
      </c>
      <c r="D27" s="130">
        <v>48638.359999999986</v>
      </c>
      <c r="E27" s="130">
        <v>10450</v>
      </c>
      <c r="F27" s="130">
        <v>45306.169999999984</v>
      </c>
    </row>
    <row r="28" spans="1:6" ht="12.75" customHeight="1" x14ac:dyDescent="0.2">
      <c r="A28" s="160">
        <v>22</v>
      </c>
      <c r="B28" s="130" t="s">
        <v>28</v>
      </c>
      <c r="C28" s="130">
        <v>4616</v>
      </c>
      <c r="D28" s="130">
        <v>10130.67</v>
      </c>
      <c r="E28" s="130">
        <v>3054</v>
      </c>
      <c r="F28" s="130">
        <v>6322.9500000000025</v>
      </c>
    </row>
    <row r="29" spans="1:6" ht="12.75" customHeight="1" x14ac:dyDescent="0.2">
      <c r="A29" s="160">
        <v>23</v>
      </c>
      <c r="B29" s="130" t="s">
        <v>29</v>
      </c>
      <c r="C29" s="130">
        <v>44926</v>
      </c>
      <c r="D29" s="130">
        <v>22550.06</v>
      </c>
      <c r="E29" s="130">
        <v>39177</v>
      </c>
      <c r="F29" s="130">
        <v>17531.55</v>
      </c>
    </row>
    <row r="30" spans="1:6" ht="12.75" customHeight="1" x14ac:dyDescent="0.2">
      <c r="A30" s="160">
        <v>24</v>
      </c>
      <c r="B30" s="130" t="s">
        <v>30</v>
      </c>
      <c r="C30" s="130">
        <v>279633</v>
      </c>
      <c r="D30" s="130">
        <v>70057.140000000029</v>
      </c>
      <c r="E30" s="130">
        <v>164605</v>
      </c>
      <c r="F30" s="130">
        <v>45820.770000000011</v>
      </c>
    </row>
    <row r="31" spans="1:6" ht="12.75" customHeight="1" x14ac:dyDescent="0.2">
      <c r="A31" s="160">
        <v>25</v>
      </c>
      <c r="B31" s="130" t="s">
        <v>31</v>
      </c>
      <c r="C31" s="130">
        <v>10</v>
      </c>
      <c r="D31" s="130">
        <v>78.16</v>
      </c>
      <c r="E31" s="130">
        <v>3</v>
      </c>
      <c r="F31" s="130">
        <v>35.82</v>
      </c>
    </row>
    <row r="32" spans="1:6" ht="12.75" customHeight="1" x14ac:dyDescent="0.2">
      <c r="A32" s="160">
        <v>26</v>
      </c>
      <c r="B32" s="130" t="s">
        <v>32</v>
      </c>
      <c r="C32" s="130">
        <v>39</v>
      </c>
      <c r="D32" s="130">
        <v>270.75</v>
      </c>
      <c r="E32" s="130">
        <v>2</v>
      </c>
      <c r="F32" s="130">
        <v>9.0000000000000011E-2</v>
      </c>
    </row>
    <row r="33" spans="1:6" ht="12.75" customHeight="1" x14ac:dyDescent="0.2">
      <c r="A33" s="160">
        <v>27</v>
      </c>
      <c r="B33" s="130" t="s">
        <v>33</v>
      </c>
      <c r="C33" s="130">
        <v>59</v>
      </c>
      <c r="D33" s="130">
        <v>784.94999999999993</v>
      </c>
      <c r="E33" s="130">
        <v>0</v>
      </c>
      <c r="F33" s="130">
        <v>0</v>
      </c>
    </row>
    <row r="34" spans="1:6" ht="12.75" customHeight="1" x14ac:dyDescent="0.2">
      <c r="A34" s="160">
        <v>28</v>
      </c>
      <c r="B34" s="130" t="s">
        <v>34</v>
      </c>
      <c r="C34" s="130">
        <v>130065</v>
      </c>
      <c r="D34" s="130">
        <v>51143.510000000009</v>
      </c>
      <c r="E34" s="130">
        <v>90897</v>
      </c>
      <c r="F34" s="130">
        <v>56703.130000000005</v>
      </c>
    </row>
    <row r="35" spans="1:6" ht="12.75" customHeight="1" x14ac:dyDescent="0.2">
      <c r="A35" s="160">
        <v>29</v>
      </c>
      <c r="B35" s="130" t="s">
        <v>35</v>
      </c>
      <c r="C35" s="130">
        <v>0</v>
      </c>
      <c r="D35" s="130">
        <v>0</v>
      </c>
      <c r="E35" s="130">
        <v>0</v>
      </c>
      <c r="F35" s="130">
        <v>0</v>
      </c>
    </row>
    <row r="36" spans="1:6" ht="12.75" customHeight="1" x14ac:dyDescent="0.2">
      <c r="A36" s="160">
        <v>30</v>
      </c>
      <c r="B36" s="130" t="s">
        <v>36</v>
      </c>
      <c r="C36" s="130">
        <v>38303</v>
      </c>
      <c r="D36" s="130">
        <v>11898.17</v>
      </c>
      <c r="E36" s="130">
        <v>21104</v>
      </c>
      <c r="F36" s="130">
        <v>7594.32</v>
      </c>
    </row>
    <row r="37" spans="1:6" ht="12.75" customHeight="1" x14ac:dyDescent="0.2">
      <c r="A37" s="160">
        <v>31</v>
      </c>
      <c r="B37" s="130" t="s">
        <v>37</v>
      </c>
      <c r="C37" s="130">
        <v>10</v>
      </c>
      <c r="D37" s="130">
        <v>21.77</v>
      </c>
      <c r="E37" s="130">
        <v>0</v>
      </c>
      <c r="F37" s="130">
        <v>0</v>
      </c>
    </row>
    <row r="38" spans="1:6" ht="12.75" customHeight="1" x14ac:dyDescent="0.2">
      <c r="A38" s="160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</row>
    <row r="39" spans="1:6" ht="12.75" customHeight="1" x14ac:dyDescent="0.2">
      <c r="A39" s="160">
        <v>33</v>
      </c>
      <c r="B39" s="130" t="s">
        <v>39</v>
      </c>
      <c r="C39" s="130">
        <v>3</v>
      </c>
      <c r="D39" s="130">
        <v>5.43</v>
      </c>
      <c r="E39" s="130">
        <v>12</v>
      </c>
      <c r="F39" s="130">
        <v>10.65</v>
      </c>
    </row>
    <row r="40" spans="1:6" ht="12.75" customHeight="1" x14ac:dyDescent="0.2">
      <c r="A40" s="160">
        <v>34</v>
      </c>
      <c r="B40" s="130" t="s">
        <v>40</v>
      </c>
      <c r="C40" s="130">
        <v>20226</v>
      </c>
      <c r="D40" s="130">
        <v>12058.910000000002</v>
      </c>
      <c r="E40" s="130">
        <v>12284</v>
      </c>
      <c r="F40" s="130">
        <v>6637.7700000000013</v>
      </c>
    </row>
    <row r="41" spans="1:6" ht="12.75" customHeight="1" x14ac:dyDescent="0.2">
      <c r="A41" s="151"/>
      <c r="B41" s="137" t="s">
        <v>104</v>
      </c>
      <c r="C41" s="137">
        <f t="shared" ref="C41:F41" si="1">SUM(C19:C40)</f>
        <v>562356</v>
      </c>
      <c r="D41" s="137">
        <f t="shared" si="1"/>
        <v>256342.73000000004</v>
      </c>
      <c r="E41" s="137">
        <f t="shared" si="1"/>
        <v>362791</v>
      </c>
      <c r="F41" s="137">
        <f t="shared" si="1"/>
        <v>210945.28</v>
      </c>
    </row>
    <row r="42" spans="1:6" ht="12.75" customHeight="1" x14ac:dyDescent="0.2">
      <c r="A42" s="151"/>
      <c r="B42" s="137" t="s">
        <v>42</v>
      </c>
      <c r="C42" s="186">
        <f t="shared" ref="C42:F42" si="2">C41+C18</f>
        <v>949479</v>
      </c>
      <c r="D42" s="186">
        <f t="shared" si="2"/>
        <v>1158003.7600000002</v>
      </c>
      <c r="E42" s="186">
        <f t="shared" si="2"/>
        <v>717928</v>
      </c>
      <c r="F42" s="186">
        <f t="shared" si="2"/>
        <v>1070602.55</v>
      </c>
    </row>
    <row r="43" spans="1:6" ht="12.75" customHeight="1" x14ac:dyDescent="0.2">
      <c r="A43" s="160">
        <v>35</v>
      </c>
      <c r="B43" s="130" t="s">
        <v>43</v>
      </c>
      <c r="C43" s="130">
        <v>22587</v>
      </c>
      <c r="D43" s="130">
        <v>30520.180000000008</v>
      </c>
      <c r="E43" s="130">
        <v>9086</v>
      </c>
      <c r="F43" s="130">
        <v>11560.129999999996</v>
      </c>
    </row>
    <row r="44" spans="1:6" ht="12.75" customHeight="1" x14ac:dyDescent="0.2">
      <c r="A44" s="160">
        <v>36</v>
      </c>
      <c r="B44" s="130" t="s">
        <v>44</v>
      </c>
      <c r="C44" s="130">
        <v>71887</v>
      </c>
      <c r="D44" s="130">
        <v>72191.509999999951</v>
      </c>
      <c r="E44" s="130">
        <v>139138</v>
      </c>
      <c r="F44" s="130">
        <v>154644.24999999997</v>
      </c>
    </row>
    <row r="45" spans="1:6" ht="12.75" customHeight="1" x14ac:dyDescent="0.2">
      <c r="A45" s="151"/>
      <c r="B45" s="137" t="s">
        <v>45</v>
      </c>
      <c r="C45" s="137">
        <f t="shared" ref="C45:F45" si="3">SUM(C43:C44)</f>
        <v>94474</v>
      </c>
      <c r="D45" s="137">
        <f t="shared" si="3"/>
        <v>102711.68999999996</v>
      </c>
      <c r="E45" s="137">
        <f t="shared" si="3"/>
        <v>148224</v>
      </c>
      <c r="F45" s="137">
        <f t="shared" si="3"/>
        <v>166204.37999999998</v>
      </c>
    </row>
    <row r="46" spans="1:6" ht="12.75" customHeight="1" x14ac:dyDescent="0.2">
      <c r="A46" s="160">
        <v>37</v>
      </c>
      <c r="B46" s="130" t="s">
        <v>46</v>
      </c>
      <c r="C46" s="130">
        <v>432784</v>
      </c>
      <c r="D46" s="130">
        <v>210646</v>
      </c>
      <c r="E46" s="130">
        <v>809271</v>
      </c>
      <c r="F46" s="130">
        <v>437818</v>
      </c>
    </row>
    <row r="47" spans="1:6" ht="12.75" customHeight="1" x14ac:dyDescent="0.2">
      <c r="A47" s="151"/>
      <c r="B47" s="137" t="s">
        <v>47</v>
      </c>
      <c r="C47" s="137">
        <f>C46</f>
        <v>432784</v>
      </c>
      <c r="D47" s="137">
        <f t="shared" ref="D47:F47" si="4">D46</f>
        <v>210646</v>
      </c>
      <c r="E47" s="137">
        <f t="shared" si="4"/>
        <v>809271</v>
      </c>
      <c r="F47" s="137">
        <f t="shared" si="4"/>
        <v>437818</v>
      </c>
    </row>
    <row r="48" spans="1:6" ht="12.75" customHeight="1" x14ac:dyDescent="0.2">
      <c r="A48" s="160">
        <v>38</v>
      </c>
      <c r="B48" s="130" t="s">
        <v>48</v>
      </c>
      <c r="C48" s="130">
        <v>10969</v>
      </c>
      <c r="D48" s="130">
        <v>14109.079999999998</v>
      </c>
      <c r="E48" s="130">
        <v>10645</v>
      </c>
      <c r="F48" s="130">
        <v>14445.08</v>
      </c>
    </row>
    <row r="49" spans="1:6" ht="12.75" customHeight="1" x14ac:dyDescent="0.2">
      <c r="A49" s="264">
        <v>39</v>
      </c>
      <c r="B49" s="135" t="s">
        <v>49</v>
      </c>
      <c r="C49" s="135">
        <v>9977</v>
      </c>
      <c r="D49" s="135">
        <v>3503.97</v>
      </c>
      <c r="E49" s="135">
        <v>5963</v>
      </c>
      <c r="F49" s="135">
        <v>1844.0200000000002</v>
      </c>
    </row>
    <row r="50" spans="1:6" ht="12.75" customHeight="1" x14ac:dyDescent="0.2">
      <c r="A50" s="160">
        <v>40</v>
      </c>
      <c r="B50" s="130" t="s">
        <v>50</v>
      </c>
      <c r="C50" s="130">
        <v>56385</v>
      </c>
      <c r="D50" s="130">
        <v>14920.679999999998</v>
      </c>
      <c r="E50" s="130">
        <v>51805</v>
      </c>
      <c r="F50" s="130">
        <v>13805.14</v>
      </c>
    </row>
    <row r="51" spans="1:6" ht="12.75" customHeight="1" x14ac:dyDescent="0.2">
      <c r="A51" s="160">
        <v>41</v>
      </c>
      <c r="B51" s="130" t="s">
        <v>52</v>
      </c>
      <c r="C51" s="130">
        <v>64150</v>
      </c>
      <c r="D51" s="130">
        <v>22652.960000000003</v>
      </c>
      <c r="E51" s="130">
        <v>60825</v>
      </c>
      <c r="F51" s="130">
        <v>19518.990000000002</v>
      </c>
    </row>
    <row r="52" spans="1:6" ht="12.75" customHeight="1" x14ac:dyDescent="0.2">
      <c r="A52" s="264">
        <v>42</v>
      </c>
      <c r="B52" s="130" t="s">
        <v>1009</v>
      </c>
      <c r="C52" s="130">
        <v>591</v>
      </c>
      <c r="D52" s="130">
        <v>455.6</v>
      </c>
      <c r="E52" s="130">
        <v>229</v>
      </c>
      <c r="F52" s="130">
        <v>198.14</v>
      </c>
    </row>
    <row r="53" spans="1:6" ht="12.75" customHeight="1" x14ac:dyDescent="0.2">
      <c r="A53" s="160">
        <v>43</v>
      </c>
      <c r="B53" s="130" t="s">
        <v>53</v>
      </c>
      <c r="C53" s="130">
        <v>16222</v>
      </c>
      <c r="D53" s="130">
        <v>4854.24</v>
      </c>
      <c r="E53" s="130">
        <v>13618</v>
      </c>
      <c r="F53" s="130">
        <v>4117.7699999999995</v>
      </c>
    </row>
    <row r="54" spans="1:6" ht="12.75" customHeight="1" x14ac:dyDescent="0.2">
      <c r="A54" s="160">
        <v>44</v>
      </c>
      <c r="B54" s="130" t="s">
        <v>54</v>
      </c>
      <c r="C54" s="130">
        <v>23995</v>
      </c>
      <c r="D54" s="130">
        <v>10077.799999999999</v>
      </c>
      <c r="E54" s="130">
        <v>14458</v>
      </c>
      <c r="F54" s="130">
        <v>5480.44</v>
      </c>
    </row>
    <row r="55" spans="1:6" ht="12.75" customHeight="1" x14ac:dyDescent="0.2">
      <c r="A55" s="264">
        <v>45</v>
      </c>
      <c r="B55" s="130" t="s">
        <v>55</v>
      </c>
      <c r="C55" s="130">
        <v>30672</v>
      </c>
      <c r="D55" s="130">
        <v>10529.03</v>
      </c>
      <c r="E55" s="130">
        <v>15768</v>
      </c>
      <c r="F55" s="130">
        <v>5932.8099999999995</v>
      </c>
    </row>
    <row r="56" spans="1:6" ht="12.75" customHeight="1" x14ac:dyDescent="0.2">
      <c r="A56" s="151"/>
      <c r="B56" s="137" t="s">
        <v>56</v>
      </c>
      <c r="C56" s="137">
        <f>SUM(C48:C55)</f>
        <v>212961</v>
      </c>
      <c r="D56" s="137">
        <f t="shared" ref="D56:F56" si="5">SUM(D48:D55)</f>
        <v>81103.360000000001</v>
      </c>
      <c r="E56" s="137">
        <f t="shared" si="5"/>
        <v>173311</v>
      </c>
      <c r="F56" s="137">
        <f t="shared" si="5"/>
        <v>65342.389999999992</v>
      </c>
    </row>
    <row r="57" spans="1:6" ht="12.75" customHeight="1" x14ac:dyDescent="0.2">
      <c r="A57" s="129"/>
      <c r="B57" s="186" t="s">
        <v>6</v>
      </c>
      <c r="C57" s="137">
        <f>C56+C47+C45+C42</f>
        <v>1689698</v>
      </c>
      <c r="D57" s="137">
        <f>D56+D47+D45+D42</f>
        <v>1552464.81</v>
      </c>
      <c r="E57" s="137">
        <f>E56+E47+E45+E42</f>
        <v>1848734</v>
      </c>
      <c r="F57" s="137">
        <f>F56+F47+F45+F42</f>
        <v>1739967.32</v>
      </c>
    </row>
    <row r="58" spans="1:6" ht="12.75" customHeight="1" x14ac:dyDescent="0.2">
      <c r="A58" s="82"/>
      <c r="B58" s="82"/>
      <c r="C58" s="182"/>
      <c r="D58" s="183" t="s">
        <v>1088</v>
      </c>
      <c r="E58" s="182"/>
      <c r="F58" s="182"/>
    </row>
    <row r="59" spans="1:6" ht="12.75" customHeight="1" x14ac:dyDescent="0.2">
      <c r="A59" s="82"/>
      <c r="B59" s="82"/>
      <c r="C59" s="182"/>
      <c r="D59" s="182"/>
      <c r="E59" s="182"/>
      <c r="F59" s="182"/>
    </row>
    <row r="60" spans="1:6" ht="12.75" customHeight="1" x14ac:dyDescent="0.2">
      <c r="A60" s="82"/>
      <c r="B60" s="82"/>
      <c r="C60" s="245"/>
      <c r="D60" s="245"/>
      <c r="E60" s="245"/>
      <c r="F60" s="245"/>
    </row>
    <row r="61" spans="1:6" ht="12.75" customHeight="1" x14ac:dyDescent="0.2">
      <c r="A61" s="82"/>
      <c r="B61" s="82"/>
      <c r="C61" s="182"/>
      <c r="D61" s="182"/>
      <c r="E61" s="182"/>
      <c r="F61" s="182"/>
    </row>
    <row r="62" spans="1:6" ht="12.75" customHeight="1" x14ac:dyDescent="0.2">
      <c r="A62" s="82"/>
      <c r="B62" s="82"/>
      <c r="C62" s="184"/>
      <c r="D62" s="184"/>
      <c r="E62" s="184"/>
      <c r="F62" s="184"/>
    </row>
    <row r="63" spans="1:6" ht="12.75" customHeight="1" x14ac:dyDescent="0.2">
      <c r="A63" s="82"/>
      <c r="B63" s="82"/>
      <c r="C63" s="182"/>
      <c r="D63" s="182"/>
      <c r="E63" s="182"/>
      <c r="F63" s="182"/>
    </row>
    <row r="64" spans="1:6" ht="12.75" customHeight="1" x14ac:dyDescent="0.2">
      <c r="A64" s="82"/>
      <c r="B64" s="82"/>
      <c r="C64" s="182"/>
      <c r="D64" s="182"/>
      <c r="E64" s="182"/>
      <c r="F64" s="182"/>
    </row>
    <row r="65" spans="1:6" ht="12.75" customHeight="1" x14ac:dyDescent="0.2">
      <c r="A65" s="82"/>
      <c r="B65" s="82"/>
      <c r="C65" s="182"/>
      <c r="D65" s="182"/>
      <c r="E65" s="182"/>
      <c r="F65" s="182"/>
    </row>
    <row r="66" spans="1:6" ht="12.75" customHeight="1" x14ac:dyDescent="0.2">
      <c r="A66" s="82"/>
      <c r="B66" s="82"/>
      <c r="C66" s="182"/>
      <c r="D66" s="182"/>
      <c r="E66" s="182"/>
      <c r="F66" s="182"/>
    </row>
    <row r="67" spans="1:6" ht="12.75" customHeight="1" x14ac:dyDescent="0.2">
      <c r="A67" s="82"/>
      <c r="B67" s="82"/>
      <c r="C67" s="182"/>
      <c r="D67" s="182"/>
      <c r="E67" s="182"/>
      <c r="F67" s="182"/>
    </row>
    <row r="68" spans="1:6" ht="12.75" customHeight="1" x14ac:dyDescent="0.2">
      <c r="A68" s="82"/>
      <c r="B68" s="82"/>
      <c r="C68" s="182"/>
      <c r="D68" s="182"/>
      <c r="E68" s="182"/>
      <c r="F68" s="182"/>
    </row>
    <row r="69" spans="1:6" ht="12.75" customHeight="1" x14ac:dyDescent="0.2">
      <c r="A69" s="82"/>
      <c r="B69" s="82"/>
      <c r="C69" s="182"/>
      <c r="D69" s="182"/>
      <c r="E69" s="182"/>
      <c r="F69" s="182"/>
    </row>
    <row r="70" spans="1:6" ht="12.75" customHeight="1" x14ac:dyDescent="0.2">
      <c r="A70" s="82"/>
      <c r="B70" s="82"/>
      <c r="C70" s="182"/>
      <c r="D70" s="182"/>
      <c r="E70" s="182"/>
      <c r="F70" s="182"/>
    </row>
    <row r="71" spans="1:6" ht="12.75" customHeight="1" x14ac:dyDescent="0.2">
      <c r="A71" s="82"/>
      <c r="B71" s="82"/>
      <c r="C71" s="182"/>
      <c r="D71" s="182"/>
      <c r="E71" s="182"/>
      <c r="F71" s="182"/>
    </row>
    <row r="72" spans="1:6" ht="12.75" customHeight="1" x14ac:dyDescent="0.2">
      <c r="A72" s="82"/>
      <c r="B72" s="82"/>
      <c r="C72" s="182"/>
      <c r="D72" s="182"/>
      <c r="E72" s="182"/>
      <c r="F72" s="182"/>
    </row>
    <row r="73" spans="1:6" ht="12.75" customHeight="1" x14ac:dyDescent="0.2">
      <c r="A73" s="82"/>
      <c r="B73" s="82"/>
      <c r="C73" s="182"/>
      <c r="D73" s="182"/>
      <c r="E73" s="182"/>
      <c r="F73" s="182"/>
    </row>
    <row r="74" spans="1:6" ht="12.75" customHeight="1" x14ac:dyDescent="0.2">
      <c r="A74" s="82"/>
      <c r="B74" s="82"/>
      <c r="C74" s="182"/>
      <c r="D74" s="182"/>
      <c r="E74" s="182"/>
      <c r="F74" s="182"/>
    </row>
    <row r="75" spans="1:6" ht="12.75" customHeight="1" x14ac:dyDescent="0.2">
      <c r="A75" s="82"/>
      <c r="B75" s="82"/>
      <c r="C75" s="182"/>
      <c r="D75" s="182"/>
      <c r="E75" s="182"/>
      <c r="F75" s="182"/>
    </row>
    <row r="76" spans="1:6" ht="12.75" customHeight="1" x14ac:dyDescent="0.2">
      <c r="A76" s="82"/>
      <c r="B76" s="82"/>
      <c r="C76" s="182"/>
      <c r="D76" s="182"/>
      <c r="E76" s="182"/>
      <c r="F76" s="182"/>
    </row>
    <row r="77" spans="1:6" ht="12.75" customHeight="1" x14ac:dyDescent="0.2">
      <c r="A77" s="82"/>
      <c r="B77" s="82"/>
      <c r="C77" s="182"/>
      <c r="D77" s="182"/>
      <c r="E77" s="182"/>
      <c r="F77" s="182"/>
    </row>
    <row r="78" spans="1:6" ht="12.75" customHeight="1" x14ac:dyDescent="0.2">
      <c r="A78" s="82"/>
      <c r="B78" s="82"/>
      <c r="C78" s="182"/>
      <c r="D78" s="182"/>
      <c r="E78" s="182"/>
      <c r="F78" s="182"/>
    </row>
    <row r="79" spans="1:6" ht="12.75" customHeight="1" x14ac:dyDescent="0.2">
      <c r="A79" s="82"/>
      <c r="B79" s="82"/>
      <c r="C79" s="182"/>
      <c r="D79" s="182"/>
      <c r="E79" s="182"/>
      <c r="F79" s="182"/>
    </row>
    <row r="80" spans="1:6" ht="12.75" customHeight="1" x14ac:dyDescent="0.2">
      <c r="A80" s="82"/>
      <c r="B80" s="82"/>
      <c r="C80" s="182"/>
      <c r="D80" s="182"/>
      <c r="E80" s="182"/>
      <c r="F80" s="182"/>
    </row>
    <row r="81" spans="1:6" ht="12.75" customHeight="1" x14ac:dyDescent="0.2">
      <c r="A81" s="82"/>
      <c r="B81" s="82"/>
      <c r="C81" s="182"/>
      <c r="D81" s="182"/>
      <c r="E81" s="182"/>
      <c r="F81" s="182"/>
    </row>
    <row r="82" spans="1:6" ht="12.75" customHeight="1" x14ac:dyDescent="0.2">
      <c r="A82" s="82"/>
      <c r="B82" s="82"/>
      <c r="C82" s="182"/>
      <c r="D82" s="182"/>
      <c r="E82" s="182"/>
      <c r="F82" s="182"/>
    </row>
    <row r="83" spans="1:6" ht="12.75" customHeight="1" x14ac:dyDescent="0.2">
      <c r="A83" s="82"/>
      <c r="B83" s="82"/>
      <c r="C83" s="182"/>
      <c r="D83" s="182"/>
      <c r="E83" s="182"/>
      <c r="F83" s="182"/>
    </row>
    <row r="84" spans="1:6" ht="12.75" customHeight="1" x14ac:dyDescent="0.2">
      <c r="A84" s="82"/>
      <c r="B84" s="82"/>
      <c r="C84" s="182"/>
      <c r="D84" s="182"/>
      <c r="E84" s="182"/>
      <c r="F84" s="182"/>
    </row>
    <row r="85" spans="1:6" ht="12.75" customHeight="1" x14ac:dyDescent="0.2">
      <c r="A85" s="82"/>
      <c r="B85" s="82"/>
      <c r="C85" s="182"/>
      <c r="D85" s="182"/>
      <c r="E85" s="182"/>
      <c r="F85" s="182"/>
    </row>
    <row r="86" spans="1:6" ht="12.75" customHeight="1" x14ac:dyDescent="0.2">
      <c r="A86" s="82"/>
      <c r="B86" s="82"/>
      <c r="C86" s="182"/>
      <c r="D86" s="182"/>
      <c r="E86" s="182"/>
      <c r="F86" s="182"/>
    </row>
    <row r="87" spans="1:6" ht="12.75" customHeight="1" x14ac:dyDescent="0.2">
      <c r="A87" s="82"/>
      <c r="B87" s="82"/>
      <c r="C87" s="182"/>
      <c r="D87" s="182"/>
      <c r="E87" s="182"/>
      <c r="F87" s="182"/>
    </row>
    <row r="88" spans="1:6" ht="12.75" customHeight="1" x14ac:dyDescent="0.2">
      <c r="A88" s="82"/>
      <c r="B88" s="82"/>
      <c r="C88" s="182"/>
      <c r="D88" s="182"/>
      <c r="E88" s="182"/>
      <c r="F88" s="182"/>
    </row>
    <row r="89" spans="1:6" ht="12.75" customHeight="1" x14ac:dyDescent="0.2">
      <c r="A89" s="82"/>
      <c r="B89" s="82"/>
      <c r="C89" s="182"/>
      <c r="D89" s="182"/>
      <c r="E89" s="182"/>
      <c r="F89" s="182"/>
    </row>
    <row r="90" spans="1:6" ht="12.75" customHeight="1" x14ac:dyDescent="0.2">
      <c r="A90" s="82"/>
      <c r="B90" s="82"/>
      <c r="C90" s="182"/>
      <c r="D90" s="182"/>
      <c r="E90" s="182"/>
      <c r="F90" s="182"/>
    </row>
    <row r="91" spans="1:6" ht="12.75" customHeight="1" x14ac:dyDescent="0.2">
      <c r="A91" s="82"/>
      <c r="B91" s="82"/>
      <c r="C91" s="182"/>
      <c r="D91" s="182"/>
      <c r="E91" s="182"/>
      <c r="F91" s="182"/>
    </row>
    <row r="92" spans="1:6" ht="12.75" customHeight="1" x14ac:dyDescent="0.2">
      <c r="A92" s="82"/>
      <c r="B92" s="82"/>
      <c r="C92" s="182"/>
      <c r="D92" s="182"/>
      <c r="E92" s="182"/>
      <c r="F92" s="182"/>
    </row>
    <row r="93" spans="1:6" ht="12.75" customHeight="1" x14ac:dyDescent="0.2">
      <c r="A93" s="82"/>
      <c r="B93" s="82"/>
      <c r="C93" s="182"/>
      <c r="D93" s="182"/>
      <c r="E93" s="182"/>
      <c r="F93" s="182"/>
    </row>
    <row r="94" spans="1:6" ht="12.75" customHeight="1" x14ac:dyDescent="0.2">
      <c r="A94" s="82"/>
      <c r="B94" s="82"/>
      <c r="C94" s="182"/>
      <c r="D94" s="182"/>
      <c r="E94" s="182"/>
      <c r="F94" s="182"/>
    </row>
    <row r="95" spans="1:6" ht="12.75" customHeight="1" x14ac:dyDescent="0.2">
      <c r="A95" s="82"/>
      <c r="B95" s="82"/>
      <c r="C95" s="182"/>
      <c r="D95" s="182"/>
      <c r="E95" s="182"/>
      <c r="F95" s="182"/>
    </row>
    <row r="96" spans="1:6" ht="12.75" customHeight="1" x14ac:dyDescent="0.2">
      <c r="A96" s="82"/>
      <c r="B96" s="82"/>
      <c r="C96" s="182"/>
      <c r="D96" s="182"/>
      <c r="E96" s="182"/>
      <c r="F96" s="182"/>
    </row>
    <row r="97" spans="1:6" ht="12.75" customHeight="1" x14ac:dyDescent="0.2">
      <c r="A97" s="82"/>
      <c r="B97" s="82"/>
      <c r="C97" s="182"/>
      <c r="D97" s="182"/>
      <c r="E97" s="182"/>
      <c r="F97" s="182"/>
    </row>
    <row r="98" spans="1:6" ht="12.75" customHeight="1" x14ac:dyDescent="0.2">
      <c r="A98" s="82"/>
      <c r="B98" s="82"/>
      <c r="C98" s="182"/>
      <c r="D98" s="182"/>
      <c r="E98" s="182"/>
      <c r="F98" s="182"/>
    </row>
    <row r="99" spans="1:6" ht="12.75" customHeight="1" x14ac:dyDescent="0.2">
      <c r="A99" s="82"/>
      <c r="B99" s="82"/>
      <c r="C99" s="182"/>
      <c r="D99" s="182"/>
      <c r="E99" s="182"/>
      <c r="F99" s="182"/>
    </row>
    <row r="100" spans="1:6" ht="12.75" customHeight="1" x14ac:dyDescent="0.2">
      <c r="A100" s="82"/>
      <c r="B100" s="82"/>
      <c r="C100" s="182"/>
      <c r="D100" s="182"/>
      <c r="E100" s="182"/>
      <c r="F100" s="182"/>
    </row>
  </sheetData>
  <mergeCells count="6">
    <mergeCell ref="A1:F1"/>
    <mergeCell ref="B3:D3"/>
    <mergeCell ref="A4:A5"/>
    <mergeCell ref="B4:B5"/>
    <mergeCell ref="C4:D4"/>
    <mergeCell ref="E4:F4"/>
  </mergeCells>
  <conditionalFormatting sqref="G1:G1048576">
    <cfRule type="cellIs" dxfId="2" priority="1" operator="greaterThan">
      <formula>100</formula>
    </cfRule>
  </conditionalFormatting>
  <pageMargins left="1.45" right="0.7" top="0.25" bottom="0.25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00"/>
  <sheetViews>
    <sheetView view="pageBreakPreview" zoomScale="60" zoomScaleNormal="100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E60" sqref="E60"/>
    </sheetView>
  </sheetViews>
  <sheetFormatPr defaultColWidth="14.42578125" defaultRowHeight="15" customHeight="1" x14ac:dyDescent="0.2"/>
  <cols>
    <col min="1" max="1" width="5" style="106" customWidth="1"/>
    <col min="2" max="2" width="24.42578125" style="106" customWidth="1"/>
    <col min="3" max="3" width="15" style="106" customWidth="1"/>
    <col min="4" max="4" width="12.42578125" style="106" customWidth="1"/>
    <col min="5" max="5" width="15.85546875" style="106" customWidth="1"/>
    <col min="6" max="6" width="14" style="106" customWidth="1"/>
    <col min="7" max="16384" width="14.42578125" style="106"/>
  </cols>
  <sheetData>
    <row r="1" spans="1:6" ht="12.75" customHeight="1" x14ac:dyDescent="0.2">
      <c r="A1" s="481" t="s">
        <v>1054</v>
      </c>
      <c r="B1" s="394"/>
      <c r="C1" s="394"/>
      <c r="D1" s="394"/>
      <c r="E1" s="394"/>
      <c r="F1" s="394"/>
    </row>
    <row r="2" spans="1:6" ht="12.75" customHeight="1" x14ac:dyDescent="0.2">
      <c r="A2" s="243"/>
      <c r="B2" s="243"/>
      <c r="C2" s="263"/>
      <c r="D2" s="263"/>
      <c r="E2" s="263"/>
      <c r="F2" s="263"/>
    </row>
    <row r="3" spans="1:6" ht="12.75" customHeight="1" x14ac:dyDescent="0.2">
      <c r="A3" s="246"/>
      <c r="B3" s="522" t="s">
        <v>61</v>
      </c>
      <c r="C3" s="394"/>
      <c r="D3" s="394"/>
      <c r="E3" s="198"/>
      <c r="F3" s="265" t="s">
        <v>235</v>
      </c>
    </row>
    <row r="4" spans="1:6" ht="15" customHeight="1" x14ac:dyDescent="0.2">
      <c r="A4" s="421" t="s">
        <v>68</v>
      </c>
      <c r="B4" s="421" t="s">
        <v>2</v>
      </c>
      <c r="C4" s="395" t="s">
        <v>233</v>
      </c>
      <c r="D4" s="397"/>
      <c r="E4" s="395" t="s">
        <v>234</v>
      </c>
      <c r="F4" s="397"/>
    </row>
    <row r="5" spans="1:6" ht="15" customHeight="1" x14ac:dyDescent="0.2">
      <c r="A5" s="405"/>
      <c r="B5" s="405"/>
      <c r="C5" s="129" t="s">
        <v>83</v>
      </c>
      <c r="D5" s="129" t="s">
        <v>84</v>
      </c>
      <c r="E5" s="129" t="s">
        <v>83</v>
      </c>
      <c r="F5" s="129" t="s">
        <v>84</v>
      </c>
    </row>
    <row r="6" spans="1:6" ht="12.75" customHeight="1" x14ac:dyDescent="0.2">
      <c r="A6" s="160">
        <v>1</v>
      </c>
      <c r="B6" s="130" t="s">
        <v>7</v>
      </c>
      <c r="C6" s="130">
        <v>1075</v>
      </c>
      <c r="D6" s="130">
        <v>3472.1600000000003</v>
      </c>
      <c r="E6" s="130">
        <v>832</v>
      </c>
      <c r="F6" s="130">
        <v>3070.3300000000008</v>
      </c>
    </row>
    <row r="7" spans="1:6" ht="12.75" customHeight="1" x14ac:dyDescent="0.2">
      <c r="A7" s="160">
        <v>2</v>
      </c>
      <c r="B7" s="130" t="s">
        <v>8</v>
      </c>
      <c r="C7" s="130">
        <v>6263</v>
      </c>
      <c r="D7" s="130">
        <v>14421.029999999999</v>
      </c>
      <c r="E7" s="130">
        <v>6093</v>
      </c>
      <c r="F7" s="130">
        <v>11218.499999999996</v>
      </c>
    </row>
    <row r="8" spans="1:6" ht="12.75" customHeight="1" x14ac:dyDescent="0.2">
      <c r="A8" s="160">
        <v>3</v>
      </c>
      <c r="B8" s="130" t="s">
        <v>9</v>
      </c>
      <c r="C8" s="130">
        <v>140</v>
      </c>
      <c r="D8" s="130">
        <v>290.19</v>
      </c>
      <c r="E8" s="130">
        <v>81</v>
      </c>
      <c r="F8" s="130">
        <v>157.96000000000004</v>
      </c>
    </row>
    <row r="9" spans="1:6" ht="12.75" customHeight="1" x14ac:dyDescent="0.2">
      <c r="A9" s="160">
        <v>4</v>
      </c>
      <c r="B9" s="130" t="s">
        <v>10</v>
      </c>
      <c r="C9" s="130">
        <v>1518</v>
      </c>
      <c r="D9" s="130">
        <v>3101.659999999998</v>
      </c>
      <c r="E9" s="130">
        <v>1325</v>
      </c>
      <c r="F9" s="130">
        <v>2815.0099999999989</v>
      </c>
    </row>
    <row r="10" spans="1:6" ht="12.75" customHeight="1" x14ac:dyDescent="0.2">
      <c r="A10" s="160">
        <v>5</v>
      </c>
      <c r="B10" s="130" t="s">
        <v>11</v>
      </c>
      <c r="C10" s="130">
        <v>8226</v>
      </c>
      <c r="D10" s="130">
        <v>12648.750000000004</v>
      </c>
      <c r="E10" s="130">
        <v>9902</v>
      </c>
      <c r="F10" s="130">
        <v>12397.2</v>
      </c>
    </row>
    <row r="11" spans="1:6" ht="12.75" customHeight="1" x14ac:dyDescent="0.2">
      <c r="A11" s="160">
        <v>6</v>
      </c>
      <c r="B11" s="130" t="s">
        <v>12</v>
      </c>
      <c r="C11" s="130">
        <v>1678</v>
      </c>
      <c r="D11" s="130">
        <v>3509.4899999999993</v>
      </c>
      <c r="E11" s="130">
        <v>916</v>
      </c>
      <c r="F11" s="130">
        <v>1827.2399999999998</v>
      </c>
    </row>
    <row r="12" spans="1:6" ht="12.75" customHeight="1" x14ac:dyDescent="0.2">
      <c r="A12" s="160">
        <v>7</v>
      </c>
      <c r="B12" s="130" t="s">
        <v>13</v>
      </c>
      <c r="C12" s="130">
        <v>13</v>
      </c>
      <c r="D12" s="130">
        <v>52.79</v>
      </c>
      <c r="E12" s="130">
        <v>4</v>
      </c>
      <c r="F12" s="130">
        <v>6.66</v>
      </c>
    </row>
    <row r="13" spans="1:6" ht="12.75" customHeight="1" x14ac:dyDescent="0.2">
      <c r="A13" s="160">
        <v>8</v>
      </c>
      <c r="B13" s="130" t="s">
        <v>968</v>
      </c>
      <c r="C13" s="130">
        <v>23</v>
      </c>
      <c r="D13" s="130">
        <v>43.91</v>
      </c>
      <c r="E13" s="130">
        <v>8</v>
      </c>
      <c r="F13" s="130">
        <v>22.55</v>
      </c>
    </row>
    <row r="14" spans="1:6" ht="12.75" customHeight="1" x14ac:dyDescent="0.2">
      <c r="A14" s="160">
        <v>9</v>
      </c>
      <c r="B14" s="130" t="s">
        <v>14</v>
      </c>
      <c r="C14" s="130">
        <v>2467</v>
      </c>
      <c r="D14" s="130">
        <v>5028.4600000000009</v>
      </c>
      <c r="E14" s="130">
        <v>1511</v>
      </c>
      <c r="F14" s="130">
        <v>2994.7700000000004</v>
      </c>
    </row>
    <row r="15" spans="1:6" ht="12.75" customHeight="1" x14ac:dyDescent="0.2">
      <c r="A15" s="160">
        <v>10</v>
      </c>
      <c r="B15" s="130" t="s">
        <v>15</v>
      </c>
      <c r="C15" s="130">
        <v>24001</v>
      </c>
      <c r="D15" s="130">
        <v>69812.269999999946</v>
      </c>
      <c r="E15" s="130">
        <v>16924</v>
      </c>
      <c r="F15" s="130">
        <v>52274.049999999959</v>
      </c>
    </row>
    <row r="16" spans="1:6" ht="12.75" customHeight="1" x14ac:dyDescent="0.2">
      <c r="A16" s="160">
        <v>11</v>
      </c>
      <c r="B16" s="130" t="s">
        <v>16</v>
      </c>
      <c r="C16" s="130">
        <v>309</v>
      </c>
      <c r="D16" s="130">
        <v>965.8000000000003</v>
      </c>
      <c r="E16" s="130">
        <v>152</v>
      </c>
      <c r="F16" s="130">
        <v>491.52</v>
      </c>
    </row>
    <row r="17" spans="1:6" ht="12.75" customHeight="1" x14ac:dyDescent="0.2">
      <c r="A17" s="160">
        <v>12</v>
      </c>
      <c r="B17" s="130" t="s">
        <v>17</v>
      </c>
      <c r="C17" s="130">
        <v>3850</v>
      </c>
      <c r="D17" s="130">
        <v>8402.5</v>
      </c>
      <c r="E17" s="130">
        <v>3251</v>
      </c>
      <c r="F17" s="130">
        <v>7955.970000000003</v>
      </c>
    </row>
    <row r="18" spans="1:6" ht="12.75" customHeight="1" x14ac:dyDescent="0.2">
      <c r="A18" s="151"/>
      <c r="B18" s="137" t="s">
        <v>18</v>
      </c>
      <c r="C18" s="137">
        <f t="shared" ref="C18:F18" si="0">SUM(C6:C17)</f>
        <v>49563</v>
      </c>
      <c r="D18" s="137">
        <f t="shared" si="0"/>
        <v>121749.00999999994</v>
      </c>
      <c r="E18" s="137">
        <f t="shared" si="0"/>
        <v>40999</v>
      </c>
      <c r="F18" s="137">
        <f t="shared" si="0"/>
        <v>95231.759999999966</v>
      </c>
    </row>
    <row r="19" spans="1:6" ht="12.75" customHeight="1" x14ac:dyDescent="0.2">
      <c r="A19" s="160">
        <v>13</v>
      </c>
      <c r="B19" s="130" t="s">
        <v>19</v>
      </c>
      <c r="C19" s="130">
        <v>1112</v>
      </c>
      <c r="D19" s="130">
        <v>634.21999999999991</v>
      </c>
      <c r="E19" s="130">
        <v>1243</v>
      </c>
      <c r="F19" s="130">
        <v>523.95999999999958</v>
      </c>
    </row>
    <row r="20" spans="1:6" ht="12.75" customHeight="1" x14ac:dyDescent="0.2">
      <c r="A20" s="160">
        <v>14</v>
      </c>
      <c r="B20" s="130" t="s">
        <v>20</v>
      </c>
      <c r="C20" s="130">
        <v>1213</v>
      </c>
      <c r="D20" s="130">
        <v>1135.7799999999997</v>
      </c>
      <c r="E20" s="130">
        <v>514</v>
      </c>
      <c r="F20" s="130">
        <v>480.50000000000006</v>
      </c>
    </row>
    <row r="21" spans="1:6" ht="12.75" customHeight="1" x14ac:dyDescent="0.2">
      <c r="A21" s="160">
        <v>15</v>
      </c>
      <c r="B21" s="130" t="s">
        <v>21</v>
      </c>
      <c r="C21" s="130">
        <v>35</v>
      </c>
      <c r="D21" s="130">
        <v>102.74999999999999</v>
      </c>
      <c r="E21" s="130">
        <v>6</v>
      </c>
      <c r="F21" s="130">
        <v>12.969999999999999</v>
      </c>
    </row>
    <row r="22" spans="1:6" ht="12.75" customHeight="1" x14ac:dyDescent="0.2">
      <c r="A22" s="160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</row>
    <row r="23" spans="1:6" ht="12.75" customHeight="1" x14ac:dyDescent="0.2">
      <c r="A23" s="160">
        <v>17</v>
      </c>
      <c r="B23" s="130" t="s">
        <v>23</v>
      </c>
      <c r="C23" s="130">
        <v>7</v>
      </c>
      <c r="D23" s="130">
        <v>12.16</v>
      </c>
      <c r="E23" s="130">
        <v>13</v>
      </c>
      <c r="F23" s="130">
        <v>52.28</v>
      </c>
    </row>
    <row r="24" spans="1:6" ht="12.75" customHeight="1" x14ac:dyDescent="0.2">
      <c r="A24" s="160">
        <v>18</v>
      </c>
      <c r="B24" s="130" t="s">
        <v>24</v>
      </c>
      <c r="C24" s="130">
        <v>0</v>
      </c>
      <c r="D24" s="130">
        <v>0</v>
      </c>
      <c r="E24" s="130">
        <v>0</v>
      </c>
      <c r="F24" s="130">
        <v>0</v>
      </c>
    </row>
    <row r="25" spans="1:6" ht="12.75" customHeight="1" x14ac:dyDescent="0.2">
      <c r="A25" s="160">
        <v>19</v>
      </c>
      <c r="B25" s="130" t="s">
        <v>25</v>
      </c>
      <c r="C25" s="130">
        <v>80</v>
      </c>
      <c r="D25" s="130">
        <v>168.38</v>
      </c>
      <c r="E25" s="130">
        <v>24</v>
      </c>
      <c r="F25" s="130">
        <v>69.169999999999987</v>
      </c>
    </row>
    <row r="26" spans="1:6" ht="12.75" customHeight="1" x14ac:dyDescent="0.2">
      <c r="A26" s="160">
        <v>20</v>
      </c>
      <c r="B26" s="130" t="s">
        <v>26</v>
      </c>
      <c r="C26" s="130">
        <v>0</v>
      </c>
      <c r="D26" s="130">
        <v>0</v>
      </c>
      <c r="E26" s="130">
        <v>0</v>
      </c>
      <c r="F26" s="130">
        <v>0</v>
      </c>
    </row>
    <row r="27" spans="1:6" ht="12.75" customHeight="1" x14ac:dyDescent="0.2">
      <c r="A27" s="160">
        <v>21</v>
      </c>
      <c r="B27" s="130" t="s">
        <v>27</v>
      </c>
      <c r="C27" s="130">
        <v>2143</v>
      </c>
      <c r="D27" s="130">
        <v>6024.6399999999976</v>
      </c>
      <c r="E27" s="130">
        <v>900</v>
      </c>
      <c r="F27" s="130">
        <v>3522.5900000000006</v>
      </c>
    </row>
    <row r="28" spans="1:6" ht="12.75" customHeight="1" x14ac:dyDescent="0.2">
      <c r="A28" s="160">
        <v>22</v>
      </c>
      <c r="B28" s="130" t="s">
        <v>28</v>
      </c>
      <c r="C28" s="130">
        <v>628</v>
      </c>
      <c r="D28" s="130">
        <v>1151.5800000000004</v>
      </c>
      <c r="E28" s="130">
        <v>293</v>
      </c>
      <c r="F28" s="130">
        <v>596.98000000000013</v>
      </c>
    </row>
    <row r="29" spans="1:6" ht="12.75" customHeight="1" x14ac:dyDescent="0.2">
      <c r="A29" s="160">
        <v>23</v>
      </c>
      <c r="B29" s="130" t="s">
        <v>29</v>
      </c>
      <c r="C29" s="130">
        <v>7109</v>
      </c>
      <c r="D29" s="130">
        <v>4422.1799999999994</v>
      </c>
      <c r="E29" s="130">
        <v>6205</v>
      </c>
      <c r="F29" s="130">
        <v>3734.7500000000009</v>
      </c>
    </row>
    <row r="30" spans="1:6" ht="12.75" customHeight="1" x14ac:dyDescent="0.2">
      <c r="A30" s="160">
        <v>24</v>
      </c>
      <c r="B30" s="130" t="s">
        <v>30</v>
      </c>
      <c r="C30" s="130">
        <v>36911</v>
      </c>
      <c r="D30" s="130">
        <v>15472.619999999995</v>
      </c>
      <c r="E30" s="130">
        <v>22539</v>
      </c>
      <c r="F30" s="130">
        <v>9835.6400000000031</v>
      </c>
    </row>
    <row r="31" spans="1:6" ht="12.75" customHeight="1" x14ac:dyDescent="0.2">
      <c r="A31" s="160">
        <v>25</v>
      </c>
      <c r="B31" s="130" t="s">
        <v>31</v>
      </c>
      <c r="C31" s="130">
        <v>4</v>
      </c>
      <c r="D31" s="130">
        <v>5.6</v>
      </c>
      <c r="E31" s="130">
        <v>0</v>
      </c>
      <c r="F31" s="130">
        <v>0</v>
      </c>
    </row>
    <row r="32" spans="1:6" ht="12.75" customHeight="1" x14ac:dyDescent="0.2">
      <c r="A32" s="160">
        <v>26</v>
      </c>
      <c r="B32" s="130" t="s">
        <v>32</v>
      </c>
      <c r="C32" s="130">
        <v>1</v>
      </c>
      <c r="D32" s="130">
        <v>22.44</v>
      </c>
      <c r="E32" s="130">
        <v>0</v>
      </c>
      <c r="F32" s="130">
        <v>0</v>
      </c>
    </row>
    <row r="33" spans="1:6" ht="12.75" customHeight="1" x14ac:dyDescent="0.2">
      <c r="A33" s="160">
        <v>27</v>
      </c>
      <c r="B33" s="130" t="s">
        <v>33</v>
      </c>
      <c r="C33" s="130">
        <v>9</v>
      </c>
      <c r="D33" s="130">
        <v>121.69</v>
      </c>
      <c r="E33" s="130">
        <v>0</v>
      </c>
      <c r="F33" s="130">
        <v>0</v>
      </c>
    </row>
    <row r="34" spans="1:6" ht="12.75" customHeight="1" x14ac:dyDescent="0.2">
      <c r="A34" s="160">
        <v>28</v>
      </c>
      <c r="B34" s="130" t="s">
        <v>34</v>
      </c>
      <c r="C34" s="130">
        <v>9714</v>
      </c>
      <c r="D34" s="130">
        <v>6019.7000000000007</v>
      </c>
      <c r="E34" s="130">
        <v>7313</v>
      </c>
      <c r="F34" s="130">
        <v>7491.86</v>
      </c>
    </row>
    <row r="35" spans="1:6" ht="12.75" customHeight="1" x14ac:dyDescent="0.2">
      <c r="A35" s="160">
        <v>29</v>
      </c>
      <c r="B35" s="130" t="s">
        <v>35</v>
      </c>
      <c r="C35" s="130">
        <v>0</v>
      </c>
      <c r="D35" s="130">
        <v>0</v>
      </c>
      <c r="E35" s="130">
        <v>0</v>
      </c>
      <c r="F35" s="130">
        <v>0</v>
      </c>
    </row>
    <row r="36" spans="1:6" ht="12.75" customHeight="1" x14ac:dyDescent="0.2">
      <c r="A36" s="160">
        <v>30</v>
      </c>
      <c r="B36" s="130" t="s">
        <v>36</v>
      </c>
      <c r="C36" s="130">
        <v>4716</v>
      </c>
      <c r="D36" s="130">
        <v>2297.8099999999995</v>
      </c>
      <c r="E36" s="130">
        <v>2376</v>
      </c>
      <c r="F36" s="130">
        <v>1260.21</v>
      </c>
    </row>
    <row r="37" spans="1:6" ht="12.75" customHeight="1" x14ac:dyDescent="0.2">
      <c r="A37" s="160">
        <v>31</v>
      </c>
      <c r="B37" s="130" t="s">
        <v>37</v>
      </c>
      <c r="C37" s="130">
        <v>1</v>
      </c>
      <c r="D37" s="130">
        <v>1.32</v>
      </c>
      <c r="E37" s="130">
        <v>0</v>
      </c>
      <c r="F37" s="130">
        <v>0</v>
      </c>
    </row>
    <row r="38" spans="1:6" ht="12.75" customHeight="1" x14ac:dyDescent="0.2">
      <c r="A38" s="160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</row>
    <row r="39" spans="1:6" ht="12.75" customHeight="1" x14ac:dyDescent="0.2">
      <c r="A39" s="160">
        <v>33</v>
      </c>
      <c r="B39" s="130" t="s">
        <v>39</v>
      </c>
      <c r="C39" s="130">
        <v>1</v>
      </c>
      <c r="D39" s="130">
        <v>2.85</v>
      </c>
      <c r="E39" s="130">
        <v>6</v>
      </c>
      <c r="F39" s="130">
        <v>4.51</v>
      </c>
    </row>
    <row r="40" spans="1:6" ht="12.75" customHeight="1" x14ac:dyDescent="0.2">
      <c r="A40" s="160">
        <v>34</v>
      </c>
      <c r="B40" s="130" t="s">
        <v>40</v>
      </c>
      <c r="C40" s="130">
        <v>3395</v>
      </c>
      <c r="D40" s="130">
        <v>1958.1200000000001</v>
      </c>
      <c r="E40" s="130">
        <v>2158</v>
      </c>
      <c r="F40" s="130">
        <v>1419.14</v>
      </c>
    </row>
    <row r="41" spans="1:6" ht="12.75" customHeight="1" x14ac:dyDescent="0.2">
      <c r="A41" s="151"/>
      <c r="B41" s="137" t="s">
        <v>104</v>
      </c>
      <c r="C41" s="137">
        <f t="shared" ref="C41:F41" si="1">SUM(C19:C40)</f>
        <v>67079</v>
      </c>
      <c r="D41" s="137">
        <f t="shared" si="1"/>
        <v>39553.839999999989</v>
      </c>
      <c r="E41" s="137">
        <f t="shared" si="1"/>
        <v>43590</v>
      </c>
      <c r="F41" s="137">
        <f t="shared" si="1"/>
        <v>29004.560000000001</v>
      </c>
    </row>
    <row r="42" spans="1:6" ht="12.75" customHeight="1" x14ac:dyDescent="0.2">
      <c r="A42" s="151"/>
      <c r="B42" s="137" t="s">
        <v>42</v>
      </c>
      <c r="C42" s="137">
        <f>C41+C18</f>
        <v>116642</v>
      </c>
      <c r="D42" s="137">
        <f t="shared" ref="D42:F42" si="2">D41+D18</f>
        <v>161302.84999999992</v>
      </c>
      <c r="E42" s="137">
        <f t="shared" si="2"/>
        <v>84589</v>
      </c>
      <c r="F42" s="137">
        <f t="shared" si="2"/>
        <v>124236.31999999996</v>
      </c>
    </row>
    <row r="43" spans="1:6" ht="12.75" customHeight="1" x14ac:dyDescent="0.2">
      <c r="A43" s="160">
        <v>35</v>
      </c>
      <c r="B43" s="130" t="s">
        <v>43</v>
      </c>
      <c r="C43" s="130">
        <v>9000</v>
      </c>
      <c r="D43" s="130">
        <v>4469.2499999999991</v>
      </c>
      <c r="E43" s="130">
        <v>614</v>
      </c>
      <c r="F43" s="130">
        <v>16692.280000000006</v>
      </c>
    </row>
    <row r="44" spans="1:6" ht="12.75" customHeight="1" x14ac:dyDescent="0.2">
      <c r="A44" s="160">
        <v>36</v>
      </c>
      <c r="B44" s="130" t="s">
        <v>44</v>
      </c>
      <c r="C44" s="130">
        <v>15678</v>
      </c>
      <c r="D44" s="130">
        <v>18582.099999999999</v>
      </c>
      <c r="E44" s="130">
        <v>26771</v>
      </c>
      <c r="F44" s="130">
        <v>30474.529999999992</v>
      </c>
    </row>
    <row r="45" spans="1:6" ht="12.75" customHeight="1" x14ac:dyDescent="0.2">
      <c r="A45" s="151"/>
      <c r="B45" s="137" t="s">
        <v>45</v>
      </c>
      <c r="C45" s="137">
        <f t="shared" ref="C45:F45" si="3">SUM(C43:C44)</f>
        <v>24678</v>
      </c>
      <c r="D45" s="137">
        <f t="shared" si="3"/>
        <v>23051.35</v>
      </c>
      <c r="E45" s="137">
        <f t="shared" si="3"/>
        <v>27385</v>
      </c>
      <c r="F45" s="137">
        <f t="shared" si="3"/>
        <v>47166.81</v>
      </c>
    </row>
    <row r="46" spans="1:6" ht="12.75" customHeight="1" x14ac:dyDescent="0.2">
      <c r="A46" s="160">
        <v>37</v>
      </c>
      <c r="B46" s="130" t="s">
        <v>46</v>
      </c>
      <c r="C46" s="130">
        <v>130501</v>
      </c>
      <c r="D46" s="130">
        <v>81393</v>
      </c>
      <c r="E46" s="130">
        <v>302867</v>
      </c>
      <c r="F46" s="130">
        <v>203318</v>
      </c>
    </row>
    <row r="47" spans="1:6" ht="12.75" customHeight="1" x14ac:dyDescent="0.2">
      <c r="A47" s="151"/>
      <c r="B47" s="137" t="s">
        <v>47</v>
      </c>
      <c r="C47" s="137">
        <f t="shared" ref="C47:F47" si="4">C46</f>
        <v>130501</v>
      </c>
      <c r="D47" s="137">
        <f t="shared" si="4"/>
        <v>81393</v>
      </c>
      <c r="E47" s="137">
        <f t="shared" si="4"/>
        <v>302867</v>
      </c>
      <c r="F47" s="137">
        <f t="shared" si="4"/>
        <v>203318</v>
      </c>
    </row>
    <row r="48" spans="1:6" ht="12.75" customHeight="1" x14ac:dyDescent="0.2">
      <c r="A48" s="160">
        <v>38</v>
      </c>
      <c r="B48" s="130" t="s">
        <v>48</v>
      </c>
      <c r="C48" s="130">
        <v>1008</v>
      </c>
      <c r="D48" s="130">
        <v>1378.35</v>
      </c>
      <c r="E48" s="130">
        <v>1029</v>
      </c>
      <c r="F48" s="130">
        <v>1455.4299999999994</v>
      </c>
    </row>
    <row r="49" spans="1:6" ht="12.75" customHeight="1" x14ac:dyDescent="0.2">
      <c r="A49" s="160">
        <v>39</v>
      </c>
      <c r="B49" s="130" t="s">
        <v>49</v>
      </c>
      <c r="C49" s="130">
        <v>834</v>
      </c>
      <c r="D49" s="130">
        <v>457.66</v>
      </c>
      <c r="E49" s="130">
        <v>516</v>
      </c>
      <c r="F49" s="130">
        <v>242.00999999999996</v>
      </c>
    </row>
    <row r="50" spans="1:6" ht="12.75" customHeight="1" x14ac:dyDescent="0.2">
      <c r="A50" s="160">
        <v>40</v>
      </c>
      <c r="B50" s="130" t="s">
        <v>50</v>
      </c>
      <c r="C50" s="130">
        <v>5153</v>
      </c>
      <c r="D50" s="130">
        <v>2389.8900000000003</v>
      </c>
      <c r="E50" s="130">
        <v>5103</v>
      </c>
      <c r="F50" s="130">
        <v>2352.7999999999993</v>
      </c>
    </row>
    <row r="51" spans="1:6" ht="12.75" customHeight="1" x14ac:dyDescent="0.2">
      <c r="A51" s="160">
        <v>41</v>
      </c>
      <c r="B51" s="130" t="s">
        <v>52</v>
      </c>
      <c r="C51" s="130">
        <v>8139</v>
      </c>
      <c r="D51" s="130">
        <v>4699.2300000000005</v>
      </c>
      <c r="E51" s="130">
        <v>8931</v>
      </c>
      <c r="F51" s="130">
        <v>4613.9400000000005</v>
      </c>
    </row>
    <row r="52" spans="1:6" ht="12.75" customHeight="1" x14ac:dyDescent="0.2">
      <c r="A52" s="160">
        <v>42</v>
      </c>
      <c r="B52" s="130" t="s">
        <v>1009</v>
      </c>
      <c r="C52" s="130">
        <v>146</v>
      </c>
      <c r="D52" s="130">
        <v>108.6</v>
      </c>
      <c r="E52" s="130">
        <v>75</v>
      </c>
      <c r="F52" s="130">
        <v>35.249999999999993</v>
      </c>
    </row>
    <row r="53" spans="1:6" ht="12.75" customHeight="1" x14ac:dyDescent="0.2">
      <c r="A53" s="160">
        <v>43</v>
      </c>
      <c r="B53" s="130" t="s">
        <v>53</v>
      </c>
      <c r="C53" s="130">
        <v>2880</v>
      </c>
      <c r="D53" s="130">
        <v>1423.8100000000004</v>
      </c>
      <c r="E53" s="130">
        <v>2667</v>
      </c>
      <c r="F53" s="130">
        <v>1267.8600000000001</v>
      </c>
    </row>
    <row r="54" spans="1:6" ht="12.75" customHeight="1" x14ac:dyDescent="0.2">
      <c r="A54" s="160">
        <v>44</v>
      </c>
      <c r="B54" s="130" t="s">
        <v>54</v>
      </c>
      <c r="C54" s="130">
        <v>2280</v>
      </c>
      <c r="D54" s="130">
        <v>1561.0299999999997</v>
      </c>
      <c r="E54" s="130">
        <v>1590</v>
      </c>
      <c r="F54" s="130">
        <v>1035.81</v>
      </c>
    </row>
    <row r="55" spans="1:6" ht="12.75" customHeight="1" x14ac:dyDescent="0.2">
      <c r="A55" s="160">
        <v>45</v>
      </c>
      <c r="B55" s="130" t="s">
        <v>55</v>
      </c>
      <c r="C55" s="130">
        <v>4378</v>
      </c>
      <c r="D55" s="130">
        <v>2144.98</v>
      </c>
      <c r="E55" s="130">
        <v>2391</v>
      </c>
      <c r="F55" s="130">
        <v>1204.0099999999998</v>
      </c>
    </row>
    <row r="56" spans="1:6" ht="12.75" customHeight="1" x14ac:dyDescent="0.2">
      <c r="A56" s="151"/>
      <c r="B56" s="137" t="s">
        <v>56</v>
      </c>
      <c r="C56" s="137">
        <f>SUM(C48:C55)</f>
        <v>24818</v>
      </c>
      <c r="D56" s="137">
        <f>SUM(D48:D55)</f>
        <v>14163.55</v>
      </c>
      <c r="E56" s="137">
        <f>SUM(E48:E55)</f>
        <v>22302</v>
      </c>
      <c r="F56" s="137">
        <f>SUM(F48:F55)</f>
        <v>12207.11</v>
      </c>
    </row>
    <row r="57" spans="1:6" ht="12.75" customHeight="1" x14ac:dyDescent="0.2">
      <c r="A57" s="129"/>
      <c r="B57" s="186" t="s">
        <v>6</v>
      </c>
      <c r="C57" s="137">
        <f>C56+C47+C45+C42</f>
        <v>296639</v>
      </c>
      <c r="D57" s="137">
        <f>D56+D47+D45+D42</f>
        <v>279910.74999999988</v>
      </c>
      <c r="E57" s="137">
        <f>E56+E47+E45+E42</f>
        <v>437143</v>
      </c>
      <c r="F57" s="137">
        <f>F56+F47+F45+F42</f>
        <v>386928.23999999993</v>
      </c>
    </row>
    <row r="58" spans="1:6" ht="12.75" customHeight="1" x14ac:dyDescent="0.2">
      <c r="A58" s="205"/>
      <c r="B58" s="205"/>
      <c r="C58" s="198"/>
      <c r="D58" s="199" t="s">
        <v>1089</v>
      </c>
      <c r="E58" s="198"/>
      <c r="F58" s="198"/>
    </row>
    <row r="59" spans="1:6" ht="12.75" customHeight="1" x14ac:dyDescent="0.2">
      <c r="A59" s="205"/>
      <c r="B59" s="205"/>
      <c r="C59" s="178"/>
      <c r="D59" s="178"/>
      <c r="E59" s="178"/>
      <c r="F59" s="178"/>
    </row>
    <row r="60" spans="1:6" ht="12.75" customHeight="1" x14ac:dyDescent="0.2">
      <c r="A60" s="205"/>
      <c r="B60" s="205"/>
      <c r="C60" s="198"/>
      <c r="D60" s="198"/>
      <c r="E60" s="198"/>
      <c r="F60" s="198"/>
    </row>
    <row r="61" spans="1:6" ht="12.75" customHeight="1" x14ac:dyDescent="0.2">
      <c r="A61" s="205"/>
      <c r="B61" s="205"/>
      <c r="C61" s="198"/>
      <c r="D61" s="198"/>
      <c r="E61" s="198"/>
      <c r="F61" s="198"/>
    </row>
    <row r="62" spans="1:6" ht="12.75" customHeight="1" x14ac:dyDescent="0.2">
      <c r="A62" s="205"/>
      <c r="B62" s="205"/>
      <c r="C62" s="198"/>
      <c r="D62" s="198"/>
      <c r="E62" s="198"/>
      <c r="F62" s="198"/>
    </row>
    <row r="63" spans="1:6" ht="12.75" customHeight="1" x14ac:dyDescent="0.2">
      <c r="A63" s="205"/>
      <c r="B63" s="205"/>
      <c r="C63" s="198"/>
      <c r="D63" s="198"/>
      <c r="E63" s="198"/>
      <c r="F63" s="198"/>
    </row>
    <row r="64" spans="1:6" ht="12.75" customHeight="1" x14ac:dyDescent="0.2">
      <c r="A64" s="205"/>
      <c r="B64" s="205"/>
      <c r="C64" s="198"/>
      <c r="D64" s="198"/>
      <c r="E64" s="198"/>
      <c r="F64" s="198"/>
    </row>
    <row r="65" spans="1:6" ht="12.75" customHeight="1" x14ac:dyDescent="0.2">
      <c r="A65" s="205"/>
      <c r="B65" s="205"/>
      <c r="C65" s="198"/>
      <c r="D65" s="198"/>
      <c r="E65" s="198"/>
      <c r="F65" s="198"/>
    </row>
    <row r="66" spans="1:6" ht="12.75" customHeight="1" x14ac:dyDescent="0.2">
      <c r="A66" s="205"/>
      <c r="B66" s="205"/>
      <c r="C66" s="198"/>
      <c r="D66" s="198"/>
      <c r="E66" s="198"/>
      <c r="F66" s="198"/>
    </row>
    <row r="67" spans="1:6" ht="12.75" customHeight="1" x14ac:dyDescent="0.2">
      <c r="A67" s="205"/>
      <c r="B67" s="205"/>
      <c r="C67" s="198"/>
      <c r="D67" s="198"/>
      <c r="E67" s="198"/>
      <c r="F67" s="198"/>
    </row>
    <row r="68" spans="1:6" ht="12.75" customHeight="1" x14ac:dyDescent="0.2">
      <c r="A68" s="205"/>
      <c r="B68" s="205"/>
      <c r="C68" s="198"/>
      <c r="D68" s="198"/>
      <c r="E68" s="198"/>
      <c r="F68" s="198"/>
    </row>
    <row r="69" spans="1:6" ht="12.75" customHeight="1" x14ac:dyDescent="0.2">
      <c r="A69" s="205"/>
      <c r="B69" s="205"/>
      <c r="C69" s="198"/>
      <c r="D69" s="198"/>
      <c r="E69" s="198"/>
      <c r="F69" s="198"/>
    </row>
    <row r="70" spans="1:6" ht="12.75" customHeight="1" x14ac:dyDescent="0.2">
      <c r="A70" s="205"/>
      <c r="B70" s="205"/>
      <c r="C70" s="198"/>
      <c r="D70" s="198"/>
      <c r="E70" s="198"/>
      <c r="F70" s="198"/>
    </row>
    <row r="71" spans="1:6" ht="12.75" customHeight="1" x14ac:dyDescent="0.2">
      <c r="A71" s="205"/>
      <c r="B71" s="205"/>
      <c r="C71" s="198"/>
      <c r="D71" s="198"/>
      <c r="E71" s="198"/>
      <c r="F71" s="198"/>
    </row>
    <row r="72" spans="1:6" ht="12.75" customHeight="1" x14ac:dyDescent="0.2">
      <c r="A72" s="205"/>
      <c r="B72" s="205"/>
      <c r="C72" s="198"/>
      <c r="D72" s="198"/>
      <c r="E72" s="198"/>
      <c r="F72" s="198"/>
    </row>
    <row r="73" spans="1:6" ht="12.75" customHeight="1" x14ac:dyDescent="0.2">
      <c r="A73" s="205"/>
      <c r="B73" s="205"/>
      <c r="C73" s="198"/>
      <c r="D73" s="198"/>
      <c r="E73" s="198"/>
      <c r="F73" s="198"/>
    </row>
    <row r="74" spans="1:6" ht="12.75" customHeight="1" x14ac:dyDescent="0.2">
      <c r="A74" s="205"/>
      <c r="B74" s="205"/>
      <c r="C74" s="198"/>
      <c r="D74" s="198"/>
      <c r="E74" s="198"/>
      <c r="F74" s="198"/>
    </row>
    <row r="75" spans="1:6" ht="12.75" customHeight="1" x14ac:dyDescent="0.2">
      <c r="A75" s="205"/>
      <c r="B75" s="205"/>
      <c r="C75" s="198"/>
      <c r="D75" s="198"/>
      <c r="E75" s="198"/>
      <c r="F75" s="198"/>
    </row>
    <row r="76" spans="1:6" ht="12.75" customHeight="1" x14ac:dyDescent="0.2">
      <c r="A76" s="205"/>
      <c r="B76" s="205"/>
      <c r="C76" s="198"/>
      <c r="D76" s="198"/>
      <c r="E76" s="198"/>
      <c r="F76" s="198"/>
    </row>
    <row r="77" spans="1:6" ht="12.75" customHeight="1" x14ac:dyDescent="0.2">
      <c r="A77" s="205"/>
      <c r="B77" s="205"/>
      <c r="C77" s="198"/>
      <c r="D77" s="198"/>
      <c r="E77" s="198"/>
      <c r="F77" s="198"/>
    </row>
    <row r="78" spans="1:6" ht="12.75" customHeight="1" x14ac:dyDescent="0.2">
      <c r="A78" s="205"/>
      <c r="B78" s="205"/>
      <c r="C78" s="198"/>
      <c r="D78" s="198"/>
      <c r="E78" s="198"/>
      <c r="F78" s="198"/>
    </row>
    <row r="79" spans="1:6" ht="12.75" customHeight="1" x14ac:dyDescent="0.2">
      <c r="A79" s="205"/>
      <c r="B79" s="205"/>
      <c r="C79" s="198"/>
      <c r="D79" s="198"/>
      <c r="E79" s="198"/>
      <c r="F79" s="198"/>
    </row>
    <row r="80" spans="1:6" ht="12.75" customHeight="1" x14ac:dyDescent="0.2">
      <c r="A80" s="205"/>
      <c r="B80" s="205"/>
      <c r="C80" s="198"/>
      <c r="D80" s="198"/>
      <c r="E80" s="198"/>
      <c r="F80" s="198"/>
    </row>
    <row r="81" spans="1:6" ht="12.75" customHeight="1" x14ac:dyDescent="0.2">
      <c r="A81" s="205"/>
      <c r="B81" s="205"/>
      <c r="C81" s="198"/>
      <c r="D81" s="198"/>
      <c r="E81" s="198"/>
      <c r="F81" s="198"/>
    </row>
    <row r="82" spans="1:6" ht="12.75" customHeight="1" x14ac:dyDescent="0.2">
      <c r="A82" s="205"/>
      <c r="B82" s="205"/>
      <c r="C82" s="198"/>
      <c r="D82" s="198"/>
      <c r="E82" s="198"/>
      <c r="F82" s="198"/>
    </row>
    <row r="83" spans="1:6" ht="12.75" customHeight="1" x14ac:dyDescent="0.2">
      <c r="A83" s="205"/>
      <c r="B83" s="205"/>
      <c r="C83" s="198"/>
      <c r="D83" s="198"/>
      <c r="E83" s="198"/>
      <c r="F83" s="198"/>
    </row>
    <row r="84" spans="1:6" ht="12.75" customHeight="1" x14ac:dyDescent="0.2">
      <c r="A84" s="205"/>
      <c r="B84" s="205"/>
      <c r="C84" s="198"/>
      <c r="D84" s="198"/>
      <c r="E84" s="198"/>
      <c r="F84" s="198"/>
    </row>
    <row r="85" spans="1:6" ht="12.75" customHeight="1" x14ac:dyDescent="0.2">
      <c r="A85" s="205"/>
      <c r="B85" s="205"/>
      <c r="C85" s="198"/>
      <c r="D85" s="198"/>
      <c r="E85" s="198"/>
      <c r="F85" s="198"/>
    </row>
    <row r="86" spans="1:6" ht="12.75" customHeight="1" x14ac:dyDescent="0.2">
      <c r="A86" s="205"/>
      <c r="B86" s="205"/>
      <c r="C86" s="198"/>
      <c r="D86" s="198"/>
      <c r="E86" s="198"/>
      <c r="F86" s="198"/>
    </row>
    <row r="87" spans="1:6" ht="12.75" customHeight="1" x14ac:dyDescent="0.2">
      <c r="A87" s="205"/>
      <c r="B87" s="205"/>
      <c r="C87" s="198"/>
      <c r="D87" s="198"/>
      <c r="E87" s="198"/>
      <c r="F87" s="198"/>
    </row>
    <row r="88" spans="1:6" ht="12.75" customHeight="1" x14ac:dyDescent="0.2">
      <c r="A88" s="205"/>
      <c r="B88" s="205"/>
      <c r="C88" s="198"/>
      <c r="D88" s="198"/>
      <c r="E88" s="198"/>
      <c r="F88" s="198"/>
    </row>
    <row r="89" spans="1:6" ht="12.75" customHeight="1" x14ac:dyDescent="0.2">
      <c r="A89" s="205"/>
      <c r="B89" s="205"/>
      <c r="C89" s="198"/>
      <c r="D89" s="198"/>
      <c r="E89" s="198"/>
      <c r="F89" s="198"/>
    </row>
    <row r="90" spans="1:6" ht="12.75" customHeight="1" x14ac:dyDescent="0.2">
      <c r="A90" s="205"/>
      <c r="B90" s="205"/>
      <c r="C90" s="198"/>
      <c r="D90" s="198"/>
      <c r="E90" s="198"/>
      <c r="F90" s="198"/>
    </row>
    <row r="91" spans="1:6" ht="12.75" customHeight="1" x14ac:dyDescent="0.2">
      <c r="A91" s="205"/>
      <c r="B91" s="205"/>
      <c r="C91" s="198"/>
      <c r="D91" s="198"/>
      <c r="E91" s="198"/>
      <c r="F91" s="198"/>
    </row>
    <row r="92" spans="1:6" ht="12.75" customHeight="1" x14ac:dyDescent="0.2">
      <c r="A92" s="205"/>
      <c r="B92" s="205"/>
      <c r="C92" s="198"/>
      <c r="D92" s="198"/>
      <c r="E92" s="198"/>
      <c r="F92" s="198"/>
    </row>
    <row r="93" spans="1:6" ht="12.75" customHeight="1" x14ac:dyDescent="0.2">
      <c r="A93" s="205"/>
      <c r="B93" s="205"/>
      <c r="C93" s="198"/>
      <c r="D93" s="198"/>
      <c r="E93" s="198"/>
      <c r="F93" s="198"/>
    </row>
    <row r="94" spans="1:6" ht="12.75" customHeight="1" x14ac:dyDescent="0.2">
      <c r="A94" s="205"/>
      <c r="B94" s="205"/>
      <c r="C94" s="198"/>
      <c r="D94" s="198"/>
      <c r="E94" s="198"/>
      <c r="F94" s="198"/>
    </row>
    <row r="95" spans="1:6" ht="12.75" customHeight="1" x14ac:dyDescent="0.2">
      <c r="A95" s="205"/>
      <c r="B95" s="205"/>
      <c r="C95" s="198"/>
      <c r="D95" s="198"/>
      <c r="E95" s="198"/>
      <c r="F95" s="198"/>
    </row>
    <row r="96" spans="1:6" ht="12.75" customHeight="1" x14ac:dyDescent="0.2">
      <c r="A96" s="205"/>
      <c r="B96" s="205"/>
      <c r="C96" s="198"/>
      <c r="D96" s="198"/>
      <c r="E96" s="198"/>
      <c r="F96" s="198"/>
    </row>
    <row r="97" spans="1:6" ht="12.75" customHeight="1" x14ac:dyDescent="0.2">
      <c r="A97" s="205"/>
      <c r="B97" s="205"/>
      <c r="C97" s="198"/>
      <c r="D97" s="198"/>
      <c r="E97" s="198"/>
      <c r="F97" s="198"/>
    </row>
    <row r="98" spans="1:6" ht="12.75" customHeight="1" x14ac:dyDescent="0.2">
      <c r="A98" s="205"/>
      <c r="B98" s="205"/>
      <c r="C98" s="198"/>
      <c r="D98" s="198"/>
      <c r="E98" s="198"/>
      <c r="F98" s="198"/>
    </row>
    <row r="99" spans="1:6" ht="12.75" customHeight="1" x14ac:dyDescent="0.2">
      <c r="A99" s="205"/>
      <c r="B99" s="205"/>
      <c r="C99" s="198"/>
      <c r="D99" s="198"/>
      <c r="E99" s="198"/>
      <c r="F99" s="198"/>
    </row>
    <row r="100" spans="1:6" ht="12.75" customHeight="1" x14ac:dyDescent="0.2">
      <c r="A100" s="205"/>
      <c r="B100" s="205"/>
      <c r="C100" s="198"/>
      <c r="D100" s="198"/>
      <c r="E100" s="198"/>
      <c r="F100" s="198"/>
    </row>
  </sheetData>
  <mergeCells count="6">
    <mergeCell ref="A1:F1"/>
    <mergeCell ref="B3:D3"/>
    <mergeCell ref="A4:A5"/>
    <mergeCell ref="B4:B5"/>
    <mergeCell ref="C4:D4"/>
    <mergeCell ref="E4:F4"/>
  </mergeCells>
  <pageMargins left="1.2" right="0.7" top="0.25" bottom="0.25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00"/>
  <sheetViews>
    <sheetView zoomScaleNormal="100" workbookViewId="0">
      <selection activeCell="F63" sqref="F63"/>
    </sheetView>
  </sheetViews>
  <sheetFormatPr defaultColWidth="14.42578125" defaultRowHeight="15" customHeight="1" x14ac:dyDescent="0.2"/>
  <cols>
    <col min="1" max="1" width="5.140625" style="83" customWidth="1"/>
    <col min="2" max="2" width="28.140625" style="83" customWidth="1"/>
    <col min="3" max="3" width="12.7109375" style="83" customWidth="1"/>
    <col min="4" max="5" width="12.85546875" style="83" customWidth="1"/>
    <col min="6" max="6" width="13.5703125" style="83" customWidth="1"/>
    <col min="7" max="16384" width="14.42578125" style="83"/>
  </cols>
  <sheetData>
    <row r="1" spans="1:6" ht="18.75" customHeight="1" x14ac:dyDescent="0.2">
      <c r="A1" s="481" t="s">
        <v>1055</v>
      </c>
      <c r="B1" s="415"/>
      <c r="C1" s="415"/>
      <c r="D1" s="415"/>
      <c r="E1" s="415"/>
      <c r="F1" s="415"/>
    </row>
    <row r="2" spans="1:6" ht="12.75" customHeight="1" x14ac:dyDescent="0.2">
      <c r="A2" s="243"/>
      <c r="B2" s="243"/>
      <c r="C2" s="243"/>
      <c r="D2" s="243"/>
      <c r="E2" s="243"/>
      <c r="F2" s="243"/>
    </row>
    <row r="3" spans="1:6" ht="12.75" customHeight="1" x14ac:dyDescent="0.2">
      <c r="A3" s="244"/>
      <c r="B3" s="523" t="s">
        <v>61</v>
      </c>
      <c r="C3" s="506"/>
      <c r="D3" s="506"/>
      <c r="E3" s="82"/>
      <c r="F3" s="210" t="s">
        <v>236</v>
      </c>
    </row>
    <row r="4" spans="1:6" ht="54.75" customHeight="1" x14ac:dyDescent="0.2">
      <c r="A4" s="421" t="s">
        <v>68</v>
      </c>
      <c r="B4" s="507" t="s">
        <v>2</v>
      </c>
      <c r="C4" s="507" t="s">
        <v>237</v>
      </c>
      <c r="D4" s="524"/>
      <c r="E4" s="395" t="s">
        <v>1056</v>
      </c>
      <c r="F4" s="413"/>
    </row>
    <row r="5" spans="1:6" ht="12.75" customHeight="1" x14ac:dyDescent="0.2">
      <c r="A5" s="417"/>
      <c r="B5" s="508"/>
      <c r="C5" s="129" t="s">
        <v>83</v>
      </c>
      <c r="D5" s="129" t="s">
        <v>84</v>
      </c>
      <c r="E5" s="129" t="s">
        <v>83</v>
      </c>
      <c r="F5" s="129" t="s">
        <v>84</v>
      </c>
    </row>
    <row r="6" spans="1:6" ht="12.75" customHeight="1" x14ac:dyDescent="0.2">
      <c r="A6" s="160">
        <v>1</v>
      </c>
      <c r="B6" s="130" t="s">
        <v>7</v>
      </c>
      <c r="C6" s="130">
        <v>83284</v>
      </c>
      <c r="D6" s="130">
        <v>222413.75000000003</v>
      </c>
      <c r="E6" s="130">
        <v>5938</v>
      </c>
      <c r="F6" s="130">
        <v>20491.089999999997</v>
      </c>
    </row>
    <row r="7" spans="1:6" ht="12.75" customHeight="1" x14ac:dyDescent="0.2">
      <c r="A7" s="160">
        <v>2</v>
      </c>
      <c r="B7" s="130" t="s">
        <v>8</v>
      </c>
      <c r="C7" s="130">
        <v>193336</v>
      </c>
      <c r="D7" s="130">
        <v>374537.92000000016</v>
      </c>
      <c r="E7" s="130">
        <v>39293</v>
      </c>
      <c r="F7" s="130">
        <v>84338.28</v>
      </c>
    </row>
    <row r="8" spans="1:6" ht="12.75" customHeight="1" x14ac:dyDescent="0.2">
      <c r="A8" s="160">
        <v>3</v>
      </c>
      <c r="B8" s="130" t="s">
        <v>9</v>
      </c>
      <c r="C8" s="130">
        <v>23488</v>
      </c>
      <c r="D8" s="130">
        <v>74450.930000000022</v>
      </c>
      <c r="E8" s="130">
        <v>36403</v>
      </c>
      <c r="F8" s="130">
        <v>5698.2800000000025</v>
      </c>
    </row>
    <row r="9" spans="1:6" ht="12.75" customHeight="1" x14ac:dyDescent="0.2">
      <c r="A9" s="160">
        <v>4</v>
      </c>
      <c r="B9" s="130" t="s">
        <v>10</v>
      </c>
      <c r="C9" s="130">
        <v>57233</v>
      </c>
      <c r="D9" s="130">
        <v>184160.00000000003</v>
      </c>
      <c r="E9" s="130">
        <v>12340</v>
      </c>
      <c r="F9" s="130">
        <v>28548.559999999998</v>
      </c>
    </row>
    <row r="10" spans="1:6" ht="12.75" customHeight="1" x14ac:dyDescent="0.2">
      <c r="A10" s="160">
        <v>5</v>
      </c>
      <c r="B10" s="130" t="s">
        <v>11</v>
      </c>
      <c r="C10" s="130">
        <v>109898</v>
      </c>
      <c r="D10" s="130">
        <v>341338.3499999998</v>
      </c>
      <c r="E10" s="130">
        <v>28886</v>
      </c>
      <c r="F10" s="130">
        <v>68989.609999999942</v>
      </c>
    </row>
    <row r="11" spans="1:6" ht="12.75" customHeight="1" x14ac:dyDescent="0.2">
      <c r="A11" s="160">
        <v>6</v>
      </c>
      <c r="B11" s="130" t="s">
        <v>12</v>
      </c>
      <c r="C11" s="130">
        <v>36832</v>
      </c>
      <c r="D11" s="130">
        <v>88455.939999999959</v>
      </c>
      <c r="E11" s="130">
        <v>4387</v>
      </c>
      <c r="F11" s="130">
        <v>9546.1500000000015</v>
      </c>
    </row>
    <row r="12" spans="1:6" ht="12.75" customHeight="1" x14ac:dyDescent="0.2">
      <c r="A12" s="160">
        <v>7</v>
      </c>
      <c r="B12" s="130" t="s">
        <v>13</v>
      </c>
      <c r="C12" s="130">
        <v>8272</v>
      </c>
      <c r="D12" s="130">
        <v>28622.740000000005</v>
      </c>
      <c r="E12" s="130">
        <v>1097</v>
      </c>
      <c r="F12" s="130">
        <v>3099.5800000000008</v>
      </c>
    </row>
    <row r="13" spans="1:6" ht="12.75" customHeight="1" x14ac:dyDescent="0.2">
      <c r="A13" s="160">
        <v>8</v>
      </c>
      <c r="B13" s="130" t="s">
        <v>968</v>
      </c>
      <c r="C13" s="130">
        <v>3910</v>
      </c>
      <c r="D13" s="130">
        <v>10709.05</v>
      </c>
      <c r="E13" s="130">
        <v>227</v>
      </c>
      <c r="F13" s="130">
        <v>920.12</v>
      </c>
    </row>
    <row r="14" spans="1:6" ht="12.75" customHeight="1" x14ac:dyDescent="0.2">
      <c r="A14" s="160">
        <v>9</v>
      </c>
      <c r="B14" s="130" t="s">
        <v>14</v>
      </c>
      <c r="C14" s="130">
        <v>90388</v>
      </c>
      <c r="D14" s="130">
        <v>308693.00999999995</v>
      </c>
      <c r="E14" s="130">
        <v>9357</v>
      </c>
      <c r="F14" s="130">
        <v>35633.989999999991</v>
      </c>
    </row>
    <row r="15" spans="1:6" ht="12.75" customHeight="1" x14ac:dyDescent="0.2">
      <c r="A15" s="160">
        <v>10</v>
      </c>
      <c r="B15" s="130" t="s">
        <v>15</v>
      </c>
      <c r="C15" s="130">
        <v>332774</v>
      </c>
      <c r="D15" s="130">
        <v>1275812.0800000003</v>
      </c>
      <c r="E15" s="130">
        <v>49466</v>
      </c>
      <c r="F15" s="130">
        <v>146649.74000000011</v>
      </c>
    </row>
    <row r="16" spans="1:6" ht="12.75" customHeight="1" x14ac:dyDescent="0.2">
      <c r="A16" s="160">
        <v>11</v>
      </c>
      <c r="B16" s="130" t="s">
        <v>16</v>
      </c>
      <c r="C16" s="130">
        <v>23603</v>
      </c>
      <c r="D16" s="130">
        <v>70577.029999999984</v>
      </c>
      <c r="E16" s="130">
        <v>1631</v>
      </c>
      <c r="F16" s="130">
        <v>7409.6800000000021</v>
      </c>
    </row>
    <row r="17" spans="1:6" ht="12.75" customHeight="1" x14ac:dyDescent="0.2">
      <c r="A17" s="160">
        <v>12</v>
      </c>
      <c r="B17" s="130" t="s">
        <v>17</v>
      </c>
      <c r="C17" s="130">
        <v>81357</v>
      </c>
      <c r="D17" s="130">
        <v>222852.60000000003</v>
      </c>
      <c r="E17" s="130">
        <v>14036</v>
      </c>
      <c r="F17" s="130">
        <v>39400.10000000002</v>
      </c>
    </row>
    <row r="18" spans="1:6" ht="12.75" customHeight="1" x14ac:dyDescent="0.2">
      <c r="A18" s="151"/>
      <c r="B18" s="137" t="s">
        <v>18</v>
      </c>
      <c r="C18" s="137">
        <f t="shared" ref="C18:F18" si="0">SUM(C6:C17)</f>
        <v>1044375</v>
      </c>
      <c r="D18" s="137">
        <f t="shared" si="0"/>
        <v>3202623.4000000004</v>
      </c>
      <c r="E18" s="137">
        <f t="shared" si="0"/>
        <v>203061</v>
      </c>
      <c r="F18" s="137">
        <f t="shared" si="0"/>
        <v>450725.18000000005</v>
      </c>
    </row>
    <row r="19" spans="1:6" ht="12.75" customHeight="1" x14ac:dyDescent="0.2">
      <c r="A19" s="160">
        <v>13</v>
      </c>
      <c r="B19" s="130" t="s">
        <v>19</v>
      </c>
      <c r="C19" s="130">
        <v>163910</v>
      </c>
      <c r="D19" s="130">
        <v>151835.56999999995</v>
      </c>
      <c r="E19" s="130">
        <v>10072</v>
      </c>
      <c r="F19" s="130">
        <v>20736.989999999998</v>
      </c>
    </row>
    <row r="20" spans="1:6" ht="12.75" customHeight="1" x14ac:dyDescent="0.2">
      <c r="A20" s="160">
        <v>14</v>
      </c>
      <c r="B20" s="130" t="s">
        <v>20</v>
      </c>
      <c r="C20" s="130">
        <v>580098</v>
      </c>
      <c r="D20" s="130">
        <v>293877.08</v>
      </c>
      <c r="E20" s="130">
        <v>76207</v>
      </c>
      <c r="F20" s="130">
        <v>55624.499999999993</v>
      </c>
    </row>
    <row r="21" spans="1:6" ht="12.75" customHeight="1" x14ac:dyDescent="0.2">
      <c r="A21" s="160">
        <v>15</v>
      </c>
      <c r="B21" s="130" t="s">
        <v>21</v>
      </c>
      <c r="C21" s="130">
        <v>1369</v>
      </c>
      <c r="D21" s="130">
        <v>1162.3600000000001</v>
      </c>
      <c r="E21" s="130">
        <v>513</v>
      </c>
      <c r="F21" s="130">
        <v>567.97</v>
      </c>
    </row>
    <row r="22" spans="1:6" ht="12.75" customHeight="1" x14ac:dyDescent="0.2">
      <c r="A22" s="160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</row>
    <row r="23" spans="1:6" ht="12.75" customHeight="1" x14ac:dyDescent="0.2">
      <c r="A23" s="160">
        <v>17</v>
      </c>
      <c r="B23" s="130" t="s">
        <v>23</v>
      </c>
      <c r="C23" s="130">
        <v>65100</v>
      </c>
      <c r="D23" s="130">
        <v>15434.149999999996</v>
      </c>
      <c r="E23" s="130">
        <v>2037</v>
      </c>
      <c r="F23" s="130">
        <v>2178.0799999999995</v>
      </c>
    </row>
    <row r="24" spans="1:6" ht="12.75" customHeight="1" x14ac:dyDescent="0.2">
      <c r="A24" s="160">
        <v>18</v>
      </c>
      <c r="B24" s="130" t="s">
        <v>24</v>
      </c>
      <c r="C24" s="130">
        <v>108</v>
      </c>
      <c r="D24" s="130">
        <v>395.63</v>
      </c>
      <c r="E24" s="130">
        <v>26</v>
      </c>
      <c r="F24" s="130">
        <v>71</v>
      </c>
    </row>
    <row r="25" spans="1:6" ht="12.75" customHeight="1" x14ac:dyDescent="0.2">
      <c r="A25" s="160">
        <v>19</v>
      </c>
      <c r="B25" s="130" t="s">
        <v>25</v>
      </c>
      <c r="C25" s="130">
        <v>2826</v>
      </c>
      <c r="D25" s="130">
        <v>8714.7799999999988</v>
      </c>
      <c r="E25" s="130">
        <v>957</v>
      </c>
      <c r="F25" s="130">
        <v>3392.63</v>
      </c>
    </row>
    <row r="26" spans="1:6" ht="12.75" customHeight="1" x14ac:dyDescent="0.2">
      <c r="A26" s="160">
        <v>20</v>
      </c>
      <c r="B26" s="130" t="s">
        <v>26</v>
      </c>
      <c r="C26" s="130">
        <v>324529</v>
      </c>
      <c r="D26" s="130">
        <v>198942.33000000007</v>
      </c>
      <c r="E26" s="130">
        <v>27818</v>
      </c>
      <c r="F26" s="130">
        <v>37941.930000000015</v>
      </c>
    </row>
    <row r="27" spans="1:6" ht="12.75" customHeight="1" x14ac:dyDescent="0.2">
      <c r="A27" s="160">
        <v>21</v>
      </c>
      <c r="B27" s="130" t="s">
        <v>27</v>
      </c>
      <c r="C27" s="130">
        <v>130136</v>
      </c>
      <c r="D27" s="130">
        <v>937938.06</v>
      </c>
      <c r="E27" s="130">
        <v>42521</v>
      </c>
      <c r="F27" s="130">
        <v>109861.79999999999</v>
      </c>
    </row>
    <row r="28" spans="1:6" ht="12.75" customHeight="1" x14ac:dyDescent="0.2">
      <c r="A28" s="160">
        <v>22</v>
      </c>
      <c r="B28" s="130" t="s">
        <v>28</v>
      </c>
      <c r="C28" s="130">
        <v>24242</v>
      </c>
      <c r="D28" s="130">
        <v>57343.319999999978</v>
      </c>
      <c r="E28" s="130">
        <v>3733</v>
      </c>
      <c r="F28" s="130">
        <v>8980.0600000000013</v>
      </c>
    </row>
    <row r="29" spans="1:6" ht="12.75" customHeight="1" x14ac:dyDescent="0.2">
      <c r="A29" s="160">
        <v>23</v>
      </c>
      <c r="B29" s="130" t="s">
        <v>29</v>
      </c>
      <c r="C29" s="130">
        <v>205660</v>
      </c>
      <c r="D29" s="130">
        <v>92652.409999999974</v>
      </c>
      <c r="E29" s="130">
        <v>30149</v>
      </c>
      <c r="F29" s="130">
        <v>19669.22</v>
      </c>
    </row>
    <row r="30" spans="1:6" ht="12.75" customHeight="1" x14ac:dyDescent="0.2">
      <c r="A30" s="160">
        <v>24</v>
      </c>
      <c r="B30" s="130" t="s">
        <v>30</v>
      </c>
      <c r="C30" s="130">
        <v>13603</v>
      </c>
      <c r="D30" s="130">
        <v>24787.45</v>
      </c>
      <c r="E30" s="130">
        <v>1072</v>
      </c>
      <c r="F30" s="130">
        <v>2682.5299999999997</v>
      </c>
    </row>
    <row r="31" spans="1:6" ht="12.75" customHeight="1" x14ac:dyDescent="0.2">
      <c r="A31" s="160">
        <v>25</v>
      </c>
      <c r="B31" s="130" t="s">
        <v>31</v>
      </c>
      <c r="C31" s="130">
        <v>195</v>
      </c>
      <c r="D31" s="130">
        <v>759.12</v>
      </c>
      <c r="E31" s="130">
        <v>30</v>
      </c>
      <c r="F31" s="130">
        <v>153.08999999999997</v>
      </c>
    </row>
    <row r="32" spans="1:6" ht="12.75" customHeight="1" x14ac:dyDescent="0.2">
      <c r="A32" s="160">
        <v>26</v>
      </c>
      <c r="B32" s="130" t="s">
        <v>32</v>
      </c>
      <c r="C32" s="130">
        <v>320</v>
      </c>
      <c r="D32" s="130">
        <v>1891.03</v>
      </c>
      <c r="E32" s="130">
        <v>81</v>
      </c>
      <c r="F32" s="130">
        <v>180.64999999999998</v>
      </c>
    </row>
    <row r="33" spans="1:6" ht="12.75" customHeight="1" x14ac:dyDescent="0.2">
      <c r="A33" s="160">
        <v>27</v>
      </c>
      <c r="B33" s="130" t="s">
        <v>33</v>
      </c>
      <c r="C33" s="130">
        <v>143</v>
      </c>
      <c r="D33" s="130">
        <v>1266.6400000000001</v>
      </c>
      <c r="E33" s="130">
        <v>31</v>
      </c>
      <c r="F33" s="130">
        <v>194.26</v>
      </c>
    </row>
    <row r="34" spans="1:6" ht="12.75" customHeight="1" x14ac:dyDescent="0.2">
      <c r="A34" s="160">
        <v>28</v>
      </c>
      <c r="B34" s="130" t="s">
        <v>34</v>
      </c>
      <c r="C34" s="130">
        <v>359777</v>
      </c>
      <c r="D34" s="130">
        <v>117498.36000000002</v>
      </c>
      <c r="E34" s="130">
        <v>27216</v>
      </c>
      <c r="F34" s="130">
        <v>15207.17</v>
      </c>
    </row>
    <row r="35" spans="1:6" ht="12.75" customHeight="1" x14ac:dyDescent="0.2">
      <c r="A35" s="160">
        <v>29</v>
      </c>
      <c r="B35" s="130" t="s">
        <v>35</v>
      </c>
      <c r="C35" s="130">
        <v>23</v>
      </c>
      <c r="D35" s="130">
        <v>63.400000000000006</v>
      </c>
      <c r="E35" s="130">
        <v>0</v>
      </c>
      <c r="F35" s="130">
        <v>0</v>
      </c>
    </row>
    <row r="36" spans="1:6" ht="12.75" customHeight="1" x14ac:dyDescent="0.2">
      <c r="A36" s="160">
        <v>30</v>
      </c>
      <c r="B36" s="130" t="s">
        <v>36</v>
      </c>
      <c r="C36" s="130">
        <v>142405</v>
      </c>
      <c r="D36" s="130">
        <v>39449.07</v>
      </c>
      <c r="E36" s="130">
        <v>16905</v>
      </c>
      <c r="F36" s="130">
        <v>7585.84</v>
      </c>
    </row>
    <row r="37" spans="1:6" ht="12.75" customHeight="1" x14ac:dyDescent="0.2">
      <c r="A37" s="160">
        <v>31</v>
      </c>
      <c r="B37" s="130" t="s">
        <v>37</v>
      </c>
      <c r="C37" s="130">
        <v>504</v>
      </c>
      <c r="D37" s="130">
        <v>1496.95</v>
      </c>
      <c r="E37" s="130">
        <v>178</v>
      </c>
      <c r="F37" s="130">
        <v>361.28</v>
      </c>
    </row>
    <row r="38" spans="1:6" ht="12.75" customHeight="1" x14ac:dyDescent="0.2">
      <c r="A38" s="160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</row>
    <row r="39" spans="1:6" ht="12.75" customHeight="1" x14ac:dyDescent="0.2">
      <c r="A39" s="160">
        <v>33</v>
      </c>
      <c r="B39" s="130" t="s">
        <v>39</v>
      </c>
      <c r="C39" s="130">
        <v>81</v>
      </c>
      <c r="D39" s="130">
        <v>386.03</v>
      </c>
      <c r="E39" s="130">
        <v>22</v>
      </c>
      <c r="F39" s="130">
        <v>42.9</v>
      </c>
    </row>
    <row r="40" spans="1:6" ht="12.75" customHeight="1" x14ac:dyDescent="0.2">
      <c r="A40" s="160">
        <v>34</v>
      </c>
      <c r="B40" s="130" t="s">
        <v>40</v>
      </c>
      <c r="C40" s="130">
        <v>65391</v>
      </c>
      <c r="D40" s="130">
        <v>46567.929999999993</v>
      </c>
      <c r="E40" s="130">
        <v>9759</v>
      </c>
      <c r="F40" s="130">
        <v>8532.59</v>
      </c>
    </row>
    <row r="41" spans="1:6" ht="12.75" customHeight="1" x14ac:dyDescent="0.2">
      <c r="A41" s="151"/>
      <c r="B41" s="137" t="s">
        <v>104</v>
      </c>
      <c r="C41" s="137">
        <f t="shared" ref="C41:F41" si="1">SUM(C19:C40)</f>
        <v>2080420</v>
      </c>
      <c r="D41" s="137">
        <f t="shared" si="1"/>
        <v>1992461.67</v>
      </c>
      <c r="E41" s="137">
        <f t="shared" si="1"/>
        <v>249327</v>
      </c>
      <c r="F41" s="137">
        <f t="shared" si="1"/>
        <v>293964.49000000005</v>
      </c>
    </row>
    <row r="42" spans="1:6" ht="12.75" customHeight="1" x14ac:dyDescent="0.2">
      <c r="A42" s="151"/>
      <c r="B42" s="137" t="s">
        <v>42</v>
      </c>
      <c r="C42" s="186">
        <f t="shared" ref="C42:F42" si="2">C41+C18</f>
        <v>3124795</v>
      </c>
      <c r="D42" s="186">
        <f t="shared" si="2"/>
        <v>5195085.07</v>
      </c>
      <c r="E42" s="186">
        <f t="shared" si="2"/>
        <v>452388</v>
      </c>
      <c r="F42" s="186">
        <f t="shared" si="2"/>
        <v>744689.67000000016</v>
      </c>
    </row>
    <row r="43" spans="1:6" ht="12.75" customHeight="1" x14ac:dyDescent="0.2">
      <c r="A43" s="160">
        <v>35</v>
      </c>
      <c r="B43" s="130" t="s">
        <v>43</v>
      </c>
      <c r="C43" s="130">
        <v>33923</v>
      </c>
      <c r="D43" s="130">
        <v>27790.28</v>
      </c>
      <c r="E43" s="130">
        <v>1504</v>
      </c>
      <c r="F43" s="130">
        <v>6798.1</v>
      </c>
    </row>
    <row r="44" spans="1:6" ht="12.75" customHeight="1" x14ac:dyDescent="0.2">
      <c r="A44" s="160">
        <v>36</v>
      </c>
      <c r="B44" s="130" t="s">
        <v>44</v>
      </c>
      <c r="C44" s="130">
        <v>217779</v>
      </c>
      <c r="D44" s="130">
        <v>336149.41000000003</v>
      </c>
      <c r="E44" s="130">
        <v>60980</v>
      </c>
      <c r="F44" s="130">
        <v>86493.64999999998</v>
      </c>
    </row>
    <row r="45" spans="1:6" ht="12.75" customHeight="1" x14ac:dyDescent="0.2">
      <c r="A45" s="151"/>
      <c r="B45" s="137" t="s">
        <v>45</v>
      </c>
      <c r="C45" s="137">
        <f t="shared" ref="C45:F45" si="3">C44+C43</f>
        <v>251702</v>
      </c>
      <c r="D45" s="137">
        <f t="shared" si="3"/>
        <v>363939.69000000006</v>
      </c>
      <c r="E45" s="137">
        <f t="shared" si="3"/>
        <v>62484</v>
      </c>
      <c r="F45" s="137">
        <f t="shared" si="3"/>
        <v>93291.749999999985</v>
      </c>
    </row>
    <row r="46" spans="1:6" ht="12.75" customHeight="1" x14ac:dyDescent="0.2">
      <c r="A46" s="160">
        <v>37</v>
      </c>
      <c r="B46" s="130" t="s">
        <v>46</v>
      </c>
      <c r="C46" s="130">
        <v>187922</v>
      </c>
      <c r="D46" s="130">
        <v>50739</v>
      </c>
      <c r="E46" s="130">
        <v>26022</v>
      </c>
      <c r="F46" s="130">
        <v>11709</v>
      </c>
    </row>
    <row r="47" spans="1:6" ht="12.75" customHeight="1" x14ac:dyDescent="0.2">
      <c r="A47" s="151"/>
      <c r="B47" s="137" t="s">
        <v>47</v>
      </c>
      <c r="C47" s="137">
        <f t="shared" ref="C47:F47" si="4">C46</f>
        <v>187922</v>
      </c>
      <c r="D47" s="137">
        <f t="shared" si="4"/>
        <v>50739</v>
      </c>
      <c r="E47" s="137">
        <f t="shared" si="4"/>
        <v>26022</v>
      </c>
      <c r="F47" s="137">
        <f t="shared" si="4"/>
        <v>11709</v>
      </c>
    </row>
    <row r="48" spans="1:6" ht="12.75" customHeight="1" x14ac:dyDescent="0.2">
      <c r="A48" s="160">
        <v>38</v>
      </c>
      <c r="B48" s="130" t="s">
        <v>48</v>
      </c>
      <c r="C48" s="130">
        <v>276068</v>
      </c>
      <c r="D48" s="130">
        <v>99636.12999999999</v>
      </c>
      <c r="E48" s="130">
        <v>35660</v>
      </c>
      <c r="F48" s="130">
        <v>20003.03999999999</v>
      </c>
    </row>
    <row r="49" spans="1:6" ht="12.75" customHeight="1" x14ac:dyDescent="0.2">
      <c r="A49" s="160">
        <v>39</v>
      </c>
      <c r="B49" s="130" t="s">
        <v>49</v>
      </c>
      <c r="C49" s="130">
        <v>72151</v>
      </c>
      <c r="D49" s="130">
        <v>24435.07</v>
      </c>
      <c r="E49" s="130">
        <v>6464</v>
      </c>
      <c r="F49" s="130">
        <v>3706.86</v>
      </c>
    </row>
    <row r="50" spans="1:6" ht="12.75" customHeight="1" x14ac:dyDescent="0.2">
      <c r="A50" s="160">
        <v>40</v>
      </c>
      <c r="B50" s="130" t="s">
        <v>50</v>
      </c>
      <c r="C50" s="130">
        <v>342931</v>
      </c>
      <c r="D50" s="130">
        <v>95321.510000000053</v>
      </c>
      <c r="E50" s="130">
        <v>35377</v>
      </c>
      <c r="F50" s="130">
        <v>17833.009999999991</v>
      </c>
    </row>
    <row r="51" spans="1:6" ht="12.75" customHeight="1" x14ac:dyDescent="0.2">
      <c r="A51" s="160">
        <v>41</v>
      </c>
      <c r="B51" s="130" t="s">
        <v>52</v>
      </c>
      <c r="C51" s="130">
        <v>297616</v>
      </c>
      <c r="D51" s="130">
        <v>111605.54</v>
      </c>
      <c r="E51" s="130">
        <v>40429</v>
      </c>
      <c r="F51" s="130">
        <v>22599.390000000003</v>
      </c>
    </row>
    <row r="52" spans="1:6" ht="12.75" customHeight="1" x14ac:dyDescent="0.2">
      <c r="A52" s="160">
        <v>42</v>
      </c>
      <c r="B52" s="130" t="s">
        <v>1009</v>
      </c>
      <c r="C52" s="130">
        <v>59588</v>
      </c>
      <c r="D52" s="130">
        <v>17106.48</v>
      </c>
      <c r="E52" s="130">
        <v>4306</v>
      </c>
      <c r="F52" s="130">
        <v>2235.12</v>
      </c>
    </row>
    <row r="53" spans="1:6" ht="12.75" customHeight="1" x14ac:dyDescent="0.2">
      <c r="A53" s="160">
        <v>43</v>
      </c>
      <c r="B53" s="130" t="s">
        <v>53</v>
      </c>
      <c r="C53" s="130">
        <v>103024</v>
      </c>
      <c r="D53" s="130">
        <v>32974.54</v>
      </c>
      <c r="E53" s="130">
        <v>17418</v>
      </c>
      <c r="F53" s="130">
        <v>9059.3500000000022</v>
      </c>
    </row>
    <row r="54" spans="1:6" ht="12.75" customHeight="1" x14ac:dyDescent="0.2">
      <c r="A54" s="160">
        <v>44</v>
      </c>
      <c r="B54" s="130" t="s">
        <v>54</v>
      </c>
      <c r="C54" s="130">
        <v>73356</v>
      </c>
      <c r="D54" s="130">
        <v>30194.510000000002</v>
      </c>
      <c r="E54" s="130">
        <v>6821</v>
      </c>
      <c r="F54" s="130">
        <v>4896.3499999999995</v>
      </c>
    </row>
    <row r="55" spans="1:6" ht="12.75" customHeight="1" x14ac:dyDescent="0.2">
      <c r="A55" s="160">
        <v>45</v>
      </c>
      <c r="B55" s="130" t="s">
        <v>55</v>
      </c>
      <c r="C55" s="130">
        <v>152125</v>
      </c>
      <c r="D55" s="130">
        <v>47701.21</v>
      </c>
      <c r="E55" s="130">
        <v>21236</v>
      </c>
      <c r="F55" s="130">
        <v>9426.3700000000008</v>
      </c>
    </row>
    <row r="56" spans="1:6" ht="12.75" customHeight="1" x14ac:dyDescent="0.2">
      <c r="A56" s="151"/>
      <c r="B56" s="137" t="s">
        <v>56</v>
      </c>
      <c r="C56" s="137">
        <f>SUM(C48:C55)</f>
        <v>1376859</v>
      </c>
      <c r="D56" s="137">
        <f t="shared" ref="D56:F56" si="5">SUM(D48:D55)</f>
        <v>458974.99</v>
      </c>
      <c r="E56" s="137">
        <f t="shared" si="5"/>
        <v>167711</v>
      </c>
      <c r="F56" s="137">
        <f t="shared" si="5"/>
        <v>89759.489999999991</v>
      </c>
    </row>
    <row r="57" spans="1:6" ht="12.75" customHeight="1" x14ac:dyDescent="0.2">
      <c r="A57" s="129"/>
      <c r="B57" s="186" t="s">
        <v>6</v>
      </c>
      <c r="C57" s="137">
        <f>C56+C47+C45+C42</f>
        <v>4941278</v>
      </c>
      <c r="D57" s="137">
        <f>D56+D47+D45+D42</f>
        <v>6068738.75</v>
      </c>
      <c r="E57" s="137">
        <f>E56+E47+E45+E42</f>
        <v>708605</v>
      </c>
      <c r="F57" s="137">
        <f>F56+F47+F45+F42</f>
        <v>939449.91000000015</v>
      </c>
    </row>
    <row r="58" spans="1:6" ht="12.75" customHeight="1" x14ac:dyDescent="0.2">
      <c r="A58" s="82"/>
      <c r="B58" s="82"/>
      <c r="C58" s="82"/>
      <c r="D58" s="87" t="s">
        <v>1090</v>
      </c>
      <c r="E58" s="82"/>
      <c r="F58" s="82"/>
    </row>
    <row r="59" spans="1:6" ht="12.75" customHeight="1" x14ac:dyDescent="0.2">
      <c r="A59" s="82"/>
      <c r="B59" s="82"/>
      <c r="C59" s="82"/>
      <c r="D59" s="82"/>
      <c r="E59" s="82"/>
      <c r="F59" s="82"/>
    </row>
    <row r="60" spans="1:6" ht="12.75" customHeight="1" x14ac:dyDescent="0.2">
      <c r="A60" s="82"/>
      <c r="B60" s="82"/>
      <c r="C60" s="245"/>
      <c r="D60" s="245"/>
      <c r="E60" s="245"/>
      <c r="F60" s="245"/>
    </row>
    <row r="61" spans="1:6" ht="12.75" customHeight="1" x14ac:dyDescent="0.2">
      <c r="A61" s="82"/>
      <c r="B61" s="82"/>
      <c r="C61" s="82"/>
      <c r="D61" s="82"/>
      <c r="E61" s="82"/>
      <c r="F61" s="82"/>
    </row>
    <row r="62" spans="1:6" ht="12.75" customHeight="1" x14ac:dyDescent="0.2">
      <c r="A62" s="82"/>
      <c r="B62" s="82"/>
      <c r="C62" s="183"/>
      <c r="D62" s="183"/>
      <c r="E62" s="183"/>
      <c r="F62" s="183"/>
    </row>
    <row r="63" spans="1:6" ht="12.75" customHeight="1" x14ac:dyDescent="0.2">
      <c r="A63" s="82"/>
      <c r="B63" s="82"/>
      <c r="C63" s="82"/>
      <c r="D63" s="82"/>
      <c r="E63" s="82"/>
      <c r="F63" s="82"/>
    </row>
    <row r="64" spans="1:6" ht="12.75" customHeight="1" x14ac:dyDescent="0.2">
      <c r="A64" s="82"/>
      <c r="B64" s="82"/>
      <c r="C64" s="82"/>
      <c r="D64" s="82"/>
      <c r="E64" s="82"/>
      <c r="F64" s="82"/>
    </row>
    <row r="65" spans="1:6" ht="12.75" customHeight="1" x14ac:dyDescent="0.2">
      <c r="A65" s="82"/>
      <c r="B65" s="82"/>
      <c r="C65" s="82"/>
      <c r="D65" s="82"/>
      <c r="E65" s="82"/>
      <c r="F65" s="82"/>
    </row>
    <row r="66" spans="1:6" ht="12.75" customHeight="1" x14ac:dyDescent="0.2">
      <c r="A66" s="82"/>
      <c r="B66" s="82"/>
      <c r="C66" s="82"/>
      <c r="D66" s="82"/>
      <c r="E66" s="82"/>
      <c r="F66" s="82"/>
    </row>
    <row r="67" spans="1:6" ht="12.75" customHeight="1" x14ac:dyDescent="0.2">
      <c r="A67" s="82"/>
      <c r="B67" s="82"/>
      <c r="C67" s="82"/>
      <c r="D67" s="82"/>
      <c r="E67" s="82"/>
      <c r="F67" s="82"/>
    </row>
    <row r="68" spans="1:6" ht="12.75" customHeight="1" x14ac:dyDescent="0.2">
      <c r="A68" s="82"/>
      <c r="B68" s="82"/>
      <c r="C68" s="82"/>
      <c r="D68" s="82"/>
      <c r="E68" s="82"/>
      <c r="F68" s="82"/>
    </row>
    <row r="69" spans="1:6" ht="12.75" customHeight="1" x14ac:dyDescent="0.2">
      <c r="A69" s="82"/>
      <c r="B69" s="82"/>
      <c r="C69" s="82"/>
      <c r="D69" s="82"/>
      <c r="E69" s="82"/>
      <c r="F69" s="82"/>
    </row>
    <row r="70" spans="1:6" ht="12.75" customHeight="1" x14ac:dyDescent="0.2">
      <c r="A70" s="82"/>
      <c r="B70" s="82"/>
      <c r="C70" s="82"/>
      <c r="D70" s="82"/>
      <c r="E70" s="82"/>
      <c r="F70" s="82"/>
    </row>
    <row r="71" spans="1:6" ht="12.75" customHeight="1" x14ac:dyDescent="0.2">
      <c r="A71" s="82"/>
      <c r="B71" s="82"/>
      <c r="C71" s="82"/>
      <c r="D71" s="82"/>
      <c r="E71" s="82"/>
      <c r="F71" s="82"/>
    </row>
    <row r="72" spans="1:6" ht="12.75" customHeight="1" x14ac:dyDescent="0.2">
      <c r="A72" s="82"/>
      <c r="B72" s="82"/>
      <c r="C72" s="82"/>
      <c r="D72" s="82"/>
      <c r="E72" s="82"/>
      <c r="F72" s="82"/>
    </row>
    <row r="73" spans="1:6" ht="12.75" customHeight="1" x14ac:dyDescent="0.2">
      <c r="A73" s="82"/>
      <c r="B73" s="82"/>
      <c r="C73" s="82"/>
      <c r="D73" s="82"/>
      <c r="E73" s="82"/>
      <c r="F73" s="82"/>
    </row>
    <row r="74" spans="1:6" ht="12.75" customHeight="1" x14ac:dyDescent="0.2">
      <c r="A74" s="82"/>
      <c r="B74" s="82"/>
      <c r="C74" s="82"/>
      <c r="D74" s="82"/>
      <c r="E74" s="82"/>
      <c r="F74" s="82"/>
    </row>
    <row r="75" spans="1:6" ht="12.75" customHeight="1" x14ac:dyDescent="0.2">
      <c r="A75" s="82"/>
      <c r="B75" s="82"/>
      <c r="C75" s="82"/>
      <c r="D75" s="82"/>
      <c r="E75" s="82"/>
      <c r="F75" s="82"/>
    </row>
    <row r="76" spans="1:6" ht="12.75" customHeight="1" x14ac:dyDescent="0.2">
      <c r="A76" s="82"/>
      <c r="B76" s="82"/>
      <c r="C76" s="82"/>
      <c r="D76" s="82"/>
      <c r="E76" s="82"/>
      <c r="F76" s="82"/>
    </row>
    <row r="77" spans="1:6" ht="12.75" customHeight="1" x14ac:dyDescent="0.2">
      <c r="A77" s="82"/>
      <c r="B77" s="82"/>
      <c r="C77" s="82"/>
      <c r="D77" s="82"/>
      <c r="E77" s="82"/>
      <c r="F77" s="82"/>
    </row>
    <row r="78" spans="1:6" ht="12.75" customHeight="1" x14ac:dyDescent="0.2">
      <c r="A78" s="82"/>
      <c r="B78" s="82"/>
      <c r="C78" s="82"/>
      <c r="D78" s="82"/>
      <c r="E78" s="82"/>
      <c r="F78" s="82"/>
    </row>
    <row r="79" spans="1:6" ht="12.75" customHeight="1" x14ac:dyDescent="0.2">
      <c r="A79" s="82"/>
      <c r="B79" s="82"/>
      <c r="C79" s="82"/>
      <c r="D79" s="82"/>
      <c r="E79" s="82"/>
      <c r="F79" s="82"/>
    </row>
    <row r="80" spans="1:6" ht="12.75" customHeight="1" x14ac:dyDescent="0.2">
      <c r="A80" s="82"/>
      <c r="B80" s="82"/>
      <c r="C80" s="82"/>
      <c r="D80" s="82"/>
      <c r="E80" s="82"/>
      <c r="F80" s="82"/>
    </row>
    <row r="81" spans="1:6" ht="12.75" customHeight="1" x14ac:dyDescent="0.2">
      <c r="A81" s="82"/>
      <c r="B81" s="82"/>
      <c r="C81" s="82"/>
      <c r="D81" s="82"/>
      <c r="E81" s="82"/>
      <c r="F81" s="82"/>
    </row>
    <row r="82" spans="1:6" ht="12.75" customHeight="1" x14ac:dyDescent="0.2">
      <c r="A82" s="82"/>
      <c r="B82" s="82"/>
      <c r="C82" s="82"/>
      <c r="D82" s="82"/>
      <c r="E82" s="82"/>
      <c r="F82" s="82"/>
    </row>
    <row r="83" spans="1:6" ht="12.75" customHeight="1" x14ac:dyDescent="0.2">
      <c r="A83" s="82"/>
      <c r="B83" s="82"/>
      <c r="C83" s="82"/>
      <c r="D83" s="82"/>
      <c r="E83" s="82"/>
      <c r="F83" s="82"/>
    </row>
    <row r="84" spans="1:6" ht="12.75" customHeight="1" x14ac:dyDescent="0.2">
      <c r="A84" s="82"/>
      <c r="B84" s="82"/>
      <c r="C84" s="82"/>
      <c r="D84" s="82"/>
      <c r="E84" s="82"/>
      <c r="F84" s="82"/>
    </row>
    <row r="85" spans="1:6" ht="12.75" customHeight="1" x14ac:dyDescent="0.2">
      <c r="A85" s="82"/>
      <c r="B85" s="82"/>
      <c r="C85" s="82"/>
      <c r="D85" s="82"/>
      <c r="E85" s="82"/>
      <c r="F85" s="82"/>
    </row>
    <row r="86" spans="1:6" ht="12.75" customHeight="1" x14ac:dyDescent="0.2">
      <c r="A86" s="82"/>
      <c r="B86" s="82"/>
      <c r="C86" s="82"/>
      <c r="D86" s="82"/>
      <c r="E86" s="82"/>
      <c r="F86" s="82"/>
    </row>
    <row r="87" spans="1:6" ht="12.75" customHeight="1" x14ac:dyDescent="0.2">
      <c r="A87" s="82"/>
      <c r="B87" s="82"/>
      <c r="C87" s="82"/>
      <c r="D87" s="82"/>
      <c r="E87" s="82"/>
      <c r="F87" s="82"/>
    </row>
    <row r="88" spans="1:6" ht="12.75" customHeight="1" x14ac:dyDescent="0.2">
      <c r="A88" s="82"/>
      <c r="B88" s="82"/>
      <c r="C88" s="82"/>
      <c r="D88" s="82"/>
      <c r="E88" s="82"/>
      <c r="F88" s="82"/>
    </row>
    <row r="89" spans="1:6" ht="12.75" customHeight="1" x14ac:dyDescent="0.2">
      <c r="A89" s="82"/>
      <c r="B89" s="82"/>
      <c r="C89" s="82"/>
      <c r="D89" s="82"/>
      <c r="E89" s="82"/>
      <c r="F89" s="82"/>
    </row>
    <row r="90" spans="1:6" ht="12.75" customHeight="1" x14ac:dyDescent="0.2">
      <c r="A90" s="82"/>
      <c r="B90" s="82"/>
      <c r="C90" s="82"/>
      <c r="D90" s="82"/>
      <c r="E90" s="82"/>
      <c r="F90" s="82"/>
    </row>
    <row r="91" spans="1:6" ht="12.75" customHeight="1" x14ac:dyDescent="0.2">
      <c r="A91" s="82"/>
      <c r="B91" s="82"/>
      <c r="C91" s="82"/>
      <c r="D91" s="82"/>
      <c r="E91" s="82"/>
      <c r="F91" s="82"/>
    </row>
    <row r="92" spans="1:6" ht="12.75" customHeight="1" x14ac:dyDescent="0.2">
      <c r="A92" s="82"/>
      <c r="B92" s="82"/>
      <c r="C92" s="82"/>
      <c r="D92" s="82"/>
      <c r="E92" s="82"/>
      <c r="F92" s="82"/>
    </row>
    <row r="93" spans="1:6" ht="12.75" customHeight="1" x14ac:dyDescent="0.2">
      <c r="A93" s="82"/>
      <c r="B93" s="82"/>
      <c r="C93" s="82"/>
      <c r="D93" s="82"/>
      <c r="E93" s="82"/>
      <c r="F93" s="82"/>
    </row>
    <row r="94" spans="1:6" ht="12.75" customHeight="1" x14ac:dyDescent="0.2">
      <c r="A94" s="82"/>
      <c r="B94" s="82"/>
      <c r="C94" s="82"/>
      <c r="D94" s="82"/>
      <c r="E94" s="82"/>
      <c r="F94" s="82"/>
    </row>
    <row r="95" spans="1:6" ht="12.75" customHeight="1" x14ac:dyDescent="0.2">
      <c r="A95" s="82"/>
      <c r="B95" s="82"/>
      <c r="C95" s="82"/>
      <c r="D95" s="82"/>
      <c r="E95" s="82"/>
      <c r="F95" s="82"/>
    </row>
    <row r="96" spans="1:6" ht="12.75" customHeight="1" x14ac:dyDescent="0.2">
      <c r="A96" s="82"/>
      <c r="B96" s="82"/>
      <c r="C96" s="82"/>
      <c r="D96" s="82"/>
      <c r="E96" s="82"/>
      <c r="F96" s="82"/>
    </row>
    <row r="97" spans="1:6" ht="12.75" customHeight="1" x14ac:dyDescent="0.2">
      <c r="A97" s="82"/>
      <c r="B97" s="82"/>
      <c r="C97" s="82"/>
      <c r="D97" s="82"/>
      <c r="E97" s="82"/>
      <c r="F97" s="82"/>
    </row>
    <row r="98" spans="1:6" ht="12.75" customHeight="1" x14ac:dyDescent="0.2">
      <c r="A98" s="82"/>
      <c r="B98" s="82"/>
      <c r="C98" s="82"/>
      <c r="D98" s="82"/>
      <c r="E98" s="82"/>
      <c r="F98" s="82"/>
    </row>
    <row r="99" spans="1:6" ht="12.75" customHeight="1" x14ac:dyDescent="0.2">
      <c r="A99" s="82"/>
      <c r="B99" s="82"/>
      <c r="C99" s="82"/>
      <c r="D99" s="82"/>
      <c r="E99" s="82"/>
      <c r="F99" s="82"/>
    </row>
    <row r="100" spans="1:6" ht="12.75" customHeight="1" x14ac:dyDescent="0.2">
      <c r="A100" s="82"/>
      <c r="B100" s="82"/>
      <c r="C100" s="82"/>
      <c r="D100" s="82"/>
      <c r="E100" s="82"/>
      <c r="F100" s="82"/>
    </row>
  </sheetData>
  <mergeCells count="6">
    <mergeCell ref="A1:F1"/>
    <mergeCell ref="B3:D3"/>
    <mergeCell ref="A4:A5"/>
    <mergeCell ref="B4:B5"/>
    <mergeCell ref="C4:D4"/>
    <mergeCell ref="E4:F4"/>
  </mergeCells>
  <conditionalFormatting sqref="G1:G1048576">
    <cfRule type="cellIs" dxfId="1" priority="1" operator="greaterThan">
      <formula>100</formula>
    </cfRule>
  </conditionalFormatting>
  <pageMargins left="1.1811023622047245" right="0.43307086614173229" top="0.74803149606299213" bottom="0.51181102362204722" header="0" footer="0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" customHeight="1" x14ac:dyDescent="0.2"/>
  <cols>
    <col min="1" max="1" width="4.140625" customWidth="1"/>
    <col min="2" max="2" width="26" customWidth="1"/>
    <col min="3" max="6" width="10.140625" customWidth="1"/>
    <col min="7" max="7" width="9" customWidth="1"/>
    <col min="8" max="8" width="12" customWidth="1"/>
    <col min="9" max="11" width="9.140625" customWidth="1"/>
  </cols>
  <sheetData>
    <row r="1" spans="1:11" ht="34.5" customHeight="1" x14ac:dyDescent="0.2">
      <c r="A1" s="525" t="s">
        <v>238</v>
      </c>
      <c r="B1" s="526"/>
      <c r="C1" s="526"/>
      <c r="D1" s="526"/>
      <c r="E1" s="526"/>
      <c r="F1" s="526"/>
      <c r="G1" s="526"/>
      <c r="H1" s="526"/>
      <c r="I1" s="39"/>
      <c r="J1" s="39"/>
      <c r="K1" s="39"/>
    </row>
    <row r="2" spans="1:11" ht="13.5" customHeight="1" x14ac:dyDescent="0.2">
      <c r="A2" s="6"/>
      <c r="B2" s="6"/>
      <c r="C2" s="6"/>
      <c r="D2" s="6"/>
      <c r="E2" s="6"/>
      <c r="F2" s="6"/>
      <c r="G2" s="6"/>
      <c r="H2" s="6"/>
      <c r="I2" s="39"/>
      <c r="J2" s="39"/>
      <c r="K2" s="39"/>
    </row>
    <row r="3" spans="1:11" ht="13.5" customHeight="1" x14ac:dyDescent="0.2">
      <c r="A3" s="18"/>
      <c r="B3" s="13"/>
      <c r="C3" s="13"/>
      <c r="D3" s="13"/>
      <c r="E3" s="13"/>
      <c r="F3" s="13" t="s">
        <v>239</v>
      </c>
      <c r="G3" s="13"/>
      <c r="H3" s="40"/>
      <c r="I3" s="13"/>
      <c r="J3" s="13"/>
      <c r="K3" s="13"/>
    </row>
    <row r="4" spans="1:11" ht="13.5" customHeight="1" x14ac:dyDescent="0.2">
      <c r="A4" s="41" t="s">
        <v>1</v>
      </c>
      <c r="B4" s="41" t="s">
        <v>240</v>
      </c>
      <c r="C4" s="41" t="s">
        <v>241</v>
      </c>
      <c r="D4" s="41" t="s">
        <v>242</v>
      </c>
      <c r="E4" s="41" t="s">
        <v>243</v>
      </c>
      <c r="F4" s="41" t="s">
        <v>244</v>
      </c>
      <c r="G4" s="41" t="s">
        <v>245</v>
      </c>
      <c r="H4" s="27" t="s">
        <v>246</v>
      </c>
      <c r="I4" s="42"/>
      <c r="J4" s="42"/>
      <c r="K4" s="42"/>
    </row>
    <row r="5" spans="1:11" ht="13.5" customHeight="1" x14ac:dyDescent="0.2">
      <c r="A5" s="9">
        <v>1</v>
      </c>
      <c r="B5" s="3" t="s">
        <v>7</v>
      </c>
      <c r="C5" s="3">
        <v>3143526</v>
      </c>
      <c r="D5" s="3">
        <v>1660004</v>
      </c>
      <c r="E5" s="3">
        <v>2911946</v>
      </c>
      <c r="F5" s="3">
        <v>2998891</v>
      </c>
      <c r="G5" s="3">
        <v>217916</v>
      </c>
      <c r="H5" s="25">
        <v>755.12851192299979</v>
      </c>
      <c r="I5" s="13"/>
      <c r="J5" s="13"/>
      <c r="K5" s="13"/>
    </row>
    <row r="6" spans="1:11" ht="13.5" customHeight="1" x14ac:dyDescent="0.2">
      <c r="A6" s="9">
        <v>2</v>
      </c>
      <c r="B6" s="3" t="s">
        <v>8</v>
      </c>
      <c r="C6" s="3">
        <v>4203843</v>
      </c>
      <c r="D6" s="3">
        <v>2308317</v>
      </c>
      <c r="E6" s="3">
        <v>3739084</v>
      </c>
      <c r="F6" s="3">
        <v>3654063</v>
      </c>
      <c r="G6" s="3">
        <v>350836</v>
      </c>
      <c r="H6" s="25">
        <v>1036.034843138</v>
      </c>
      <c r="I6" s="13"/>
      <c r="J6" s="13"/>
      <c r="K6" s="13"/>
    </row>
    <row r="7" spans="1:11" ht="13.5" customHeight="1" x14ac:dyDescent="0.2">
      <c r="A7" s="9">
        <v>3</v>
      </c>
      <c r="B7" s="3" t="s">
        <v>9</v>
      </c>
      <c r="C7" s="3">
        <v>633301</v>
      </c>
      <c r="D7" s="3">
        <v>334447</v>
      </c>
      <c r="E7" s="3">
        <v>245993</v>
      </c>
      <c r="F7" s="3">
        <v>579744</v>
      </c>
      <c r="G7" s="3">
        <v>93441</v>
      </c>
      <c r="H7" s="25">
        <v>232.9194305</v>
      </c>
      <c r="I7" s="13"/>
      <c r="J7" s="13"/>
      <c r="K7" s="13"/>
    </row>
    <row r="8" spans="1:11" ht="13.5" customHeight="1" x14ac:dyDescent="0.2">
      <c r="A8" s="9">
        <v>4</v>
      </c>
      <c r="B8" s="3" t="s">
        <v>10</v>
      </c>
      <c r="C8" s="3">
        <v>435224</v>
      </c>
      <c r="D8" s="3">
        <v>211148</v>
      </c>
      <c r="E8" s="3">
        <v>260514</v>
      </c>
      <c r="F8" s="3">
        <v>388403</v>
      </c>
      <c r="G8" s="3">
        <v>60511</v>
      </c>
      <c r="H8" s="25">
        <v>195.99498820599999</v>
      </c>
      <c r="I8" s="13"/>
      <c r="J8" s="13"/>
      <c r="K8" s="13"/>
    </row>
    <row r="9" spans="1:11" ht="13.5" customHeight="1" x14ac:dyDescent="0.2">
      <c r="A9" s="9">
        <v>5</v>
      </c>
      <c r="B9" s="3" t="s">
        <v>11</v>
      </c>
      <c r="C9" s="3">
        <v>2337134</v>
      </c>
      <c r="D9" s="3">
        <v>1225784</v>
      </c>
      <c r="E9" s="3">
        <v>1282239</v>
      </c>
      <c r="F9" s="3">
        <v>2030481</v>
      </c>
      <c r="G9" s="3">
        <v>291247</v>
      </c>
      <c r="H9" s="25">
        <v>595.18224493399998</v>
      </c>
      <c r="I9" s="13"/>
      <c r="J9" s="13"/>
      <c r="K9" s="13"/>
    </row>
    <row r="10" spans="1:11" ht="13.5" customHeight="1" x14ac:dyDescent="0.2">
      <c r="A10" s="9">
        <v>6</v>
      </c>
      <c r="B10" s="3" t="s">
        <v>12</v>
      </c>
      <c r="C10" s="3">
        <v>1059986</v>
      </c>
      <c r="D10" s="3">
        <v>589555</v>
      </c>
      <c r="E10" s="3">
        <v>552260</v>
      </c>
      <c r="F10" s="3">
        <v>923879</v>
      </c>
      <c r="G10" s="3">
        <v>14202</v>
      </c>
      <c r="H10" s="25">
        <v>376.52000569199998</v>
      </c>
      <c r="I10" s="13"/>
      <c r="J10" s="13"/>
      <c r="K10" s="13"/>
    </row>
    <row r="11" spans="1:11" ht="13.5" customHeight="1" x14ac:dyDescent="0.2">
      <c r="A11" s="9">
        <v>7</v>
      </c>
      <c r="B11" s="3" t="s">
        <v>13</v>
      </c>
      <c r="C11" s="3">
        <v>76930</v>
      </c>
      <c r="D11" s="3">
        <v>37954</v>
      </c>
      <c r="E11" s="3">
        <v>72500</v>
      </c>
      <c r="F11" s="3">
        <v>62798</v>
      </c>
      <c r="G11" s="3">
        <v>10837</v>
      </c>
      <c r="H11" s="25">
        <v>24.652056096999996</v>
      </c>
      <c r="I11" s="13"/>
      <c r="J11" s="13"/>
      <c r="K11" s="13"/>
    </row>
    <row r="12" spans="1:11" ht="13.5" customHeight="1" x14ac:dyDescent="0.2">
      <c r="A12" s="9">
        <v>8</v>
      </c>
      <c r="B12" s="3" t="s">
        <v>197</v>
      </c>
      <c r="C12" s="3">
        <v>48381</v>
      </c>
      <c r="D12" s="3">
        <v>22947</v>
      </c>
      <c r="E12" s="3">
        <v>33398</v>
      </c>
      <c r="F12" s="3">
        <v>33464</v>
      </c>
      <c r="G12" s="3">
        <v>474</v>
      </c>
      <c r="H12" s="25">
        <v>10.0713945</v>
      </c>
      <c r="I12" s="13"/>
      <c r="J12" s="13"/>
      <c r="K12" s="13"/>
    </row>
    <row r="13" spans="1:11" ht="13.5" customHeight="1" x14ac:dyDescent="0.2">
      <c r="A13" s="9">
        <v>9</v>
      </c>
      <c r="B13" s="3" t="s">
        <v>14</v>
      </c>
      <c r="C13" s="3">
        <v>1780845</v>
      </c>
      <c r="D13" s="3">
        <v>915401</v>
      </c>
      <c r="E13" s="3">
        <v>1641407</v>
      </c>
      <c r="F13" s="3">
        <v>1561278</v>
      </c>
      <c r="G13" s="3">
        <v>139297</v>
      </c>
      <c r="H13" s="25">
        <v>530.36227009400011</v>
      </c>
      <c r="I13" s="13"/>
      <c r="J13" s="13"/>
      <c r="K13" s="13"/>
    </row>
    <row r="14" spans="1:11" ht="13.5" customHeight="1" x14ac:dyDescent="0.2">
      <c r="A14" s="9">
        <v>10</v>
      </c>
      <c r="B14" s="3" t="s">
        <v>15</v>
      </c>
      <c r="C14" s="3">
        <v>13600781</v>
      </c>
      <c r="D14" s="3">
        <v>7157604</v>
      </c>
      <c r="E14" s="3">
        <v>12799846</v>
      </c>
      <c r="F14" s="3">
        <v>10372609</v>
      </c>
      <c r="G14" s="3">
        <v>307933</v>
      </c>
      <c r="H14" s="25">
        <v>2582.5796721569995</v>
      </c>
      <c r="I14" s="13"/>
      <c r="J14" s="13"/>
      <c r="K14" s="13"/>
    </row>
    <row r="15" spans="1:11" ht="13.5" customHeight="1" x14ac:dyDescent="0.2">
      <c r="A15" s="9">
        <v>11</v>
      </c>
      <c r="B15" s="3" t="s">
        <v>16</v>
      </c>
      <c r="C15" s="3">
        <v>666403</v>
      </c>
      <c r="D15" s="3">
        <v>322863</v>
      </c>
      <c r="E15" s="3">
        <v>333246</v>
      </c>
      <c r="F15" s="3">
        <v>554705</v>
      </c>
      <c r="G15" s="3">
        <v>67817</v>
      </c>
      <c r="H15" s="25">
        <v>206.57589948399996</v>
      </c>
      <c r="I15" s="13"/>
      <c r="J15" s="13"/>
      <c r="K15" s="13"/>
    </row>
    <row r="16" spans="1:11" ht="13.5" customHeight="1" x14ac:dyDescent="0.2">
      <c r="A16" s="9">
        <v>12</v>
      </c>
      <c r="B16" s="3" t="s">
        <v>17</v>
      </c>
      <c r="C16" s="3">
        <v>1544420</v>
      </c>
      <c r="D16" s="3">
        <v>792904</v>
      </c>
      <c r="E16" s="3">
        <v>783137</v>
      </c>
      <c r="F16" s="3">
        <v>1352473</v>
      </c>
      <c r="G16" s="3">
        <v>225854</v>
      </c>
      <c r="H16" s="25">
        <v>469.48417396200017</v>
      </c>
      <c r="I16" s="13"/>
      <c r="J16" s="13"/>
      <c r="K16" s="13"/>
    </row>
    <row r="17" spans="1:11" ht="13.5" customHeight="1" x14ac:dyDescent="0.2">
      <c r="A17" s="11"/>
      <c r="B17" s="4" t="s">
        <v>247</v>
      </c>
      <c r="C17" s="4">
        <f t="shared" ref="C17:H17" si="0">SUM(C5:C16)</f>
        <v>29530774</v>
      </c>
      <c r="D17" s="4">
        <f t="shared" si="0"/>
        <v>15578928</v>
      </c>
      <c r="E17" s="4">
        <f t="shared" si="0"/>
        <v>24655570</v>
      </c>
      <c r="F17" s="4">
        <f t="shared" si="0"/>
        <v>24512788</v>
      </c>
      <c r="G17" s="4">
        <f t="shared" si="0"/>
        <v>1780365</v>
      </c>
      <c r="H17" s="26">
        <f t="shared" si="0"/>
        <v>7015.505490687</v>
      </c>
      <c r="I17" s="13"/>
      <c r="J17" s="15"/>
      <c r="K17" s="15"/>
    </row>
    <row r="18" spans="1:11" ht="13.5" customHeight="1" x14ac:dyDescent="0.2">
      <c r="A18" s="9">
        <v>13</v>
      </c>
      <c r="B18" s="3" t="s">
        <v>248</v>
      </c>
      <c r="C18" s="3">
        <v>44823</v>
      </c>
      <c r="D18" s="3">
        <v>16449</v>
      </c>
      <c r="E18" s="3">
        <v>34857</v>
      </c>
      <c r="F18" s="3">
        <v>35019</v>
      </c>
      <c r="G18" s="3">
        <v>10724</v>
      </c>
      <c r="H18" s="25">
        <v>19.775404298000005</v>
      </c>
      <c r="I18" s="13"/>
      <c r="J18" s="13"/>
      <c r="K18" s="13"/>
    </row>
    <row r="19" spans="1:11" ht="13.5" customHeight="1" x14ac:dyDescent="0.2">
      <c r="A19" s="9">
        <v>14</v>
      </c>
      <c r="B19" s="3" t="s">
        <v>249</v>
      </c>
      <c r="C19" s="3">
        <v>344</v>
      </c>
      <c r="D19" s="3">
        <v>163</v>
      </c>
      <c r="E19" s="3">
        <v>235</v>
      </c>
      <c r="F19" s="3">
        <v>273</v>
      </c>
      <c r="G19" s="3">
        <v>52</v>
      </c>
      <c r="H19" s="25">
        <v>6.4718795999999995E-2</v>
      </c>
      <c r="I19" s="13"/>
      <c r="J19" s="13"/>
      <c r="K19" s="13"/>
    </row>
    <row r="20" spans="1:11" ht="13.5" customHeight="1" x14ac:dyDescent="0.2">
      <c r="A20" s="9">
        <v>15</v>
      </c>
      <c r="B20" s="3" t="s">
        <v>250</v>
      </c>
      <c r="C20" s="3">
        <v>1354</v>
      </c>
      <c r="D20" s="3">
        <v>597</v>
      </c>
      <c r="E20" s="3">
        <v>631</v>
      </c>
      <c r="F20" s="3">
        <v>1053</v>
      </c>
      <c r="G20" s="3">
        <v>224</v>
      </c>
      <c r="H20" s="25">
        <v>0.88389345899999994</v>
      </c>
      <c r="I20" s="13"/>
      <c r="J20" s="13"/>
      <c r="K20" s="13"/>
    </row>
    <row r="21" spans="1:11" ht="13.5" customHeight="1" x14ac:dyDescent="0.2">
      <c r="A21" s="9">
        <v>16</v>
      </c>
      <c r="B21" s="3" t="s">
        <v>251</v>
      </c>
      <c r="C21" s="3">
        <v>111399</v>
      </c>
      <c r="D21" s="3">
        <v>71533</v>
      </c>
      <c r="E21" s="3">
        <v>111385</v>
      </c>
      <c r="F21" s="3">
        <v>61614</v>
      </c>
      <c r="G21" s="3">
        <v>24000</v>
      </c>
      <c r="H21" s="25">
        <v>29.016565468000007</v>
      </c>
      <c r="I21" s="13"/>
      <c r="J21" s="13"/>
      <c r="K21" s="13"/>
    </row>
    <row r="22" spans="1:11" ht="13.5" customHeight="1" x14ac:dyDescent="0.2">
      <c r="A22" s="9">
        <v>17</v>
      </c>
      <c r="B22" s="3" t="s">
        <v>252</v>
      </c>
      <c r="C22" s="3">
        <v>329337</v>
      </c>
      <c r="D22" s="3">
        <v>150074</v>
      </c>
      <c r="E22" s="3">
        <v>329337</v>
      </c>
      <c r="F22" s="3">
        <v>244511</v>
      </c>
      <c r="G22" s="3">
        <v>136239</v>
      </c>
      <c r="H22" s="25">
        <v>25.148095504</v>
      </c>
      <c r="I22" s="13"/>
      <c r="J22" s="13"/>
      <c r="K22" s="13"/>
    </row>
    <row r="23" spans="1:11" ht="13.5" customHeight="1" x14ac:dyDescent="0.2">
      <c r="A23" s="9">
        <v>18</v>
      </c>
      <c r="B23" s="3" t="s">
        <v>253</v>
      </c>
      <c r="C23" s="3">
        <v>44602</v>
      </c>
      <c r="D23" s="3">
        <v>20217</v>
      </c>
      <c r="E23" s="3">
        <v>36178</v>
      </c>
      <c r="F23" s="3">
        <v>36076</v>
      </c>
      <c r="G23" s="3">
        <v>5132</v>
      </c>
      <c r="H23" s="25">
        <v>17.450387033000002</v>
      </c>
      <c r="I23" s="13"/>
      <c r="J23" s="13"/>
      <c r="K23" s="13"/>
    </row>
    <row r="24" spans="1:11" ht="13.5" customHeight="1" x14ac:dyDescent="0.2">
      <c r="A24" s="9">
        <v>19</v>
      </c>
      <c r="B24" s="3" t="s">
        <v>254</v>
      </c>
      <c r="C24" s="3">
        <v>23197</v>
      </c>
      <c r="D24" s="3">
        <v>5974</v>
      </c>
      <c r="E24" s="3">
        <v>20023</v>
      </c>
      <c r="F24" s="3">
        <v>20103</v>
      </c>
      <c r="G24" s="3">
        <v>2879</v>
      </c>
      <c r="H24" s="25">
        <v>3.5048478109999999</v>
      </c>
      <c r="I24" s="13"/>
      <c r="J24" s="13"/>
      <c r="K24" s="13"/>
    </row>
    <row r="25" spans="1:11" ht="13.5" customHeight="1" x14ac:dyDescent="0.2">
      <c r="A25" s="9">
        <v>20</v>
      </c>
      <c r="B25" s="3" t="s">
        <v>255</v>
      </c>
      <c r="C25" s="3">
        <v>138</v>
      </c>
      <c r="D25" s="3">
        <v>60</v>
      </c>
      <c r="E25" s="3">
        <v>118</v>
      </c>
      <c r="F25" s="3">
        <v>89</v>
      </c>
      <c r="G25" s="3">
        <v>14</v>
      </c>
      <c r="H25" s="25">
        <v>2.4704E-2</v>
      </c>
      <c r="I25" s="13"/>
      <c r="J25" s="13"/>
      <c r="K25" s="13"/>
    </row>
    <row r="26" spans="1:11" ht="13.5" customHeight="1" x14ac:dyDescent="0.2">
      <c r="A26" s="9">
        <v>21</v>
      </c>
      <c r="B26" s="3" t="s">
        <v>215</v>
      </c>
      <c r="C26" s="3">
        <v>164</v>
      </c>
      <c r="D26" s="3">
        <v>73</v>
      </c>
      <c r="E26" s="3">
        <v>158</v>
      </c>
      <c r="F26" s="3">
        <v>135</v>
      </c>
      <c r="G26" s="3">
        <v>22</v>
      </c>
      <c r="H26" s="25">
        <v>2.2283476999999999E-2</v>
      </c>
      <c r="I26" s="13"/>
      <c r="J26" s="13"/>
      <c r="K26" s="13"/>
    </row>
    <row r="27" spans="1:11" ht="13.5" customHeight="1" x14ac:dyDescent="0.2">
      <c r="A27" s="9">
        <v>22</v>
      </c>
      <c r="B27" s="3" t="s">
        <v>256</v>
      </c>
      <c r="C27" s="3">
        <v>6945</v>
      </c>
      <c r="D27" s="3">
        <v>2565</v>
      </c>
      <c r="E27" s="3">
        <v>438</v>
      </c>
      <c r="F27" s="3">
        <v>4564</v>
      </c>
      <c r="G27" s="3">
        <v>2610</v>
      </c>
      <c r="H27" s="25">
        <v>0.83683861700000006</v>
      </c>
      <c r="I27" s="13"/>
      <c r="J27" s="13"/>
      <c r="K27" s="13"/>
    </row>
    <row r="28" spans="1:11" ht="13.5" customHeight="1" x14ac:dyDescent="0.2">
      <c r="A28" s="9">
        <v>23</v>
      </c>
      <c r="B28" s="3" t="s">
        <v>257</v>
      </c>
      <c r="C28" s="3">
        <v>515</v>
      </c>
      <c r="D28" s="3">
        <v>200</v>
      </c>
      <c r="E28" s="3">
        <v>391</v>
      </c>
      <c r="F28" s="3">
        <v>274</v>
      </c>
      <c r="G28" s="3">
        <v>51</v>
      </c>
      <c r="H28" s="25">
        <v>8.1170551000000007E-2</v>
      </c>
      <c r="I28" s="13"/>
      <c r="J28" s="13"/>
      <c r="K28" s="13"/>
    </row>
    <row r="29" spans="1:11" ht="13.5" customHeight="1" x14ac:dyDescent="0.2">
      <c r="A29" s="9">
        <v>24</v>
      </c>
      <c r="B29" s="3" t="s">
        <v>258</v>
      </c>
      <c r="C29" s="3">
        <v>17524</v>
      </c>
      <c r="D29" s="3">
        <v>17519</v>
      </c>
      <c r="E29" s="3">
        <v>17524</v>
      </c>
      <c r="F29" s="3">
        <v>9812</v>
      </c>
      <c r="G29" s="3">
        <v>7</v>
      </c>
      <c r="H29" s="25">
        <v>2.6601652809999998</v>
      </c>
      <c r="I29" s="13"/>
      <c r="J29" s="13"/>
      <c r="K29" s="13"/>
    </row>
    <row r="30" spans="1:11" ht="13.5" customHeight="1" x14ac:dyDescent="0.2">
      <c r="A30" s="9">
        <v>25</v>
      </c>
      <c r="B30" s="3" t="s">
        <v>259</v>
      </c>
      <c r="C30" s="3">
        <v>189</v>
      </c>
      <c r="D30" s="3">
        <v>78</v>
      </c>
      <c r="E30" s="3">
        <v>102</v>
      </c>
      <c r="F30" s="3">
        <v>166</v>
      </c>
      <c r="G30" s="3">
        <v>51</v>
      </c>
      <c r="H30" s="25">
        <v>4.6350026000000003E-2</v>
      </c>
      <c r="I30" s="13"/>
      <c r="J30" s="13"/>
      <c r="K30" s="13"/>
    </row>
    <row r="31" spans="1:11" ht="13.5" customHeight="1" x14ac:dyDescent="0.2">
      <c r="A31" s="9">
        <v>26</v>
      </c>
      <c r="B31" s="3" t="s">
        <v>260</v>
      </c>
      <c r="C31" s="3">
        <v>848</v>
      </c>
      <c r="D31" s="3">
        <v>518</v>
      </c>
      <c r="E31" s="3">
        <v>796</v>
      </c>
      <c r="F31" s="3">
        <v>624</v>
      </c>
      <c r="G31" s="3">
        <v>216</v>
      </c>
      <c r="H31" s="25">
        <v>0.10564800100000001</v>
      </c>
      <c r="I31" s="13"/>
      <c r="J31" s="13"/>
      <c r="K31" s="13"/>
    </row>
    <row r="32" spans="1:11" ht="13.5" customHeight="1" x14ac:dyDescent="0.2">
      <c r="A32" s="11"/>
      <c r="B32" s="4" t="s">
        <v>261</v>
      </c>
      <c r="C32" s="4">
        <f t="shared" ref="C32:H32" si="1">SUM(C18:C31)</f>
        <v>581379</v>
      </c>
      <c r="D32" s="4">
        <f t="shared" si="1"/>
        <v>286020</v>
      </c>
      <c r="E32" s="4">
        <f t="shared" si="1"/>
        <v>552173</v>
      </c>
      <c r="F32" s="4">
        <f t="shared" si="1"/>
        <v>414313</v>
      </c>
      <c r="G32" s="4">
        <f t="shared" si="1"/>
        <v>182221</v>
      </c>
      <c r="H32" s="26">
        <f t="shared" si="1"/>
        <v>99.621072322000018</v>
      </c>
      <c r="I32" s="15"/>
      <c r="J32" s="15"/>
      <c r="K32" s="15"/>
    </row>
    <row r="33" spans="1:11" ht="13.5" customHeight="1" x14ac:dyDescent="0.2">
      <c r="A33" s="9">
        <v>27</v>
      </c>
      <c r="B33" s="3" t="s">
        <v>262</v>
      </c>
      <c r="C33" s="3">
        <v>3620472</v>
      </c>
      <c r="D33" s="3">
        <v>2052854</v>
      </c>
      <c r="E33" s="3">
        <v>3329296</v>
      </c>
      <c r="F33" s="3">
        <v>2964861</v>
      </c>
      <c r="G33" s="3">
        <v>476085</v>
      </c>
      <c r="H33" s="25">
        <v>739.07520395100005</v>
      </c>
      <c r="I33" s="13"/>
      <c r="J33" s="13"/>
      <c r="K33" s="13"/>
    </row>
    <row r="34" spans="1:11" ht="13.5" customHeight="1" x14ac:dyDescent="0.2">
      <c r="A34" s="9">
        <v>28</v>
      </c>
      <c r="B34" s="3" t="s">
        <v>263</v>
      </c>
      <c r="C34" s="3">
        <v>1664391</v>
      </c>
      <c r="D34" s="3">
        <v>908177</v>
      </c>
      <c r="E34" s="3">
        <v>603833</v>
      </c>
      <c r="F34" s="3">
        <v>1555592</v>
      </c>
      <c r="G34" s="3">
        <v>323245</v>
      </c>
      <c r="H34" s="25">
        <v>403.18394470499993</v>
      </c>
      <c r="I34" s="13"/>
      <c r="J34" s="13"/>
      <c r="K34" s="13"/>
    </row>
    <row r="35" spans="1:11" ht="13.5" customHeight="1" x14ac:dyDescent="0.2">
      <c r="A35" s="11"/>
      <c r="B35" s="4" t="s">
        <v>264</v>
      </c>
      <c r="C35" s="4">
        <f t="shared" ref="C35:H35" si="2">C34+C33</f>
        <v>5284863</v>
      </c>
      <c r="D35" s="4">
        <f t="shared" si="2"/>
        <v>2961031</v>
      </c>
      <c r="E35" s="4">
        <f t="shared" si="2"/>
        <v>3933129</v>
      </c>
      <c r="F35" s="4">
        <f t="shared" si="2"/>
        <v>4520453</v>
      </c>
      <c r="G35" s="4">
        <f t="shared" si="2"/>
        <v>799330</v>
      </c>
      <c r="H35" s="26">
        <f t="shared" si="2"/>
        <v>1142.259148656</v>
      </c>
      <c r="I35" s="15"/>
      <c r="J35" s="15"/>
      <c r="K35" s="15"/>
    </row>
    <row r="36" spans="1:11" ht="13.5" customHeight="1" x14ac:dyDescent="0.2">
      <c r="A36" s="11"/>
      <c r="B36" s="4" t="s">
        <v>265</v>
      </c>
      <c r="C36" s="4">
        <f t="shared" ref="C36:H36" si="3">C35+C32+C17</f>
        <v>35397016</v>
      </c>
      <c r="D36" s="4">
        <f t="shared" si="3"/>
        <v>18825979</v>
      </c>
      <c r="E36" s="4">
        <f t="shared" si="3"/>
        <v>29140872</v>
      </c>
      <c r="F36" s="4">
        <f t="shared" si="3"/>
        <v>29447554</v>
      </c>
      <c r="G36" s="4">
        <f t="shared" si="3"/>
        <v>2761916</v>
      </c>
      <c r="H36" s="26">
        <f t="shared" si="3"/>
        <v>8257.3857116649997</v>
      </c>
      <c r="I36" s="15"/>
      <c r="J36" s="15"/>
      <c r="K36" s="15"/>
    </row>
    <row r="37" spans="1:11" ht="13.5" customHeight="1" x14ac:dyDescent="0.2">
      <c r="A37" s="18"/>
      <c r="B37" s="13"/>
      <c r="C37" s="13"/>
      <c r="D37" s="15" t="s">
        <v>141</v>
      </c>
      <c r="E37" s="13"/>
      <c r="F37" s="13"/>
      <c r="G37" s="13"/>
      <c r="H37" s="40"/>
      <c r="I37" s="13"/>
      <c r="J37" s="13"/>
      <c r="K37" s="13"/>
    </row>
    <row r="38" spans="1:11" ht="13.5" customHeight="1" x14ac:dyDescent="0.2">
      <c r="A38" s="18"/>
      <c r="B38" s="13"/>
      <c r="C38" s="13"/>
      <c r="D38" s="13"/>
      <c r="E38" s="13"/>
      <c r="F38" s="13"/>
      <c r="G38" s="13"/>
      <c r="H38" s="40"/>
      <c r="I38" s="13"/>
      <c r="J38" s="13"/>
      <c r="K38" s="13"/>
    </row>
    <row r="39" spans="1:11" ht="13.5" customHeight="1" x14ac:dyDescent="0.2">
      <c r="A39" s="18"/>
      <c r="B39" s="13"/>
      <c r="C39" s="13"/>
      <c r="D39" s="13"/>
      <c r="E39" s="13"/>
      <c r="F39" s="13"/>
      <c r="G39" s="13"/>
      <c r="H39" s="40"/>
      <c r="I39" s="13"/>
      <c r="J39" s="13"/>
      <c r="K39" s="13"/>
    </row>
    <row r="40" spans="1:11" ht="13.5" customHeight="1" x14ac:dyDescent="0.2">
      <c r="A40" s="18"/>
      <c r="B40" s="13"/>
      <c r="C40" s="13"/>
      <c r="D40" s="13"/>
      <c r="E40" s="13"/>
      <c r="F40" s="13"/>
      <c r="G40" s="13"/>
      <c r="H40" s="40"/>
      <c r="I40" s="13"/>
      <c r="J40" s="13"/>
      <c r="K40" s="13"/>
    </row>
    <row r="41" spans="1:11" ht="13.5" customHeight="1" x14ac:dyDescent="0.2">
      <c r="A41" s="18"/>
      <c r="B41" s="13"/>
      <c r="C41" s="13"/>
      <c r="D41" s="13"/>
      <c r="E41" s="13"/>
      <c r="F41" s="13"/>
      <c r="G41" s="13"/>
      <c r="H41" s="40"/>
      <c r="I41" s="13"/>
      <c r="J41" s="13"/>
      <c r="K41" s="13"/>
    </row>
    <row r="42" spans="1:11" ht="13.5" customHeight="1" x14ac:dyDescent="0.2">
      <c r="A42" s="18"/>
      <c r="B42" s="13"/>
      <c r="C42" s="13"/>
      <c r="D42" s="13"/>
      <c r="E42" s="13"/>
      <c r="F42" s="13"/>
      <c r="G42" s="13"/>
      <c r="H42" s="40"/>
      <c r="I42" s="13"/>
      <c r="J42" s="13"/>
      <c r="K42" s="13"/>
    </row>
    <row r="43" spans="1:11" ht="13.5" customHeight="1" x14ac:dyDescent="0.2">
      <c r="A43" s="18"/>
      <c r="B43" s="13"/>
      <c r="C43" s="13"/>
      <c r="D43" s="13"/>
      <c r="E43" s="13"/>
      <c r="F43" s="13"/>
      <c r="G43" s="13"/>
      <c r="H43" s="40"/>
      <c r="I43" s="13"/>
      <c r="J43" s="13"/>
      <c r="K43" s="13"/>
    </row>
    <row r="44" spans="1:11" ht="13.5" customHeight="1" x14ac:dyDescent="0.2">
      <c r="A44" s="18"/>
      <c r="B44" s="13"/>
      <c r="C44" s="13"/>
      <c r="D44" s="13"/>
      <c r="E44" s="13"/>
      <c r="F44" s="13"/>
      <c r="G44" s="13"/>
      <c r="H44" s="40"/>
      <c r="I44" s="13"/>
      <c r="J44" s="13"/>
      <c r="K44" s="13"/>
    </row>
    <row r="45" spans="1:11" ht="13.5" customHeight="1" x14ac:dyDescent="0.2">
      <c r="A45" s="18"/>
      <c r="B45" s="13"/>
      <c r="C45" s="13"/>
      <c r="D45" s="13"/>
      <c r="E45" s="13"/>
      <c r="F45" s="13"/>
      <c r="G45" s="13"/>
      <c r="H45" s="40"/>
      <c r="I45" s="13"/>
      <c r="J45" s="13"/>
      <c r="K45" s="13"/>
    </row>
    <row r="46" spans="1:11" ht="13.5" customHeight="1" x14ac:dyDescent="0.2">
      <c r="A46" s="18"/>
      <c r="B46" s="13"/>
      <c r="C46" s="13"/>
      <c r="D46" s="13"/>
      <c r="E46" s="13"/>
      <c r="F46" s="13"/>
      <c r="G46" s="13"/>
      <c r="H46" s="40"/>
      <c r="I46" s="13"/>
      <c r="J46" s="13"/>
      <c r="K46" s="13"/>
    </row>
    <row r="47" spans="1:11" ht="13.5" customHeight="1" x14ac:dyDescent="0.2">
      <c r="A47" s="18"/>
      <c r="B47" s="13"/>
      <c r="C47" s="13"/>
      <c r="D47" s="13"/>
      <c r="E47" s="13"/>
      <c r="F47" s="13"/>
      <c r="G47" s="13"/>
      <c r="H47" s="40"/>
      <c r="I47" s="13"/>
      <c r="J47" s="13"/>
      <c r="K47" s="13"/>
    </row>
    <row r="48" spans="1:11" ht="13.5" customHeight="1" x14ac:dyDescent="0.2">
      <c r="A48" s="18"/>
      <c r="B48" s="13"/>
      <c r="C48" s="13"/>
      <c r="D48" s="13"/>
      <c r="E48" s="13"/>
      <c r="F48" s="13"/>
      <c r="G48" s="13"/>
      <c r="H48" s="40"/>
      <c r="I48" s="13"/>
      <c r="J48" s="13"/>
      <c r="K48" s="13"/>
    </row>
    <row r="49" spans="1:11" ht="13.5" customHeight="1" x14ac:dyDescent="0.2">
      <c r="A49" s="18"/>
      <c r="B49" s="13"/>
      <c r="C49" s="13"/>
      <c r="D49" s="13"/>
      <c r="E49" s="13"/>
      <c r="F49" s="13"/>
      <c r="G49" s="13"/>
      <c r="H49" s="40"/>
      <c r="I49" s="13"/>
      <c r="J49" s="13"/>
      <c r="K49" s="13"/>
    </row>
    <row r="50" spans="1:11" ht="13.5" customHeight="1" x14ac:dyDescent="0.2">
      <c r="A50" s="18"/>
      <c r="B50" s="13"/>
      <c r="C50" s="13"/>
      <c r="D50" s="13"/>
      <c r="E50" s="13"/>
      <c r="F50" s="13"/>
      <c r="G50" s="13"/>
      <c r="H50" s="40"/>
      <c r="I50" s="13"/>
      <c r="J50" s="13"/>
      <c r="K50" s="13"/>
    </row>
    <row r="51" spans="1:11" ht="13.5" customHeight="1" x14ac:dyDescent="0.2">
      <c r="A51" s="18"/>
      <c r="B51" s="13"/>
      <c r="C51" s="13"/>
      <c r="D51" s="13"/>
      <c r="E51" s="13"/>
      <c r="F51" s="13"/>
      <c r="G51" s="13"/>
      <c r="H51" s="40"/>
      <c r="I51" s="13"/>
      <c r="J51" s="13"/>
      <c r="K51" s="13"/>
    </row>
    <row r="52" spans="1:11" ht="13.5" customHeight="1" x14ac:dyDescent="0.2">
      <c r="A52" s="18"/>
      <c r="B52" s="13"/>
      <c r="C52" s="13"/>
      <c r="D52" s="13"/>
      <c r="E52" s="13"/>
      <c r="F52" s="13"/>
      <c r="G52" s="13"/>
      <c r="H52" s="40"/>
      <c r="I52" s="13"/>
      <c r="J52" s="13"/>
      <c r="K52" s="13"/>
    </row>
    <row r="53" spans="1:11" ht="13.5" customHeight="1" x14ac:dyDescent="0.2">
      <c r="A53" s="18"/>
      <c r="B53" s="13"/>
      <c r="C53" s="13"/>
      <c r="D53" s="13"/>
      <c r="E53" s="13"/>
      <c r="F53" s="13"/>
      <c r="G53" s="13"/>
      <c r="H53" s="40"/>
      <c r="I53" s="13"/>
      <c r="J53" s="13"/>
      <c r="K53" s="13"/>
    </row>
    <row r="54" spans="1:11" ht="13.5" customHeight="1" x14ac:dyDescent="0.2">
      <c r="A54" s="18"/>
      <c r="B54" s="13"/>
      <c r="C54" s="13"/>
      <c r="D54" s="13"/>
      <c r="E54" s="13"/>
      <c r="F54" s="13"/>
      <c r="G54" s="13"/>
      <c r="H54" s="40"/>
      <c r="I54" s="13"/>
      <c r="J54" s="13"/>
      <c r="K54" s="13"/>
    </row>
    <row r="55" spans="1:11" ht="13.5" customHeight="1" x14ac:dyDescent="0.2">
      <c r="A55" s="18"/>
      <c r="B55" s="13"/>
      <c r="C55" s="13"/>
      <c r="D55" s="13"/>
      <c r="E55" s="13"/>
      <c r="F55" s="13"/>
      <c r="G55" s="13"/>
      <c r="H55" s="40"/>
      <c r="I55" s="13"/>
      <c r="J55" s="13"/>
      <c r="K55" s="13"/>
    </row>
    <row r="56" spans="1:11" ht="13.5" customHeight="1" x14ac:dyDescent="0.2">
      <c r="A56" s="18"/>
      <c r="B56" s="13"/>
      <c r="C56" s="13"/>
      <c r="D56" s="13"/>
      <c r="E56" s="13"/>
      <c r="F56" s="13"/>
      <c r="G56" s="13"/>
      <c r="H56" s="40"/>
      <c r="I56" s="13"/>
      <c r="J56" s="13"/>
      <c r="K56" s="13"/>
    </row>
    <row r="57" spans="1:11" ht="13.5" customHeight="1" x14ac:dyDescent="0.2">
      <c r="A57" s="18"/>
      <c r="B57" s="13"/>
      <c r="C57" s="13"/>
      <c r="D57" s="13"/>
      <c r="E57" s="13"/>
      <c r="F57" s="13"/>
      <c r="G57" s="13"/>
      <c r="H57" s="40"/>
      <c r="I57" s="13"/>
      <c r="J57" s="13"/>
      <c r="K57" s="13"/>
    </row>
    <row r="58" spans="1:11" ht="13.5" customHeight="1" x14ac:dyDescent="0.2">
      <c r="A58" s="18"/>
      <c r="B58" s="13"/>
      <c r="C58" s="13"/>
      <c r="D58" s="13"/>
      <c r="E58" s="13"/>
      <c r="F58" s="13"/>
      <c r="G58" s="13"/>
      <c r="H58" s="40"/>
      <c r="I58" s="13"/>
      <c r="J58" s="13"/>
      <c r="K58" s="13"/>
    </row>
    <row r="59" spans="1:11" ht="13.5" customHeight="1" x14ac:dyDescent="0.2">
      <c r="A59" s="18"/>
      <c r="B59" s="13"/>
      <c r="C59" s="13"/>
      <c r="D59" s="13"/>
      <c r="E59" s="13"/>
      <c r="F59" s="13"/>
      <c r="G59" s="13"/>
      <c r="H59" s="40"/>
      <c r="I59" s="13"/>
      <c r="J59" s="13"/>
      <c r="K59" s="13"/>
    </row>
    <row r="60" spans="1:11" ht="13.5" customHeight="1" x14ac:dyDescent="0.2">
      <c r="A60" s="18"/>
      <c r="B60" s="13"/>
      <c r="C60" s="13"/>
      <c r="D60" s="13"/>
      <c r="E60" s="13"/>
      <c r="F60" s="13"/>
      <c r="G60" s="13"/>
      <c r="H60" s="40"/>
      <c r="I60" s="13"/>
      <c r="J60" s="13"/>
      <c r="K60" s="13"/>
    </row>
    <row r="61" spans="1:11" ht="13.5" customHeight="1" x14ac:dyDescent="0.2">
      <c r="A61" s="18"/>
      <c r="B61" s="13"/>
      <c r="C61" s="13"/>
      <c r="D61" s="13"/>
      <c r="E61" s="13"/>
      <c r="F61" s="13"/>
      <c r="G61" s="13"/>
      <c r="H61" s="40"/>
      <c r="I61" s="13"/>
      <c r="J61" s="13"/>
      <c r="K61" s="13"/>
    </row>
    <row r="62" spans="1:11" ht="13.5" customHeight="1" x14ac:dyDescent="0.2">
      <c r="A62" s="18"/>
      <c r="B62" s="13"/>
      <c r="C62" s="13"/>
      <c r="D62" s="13"/>
      <c r="E62" s="13"/>
      <c r="F62" s="13"/>
      <c r="G62" s="13"/>
      <c r="H62" s="40"/>
      <c r="I62" s="13"/>
      <c r="J62" s="13"/>
      <c r="K62" s="13"/>
    </row>
    <row r="63" spans="1:11" ht="13.5" customHeight="1" x14ac:dyDescent="0.2">
      <c r="A63" s="18"/>
      <c r="B63" s="13"/>
      <c r="C63" s="13"/>
      <c r="D63" s="13"/>
      <c r="E63" s="13"/>
      <c r="F63" s="13"/>
      <c r="G63" s="13"/>
      <c r="H63" s="40"/>
      <c r="I63" s="13"/>
      <c r="J63" s="13"/>
      <c r="K63" s="13"/>
    </row>
    <row r="64" spans="1:11" ht="13.5" customHeight="1" x14ac:dyDescent="0.2">
      <c r="A64" s="18"/>
      <c r="B64" s="13"/>
      <c r="C64" s="13"/>
      <c r="D64" s="13"/>
      <c r="E64" s="13"/>
      <c r="F64" s="13"/>
      <c r="G64" s="13"/>
      <c r="H64" s="40"/>
      <c r="I64" s="13"/>
      <c r="J64" s="13"/>
      <c r="K64" s="13"/>
    </row>
    <row r="65" spans="1:11" ht="13.5" customHeight="1" x14ac:dyDescent="0.2">
      <c r="A65" s="18"/>
      <c r="B65" s="13"/>
      <c r="C65" s="13"/>
      <c r="D65" s="13"/>
      <c r="E65" s="13"/>
      <c r="F65" s="13"/>
      <c r="G65" s="13"/>
      <c r="H65" s="40"/>
      <c r="I65" s="13"/>
      <c r="J65" s="13"/>
      <c r="K65" s="13"/>
    </row>
    <row r="66" spans="1:11" ht="13.5" customHeight="1" x14ac:dyDescent="0.2">
      <c r="A66" s="18"/>
      <c r="B66" s="13"/>
      <c r="C66" s="13"/>
      <c r="D66" s="13"/>
      <c r="E66" s="13"/>
      <c r="F66" s="13"/>
      <c r="G66" s="13"/>
      <c r="H66" s="40"/>
      <c r="I66" s="13"/>
      <c r="J66" s="13"/>
      <c r="K66" s="13"/>
    </row>
    <row r="67" spans="1:11" ht="13.5" customHeight="1" x14ac:dyDescent="0.2">
      <c r="A67" s="18"/>
      <c r="B67" s="13"/>
      <c r="C67" s="13"/>
      <c r="D67" s="13"/>
      <c r="E67" s="13"/>
      <c r="F67" s="13"/>
      <c r="G67" s="13"/>
      <c r="H67" s="40"/>
      <c r="I67" s="13"/>
      <c r="J67" s="13"/>
      <c r="K67" s="13"/>
    </row>
    <row r="68" spans="1:11" ht="13.5" customHeight="1" x14ac:dyDescent="0.2">
      <c r="A68" s="18"/>
      <c r="B68" s="13"/>
      <c r="C68" s="13"/>
      <c r="D68" s="13"/>
      <c r="E68" s="13"/>
      <c r="F68" s="13"/>
      <c r="G68" s="13"/>
      <c r="H68" s="40"/>
      <c r="I68" s="13"/>
      <c r="J68" s="13"/>
      <c r="K68" s="13"/>
    </row>
    <row r="69" spans="1:11" ht="13.5" customHeight="1" x14ac:dyDescent="0.2">
      <c r="A69" s="18"/>
      <c r="B69" s="13"/>
      <c r="C69" s="13"/>
      <c r="D69" s="13"/>
      <c r="E69" s="13"/>
      <c r="F69" s="13"/>
      <c r="G69" s="13"/>
      <c r="H69" s="40"/>
      <c r="I69" s="13"/>
      <c r="J69" s="13"/>
      <c r="K69" s="13"/>
    </row>
    <row r="70" spans="1:11" ht="13.5" customHeight="1" x14ac:dyDescent="0.2">
      <c r="A70" s="18"/>
      <c r="B70" s="13"/>
      <c r="C70" s="13"/>
      <c r="D70" s="13"/>
      <c r="E70" s="13"/>
      <c r="F70" s="13"/>
      <c r="G70" s="13"/>
      <c r="H70" s="40"/>
      <c r="I70" s="13"/>
      <c r="J70" s="13"/>
      <c r="K70" s="13"/>
    </row>
    <row r="71" spans="1:11" ht="13.5" customHeight="1" x14ac:dyDescent="0.2">
      <c r="A71" s="18"/>
      <c r="B71" s="13"/>
      <c r="C71" s="13"/>
      <c r="D71" s="13"/>
      <c r="E71" s="13"/>
      <c r="F71" s="13"/>
      <c r="G71" s="13"/>
      <c r="H71" s="40"/>
      <c r="I71" s="13"/>
      <c r="J71" s="13"/>
      <c r="K71" s="13"/>
    </row>
    <row r="72" spans="1:11" ht="13.5" customHeight="1" x14ac:dyDescent="0.2">
      <c r="A72" s="18"/>
      <c r="B72" s="13"/>
      <c r="C72" s="13"/>
      <c r="D72" s="13"/>
      <c r="E72" s="13"/>
      <c r="F72" s="13"/>
      <c r="G72" s="13"/>
      <c r="H72" s="40"/>
      <c r="I72" s="13"/>
      <c r="J72" s="13"/>
      <c r="K72" s="13"/>
    </row>
    <row r="73" spans="1:11" ht="13.5" customHeight="1" x14ac:dyDescent="0.2">
      <c r="A73" s="18"/>
      <c r="B73" s="13"/>
      <c r="C73" s="13"/>
      <c r="D73" s="13"/>
      <c r="E73" s="13"/>
      <c r="F73" s="13"/>
      <c r="G73" s="13"/>
      <c r="H73" s="40"/>
      <c r="I73" s="13"/>
      <c r="J73" s="13"/>
      <c r="K73" s="13"/>
    </row>
    <row r="74" spans="1:11" ht="13.5" customHeight="1" x14ac:dyDescent="0.2">
      <c r="A74" s="18"/>
      <c r="B74" s="13"/>
      <c r="C74" s="13"/>
      <c r="D74" s="13"/>
      <c r="E74" s="13"/>
      <c r="F74" s="13"/>
      <c r="G74" s="13"/>
      <c r="H74" s="40"/>
      <c r="I74" s="13"/>
      <c r="J74" s="13"/>
      <c r="K74" s="13"/>
    </row>
    <row r="75" spans="1:11" ht="13.5" customHeight="1" x14ac:dyDescent="0.2">
      <c r="A75" s="18"/>
      <c r="B75" s="13"/>
      <c r="C75" s="13"/>
      <c r="D75" s="13"/>
      <c r="E75" s="13"/>
      <c r="F75" s="13"/>
      <c r="G75" s="13"/>
      <c r="H75" s="40"/>
      <c r="I75" s="13"/>
      <c r="J75" s="13"/>
      <c r="K75" s="13"/>
    </row>
    <row r="76" spans="1:11" ht="13.5" customHeight="1" x14ac:dyDescent="0.2">
      <c r="A76" s="18"/>
      <c r="B76" s="13"/>
      <c r="C76" s="13"/>
      <c r="D76" s="13"/>
      <c r="E76" s="13"/>
      <c r="F76" s="13"/>
      <c r="G76" s="13"/>
      <c r="H76" s="40"/>
      <c r="I76" s="13"/>
      <c r="J76" s="13"/>
      <c r="K76" s="13"/>
    </row>
    <row r="77" spans="1:11" ht="13.5" customHeight="1" x14ac:dyDescent="0.2">
      <c r="A77" s="18"/>
      <c r="B77" s="13"/>
      <c r="C77" s="13"/>
      <c r="D77" s="13"/>
      <c r="E77" s="13"/>
      <c r="F77" s="13"/>
      <c r="G77" s="13"/>
      <c r="H77" s="40"/>
      <c r="I77" s="13"/>
      <c r="J77" s="13"/>
      <c r="K77" s="13"/>
    </row>
    <row r="78" spans="1:11" ht="13.5" customHeight="1" x14ac:dyDescent="0.2">
      <c r="A78" s="18"/>
      <c r="B78" s="13"/>
      <c r="C78" s="13"/>
      <c r="D78" s="13"/>
      <c r="E78" s="13"/>
      <c r="F78" s="13"/>
      <c r="G78" s="13"/>
      <c r="H78" s="40"/>
      <c r="I78" s="13"/>
      <c r="J78" s="13"/>
      <c r="K78" s="13"/>
    </row>
    <row r="79" spans="1:11" ht="13.5" customHeight="1" x14ac:dyDescent="0.2">
      <c r="A79" s="18"/>
      <c r="B79" s="13"/>
      <c r="C79" s="13"/>
      <c r="D79" s="13"/>
      <c r="E79" s="13"/>
      <c r="F79" s="13"/>
      <c r="G79" s="13"/>
      <c r="H79" s="40"/>
      <c r="I79" s="13"/>
      <c r="J79" s="13"/>
      <c r="K79" s="13"/>
    </row>
    <row r="80" spans="1:11" ht="13.5" customHeight="1" x14ac:dyDescent="0.2">
      <c r="A80" s="18"/>
      <c r="B80" s="13"/>
      <c r="C80" s="13"/>
      <c r="D80" s="13"/>
      <c r="E80" s="13"/>
      <c r="F80" s="13"/>
      <c r="G80" s="13"/>
      <c r="H80" s="40"/>
      <c r="I80" s="13"/>
      <c r="J80" s="13"/>
      <c r="K80" s="13"/>
    </row>
    <row r="81" spans="1:11" ht="13.5" customHeight="1" x14ac:dyDescent="0.2">
      <c r="A81" s="18"/>
      <c r="B81" s="13"/>
      <c r="C81" s="13"/>
      <c r="D81" s="13"/>
      <c r="E81" s="13"/>
      <c r="F81" s="13"/>
      <c r="G81" s="13"/>
      <c r="H81" s="40"/>
      <c r="I81" s="13"/>
      <c r="J81" s="13"/>
      <c r="K81" s="13"/>
    </row>
    <row r="82" spans="1:11" ht="13.5" customHeight="1" x14ac:dyDescent="0.2">
      <c r="A82" s="18"/>
      <c r="B82" s="13"/>
      <c r="C82" s="13"/>
      <c r="D82" s="13"/>
      <c r="E82" s="13"/>
      <c r="F82" s="13"/>
      <c r="G82" s="13"/>
      <c r="H82" s="40"/>
      <c r="I82" s="13"/>
      <c r="J82" s="13"/>
      <c r="K82" s="13"/>
    </row>
    <row r="83" spans="1:11" ht="13.5" customHeight="1" x14ac:dyDescent="0.2">
      <c r="A83" s="18"/>
      <c r="B83" s="13"/>
      <c r="C83" s="13"/>
      <c r="D83" s="13"/>
      <c r="E83" s="13"/>
      <c r="F83" s="13"/>
      <c r="G83" s="13"/>
      <c r="H83" s="40"/>
      <c r="I83" s="13"/>
      <c r="J83" s="13"/>
      <c r="K83" s="13"/>
    </row>
    <row r="84" spans="1:11" ht="13.5" customHeight="1" x14ac:dyDescent="0.2">
      <c r="A84" s="18"/>
      <c r="B84" s="13"/>
      <c r="C84" s="13"/>
      <c r="D84" s="13"/>
      <c r="E84" s="13"/>
      <c r="F84" s="13"/>
      <c r="G84" s="13"/>
      <c r="H84" s="40"/>
      <c r="I84" s="13"/>
      <c r="J84" s="13"/>
      <c r="K84" s="13"/>
    </row>
    <row r="85" spans="1:11" ht="13.5" customHeight="1" x14ac:dyDescent="0.2">
      <c r="A85" s="18"/>
      <c r="B85" s="13"/>
      <c r="C85" s="13"/>
      <c r="D85" s="13"/>
      <c r="E85" s="13"/>
      <c r="F85" s="13"/>
      <c r="G85" s="13"/>
      <c r="H85" s="40"/>
      <c r="I85" s="13"/>
      <c r="J85" s="13"/>
      <c r="K85" s="13"/>
    </row>
    <row r="86" spans="1:11" ht="13.5" customHeight="1" x14ac:dyDescent="0.2">
      <c r="A86" s="18"/>
      <c r="B86" s="13"/>
      <c r="C86" s="13"/>
      <c r="D86" s="13"/>
      <c r="E86" s="13"/>
      <c r="F86" s="13"/>
      <c r="G86" s="13"/>
      <c r="H86" s="40"/>
      <c r="I86" s="13"/>
      <c r="J86" s="13"/>
      <c r="K86" s="13"/>
    </row>
    <row r="87" spans="1:11" ht="13.5" customHeight="1" x14ac:dyDescent="0.2">
      <c r="A87" s="18"/>
      <c r="B87" s="13"/>
      <c r="C87" s="13"/>
      <c r="D87" s="13"/>
      <c r="E87" s="13"/>
      <c r="F87" s="13"/>
      <c r="G87" s="13"/>
      <c r="H87" s="40"/>
      <c r="I87" s="13"/>
      <c r="J87" s="13"/>
      <c r="K87" s="13"/>
    </row>
    <row r="88" spans="1:11" ht="13.5" customHeight="1" x14ac:dyDescent="0.2">
      <c r="A88" s="18"/>
      <c r="B88" s="13"/>
      <c r="C88" s="13"/>
      <c r="D88" s="13"/>
      <c r="E88" s="13"/>
      <c r="F88" s="13"/>
      <c r="G88" s="13"/>
      <c r="H88" s="40"/>
      <c r="I88" s="13"/>
      <c r="J88" s="13"/>
      <c r="K88" s="13"/>
    </row>
    <row r="89" spans="1:11" ht="13.5" customHeight="1" x14ac:dyDescent="0.2">
      <c r="A89" s="18"/>
      <c r="B89" s="13"/>
      <c r="C89" s="13"/>
      <c r="D89" s="13"/>
      <c r="E89" s="13"/>
      <c r="F89" s="13"/>
      <c r="G89" s="13"/>
      <c r="H89" s="40"/>
      <c r="I89" s="13"/>
      <c r="J89" s="13"/>
      <c r="K89" s="13"/>
    </row>
    <row r="90" spans="1:11" ht="13.5" customHeight="1" x14ac:dyDescent="0.2">
      <c r="A90" s="18"/>
      <c r="B90" s="13"/>
      <c r="C90" s="13"/>
      <c r="D90" s="13"/>
      <c r="E90" s="13"/>
      <c r="F90" s="13"/>
      <c r="G90" s="13"/>
      <c r="H90" s="40"/>
      <c r="I90" s="13"/>
      <c r="J90" s="13"/>
      <c r="K90" s="13"/>
    </row>
    <row r="91" spans="1:11" ht="13.5" customHeight="1" x14ac:dyDescent="0.2">
      <c r="A91" s="18"/>
      <c r="B91" s="13"/>
      <c r="C91" s="13"/>
      <c r="D91" s="13"/>
      <c r="E91" s="13"/>
      <c r="F91" s="13"/>
      <c r="G91" s="13"/>
      <c r="H91" s="40"/>
      <c r="I91" s="13"/>
      <c r="J91" s="13"/>
      <c r="K91" s="13"/>
    </row>
    <row r="92" spans="1:11" ht="13.5" customHeight="1" x14ac:dyDescent="0.2">
      <c r="A92" s="18"/>
      <c r="B92" s="13"/>
      <c r="C92" s="13"/>
      <c r="D92" s="13"/>
      <c r="E92" s="13"/>
      <c r="F92" s="13"/>
      <c r="G92" s="13"/>
      <c r="H92" s="40"/>
      <c r="I92" s="13"/>
      <c r="J92" s="13"/>
      <c r="K92" s="13"/>
    </row>
    <row r="93" spans="1:11" ht="13.5" customHeight="1" x14ac:dyDescent="0.2">
      <c r="A93" s="18"/>
      <c r="B93" s="13"/>
      <c r="C93" s="13"/>
      <c r="D93" s="13"/>
      <c r="E93" s="13"/>
      <c r="F93" s="13"/>
      <c r="G93" s="13"/>
      <c r="H93" s="40"/>
      <c r="I93" s="13"/>
      <c r="J93" s="13"/>
      <c r="K93" s="13"/>
    </row>
    <row r="94" spans="1:11" ht="13.5" customHeight="1" x14ac:dyDescent="0.2">
      <c r="A94" s="18"/>
      <c r="B94" s="13"/>
      <c r="C94" s="13"/>
      <c r="D94" s="13"/>
      <c r="E94" s="13"/>
      <c r="F94" s="13"/>
      <c r="G94" s="13"/>
      <c r="H94" s="40"/>
      <c r="I94" s="13"/>
      <c r="J94" s="13"/>
      <c r="K94" s="13"/>
    </row>
    <row r="95" spans="1:11" ht="13.5" customHeight="1" x14ac:dyDescent="0.2">
      <c r="A95" s="18"/>
      <c r="B95" s="13"/>
      <c r="C95" s="13"/>
      <c r="D95" s="13"/>
      <c r="E95" s="13"/>
      <c r="F95" s="13"/>
      <c r="G95" s="13"/>
      <c r="H95" s="40"/>
      <c r="I95" s="13"/>
      <c r="J95" s="13"/>
      <c r="K95" s="13"/>
    </row>
    <row r="96" spans="1:11" ht="13.5" customHeight="1" x14ac:dyDescent="0.2">
      <c r="A96" s="18"/>
      <c r="B96" s="13"/>
      <c r="C96" s="13"/>
      <c r="D96" s="13"/>
      <c r="E96" s="13"/>
      <c r="F96" s="13"/>
      <c r="G96" s="13"/>
      <c r="H96" s="40"/>
      <c r="I96" s="13"/>
      <c r="J96" s="13"/>
      <c r="K96" s="13"/>
    </row>
    <row r="97" spans="1:11" ht="13.5" customHeight="1" x14ac:dyDescent="0.2">
      <c r="A97" s="18"/>
      <c r="B97" s="13"/>
      <c r="C97" s="13"/>
      <c r="D97" s="13"/>
      <c r="E97" s="13"/>
      <c r="F97" s="13"/>
      <c r="G97" s="13"/>
      <c r="H97" s="40"/>
      <c r="I97" s="13"/>
      <c r="J97" s="13"/>
      <c r="K97" s="13"/>
    </row>
    <row r="98" spans="1:11" ht="13.5" customHeight="1" x14ac:dyDescent="0.2">
      <c r="A98" s="18"/>
      <c r="B98" s="13"/>
      <c r="C98" s="13"/>
      <c r="D98" s="13"/>
      <c r="E98" s="13"/>
      <c r="F98" s="13"/>
      <c r="G98" s="13"/>
      <c r="H98" s="40"/>
      <c r="I98" s="13"/>
      <c r="J98" s="13"/>
      <c r="K98" s="13"/>
    </row>
    <row r="99" spans="1:11" ht="13.5" customHeight="1" x14ac:dyDescent="0.2">
      <c r="A99" s="18"/>
      <c r="B99" s="13"/>
      <c r="C99" s="13"/>
      <c r="D99" s="13"/>
      <c r="E99" s="13"/>
      <c r="F99" s="13"/>
      <c r="G99" s="13"/>
      <c r="H99" s="40"/>
      <c r="I99" s="13"/>
      <c r="J99" s="13"/>
      <c r="K99" s="13"/>
    </row>
    <row r="100" spans="1:11" ht="13.5" customHeight="1" x14ac:dyDescent="0.2">
      <c r="A100" s="18"/>
      <c r="B100" s="13"/>
      <c r="C100" s="13"/>
      <c r="D100" s="13"/>
      <c r="E100" s="13"/>
      <c r="F100" s="13"/>
      <c r="G100" s="13"/>
      <c r="H100" s="40"/>
      <c r="I100" s="13"/>
      <c r="J100" s="13"/>
      <c r="K100" s="13"/>
    </row>
  </sheetData>
  <mergeCells count="1">
    <mergeCell ref="A1:H1"/>
  </mergeCells>
  <pageMargins left="1.2" right="0.45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4.85546875" customWidth="1"/>
    <col min="2" max="2" width="14.140625" customWidth="1"/>
    <col min="3" max="3" width="7.85546875" customWidth="1"/>
    <col min="4" max="4" width="9.85546875" customWidth="1"/>
    <col min="5" max="5" width="7.85546875" customWidth="1"/>
    <col min="6" max="6" width="9.140625" customWidth="1"/>
    <col min="7" max="14" width="7.85546875" customWidth="1"/>
    <col min="15" max="15" width="9.5703125" customWidth="1"/>
    <col min="16" max="19" width="7.85546875" customWidth="1"/>
  </cols>
  <sheetData>
    <row r="1" spans="1:19" ht="53.25" customHeight="1" x14ac:dyDescent="0.2">
      <c r="A1" s="527" t="s">
        <v>266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2"/>
    </row>
    <row r="2" spans="1:19" ht="24" customHeight="1" x14ac:dyDescent="0.2">
      <c r="A2" s="31" t="s">
        <v>163</v>
      </c>
      <c r="B2" s="31" t="s">
        <v>267</v>
      </c>
      <c r="C2" s="512" t="s">
        <v>268</v>
      </c>
      <c r="D2" s="511"/>
      <c r="E2" s="509" t="s">
        <v>269</v>
      </c>
      <c r="F2" s="510"/>
      <c r="G2" s="510"/>
      <c r="H2" s="510"/>
      <c r="I2" s="510"/>
      <c r="J2" s="510"/>
      <c r="K2" s="510"/>
      <c r="L2" s="511"/>
      <c r="M2" s="509" t="s">
        <v>270</v>
      </c>
      <c r="N2" s="510"/>
      <c r="O2" s="510"/>
      <c r="P2" s="510"/>
      <c r="Q2" s="510"/>
      <c r="R2" s="511"/>
      <c r="S2" s="2"/>
    </row>
    <row r="3" spans="1:19" ht="12.75" customHeight="1" x14ac:dyDescent="0.2">
      <c r="A3" s="43"/>
      <c r="B3" s="43"/>
      <c r="C3" s="44" t="s">
        <v>271</v>
      </c>
      <c r="D3" s="44" t="s">
        <v>272</v>
      </c>
      <c r="E3" s="44" t="s">
        <v>273</v>
      </c>
      <c r="F3" s="44" t="s">
        <v>274</v>
      </c>
      <c r="G3" s="45" t="s">
        <v>275</v>
      </c>
      <c r="H3" s="45" t="s">
        <v>276</v>
      </c>
      <c r="I3" s="45" t="s">
        <v>277</v>
      </c>
      <c r="J3" s="45" t="s">
        <v>278</v>
      </c>
      <c r="K3" s="45" t="s">
        <v>279</v>
      </c>
      <c r="L3" s="45" t="s">
        <v>280</v>
      </c>
      <c r="M3" s="44" t="s">
        <v>281</v>
      </c>
      <c r="N3" s="44" t="s">
        <v>282</v>
      </c>
      <c r="O3" s="44" t="s">
        <v>283</v>
      </c>
      <c r="P3" s="45" t="s">
        <v>284</v>
      </c>
      <c r="Q3" s="45" t="s">
        <v>285</v>
      </c>
      <c r="R3" s="45" t="s">
        <v>286</v>
      </c>
      <c r="S3" s="2"/>
    </row>
    <row r="4" spans="1:19" ht="12" customHeight="1" x14ac:dyDescent="0.2">
      <c r="A4" s="29">
        <v>1</v>
      </c>
      <c r="B4" s="46" t="s">
        <v>287</v>
      </c>
      <c r="C4" s="47">
        <v>14</v>
      </c>
      <c r="D4" s="47">
        <v>380</v>
      </c>
      <c r="E4" s="47" t="s">
        <v>288</v>
      </c>
      <c r="F4" s="47">
        <v>409</v>
      </c>
      <c r="G4" s="47" t="s">
        <v>289</v>
      </c>
      <c r="H4" s="47" t="s">
        <v>290</v>
      </c>
      <c r="I4" s="47" t="s">
        <v>291</v>
      </c>
      <c r="J4" s="47" t="s">
        <v>292</v>
      </c>
      <c r="K4" s="47" t="s">
        <v>293</v>
      </c>
      <c r="L4" s="47">
        <v>0</v>
      </c>
      <c r="M4" s="47" t="s">
        <v>294</v>
      </c>
      <c r="N4" s="47" t="s">
        <v>295</v>
      </c>
      <c r="O4" s="47" t="s">
        <v>296</v>
      </c>
      <c r="P4" s="47" t="s">
        <v>297</v>
      </c>
      <c r="Q4" s="47" t="s">
        <v>298</v>
      </c>
      <c r="R4" s="47" t="s">
        <v>299</v>
      </c>
      <c r="S4" s="48" t="s">
        <v>300</v>
      </c>
    </row>
    <row r="5" spans="1:19" ht="12" customHeight="1" x14ac:dyDescent="0.2">
      <c r="A5" s="29">
        <v>2</v>
      </c>
      <c r="B5" s="46" t="s">
        <v>301</v>
      </c>
      <c r="C5" s="47">
        <v>18</v>
      </c>
      <c r="D5" s="47">
        <v>400</v>
      </c>
      <c r="E5" s="47" t="s">
        <v>288</v>
      </c>
      <c r="F5" s="47" t="s">
        <v>302</v>
      </c>
      <c r="G5" s="47" t="s">
        <v>303</v>
      </c>
      <c r="H5" s="47" t="s">
        <v>304</v>
      </c>
      <c r="I5" s="47" t="s">
        <v>305</v>
      </c>
      <c r="J5" s="47" t="s">
        <v>306</v>
      </c>
      <c r="K5" s="47">
        <v>0</v>
      </c>
      <c r="L5" s="47">
        <v>0</v>
      </c>
      <c r="M5" s="47" t="s">
        <v>307</v>
      </c>
      <c r="N5" s="47" t="s">
        <v>308</v>
      </c>
      <c r="O5" s="47" t="s">
        <v>309</v>
      </c>
      <c r="P5" s="47" t="s">
        <v>310</v>
      </c>
      <c r="Q5" s="47" t="s">
        <v>311</v>
      </c>
      <c r="R5" s="47" t="s">
        <v>312</v>
      </c>
      <c r="S5" s="2" t="s">
        <v>313</v>
      </c>
    </row>
    <row r="6" spans="1:19" ht="12" customHeight="1" x14ac:dyDescent="0.2">
      <c r="A6" s="29">
        <v>3</v>
      </c>
      <c r="B6" s="46" t="s">
        <v>314</v>
      </c>
      <c r="C6" s="47">
        <v>15</v>
      </c>
      <c r="D6" s="47">
        <v>375</v>
      </c>
      <c r="E6" s="47" t="s">
        <v>315</v>
      </c>
      <c r="F6" s="47" t="s">
        <v>316</v>
      </c>
      <c r="G6" s="47" t="s">
        <v>317</v>
      </c>
      <c r="H6" s="47">
        <v>0</v>
      </c>
      <c r="I6" s="47" t="s">
        <v>318</v>
      </c>
      <c r="J6" s="47" t="s">
        <v>319</v>
      </c>
      <c r="K6" s="47" t="s">
        <v>320</v>
      </c>
      <c r="L6" s="47">
        <v>0</v>
      </c>
      <c r="M6" s="47" t="s">
        <v>321</v>
      </c>
      <c r="N6" s="47" t="s">
        <v>322</v>
      </c>
      <c r="O6" s="47" t="s">
        <v>323</v>
      </c>
      <c r="P6" s="47" t="s">
        <v>324</v>
      </c>
      <c r="Q6" s="47" t="s">
        <v>325</v>
      </c>
      <c r="R6" s="47" t="s">
        <v>326</v>
      </c>
      <c r="S6" s="2" t="s">
        <v>327</v>
      </c>
    </row>
    <row r="7" spans="1:19" ht="12" customHeight="1" x14ac:dyDescent="0.2">
      <c r="A7" s="29">
        <v>4</v>
      </c>
      <c r="B7" s="46" t="s">
        <v>328</v>
      </c>
      <c r="C7" s="47">
        <v>16</v>
      </c>
      <c r="D7" s="47">
        <v>450</v>
      </c>
      <c r="E7" s="47" t="s">
        <v>329</v>
      </c>
      <c r="F7" s="47" t="s">
        <v>330</v>
      </c>
      <c r="G7" s="47" t="s">
        <v>331</v>
      </c>
      <c r="H7" s="47" t="s">
        <v>332</v>
      </c>
      <c r="I7" s="47" t="s">
        <v>318</v>
      </c>
      <c r="J7" s="47" t="s">
        <v>333</v>
      </c>
      <c r="K7" s="47" t="s">
        <v>334</v>
      </c>
      <c r="L7" s="47">
        <v>1</v>
      </c>
      <c r="M7" s="47" t="s">
        <v>335</v>
      </c>
      <c r="N7" s="47" t="s">
        <v>336</v>
      </c>
      <c r="O7" s="47" t="s">
        <v>337</v>
      </c>
      <c r="P7" s="47" t="s">
        <v>338</v>
      </c>
      <c r="Q7" s="47" t="s">
        <v>339</v>
      </c>
      <c r="R7" s="47" t="s">
        <v>340</v>
      </c>
      <c r="S7" s="2"/>
    </row>
    <row r="8" spans="1:19" ht="12" customHeight="1" x14ac:dyDescent="0.2">
      <c r="A8" s="29">
        <v>5</v>
      </c>
      <c r="B8" s="46" t="s">
        <v>341</v>
      </c>
      <c r="C8" s="47">
        <v>0</v>
      </c>
      <c r="D8" s="47">
        <v>0</v>
      </c>
      <c r="E8" s="47" t="s">
        <v>342</v>
      </c>
      <c r="F8" s="47">
        <v>0</v>
      </c>
      <c r="G8" s="47" t="s">
        <v>342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 t="s">
        <v>343</v>
      </c>
      <c r="N8" s="47" t="s">
        <v>344</v>
      </c>
      <c r="O8" s="47" t="s">
        <v>345</v>
      </c>
      <c r="P8" s="47" t="s">
        <v>346</v>
      </c>
      <c r="Q8" s="47" t="s">
        <v>347</v>
      </c>
      <c r="R8" s="47" t="s">
        <v>348</v>
      </c>
      <c r="S8" s="2"/>
    </row>
    <row r="9" spans="1:19" ht="12" customHeight="1" x14ac:dyDescent="0.2">
      <c r="A9" s="29">
        <v>6</v>
      </c>
      <c r="B9" s="46" t="s">
        <v>349</v>
      </c>
      <c r="C9" s="47">
        <v>20</v>
      </c>
      <c r="D9" s="47">
        <v>450</v>
      </c>
      <c r="E9" s="47" t="s">
        <v>350</v>
      </c>
      <c r="F9" s="47" t="s">
        <v>351</v>
      </c>
      <c r="G9" s="47" t="s">
        <v>352</v>
      </c>
      <c r="H9" s="47" t="s">
        <v>292</v>
      </c>
      <c r="I9" s="47" t="s">
        <v>353</v>
      </c>
      <c r="J9" s="47" t="s">
        <v>354</v>
      </c>
      <c r="K9" s="47" t="s">
        <v>355</v>
      </c>
      <c r="L9" s="47" t="s">
        <v>356</v>
      </c>
      <c r="M9" s="47" t="s">
        <v>357</v>
      </c>
      <c r="N9" s="47" t="s">
        <v>358</v>
      </c>
      <c r="O9" s="47" t="s">
        <v>359</v>
      </c>
      <c r="P9" s="47" t="s">
        <v>360</v>
      </c>
      <c r="Q9" s="47" t="s">
        <v>361</v>
      </c>
      <c r="R9" s="47" t="s">
        <v>362</v>
      </c>
      <c r="S9" s="2"/>
    </row>
    <row r="10" spans="1:19" ht="12" customHeight="1" x14ac:dyDescent="0.2">
      <c r="A10" s="29">
        <v>7</v>
      </c>
      <c r="B10" s="46" t="s">
        <v>363</v>
      </c>
      <c r="C10" s="47">
        <v>17</v>
      </c>
      <c r="D10" s="47">
        <v>500</v>
      </c>
      <c r="E10" s="47" t="s">
        <v>329</v>
      </c>
      <c r="F10" s="47" t="s">
        <v>364</v>
      </c>
      <c r="G10" s="47" t="s">
        <v>365</v>
      </c>
      <c r="H10" s="47" t="s">
        <v>366</v>
      </c>
      <c r="I10" s="47" t="s">
        <v>367</v>
      </c>
      <c r="J10" s="47" t="s">
        <v>368</v>
      </c>
      <c r="K10" s="47" t="s">
        <v>369</v>
      </c>
      <c r="L10" s="47" t="s">
        <v>370</v>
      </c>
      <c r="M10" s="47" t="s">
        <v>371</v>
      </c>
      <c r="N10" s="47" t="s">
        <v>372</v>
      </c>
      <c r="O10" s="47" t="s">
        <v>373</v>
      </c>
      <c r="P10" s="47" t="s">
        <v>374</v>
      </c>
      <c r="Q10" s="47" t="s">
        <v>375</v>
      </c>
      <c r="R10" s="47" t="s">
        <v>376</v>
      </c>
      <c r="S10" s="2"/>
    </row>
    <row r="11" spans="1:19" ht="12" customHeight="1" x14ac:dyDescent="0.2">
      <c r="A11" s="29">
        <v>8</v>
      </c>
      <c r="B11" s="46" t="s">
        <v>377</v>
      </c>
      <c r="C11" s="47">
        <v>14</v>
      </c>
      <c r="D11" s="47">
        <v>400</v>
      </c>
      <c r="E11" s="47" t="s">
        <v>378</v>
      </c>
      <c r="F11" s="47" t="s">
        <v>379</v>
      </c>
      <c r="G11" s="47" t="s">
        <v>380</v>
      </c>
      <c r="H11" s="47" t="s">
        <v>381</v>
      </c>
      <c r="I11" s="47" t="s">
        <v>382</v>
      </c>
      <c r="J11" s="47" t="s">
        <v>383</v>
      </c>
      <c r="K11" s="47" t="s">
        <v>384</v>
      </c>
      <c r="L11" s="47" t="s">
        <v>385</v>
      </c>
      <c r="M11" s="47" t="s">
        <v>299</v>
      </c>
      <c r="N11" s="47" t="s">
        <v>386</v>
      </c>
      <c r="O11" s="47" t="s">
        <v>387</v>
      </c>
      <c r="P11" s="47" t="s">
        <v>388</v>
      </c>
      <c r="Q11" s="47" t="s">
        <v>389</v>
      </c>
      <c r="R11" s="47" t="s">
        <v>288</v>
      </c>
      <c r="S11" s="2"/>
    </row>
    <row r="12" spans="1:19" ht="12" customHeight="1" x14ac:dyDescent="0.2">
      <c r="A12" s="29">
        <v>9</v>
      </c>
      <c r="B12" s="46" t="s">
        <v>390</v>
      </c>
      <c r="C12" s="47">
        <v>16</v>
      </c>
      <c r="D12" s="47">
        <v>450</v>
      </c>
      <c r="E12" s="47" t="s">
        <v>391</v>
      </c>
      <c r="F12" s="47" t="s">
        <v>392</v>
      </c>
      <c r="G12" s="47" t="s">
        <v>393</v>
      </c>
      <c r="H12" s="47" t="s">
        <v>290</v>
      </c>
      <c r="I12" s="47" t="s">
        <v>382</v>
      </c>
      <c r="J12" s="47" t="s">
        <v>394</v>
      </c>
      <c r="K12" s="47" t="s">
        <v>335</v>
      </c>
      <c r="L12" s="47" t="s">
        <v>378</v>
      </c>
      <c r="M12" s="47" t="s">
        <v>395</v>
      </c>
      <c r="N12" s="47" t="s">
        <v>396</v>
      </c>
      <c r="O12" s="47" t="s">
        <v>397</v>
      </c>
      <c r="P12" s="47" t="s">
        <v>398</v>
      </c>
      <c r="Q12" s="47" t="s">
        <v>399</v>
      </c>
      <c r="R12" s="47" t="s">
        <v>321</v>
      </c>
      <c r="S12" s="2"/>
    </row>
    <row r="13" spans="1:19" ht="12" customHeight="1" x14ac:dyDescent="0.2">
      <c r="A13" s="29">
        <v>10</v>
      </c>
      <c r="B13" s="46" t="s">
        <v>400</v>
      </c>
      <c r="C13" s="47">
        <v>18</v>
      </c>
      <c r="D13" s="47">
        <v>450</v>
      </c>
      <c r="E13" s="47" t="s">
        <v>401</v>
      </c>
      <c r="F13" s="47" t="s">
        <v>402</v>
      </c>
      <c r="G13" s="47" t="s">
        <v>403</v>
      </c>
      <c r="H13" s="47" t="s">
        <v>404</v>
      </c>
      <c r="I13" s="47" t="s">
        <v>405</v>
      </c>
      <c r="J13" s="47" t="s">
        <v>406</v>
      </c>
      <c r="K13" s="47" t="s">
        <v>407</v>
      </c>
      <c r="L13" s="47" t="s">
        <v>408</v>
      </c>
      <c r="M13" s="47" t="s">
        <v>409</v>
      </c>
      <c r="N13" s="47" t="s">
        <v>410</v>
      </c>
      <c r="O13" s="47" t="s">
        <v>411</v>
      </c>
      <c r="P13" s="47" t="s">
        <v>412</v>
      </c>
      <c r="Q13" s="47" t="s">
        <v>413</v>
      </c>
      <c r="R13" s="47" t="s">
        <v>414</v>
      </c>
      <c r="S13" s="2"/>
    </row>
    <row r="14" spans="1:19" ht="12" customHeight="1" x14ac:dyDescent="0.2">
      <c r="A14" s="29">
        <v>11</v>
      </c>
      <c r="B14" s="46" t="s">
        <v>415</v>
      </c>
      <c r="C14" s="47">
        <v>15</v>
      </c>
      <c r="D14" s="47">
        <v>450</v>
      </c>
      <c r="E14" s="47" t="s">
        <v>391</v>
      </c>
      <c r="F14" s="47" t="s">
        <v>302</v>
      </c>
      <c r="G14" s="47" t="s">
        <v>416</v>
      </c>
      <c r="H14" s="47">
        <v>0</v>
      </c>
      <c r="I14" s="47" t="s">
        <v>417</v>
      </c>
      <c r="J14" s="47" t="s">
        <v>366</v>
      </c>
      <c r="K14" s="47" t="s">
        <v>418</v>
      </c>
      <c r="L14" s="47" t="s">
        <v>350</v>
      </c>
      <c r="M14" s="47" t="s">
        <v>419</v>
      </c>
      <c r="N14" s="47" t="s">
        <v>420</v>
      </c>
      <c r="O14" s="47" t="s">
        <v>421</v>
      </c>
      <c r="P14" s="47" t="s">
        <v>422</v>
      </c>
      <c r="Q14" s="47" t="s">
        <v>423</v>
      </c>
      <c r="R14" s="47" t="s">
        <v>424</v>
      </c>
      <c r="S14" s="2"/>
    </row>
    <row r="15" spans="1:19" ht="12" customHeight="1" x14ac:dyDescent="0.2">
      <c r="A15" s="29">
        <v>12</v>
      </c>
      <c r="B15" s="46" t="s">
        <v>425</v>
      </c>
      <c r="C15" s="47">
        <v>16</v>
      </c>
      <c r="D15" s="47">
        <v>300</v>
      </c>
      <c r="E15" s="47" t="s">
        <v>426</v>
      </c>
      <c r="F15" s="47" t="s">
        <v>427</v>
      </c>
      <c r="G15" s="47" t="s">
        <v>428</v>
      </c>
      <c r="H15" s="47" t="s">
        <v>429</v>
      </c>
      <c r="I15" s="47" t="s">
        <v>430</v>
      </c>
      <c r="J15" s="47" t="s">
        <v>431</v>
      </c>
      <c r="K15" s="47" t="s">
        <v>432</v>
      </c>
      <c r="L15" s="47" t="s">
        <v>332</v>
      </c>
      <c r="M15" s="47" t="s">
        <v>433</v>
      </c>
      <c r="N15" s="47" t="s">
        <v>434</v>
      </c>
      <c r="O15" s="47" t="s">
        <v>435</v>
      </c>
      <c r="P15" s="47" t="s">
        <v>436</v>
      </c>
      <c r="Q15" s="47" t="s">
        <v>437</v>
      </c>
      <c r="R15" s="47" t="s">
        <v>438</v>
      </c>
      <c r="S15" s="2"/>
    </row>
    <row r="16" spans="1:19" ht="12" customHeight="1" x14ac:dyDescent="0.2">
      <c r="A16" s="29">
        <v>13</v>
      </c>
      <c r="B16" s="46" t="s">
        <v>439</v>
      </c>
      <c r="C16" s="47">
        <v>15</v>
      </c>
      <c r="D16" s="47">
        <v>400</v>
      </c>
      <c r="E16" s="47" t="s">
        <v>391</v>
      </c>
      <c r="F16" s="47" t="s">
        <v>440</v>
      </c>
      <c r="G16" s="47" t="s">
        <v>441</v>
      </c>
      <c r="H16" s="47" t="s">
        <v>442</v>
      </c>
      <c r="I16" s="47" t="s">
        <v>443</v>
      </c>
      <c r="J16" s="47" t="s">
        <v>385</v>
      </c>
      <c r="K16" s="47" t="s">
        <v>444</v>
      </c>
      <c r="L16" s="47" t="s">
        <v>350</v>
      </c>
      <c r="M16" s="47" t="s">
        <v>362</v>
      </c>
      <c r="N16" s="47" t="s">
        <v>445</v>
      </c>
      <c r="O16" s="47" t="s">
        <v>446</v>
      </c>
      <c r="P16" s="47" t="s">
        <v>447</v>
      </c>
      <c r="Q16" s="47" t="s">
        <v>448</v>
      </c>
      <c r="R16" s="47" t="s">
        <v>449</v>
      </c>
      <c r="S16" s="2"/>
    </row>
    <row r="17" spans="1:19" ht="12" customHeight="1" x14ac:dyDescent="0.2">
      <c r="A17" s="29">
        <v>14</v>
      </c>
      <c r="B17" s="46" t="s">
        <v>450</v>
      </c>
      <c r="C17" s="47">
        <v>17</v>
      </c>
      <c r="D17" s="47">
        <v>450</v>
      </c>
      <c r="E17" s="47" t="s">
        <v>329</v>
      </c>
      <c r="F17" s="47" t="s">
        <v>451</v>
      </c>
      <c r="G17" s="47" t="s">
        <v>452</v>
      </c>
      <c r="H17" s="47">
        <v>0</v>
      </c>
      <c r="I17" s="47" t="s">
        <v>414</v>
      </c>
      <c r="J17" s="47" t="s">
        <v>453</v>
      </c>
      <c r="K17" s="47" t="s">
        <v>454</v>
      </c>
      <c r="L17" s="47" t="s">
        <v>350</v>
      </c>
      <c r="M17" s="47" t="s">
        <v>455</v>
      </c>
      <c r="N17" s="47" t="s">
        <v>456</v>
      </c>
      <c r="O17" s="47" t="s">
        <v>457</v>
      </c>
      <c r="P17" s="47" t="s">
        <v>458</v>
      </c>
      <c r="Q17" s="47" t="s">
        <v>459</v>
      </c>
      <c r="R17" s="47" t="s">
        <v>315</v>
      </c>
      <c r="S17" s="2"/>
    </row>
    <row r="18" spans="1:19" ht="12" customHeight="1" x14ac:dyDescent="0.2">
      <c r="A18" s="29">
        <v>15</v>
      </c>
      <c r="B18" s="46" t="s">
        <v>460</v>
      </c>
      <c r="C18" s="47">
        <v>15</v>
      </c>
      <c r="D18" s="47">
        <v>375</v>
      </c>
      <c r="E18" s="47" t="s">
        <v>426</v>
      </c>
      <c r="F18" s="47" t="s">
        <v>461</v>
      </c>
      <c r="G18" s="47" t="s">
        <v>462</v>
      </c>
      <c r="H18" s="47" t="s">
        <v>463</v>
      </c>
      <c r="I18" s="47" t="s">
        <v>464</v>
      </c>
      <c r="J18" s="47" t="s">
        <v>465</v>
      </c>
      <c r="K18" s="47" t="s">
        <v>466</v>
      </c>
      <c r="L18" s="47">
        <v>0</v>
      </c>
      <c r="M18" s="47" t="s">
        <v>467</v>
      </c>
      <c r="N18" s="47" t="s">
        <v>468</v>
      </c>
      <c r="O18" s="47" t="s">
        <v>469</v>
      </c>
      <c r="P18" s="47" t="s">
        <v>470</v>
      </c>
      <c r="Q18" s="47" t="s">
        <v>471</v>
      </c>
      <c r="R18" s="47" t="s">
        <v>472</v>
      </c>
      <c r="S18" s="2"/>
    </row>
    <row r="19" spans="1:19" ht="12" customHeight="1" x14ac:dyDescent="0.2">
      <c r="A19" s="29">
        <v>16</v>
      </c>
      <c r="B19" s="46" t="s">
        <v>473</v>
      </c>
      <c r="C19" s="47">
        <v>15</v>
      </c>
      <c r="D19" s="47">
        <v>450</v>
      </c>
      <c r="E19" s="47" t="s">
        <v>378</v>
      </c>
      <c r="F19" s="47" t="s">
        <v>474</v>
      </c>
      <c r="G19" s="47" t="s">
        <v>475</v>
      </c>
      <c r="H19" s="47" t="s">
        <v>476</v>
      </c>
      <c r="I19" s="47" t="s">
        <v>385</v>
      </c>
      <c r="J19" s="47" t="s">
        <v>370</v>
      </c>
      <c r="K19" s="47" t="s">
        <v>477</v>
      </c>
      <c r="L19" s="47" t="s">
        <v>332</v>
      </c>
      <c r="M19" s="47" t="s">
        <v>371</v>
      </c>
      <c r="N19" s="47" t="s">
        <v>478</v>
      </c>
      <c r="O19" s="47" t="s">
        <v>479</v>
      </c>
      <c r="P19" s="47" t="s">
        <v>480</v>
      </c>
      <c r="Q19" s="47" t="s">
        <v>481</v>
      </c>
      <c r="R19" s="47" t="s">
        <v>482</v>
      </c>
      <c r="S19" s="2"/>
    </row>
    <row r="20" spans="1:19" ht="12" customHeight="1" x14ac:dyDescent="0.2">
      <c r="A20" s="29">
        <v>17</v>
      </c>
      <c r="B20" s="46" t="s">
        <v>483</v>
      </c>
      <c r="C20" s="47">
        <v>15</v>
      </c>
      <c r="D20" s="47">
        <v>450</v>
      </c>
      <c r="E20" s="47" t="s">
        <v>391</v>
      </c>
      <c r="F20" s="47" t="s">
        <v>484</v>
      </c>
      <c r="G20" s="47" t="s">
        <v>485</v>
      </c>
      <c r="H20" s="47" t="s">
        <v>486</v>
      </c>
      <c r="I20" s="47" t="s">
        <v>334</v>
      </c>
      <c r="J20" s="47" t="s">
        <v>293</v>
      </c>
      <c r="K20" s="47" t="s">
        <v>487</v>
      </c>
      <c r="L20" s="47" t="s">
        <v>318</v>
      </c>
      <c r="M20" s="47" t="s">
        <v>488</v>
      </c>
      <c r="N20" s="47" t="s">
        <v>489</v>
      </c>
      <c r="O20" s="47" t="s">
        <v>490</v>
      </c>
      <c r="P20" s="47" t="s">
        <v>491</v>
      </c>
      <c r="Q20" s="47" t="s">
        <v>492</v>
      </c>
      <c r="R20" s="47" t="s">
        <v>493</v>
      </c>
      <c r="S20" s="2"/>
    </row>
    <row r="21" spans="1:19" ht="12" customHeight="1" x14ac:dyDescent="0.2">
      <c r="A21" s="29">
        <v>18</v>
      </c>
      <c r="B21" s="46" t="s">
        <v>494</v>
      </c>
      <c r="C21" s="47">
        <v>17</v>
      </c>
      <c r="D21" s="47">
        <v>325</v>
      </c>
      <c r="E21" s="47" t="s">
        <v>426</v>
      </c>
      <c r="F21" s="47" t="s">
        <v>495</v>
      </c>
      <c r="G21" s="47" t="s">
        <v>496</v>
      </c>
      <c r="H21" s="47" t="s">
        <v>497</v>
      </c>
      <c r="I21" s="47" t="s">
        <v>498</v>
      </c>
      <c r="J21" s="47">
        <v>0</v>
      </c>
      <c r="K21" s="47" t="s">
        <v>476</v>
      </c>
      <c r="L21" s="47" t="s">
        <v>366</v>
      </c>
      <c r="M21" s="47" t="s">
        <v>499</v>
      </c>
      <c r="N21" s="47" t="s">
        <v>500</v>
      </c>
      <c r="O21" s="47" t="s">
        <v>501</v>
      </c>
      <c r="P21" s="47" t="s">
        <v>502</v>
      </c>
      <c r="Q21" s="47" t="s">
        <v>503</v>
      </c>
      <c r="R21" s="47" t="s">
        <v>504</v>
      </c>
      <c r="S21" s="2"/>
    </row>
    <row r="22" spans="1:19" ht="12" customHeight="1" x14ac:dyDescent="0.2">
      <c r="A22" s="29">
        <v>19</v>
      </c>
      <c r="B22" s="46" t="s">
        <v>505</v>
      </c>
      <c r="C22" s="47">
        <v>12</v>
      </c>
      <c r="D22" s="47">
        <v>375</v>
      </c>
      <c r="E22" s="47" t="s">
        <v>315</v>
      </c>
      <c r="F22" s="47" t="s">
        <v>506</v>
      </c>
      <c r="G22" s="47" t="s">
        <v>507</v>
      </c>
      <c r="H22" s="47">
        <v>0</v>
      </c>
      <c r="I22" s="47" t="s">
        <v>429</v>
      </c>
      <c r="J22" s="47" t="s">
        <v>508</v>
      </c>
      <c r="K22" s="47" t="s">
        <v>509</v>
      </c>
      <c r="L22" s="47">
        <v>0</v>
      </c>
      <c r="M22" s="47" t="s">
        <v>510</v>
      </c>
      <c r="N22" s="47" t="s">
        <v>511</v>
      </c>
      <c r="O22" s="47" t="s">
        <v>512</v>
      </c>
      <c r="P22" s="47" t="s">
        <v>513</v>
      </c>
      <c r="Q22" s="47" t="s">
        <v>514</v>
      </c>
      <c r="R22" s="47" t="s">
        <v>515</v>
      </c>
      <c r="S22" s="2"/>
    </row>
    <row r="23" spans="1:19" ht="12" customHeight="1" x14ac:dyDescent="0.2">
      <c r="A23" s="29">
        <v>20</v>
      </c>
      <c r="B23" s="46" t="s">
        <v>516</v>
      </c>
      <c r="C23" s="47">
        <v>15</v>
      </c>
      <c r="D23" s="47">
        <v>450</v>
      </c>
      <c r="E23" s="47" t="s">
        <v>391</v>
      </c>
      <c r="F23" s="47" t="s">
        <v>517</v>
      </c>
      <c r="G23" s="47" t="s">
        <v>518</v>
      </c>
      <c r="H23" s="47" t="s">
        <v>453</v>
      </c>
      <c r="I23" s="47" t="s">
        <v>350</v>
      </c>
      <c r="J23" s="47" t="s">
        <v>519</v>
      </c>
      <c r="K23" s="47" t="s">
        <v>291</v>
      </c>
      <c r="L23" s="47">
        <v>0</v>
      </c>
      <c r="M23" s="47" t="s">
        <v>520</v>
      </c>
      <c r="N23" s="47" t="s">
        <v>521</v>
      </c>
      <c r="O23" s="47" t="s">
        <v>522</v>
      </c>
      <c r="P23" s="47" t="s">
        <v>523</v>
      </c>
      <c r="Q23" s="47" t="s">
        <v>524</v>
      </c>
      <c r="R23" s="47" t="s">
        <v>525</v>
      </c>
      <c r="S23" s="2"/>
    </row>
    <row r="24" spans="1:19" ht="12" customHeight="1" x14ac:dyDescent="0.2">
      <c r="A24" s="29">
        <v>21</v>
      </c>
      <c r="B24" s="46" t="s">
        <v>526</v>
      </c>
      <c r="C24" s="47">
        <v>20</v>
      </c>
      <c r="D24" s="47">
        <v>450</v>
      </c>
      <c r="E24" s="47" t="s">
        <v>329</v>
      </c>
      <c r="F24" s="47" t="s">
        <v>527</v>
      </c>
      <c r="G24" s="47" t="s">
        <v>528</v>
      </c>
      <c r="H24" s="47" t="s">
        <v>529</v>
      </c>
      <c r="I24" s="47" t="s">
        <v>530</v>
      </c>
      <c r="J24" s="47" t="s">
        <v>531</v>
      </c>
      <c r="K24" s="47" t="s">
        <v>465</v>
      </c>
      <c r="L24" s="47" t="s">
        <v>532</v>
      </c>
      <c r="M24" s="47" t="s">
        <v>533</v>
      </c>
      <c r="N24" s="47" t="s">
        <v>534</v>
      </c>
      <c r="O24" s="47" t="s">
        <v>535</v>
      </c>
      <c r="P24" s="47" t="s">
        <v>536</v>
      </c>
      <c r="Q24" s="47" t="s">
        <v>346</v>
      </c>
      <c r="R24" s="47" t="s">
        <v>537</v>
      </c>
      <c r="S24" s="2"/>
    </row>
    <row r="25" spans="1:19" ht="12" customHeight="1" x14ac:dyDescent="0.2">
      <c r="A25" s="29">
        <v>22</v>
      </c>
      <c r="B25" s="46" t="s">
        <v>538</v>
      </c>
      <c r="C25" s="47">
        <v>14</v>
      </c>
      <c r="D25" s="47">
        <v>350</v>
      </c>
      <c r="E25" s="47" t="s">
        <v>391</v>
      </c>
      <c r="F25" s="47" t="s">
        <v>539</v>
      </c>
      <c r="G25" s="47" t="s">
        <v>540</v>
      </c>
      <c r="H25" s="47">
        <v>0</v>
      </c>
      <c r="I25" s="47" t="s">
        <v>476</v>
      </c>
      <c r="J25" s="47" t="s">
        <v>541</v>
      </c>
      <c r="K25" s="47" t="s">
        <v>542</v>
      </c>
      <c r="L25" s="47" t="s">
        <v>305</v>
      </c>
      <c r="M25" s="47" t="s">
        <v>543</v>
      </c>
      <c r="N25" s="47" t="s">
        <v>544</v>
      </c>
      <c r="O25" s="47" t="s">
        <v>545</v>
      </c>
      <c r="P25" s="47" t="s">
        <v>546</v>
      </c>
      <c r="Q25" s="47" t="s">
        <v>547</v>
      </c>
      <c r="R25" s="47" t="s">
        <v>332</v>
      </c>
      <c r="S25" s="2"/>
    </row>
    <row r="26" spans="1:19" ht="12" customHeight="1" x14ac:dyDescent="0.2">
      <c r="A26" s="29">
        <v>23</v>
      </c>
      <c r="B26" s="46" t="s">
        <v>548</v>
      </c>
      <c r="C26" s="47">
        <v>15</v>
      </c>
      <c r="D26" s="47">
        <v>375</v>
      </c>
      <c r="E26" s="47" t="s">
        <v>329</v>
      </c>
      <c r="F26" s="47" t="s">
        <v>549</v>
      </c>
      <c r="G26" s="47" t="s">
        <v>452</v>
      </c>
      <c r="H26" s="47" t="s">
        <v>550</v>
      </c>
      <c r="I26" s="47" t="s">
        <v>551</v>
      </c>
      <c r="J26" s="47" t="s">
        <v>552</v>
      </c>
      <c r="K26" s="47" t="s">
        <v>553</v>
      </c>
      <c r="L26" s="47">
        <v>0</v>
      </c>
      <c r="M26" s="47" t="s">
        <v>357</v>
      </c>
      <c r="N26" s="47" t="s">
        <v>554</v>
      </c>
      <c r="O26" s="47" t="s">
        <v>555</v>
      </c>
      <c r="P26" s="47" t="s">
        <v>556</v>
      </c>
      <c r="Q26" s="47" t="s">
        <v>557</v>
      </c>
      <c r="R26" s="47" t="s">
        <v>558</v>
      </c>
      <c r="S26" s="2"/>
    </row>
    <row r="27" spans="1:19" ht="12" customHeight="1" x14ac:dyDescent="0.2">
      <c r="A27" s="29">
        <v>24</v>
      </c>
      <c r="B27" s="46" t="s">
        <v>559</v>
      </c>
      <c r="C27" s="47">
        <v>15</v>
      </c>
      <c r="D27" s="47">
        <v>350</v>
      </c>
      <c r="E27" s="47" t="s">
        <v>315</v>
      </c>
      <c r="F27" s="47" t="s">
        <v>560</v>
      </c>
      <c r="G27" s="47" t="s">
        <v>561</v>
      </c>
      <c r="H27" s="47" t="s">
        <v>562</v>
      </c>
      <c r="I27" s="47" t="s">
        <v>453</v>
      </c>
      <c r="J27" s="47" t="s">
        <v>563</v>
      </c>
      <c r="K27" s="47" t="s">
        <v>515</v>
      </c>
      <c r="L27" s="47" t="s">
        <v>408</v>
      </c>
      <c r="M27" s="47" t="s">
        <v>564</v>
      </c>
      <c r="N27" s="47" t="s">
        <v>565</v>
      </c>
      <c r="O27" s="47" t="s">
        <v>566</v>
      </c>
      <c r="P27" s="47" t="s">
        <v>567</v>
      </c>
      <c r="Q27" s="47" t="s">
        <v>568</v>
      </c>
      <c r="R27" s="47" t="s">
        <v>569</v>
      </c>
      <c r="S27" s="2"/>
    </row>
    <row r="28" spans="1:19" ht="12" customHeight="1" x14ac:dyDescent="0.2">
      <c r="A28" s="29">
        <v>25</v>
      </c>
      <c r="B28" s="46" t="s">
        <v>570</v>
      </c>
      <c r="C28" s="47">
        <v>14</v>
      </c>
      <c r="D28" s="47">
        <v>350</v>
      </c>
      <c r="E28" s="47" t="s">
        <v>288</v>
      </c>
      <c r="F28" s="47" t="s">
        <v>571</v>
      </c>
      <c r="G28" s="47" t="s">
        <v>572</v>
      </c>
      <c r="H28" s="47" t="s">
        <v>573</v>
      </c>
      <c r="I28" s="47" t="s">
        <v>430</v>
      </c>
      <c r="J28" s="47" t="s">
        <v>315</v>
      </c>
      <c r="K28" s="47" t="s">
        <v>574</v>
      </c>
      <c r="L28" s="47" t="s">
        <v>378</v>
      </c>
      <c r="M28" s="47" t="s">
        <v>575</v>
      </c>
      <c r="N28" s="47" t="s">
        <v>576</v>
      </c>
      <c r="O28" s="47" t="s">
        <v>577</v>
      </c>
      <c r="P28" s="47" t="s">
        <v>578</v>
      </c>
      <c r="Q28" s="47" t="s">
        <v>579</v>
      </c>
      <c r="R28" s="47" t="s">
        <v>580</v>
      </c>
      <c r="S28" s="2"/>
    </row>
    <row r="29" spans="1:19" ht="12" customHeight="1" x14ac:dyDescent="0.2">
      <c r="A29" s="29">
        <v>26</v>
      </c>
      <c r="B29" s="46" t="s">
        <v>581</v>
      </c>
      <c r="C29" s="47">
        <v>15</v>
      </c>
      <c r="D29" s="47">
        <v>450</v>
      </c>
      <c r="E29" s="47" t="s">
        <v>329</v>
      </c>
      <c r="F29" s="47" t="s">
        <v>351</v>
      </c>
      <c r="G29" s="47" t="s">
        <v>582</v>
      </c>
      <c r="H29" s="47" t="s">
        <v>543</v>
      </c>
      <c r="I29" s="47" t="s">
        <v>409</v>
      </c>
      <c r="J29" s="47" t="s">
        <v>408</v>
      </c>
      <c r="K29" s="47" t="s">
        <v>563</v>
      </c>
      <c r="L29" s="47" t="s">
        <v>366</v>
      </c>
      <c r="M29" s="47" t="s">
        <v>486</v>
      </c>
      <c r="N29" s="47" t="s">
        <v>583</v>
      </c>
      <c r="O29" s="47" t="s">
        <v>584</v>
      </c>
      <c r="P29" s="47" t="s">
        <v>585</v>
      </c>
      <c r="Q29" s="47" t="s">
        <v>586</v>
      </c>
      <c r="R29" s="47" t="s">
        <v>587</v>
      </c>
      <c r="S29" s="2"/>
    </row>
    <row r="30" spans="1:19" ht="12" customHeight="1" x14ac:dyDescent="0.2">
      <c r="A30" s="29">
        <v>27</v>
      </c>
      <c r="B30" s="46" t="s">
        <v>588</v>
      </c>
      <c r="C30" s="47">
        <v>14</v>
      </c>
      <c r="D30" s="47">
        <v>375</v>
      </c>
      <c r="E30" s="47" t="s">
        <v>381</v>
      </c>
      <c r="F30" s="47" t="s">
        <v>587</v>
      </c>
      <c r="G30" s="47" t="s">
        <v>589</v>
      </c>
      <c r="H30" s="47" t="s">
        <v>354</v>
      </c>
      <c r="I30" s="47" t="s">
        <v>590</v>
      </c>
      <c r="J30" s="47" t="s">
        <v>591</v>
      </c>
      <c r="K30" s="47" t="s">
        <v>369</v>
      </c>
      <c r="L30" s="47" t="s">
        <v>431</v>
      </c>
      <c r="M30" s="47" t="s">
        <v>592</v>
      </c>
      <c r="N30" s="47" t="s">
        <v>593</v>
      </c>
      <c r="O30" s="47" t="s">
        <v>594</v>
      </c>
      <c r="P30" s="47" t="s">
        <v>595</v>
      </c>
      <c r="Q30" s="47" t="s">
        <v>596</v>
      </c>
      <c r="R30" s="47" t="s">
        <v>597</v>
      </c>
      <c r="S30" s="2"/>
    </row>
    <row r="31" spans="1:19" ht="12" customHeight="1" x14ac:dyDescent="0.2">
      <c r="A31" s="29">
        <v>28</v>
      </c>
      <c r="B31" s="46" t="s">
        <v>598</v>
      </c>
      <c r="C31" s="47">
        <v>12</v>
      </c>
      <c r="D31" s="47">
        <v>300</v>
      </c>
      <c r="E31" s="47" t="s">
        <v>385</v>
      </c>
      <c r="F31" s="47" t="s">
        <v>599</v>
      </c>
      <c r="G31" s="47" t="s">
        <v>600</v>
      </c>
      <c r="H31" s="47" t="s">
        <v>601</v>
      </c>
      <c r="I31" s="47" t="s">
        <v>602</v>
      </c>
      <c r="J31" s="47" t="s">
        <v>603</v>
      </c>
      <c r="K31" s="47" t="s">
        <v>406</v>
      </c>
      <c r="L31" s="47" t="s">
        <v>381</v>
      </c>
      <c r="M31" s="47" t="s">
        <v>604</v>
      </c>
      <c r="N31" s="47" t="s">
        <v>605</v>
      </c>
      <c r="O31" s="47" t="s">
        <v>606</v>
      </c>
      <c r="P31" s="47" t="s">
        <v>607</v>
      </c>
      <c r="Q31" s="47" t="s">
        <v>608</v>
      </c>
      <c r="R31" s="47" t="s">
        <v>381</v>
      </c>
      <c r="S31" s="2"/>
    </row>
    <row r="32" spans="1:19" ht="12" customHeight="1" x14ac:dyDescent="0.2">
      <c r="A32" s="29">
        <v>29</v>
      </c>
      <c r="B32" s="46" t="s">
        <v>609</v>
      </c>
      <c r="C32" s="47">
        <v>12</v>
      </c>
      <c r="D32" s="47">
        <v>350</v>
      </c>
      <c r="E32" s="47" t="s">
        <v>453</v>
      </c>
      <c r="F32" s="47" t="s">
        <v>610</v>
      </c>
      <c r="G32" s="47" t="s">
        <v>611</v>
      </c>
      <c r="H32" s="47" t="s">
        <v>612</v>
      </c>
      <c r="I32" s="47" t="s">
        <v>613</v>
      </c>
      <c r="J32" s="47" t="s">
        <v>614</v>
      </c>
      <c r="K32" s="47" t="s">
        <v>305</v>
      </c>
      <c r="L32" s="47" t="s">
        <v>305</v>
      </c>
      <c r="M32" s="47" t="s">
        <v>615</v>
      </c>
      <c r="N32" s="47" t="s">
        <v>616</v>
      </c>
      <c r="O32" s="47" t="s">
        <v>617</v>
      </c>
      <c r="P32" s="47" t="s">
        <v>618</v>
      </c>
      <c r="Q32" s="47" t="s">
        <v>619</v>
      </c>
      <c r="R32" s="47" t="s">
        <v>601</v>
      </c>
      <c r="S32" s="2"/>
    </row>
    <row r="33" spans="1:19" ht="12" customHeight="1" x14ac:dyDescent="0.2">
      <c r="A33" s="29">
        <v>30</v>
      </c>
      <c r="B33" s="46" t="s">
        <v>620</v>
      </c>
      <c r="C33" s="47">
        <v>12</v>
      </c>
      <c r="D33" s="47">
        <v>375</v>
      </c>
      <c r="E33" s="47" t="s">
        <v>290</v>
      </c>
      <c r="F33" s="47" t="s">
        <v>621</v>
      </c>
      <c r="G33" s="47" t="s">
        <v>622</v>
      </c>
      <c r="H33" s="47" t="s">
        <v>601</v>
      </c>
      <c r="I33" s="47" t="s">
        <v>591</v>
      </c>
      <c r="J33" s="47" t="s">
        <v>290</v>
      </c>
      <c r="K33" s="47" t="s">
        <v>623</v>
      </c>
      <c r="L33" s="47" t="s">
        <v>318</v>
      </c>
      <c r="M33" s="47" t="s">
        <v>367</v>
      </c>
      <c r="N33" s="47" t="s">
        <v>624</v>
      </c>
      <c r="O33" s="47" t="s">
        <v>625</v>
      </c>
      <c r="P33" s="47" t="s">
        <v>626</v>
      </c>
      <c r="Q33" s="47" t="s">
        <v>627</v>
      </c>
      <c r="R33" s="47" t="s">
        <v>628</v>
      </c>
      <c r="S33" s="2"/>
    </row>
    <row r="34" spans="1:19" ht="12" customHeight="1" x14ac:dyDescent="0.2">
      <c r="A34" s="29">
        <v>31</v>
      </c>
      <c r="B34" s="46" t="s">
        <v>629</v>
      </c>
      <c r="C34" s="47">
        <v>16</v>
      </c>
      <c r="D34" s="47">
        <v>300</v>
      </c>
      <c r="E34" s="47" t="s">
        <v>381</v>
      </c>
      <c r="F34" s="47" t="s">
        <v>630</v>
      </c>
      <c r="G34" s="47" t="s">
        <v>631</v>
      </c>
      <c r="H34" s="47" t="s">
        <v>632</v>
      </c>
      <c r="I34" s="47" t="s">
        <v>633</v>
      </c>
      <c r="J34" s="47" t="s">
        <v>634</v>
      </c>
      <c r="K34" s="47" t="s">
        <v>563</v>
      </c>
      <c r="L34" s="47" t="s">
        <v>408</v>
      </c>
      <c r="M34" s="47" t="s">
        <v>635</v>
      </c>
      <c r="N34" s="47" t="s">
        <v>636</v>
      </c>
      <c r="O34" s="47" t="s">
        <v>637</v>
      </c>
      <c r="P34" s="47" t="s">
        <v>638</v>
      </c>
      <c r="Q34" s="47" t="s">
        <v>639</v>
      </c>
      <c r="R34" s="47" t="s">
        <v>379</v>
      </c>
      <c r="S34" s="2"/>
    </row>
    <row r="35" spans="1:19" ht="12" customHeight="1" x14ac:dyDescent="0.2">
      <c r="A35" s="29">
        <v>32</v>
      </c>
      <c r="B35" s="46" t="s">
        <v>640</v>
      </c>
      <c r="C35" s="47">
        <v>15</v>
      </c>
      <c r="D35" s="47">
        <v>350</v>
      </c>
      <c r="E35" s="47" t="s">
        <v>315</v>
      </c>
      <c r="F35" s="47" t="s">
        <v>641</v>
      </c>
      <c r="G35" s="47" t="s">
        <v>642</v>
      </c>
      <c r="H35" s="47">
        <v>0</v>
      </c>
      <c r="I35" s="47" t="s">
        <v>401</v>
      </c>
      <c r="J35" s="47" t="s">
        <v>482</v>
      </c>
      <c r="K35" s="47" t="s">
        <v>432</v>
      </c>
      <c r="L35" s="47" t="s">
        <v>318</v>
      </c>
      <c r="M35" s="47" t="s">
        <v>643</v>
      </c>
      <c r="N35" s="47" t="s">
        <v>644</v>
      </c>
      <c r="O35" s="47" t="s">
        <v>645</v>
      </c>
      <c r="P35" s="47" t="s">
        <v>646</v>
      </c>
      <c r="Q35" s="47" t="s">
        <v>647</v>
      </c>
      <c r="R35" s="47" t="s">
        <v>510</v>
      </c>
      <c r="S35" s="2"/>
    </row>
    <row r="36" spans="1:19" ht="12" customHeight="1" x14ac:dyDescent="0.2">
      <c r="A36" s="29">
        <v>33</v>
      </c>
      <c r="B36" s="46" t="s">
        <v>648</v>
      </c>
      <c r="C36" s="47">
        <v>17</v>
      </c>
      <c r="D36" s="47">
        <v>500</v>
      </c>
      <c r="E36" s="47" t="s">
        <v>329</v>
      </c>
      <c r="F36" s="47" t="s">
        <v>649</v>
      </c>
      <c r="G36" s="47" t="s">
        <v>642</v>
      </c>
      <c r="H36" s="47" t="s">
        <v>429</v>
      </c>
      <c r="I36" s="47" t="s">
        <v>650</v>
      </c>
      <c r="J36" s="47" t="s">
        <v>329</v>
      </c>
      <c r="K36" s="47" t="s">
        <v>635</v>
      </c>
      <c r="L36" s="47" t="s">
        <v>350</v>
      </c>
      <c r="M36" s="47" t="s">
        <v>651</v>
      </c>
      <c r="N36" s="47" t="s">
        <v>652</v>
      </c>
      <c r="O36" s="47" t="s">
        <v>653</v>
      </c>
      <c r="P36" s="47" t="s">
        <v>481</v>
      </c>
      <c r="Q36" s="47" t="s">
        <v>387</v>
      </c>
      <c r="R36" s="47" t="s">
        <v>654</v>
      </c>
      <c r="S36" s="2"/>
    </row>
    <row r="37" spans="1:19" ht="12" customHeight="1" x14ac:dyDescent="0.2">
      <c r="A37" s="29">
        <v>34</v>
      </c>
      <c r="B37" s="49" t="s">
        <v>655</v>
      </c>
      <c r="C37" s="47">
        <v>20</v>
      </c>
      <c r="D37" s="47">
        <v>650</v>
      </c>
      <c r="E37" s="47" t="s">
        <v>601</v>
      </c>
      <c r="F37" s="47" t="s">
        <v>656</v>
      </c>
      <c r="G37" s="47" t="s">
        <v>657</v>
      </c>
      <c r="H37" s="47" t="s">
        <v>353</v>
      </c>
      <c r="I37" s="47" t="s">
        <v>307</v>
      </c>
      <c r="J37" s="47" t="s">
        <v>658</v>
      </c>
      <c r="K37" s="47" t="s">
        <v>659</v>
      </c>
      <c r="L37" s="47" t="s">
        <v>660</v>
      </c>
      <c r="M37" s="47" t="s">
        <v>661</v>
      </c>
      <c r="N37" s="47" t="s">
        <v>662</v>
      </c>
      <c r="O37" s="47" t="s">
        <v>663</v>
      </c>
      <c r="P37" s="47" t="s">
        <v>664</v>
      </c>
      <c r="Q37" s="47" t="s">
        <v>665</v>
      </c>
      <c r="R37" s="47" t="s">
        <v>666</v>
      </c>
      <c r="S37" s="2"/>
    </row>
    <row r="38" spans="1:19" ht="12" customHeight="1" x14ac:dyDescent="0.2">
      <c r="A38" s="29">
        <v>35</v>
      </c>
      <c r="B38" s="49" t="s">
        <v>667</v>
      </c>
      <c r="C38" s="47">
        <v>10</v>
      </c>
      <c r="D38" s="47">
        <v>250</v>
      </c>
      <c r="E38" s="47" t="s">
        <v>385</v>
      </c>
      <c r="F38" s="47" t="s">
        <v>668</v>
      </c>
      <c r="G38" s="47" t="s">
        <v>669</v>
      </c>
      <c r="H38" s="47" t="s">
        <v>332</v>
      </c>
      <c r="I38" s="47" t="s">
        <v>670</v>
      </c>
      <c r="J38" s="47" t="s">
        <v>332</v>
      </c>
      <c r="K38" s="47" t="s">
        <v>671</v>
      </c>
      <c r="L38" s="47" t="s">
        <v>426</v>
      </c>
      <c r="M38" s="47" t="s">
        <v>672</v>
      </c>
      <c r="N38" s="47" t="s">
        <v>673</v>
      </c>
      <c r="O38" s="47" t="s">
        <v>674</v>
      </c>
      <c r="P38" s="47" t="s">
        <v>675</v>
      </c>
      <c r="Q38" s="47" t="s">
        <v>676</v>
      </c>
      <c r="R38" s="47" t="s">
        <v>677</v>
      </c>
      <c r="S38" s="2"/>
    </row>
    <row r="39" spans="1:19" ht="12" customHeight="1" x14ac:dyDescent="0.2">
      <c r="A39" s="29">
        <v>36</v>
      </c>
      <c r="B39" s="49" t="s">
        <v>678</v>
      </c>
      <c r="C39" s="47">
        <v>16</v>
      </c>
      <c r="D39" s="47">
        <v>400</v>
      </c>
      <c r="E39" s="47" t="s">
        <v>378</v>
      </c>
      <c r="F39" s="47" t="s">
        <v>679</v>
      </c>
      <c r="G39" s="47" t="s">
        <v>317</v>
      </c>
      <c r="H39" s="47" t="s">
        <v>305</v>
      </c>
      <c r="I39" s="47" t="s">
        <v>680</v>
      </c>
      <c r="J39" s="47" t="s">
        <v>305</v>
      </c>
      <c r="K39" s="47" t="s">
        <v>681</v>
      </c>
      <c r="L39" s="47" t="s">
        <v>305</v>
      </c>
      <c r="M39" s="47" t="s">
        <v>682</v>
      </c>
      <c r="N39" s="47" t="s">
        <v>683</v>
      </c>
      <c r="O39" s="47" t="s">
        <v>684</v>
      </c>
      <c r="P39" s="47" t="s">
        <v>685</v>
      </c>
      <c r="Q39" s="47" t="s">
        <v>686</v>
      </c>
      <c r="R39" s="47" t="s">
        <v>682</v>
      </c>
      <c r="S39" s="2"/>
    </row>
    <row r="40" spans="1:19" ht="12" customHeight="1" x14ac:dyDescent="0.2">
      <c r="A40" s="29">
        <v>37</v>
      </c>
      <c r="B40" s="49" t="s">
        <v>687</v>
      </c>
      <c r="C40" s="47">
        <v>8</v>
      </c>
      <c r="D40" s="47">
        <v>300</v>
      </c>
      <c r="E40" s="47" t="s">
        <v>426</v>
      </c>
      <c r="F40" s="47" t="s">
        <v>688</v>
      </c>
      <c r="G40" s="47" t="s">
        <v>689</v>
      </c>
      <c r="H40" s="47">
        <v>0</v>
      </c>
      <c r="I40" s="47" t="s">
        <v>690</v>
      </c>
      <c r="J40" s="47" t="s">
        <v>354</v>
      </c>
      <c r="K40" s="47" t="s">
        <v>488</v>
      </c>
      <c r="L40" s="47" t="s">
        <v>305</v>
      </c>
      <c r="M40" s="47" t="s">
        <v>650</v>
      </c>
      <c r="N40" s="47" t="s">
        <v>691</v>
      </c>
      <c r="O40" s="47" t="s">
        <v>692</v>
      </c>
      <c r="P40" s="47" t="s">
        <v>693</v>
      </c>
      <c r="Q40" s="47" t="s">
        <v>694</v>
      </c>
      <c r="R40" s="47" t="s">
        <v>695</v>
      </c>
      <c r="S40" s="2"/>
    </row>
    <row r="41" spans="1:19" ht="12" customHeight="1" x14ac:dyDescent="0.2">
      <c r="A41" s="29">
        <v>38</v>
      </c>
      <c r="B41" s="49" t="s">
        <v>696</v>
      </c>
      <c r="C41" s="47">
        <v>10</v>
      </c>
      <c r="D41" s="47">
        <v>250</v>
      </c>
      <c r="E41" s="47" t="s">
        <v>381</v>
      </c>
      <c r="F41" s="47" t="s">
        <v>650</v>
      </c>
      <c r="G41" s="47" t="s">
        <v>697</v>
      </c>
      <c r="H41" s="47" t="s">
        <v>698</v>
      </c>
      <c r="I41" s="47" t="s">
        <v>699</v>
      </c>
      <c r="J41" s="47" t="s">
        <v>569</v>
      </c>
      <c r="K41" s="47" t="s">
        <v>700</v>
      </c>
      <c r="L41" s="47" t="s">
        <v>332</v>
      </c>
      <c r="M41" s="47" t="s">
        <v>701</v>
      </c>
      <c r="N41" s="47" t="s">
        <v>702</v>
      </c>
      <c r="O41" s="47" t="s">
        <v>703</v>
      </c>
      <c r="P41" s="47" t="s">
        <v>704</v>
      </c>
      <c r="Q41" s="47" t="s">
        <v>705</v>
      </c>
      <c r="R41" s="47" t="s">
        <v>706</v>
      </c>
      <c r="S41" s="2"/>
    </row>
    <row r="42" spans="1:19" ht="12" customHeight="1" x14ac:dyDescent="0.2">
      <c r="A42" s="29">
        <v>39</v>
      </c>
      <c r="B42" s="49" t="s">
        <v>707</v>
      </c>
      <c r="C42" s="47">
        <v>12</v>
      </c>
      <c r="D42" s="47">
        <v>280</v>
      </c>
      <c r="E42" s="47" t="s">
        <v>381</v>
      </c>
      <c r="F42" s="47" t="s">
        <v>455</v>
      </c>
      <c r="G42" s="47" t="s">
        <v>708</v>
      </c>
      <c r="H42" s="47" t="s">
        <v>709</v>
      </c>
      <c r="I42" s="47" t="s">
        <v>710</v>
      </c>
      <c r="J42" s="47" t="s">
        <v>562</v>
      </c>
      <c r="K42" s="47" t="s">
        <v>541</v>
      </c>
      <c r="L42" s="47" t="s">
        <v>431</v>
      </c>
      <c r="M42" s="47" t="s">
        <v>711</v>
      </c>
      <c r="N42" s="47" t="s">
        <v>712</v>
      </c>
      <c r="O42" s="47" t="s">
        <v>713</v>
      </c>
      <c r="P42" s="47" t="s">
        <v>714</v>
      </c>
      <c r="Q42" s="47" t="s">
        <v>715</v>
      </c>
      <c r="R42" s="47" t="s">
        <v>716</v>
      </c>
      <c r="S42" s="2"/>
    </row>
    <row r="43" spans="1:19" ht="12" customHeight="1" x14ac:dyDescent="0.2">
      <c r="A43" s="29">
        <v>40</v>
      </c>
      <c r="B43" s="49" t="s">
        <v>717</v>
      </c>
      <c r="C43" s="47">
        <v>20</v>
      </c>
      <c r="D43" s="47">
        <v>500</v>
      </c>
      <c r="E43" s="47" t="s">
        <v>718</v>
      </c>
      <c r="F43" s="47" t="s">
        <v>719</v>
      </c>
      <c r="G43" s="47" t="s">
        <v>720</v>
      </c>
      <c r="H43" s="47" t="s">
        <v>350</v>
      </c>
      <c r="I43" s="47" t="s">
        <v>670</v>
      </c>
      <c r="J43" s="47" t="s">
        <v>623</v>
      </c>
      <c r="K43" s="47" t="s">
        <v>721</v>
      </c>
      <c r="L43" s="47" t="s">
        <v>426</v>
      </c>
      <c r="M43" s="47" t="s">
        <v>357</v>
      </c>
      <c r="N43" s="47" t="s">
        <v>722</v>
      </c>
      <c r="O43" s="47" t="s">
        <v>723</v>
      </c>
      <c r="P43" s="47" t="s">
        <v>724</v>
      </c>
      <c r="Q43" s="47" t="s">
        <v>725</v>
      </c>
      <c r="R43" s="47" t="s">
        <v>726</v>
      </c>
      <c r="S43" s="2"/>
    </row>
    <row r="44" spans="1:19" ht="12" customHeight="1" x14ac:dyDescent="0.2">
      <c r="A44" s="29">
        <v>41</v>
      </c>
      <c r="B44" s="49" t="s">
        <v>727</v>
      </c>
      <c r="C44" s="47">
        <v>15</v>
      </c>
      <c r="D44" s="47">
        <v>325</v>
      </c>
      <c r="E44" s="47" t="s">
        <v>288</v>
      </c>
      <c r="F44" s="47" t="s">
        <v>728</v>
      </c>
      <c r="G44" s="47" t="s">
        <v>729</v>
      </c>
      <c r="H44" s="47" t="s">
        <v>382</v>
      </c>
      <c r="I44" s="47" t="s">
        <v>353</v>
      </c>
      <c r="J44" s="47" t="s">
        <v>730</v>
      </c>
      <c r="K44" s="47" t="s">
        <v>444</v>
      </c>
      <c r="L44" s="47" t="s">
        <v>305</v>
      </c>
      <c r="M44" s="47" t="s">
        <v>731</v>
      </c>
      <c r="N44" s="47" t="s">
        <v>732</v>
      </c>
      <c r="O44" s="47" t="s">
        <v>733</v>
      </c>
      <c r="P44" s="47" t="s">
        <v>734</v>
      </c>
      <c r="Q44" s="47" t="s">
        <v>735</v>
      </c>
      <c r="R44" s="47" t="s">
        <v>736</v>
      </c>
      <c r="S44" s="2"/>
    </row>
    <row r="45" spans="1:19" ht="12" customHeight="1" x14ac:dyDescent="0.2">
      <c r="A45" s="29">
        <v>42</v>
      </c>
      <c r="B45" s="49" t="s">
        <v>737</v>
      </c>
      <c r="C45" s="47">
        <v>10</v>
      </c>
      <c r="D45" s="47">
        <v>250</v>
      </c>
      <c r="E45" s="47" t="s">
        <v>381</v>
      </c>
      <c r="F45" s="47" t="s">
        <v>419</v>
      </c>
      <c r="G45" s="47" t="s">
        <v>738</v>
      </c>
      <c r="H45" s="47" t="s">
        <v>354</v>
      </c>
      <c r="I45" s="47" t="s">
        <v>326</v>
      </c>
      <c r="J45" s="47" t="s">
        <v>530</v>
      </c>
      <c r="K45" s="47" t="s">
        <v>404</v>
      </c>
      <c r="L45" s="47" t="s">
        <v>408</v>
      </c>
      <c r="M45" s="47" t="s">
        <v>299</v>
      </c>
      <c r="N45" s="47" t="s">
        <v>336</v>
      </c>
      <c r="O45" s="47" t="s">
        <v>739</v>
      </c>
      <c r="P45" s="47" t="s">
        <v>740</v>
      </c>
      <c r="Q45" s="47" t="s">
        <v>480</v>
      </c>
      <c r="R45" s="47" t="s">
        <v>307</v>
      </c>
      <c r="S45" s="2"/>
    </row>
    <row r="46" spans="1:19" ht="12" customHeight="1" x14ac:dyDescent="0.2">
      <c r="A46" s="29">
        <v>43</v>
      </c>
      <c r="B46" s="49" t="s">
        <v>741</v>
      </c>
      <c r="C46" s="47">
        <v>15</v>
      </c>
      <c r="D46" s="47">
        <v>350</v>
      </c>
      <c r="E46" s="47" t="s">
        <v>288</v>
      </c>
      <c r="F46" s="47" t="s">
        <v>742</v>
      </c>
      <c r="G46" s="47" t="s">
        <v>743</v>
      </c>
      <c r="H46" s="47" t="s">
        <v>660</v>
      </c>
      <c r="I46" s="47" t="s">
        <v>744</v>
      </c>
      <c r="J46" s="47" t="s">
        <v>553</v>
      </c>
      <c r="K46" s="47" t="s">
        <v>710</v>
      </c>
      <c r="L46" s="47" t="s">
        <v>332</v>
      </c>
      <c r="M46" s="47" t="s">
        <v>497</v>
      </c>
      <c r="N46" s="47" t="s">
        <v>745</v>
      </c>
      <c r="O46" s="47" t="s">
        <v>746</v>
      </c>
      <c r="P46" s="47" t="s">
        <v>747</v>
      </c>
      <c r="Q46" s="47" t="s">
        <v>748</v>
      </c>
      <c r="R46" s="47" t="s">
        <v>288</v>
      </c>
      <c r="S46" s="2"/>
    </row>
    <row r="47" spans="1:19" ht="12" customHeight="1" x14ac:dyDescent="0.2">
      <c r="A47" s="29">
        <v>44</v>
      </c>
      <c r="B47" s="49" t="s">
        <v>749</v>
      </c>
      <c r="C47" s="47">
        <v>12</v>
      </c>
      <c r="D47" s="47">
        <v>300</v>
      </c>
      <c r="E47" s="47" t="s">
        <v>385</v>
      </c>
      <c r="F47" s="47" t="s">
        <v>750</v>
      </c>
      <c r="G47" s="47" t="s">
        <v>751</v>
      </c>
      <c r="H47" s="47" t="s">
        <v>744</v>
      </c>
      <c r="I47" s="47" t="s">
        <v>752</v>
      </c>
      <c r="J47" s="47" t="s">
        <v>591</v>
      </c>
      <c r="K47" s="47" t="s">
        <v>467</v>
      </c>
      <c r="L47" s="47" t="s">
        <v>431</v>
      </c>
      <c r="M47" s="47" t="s">
        <v>753</v>
      </c>
      <c r="N47" s="47" t="s">
        <v>754</v>
      </c>
      <c r="O47" s="47" t="s">
        <v>755</v>
      </c>
      <c r="P47" s="47" t="s">
        <v>756</v>
      </c>
      <c r="Q47" s="47" t="s">
        <v>757</v>
      </c>
      <c r="R47" s="47" t="s">
        <v>758</v>
      </c>
      <c r="S47" s="2"/>
    </row>
    <row r="48" spans="1:19" ht="12" customHeight="1" x14ac:dyDescent="0.2">
      <c r="A48" s="29">
        <v>45</v>
      </c>
      <c r="B48" s="49" t="s">
        <v>759</v>
      </c>
      <c r="C48" s="47">
        <v>14</v>
      </c>
      <c r="D48" s="47">
        <v>350</v>
      </c>
      <c r="E48" s="47" t="s">
        <v>288</v>
      </c>
      <c r="F48" s="47" t="s">
        <v>760</v>
      </c>
      <c r="G48" s="47" t="s">
        <v>761</v>
      </c>
      <c r="H48" s="47" t="s">
        <v>401</v>
      </c>
      <c r="I48" s="47" t="s">
        <v>762</v>
      </c>
      <c r="J48" s="47" t="s">
        <v>426</v>
      </c>
      <c r="K48" s="47" t="s">
        <v>614</v>
      </c>
      <c r="L48" s="47" t="s">
        <v>408</v>
      </c>
      <c r="M48" s="47" t="s">
        <v>763</v>
      </c>
      <c r="N48" s="47" t="s">
        <v>764</v>
      </c>
      <c r="O48" s="47" t="s">
        <v>765</v>
      </c>
      <c r="P48" s="47" t="s">
        <v>766</v>
      </c>
      <c r="Q48" s="47" t="s">
        <v>767</v>
      </c>
      <c r="R48" s="47" t="s">
        <v>768</v>
      </c>
      <c r="S48" s="2"/>
    </row>
    <row r="49" spans="1:19" ht="12" customHeight="1" x14ac:dyDescent="0.2">
      <c r="A49" s="29">
        <v>46</v>
      </c>
      <c r="B49" s="49" t="s">
        <v>769</v>
      </c>
      <c r="C49" s="47">
        <v>10</v>
      </c>
      <c r="D49" s="47">
        <v>300</v>
      </c>
      <c r="E49" s="47" t="s">
        <v>426</v>
      </c>
      <c r="F49" s="47" t="s">
        <v>770</v>
      </c>
      <c r="G49" s="47" t="s">
        <v>771</v>
      </c>
      <c r="H49" s="47">
        <v>0</v>
      </c>
      <c r="I49" s="47" t="s">
        <v>541</v>
      </c>
      <c r="J49" s="47" t="s">
        <v>772</v>
      </c>
      <c r="K49" s="47" t="s">
        <v>602</v>
      </c>
      <c r="L49" s="47" t="s">
        <v>332</v>
      </c>
      <c r="M49" s="47" t="s">
        <v>371</v>
      </c>
      <c r="N49" s="47" t="s">
        <v>773</v>
      </c>
      <c r="O49" s="47" t="s">
        <v>774</v>
      </c>
      <c r="P49" s="47" t="s">
        <v>775</v>
      </c>
      <c r="Q49" s="47" t="s">
        <v>776</v>
      </c>
      <c r="R49" s="47" t="s">
        <v>777</v>
      </c>
      <c r="S49" s="2"/>
    </row>
    <row r="50" spans="1:19" ht="12" customHeight="1" x14ac:dyDescent="0.2">
      <c r="A50" s="29">
        <v>47</v>
      </c>
      <c r="B50" s="49" t="s">
        <v>778</v>
      </c>
      <c r="C50" s="47">
        <v>14</v>
      </c>
      <c r="D50" s="47">
        <v>360</v>
      </c>
      <c r="E50" s="47" t="s">
        <v>315</v>
      </c>
      <c r="F50" s="47" t="s">
        <v>779</v>
      </c>
      <c r="G50" s="47" t="s">
        <v>780</v>
      </c>
      <c r="H50" s="47">
        <v>0</v>
      </c>
      <c r="I50" s="47" t="s">
        <v>670</v>
      </c>
      <c r="J50" s="47">
        <v>0</v>
      </c>
      <c r="K50" s="47" t="s">
        <v>781</v>
      </c>
      <c r="L50" s="47" t="s">
        <v>782</v>
      </c>
      <c r="M50" s="47" t="s">
        <v>731</v>
      </c>
      <c r="N50" s="47" t="s">
        <v>783</v>
      </c>
      <c r="O50" s="47" t="s">
        <v>784</v>
      </c>
      <c r="P50" s="47" t="s">
        <v>785</v>
      </c>
      <c r="Q50" s="47" t="s">
        <v>786</v>
      </c>
      <c r="R50" s="47" t="s">
        <v>787</v>
      </c>
      <c r="S50" s="2"/>
    </row>
    <row r="51" spans="1:19" ht="12" customHeight="1" x14ac:dyDescent="0.2">
      <c r="A51" s="29">
        <v>48</v>
      </c>
      <c r="B51" s="49" t="s">
        <v>788</v>
      </c>
      <c r="C51" s="47">
        <v>16</v>
      </c>
      <c r="D51" s="47">
        <v>400</v>
      </c>
      <c r="E51" s="47" t="s">
        <v>391</v>
      </c>
      <c r="F51" s="47" t="s">
        <v>789</v>
      </c>
      <c r="G51" s="47" t="s">
        <v>790</v>
      </c>
      <c r="H51" s="47" t="s">
        <v>791</v>
      </c>
      <c r="I51" s="47" t="s">
        <v>792</v>
      </c>
      <c r="J51" s="47" t="s">
        <v>304</v>
      </c>
      <c r="K51" s="47" t="s">
        <v>432</v>
      </c>
      <c r="L51" s="47" t="s">
        <v>332</v>
      </c>
      <c r="M51" s="47" t="s">
        <v>793</v>
      </c>
      <c r="N51" s="47" t="s">
        <v>794</v>
      </c>
      <c r="O51" s="47" t="s">
        <v>795</v>
      </c>
      <c r="P51" s="47" t="s">
        <v>796</v>
      </c>
      <c r="Q51" s="47" t="s">
        <v>797</v>
      </c>
      <c r="R51" s="47" t="s">
        <v>351</v>
      </c>
      <c r="S51" s="2"/>
    </row>
    <row r="52" spans="1:19" ht="12" customHeight="1" x14ac:dyDescent="0.2">
      <c r="A52" s="29">
        <v>49</v>
      </c>
      <c r="B52" s="49" t="s">
        <v>798</v>
      </c>
      <c r="C52" s="47">
        <v>18</v>
      </c>
      <c r="D52" s="47">
        <v>476</v>
      </c>
      <c r="E52" s="47" t="s">
        <v>401</v>
      </c>
      <c r="F52" s="47" t="s">
        <v>799</v>
      </c>
      <c r="G52" s="47" t="s">
        <v>800</v>
      </c>
      <c r="H52" s="47" t="s">
        <v>801</v>
      </c>
      <c r="I52" s="47" t="s">
        <v>537</v>
      </c>
      <c r="J52" s="47" t="s">
        <v>802</v>
      </c>
      <c r="K52" s="47" t="s">
        <v>558</v>
      </c>
      <c r="L52" s="47" t="s">
        <v>431</v>
      </c>
      <c r="M52" s="47" t="s">
        <v>803</v>
      </c>
      <c r="N52" s="47" t="s">
        <v>804</v>
      </c>
      <c r="O52" s="47" t="s">
        <v>805</v>
      </c>
      <c r="P52" s="47" t="s">
        <v>806</v>
      </c>
      <c r="Q52" s="47" t="s">
        <v>807</v>
      </c>
      <c r="R52" s="47" t="s">
        <v>808</v>
      </c>
      <c r="S52" s="2"/>
    </row>
    <row r="53" spans="1:19" ht="12" customHeight="1" x14ac:dyDescent="0.2">
      <c r="A53" s="29">
        <v>50</v>
      </c>
      <c r="B53" s="49" t="s">
        <v>809</v>
      </c>
      <c r="C53" s="47">
        <v>10</v>
      </c>
      <c r="D53" s="47">
        <v>350</v>
      </c>
      <c r="E53" s="47" t="s">
        <v>385</v>
      </c>
      <c r="F53" s="47" t="s">
        <v>810</v>
      </c>
      <c r="G53" s="47" t="s">
        <v>811</v>
      </c>
      <c r="H53" s="47" t="s">
        <v>320</v>
      </c>
      <c r="I53" s="47" t="s">
        <v>326</v>
      </c>
      <c r="J53" s="47" t="s">
        <v>531</v>
      </c>
      <c r="K53" s="47" t="s">
        <v>406</v>
      </c>
      <c r="L53" s="47" t="s">
        <v>378</v>
      </c>
      <c r="M53" s="47" t="s">
        <v>812</v>
      </c>
      <c r="N53" s="47" t="s">
        <v>813</v>
      </c>
      <c r="O53" s="47" t="s">
        <v>814</v>
      </c>
      <c r="P53" s="47" t="s">
        <v>815</v>
      </c>
      <c r="Q53" s="47" t="s">
        <v>816</v>
      </c>
      <c r="R53" s="47" t="s">
        <v>817</v>
      </c>
      <c r="S53" s="2"/>
    </row>
    <row r="54" spans="1:19" ht="12" customHeight="1" x14ac:dyDescent="0.2">
      <c r="A54" s="29">
        <v>51</v>
      </c>
      <c r="B54" s="49" t="s">
        <v>818</v>
      </c>
      <c r="C54" s="47">
        <v>15</v>
      </c>
      <c r="D54" s="47">
        <v>350</v>
      </c>
      <c r="E54" s="47" t="s">
        <v>315</v>
      </c>
      <c r="F54" s="47" t="s">
        <v>571</v>
      </c>
      <c r="G54" s="47" t="s">
        <v>819</v>
      </c>
      <c r="H54" s="47" t="s">
        <v>357</v>
      </c>
      <c r="I54" s="47" t="s">
        <v>820</v>
      </c>
      <c r="J54" s="47" t="s">
        <v>698</v>
      </c>
      <c r="K54" s="47" t="s">
        <v>821</v>
      </c>
      <c r="L54" s="47" t="s">
        <v>290</v>
      </c>
      <c r="M54" s="47" t="s">
        <v>822</v>
      </c>
      <c r="N54" s="47" t="s">
        <v>823</v>
      </c>
      <c r="O54" s="47" t="s">
        <v>824</v>
      </c>
      <c r="P54" s="47" t="s">
        <v>825</v>
      </c>
      <c r="Q54" s="47" t="s">
        <v>826</v>
      </c>
      <c r="R54" s="47" t="s">
        <v>827</v>
      </c>
      <c r="S54" s="2"/>
    </row>
    <row r="55" spans="1:19" ht="12" customHeight="1" x14ac:dyDescent="0.2">
      <c r="A55" s="32"/>
      <c r="B55" s="32" t="s">
        <v>6</v>
      </c>
      <c r="C55" s="50">
        <v>736</v>
      </c>
      <c r="D55" s="50">
        <v>19196</v>
      </c>
      <c r="E55" s="50" t="s">
        <v>828</v>
      </c>
      <c r="F55" s="50" t="s">
        <v>829</v>
      </c>
      <c r="G55" s="50" t="s">
        <v>830</v>
      </c>
      <c r="H55" s="50" t="s">
        <v>831</v>
      </c>
      <c r="I55" s="50" t="s">
        <v>832</v>
      </c>
      <c r="J55" s="50" t="s">
        <v>833</v>
      </c>
      <c r="K55" s="50" t="s">
        <v>834</v>
      </c>
      <c r="L55" s="50" t="s">
        <v>835</v>
      </c>
      <c r="M55" s="50" t="s">
        <v>836</v>
      </c>
      <c r="N55" s="50" t="s">
        <v>837</v>
      </c>
      <c r="O55" s="50" t="s">
        <v>838</v>
      </c>
      <c r="P55" s="50" t="s">
        <v>839</v>
      </c>
      <c r="Q55" s="50" t="s">
        <v>840</v>
      </c>
      <c r="R55" s="50" t="s">
        <v>841</v>
      </c>
      <c r="S55" s="10"/>
    </row>
    <row r="56" spans="1:19" ht="12.75" customHeight="1" x14ac:dyDescent="0.2">
      <c r="A56" s="2"/>
      <c r="B56" s="2"/>
      <c r="C56" s="2"/>
      <c r="D56" s="2"/>
      <c r="E56" s="2"/>
      <c r="F56" s="2"/>
      <c r="G56" s="2"/>
      <c r="H56" s="2"/>
      <c r="I56" s="10" t="s">
        <v>59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</sheetData>
  <mergeCells count="4">
    <mergeCell ref="C2:D2"/>
    <mergeCell ref="E2:L2"/>
    <mergeCell ref="M2:R2"/>
    <mergeCell ref="A1:R1"/>
  </mergeCells>
  <pageMargins left="1.45" right="0.7" top="0.25" bottom="0.25" header="0" footer="0"/>
  <pageSetup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K91"/>
  <sheetViews>
    <sheetView view="pageBreakPreview" zoomScale="60" zoomScaleNormal="85"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G64" sqref="G64"/>
    </sheetView>
  </sheetViews>
  <sheetFormatPr defaultColWidth="14.42578125" defaultRowHeight="15" customHeight="1" x14ac:dyDescent="0.2"/>
  <cols>
    <col min="1" max="1" width="4.85546875" style="106" customWidth="1"/>
    <col min="2" max="2" width="27.42578125" style="106" customWidth="1"/>
    <col min="3" max="3" width="12.42578125" style="106" customWidth="1"/>
    <col min="4" max="4" width="19.28515625" style="106" customWidth="1"/>
    <col min="5" max="5" width="17.5703125" style="106" customWidth="1"/>
    <col min="6" max="6" width="17.28515625" style="106" customWidth="1"/>
    <col min="7" max="7" width="11.140625" style="106" customWidth="1"/>
    <col min="8" max="8" width="16.28515625" style="106" customWidth="1"/>
    <col min="9" max="9" width="13.42578125" style="106" customWidth="1"/>
    <col min="10" max="10" width="11.85546875" style="106" customWidth="1"/>
    <col min="11" max="16384" width="14.42578125" style="106"/>
  </cols>
  <sheetData>
    <row r="1" spans="1:10" ht="12.75" customHeight="1" x14ac:dyDescent="0.2">
      <c r="A1" s="398" t="s">
        <v>1026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0" ht="18" customHeight="1" x14ac:dyDescent="0.2">
      <c r="A2" s="404" t="s">
        <v>66</v>
      </c>
      <c r="B2" s="394"/>
      <c r="C2" s="394"/>
      <c r="D2" s="394"/>
      <c r="E2" s="394"/>
      <c r="F2" s="394"/>
      <c r="G2" s="394"/>
      <c r="H2" s="394"/>
      <c r="I2" s="394"/>
      <c r="J2" s="394"/>
    </row>
    <row r="3" spans="1:10" ht="14.25" customHeight="1" x14ac:dyDescent="0.2">
      <c r="A3" s="140"/>
      <c r="B3" s="108" t="s">
        <v>61</v>
      </c>
      <c r="C3" s="141"/>
      <c r="D3" s="142"/>
      <c r="E3" s="141"/>
      <c r="F3" s="143"/>
      <c r="G3" s="143"/>
      <c r="H3" s="406" t="s">
        <v>67</v>
      </c>
      <c r="I3" s="394"/>
      <c r="J3" s="394"/>
    </row>
    <row r="4" spans="1:10" ht="18" customHeight="1" x14ac:dyDescent="0.2">
      <c r="A4" s="399" t="s">
        <v>68</v>
      </c>
      <c r="B4" s="399" t="s">
        <v>2</v>
      </c>
      <c r="C4" s="395" t="s">
        <v>69</v>
      </c>
      <c r="D4" s="397"/>
      <c r="E4" s="395" t="s">
        <v>64</v>
      </c>
      <c r="F4" s="396"/>
      <c r="G4" s="397"/>
      <c r="H4" s="407" t="s">
        <v>65</v>
      </c>
      <c r="I4" s="396"/>
      <c r="J4" s="397"/>
    </row>
    <row r="5" spans="1:10" ht="69.75" customHeight="1" x14ac:dyDescent="0.2">
      <c r="A5" s="405"/>
      <c r="B5" s="405"/>
      <c r="C5" s="129" t="s">
        <v>1023</v>
      </c>
      <c r="D5" s="129" t="s">
        <v>1024</v>
      </c>
      <c r="E5" s="129" t="s">
        <v>1023</v>
      </c>
      <c r="F5" s="129" t="s">
        <v>1024</v>
      </c>
      <c r="G5" s="129" t="s">
        <v>1064</v>
      </c>
      <c r="H5" s="129" t="s">
        <v>1023</v>
      </c>
      <c r="I5" s="129" t="s">
        <v>1024</v>
      </c>
      <c r="J5" s="129" t="s">
        <v>1025</v>
      </c>
    </row>
    <row r="6" spans="1:10" ht="13.5" customHeight="1" x14ac:dyDescent="0.2">
      <c r="A6" s="112">
        <v>1</v>
      </c>
      <c r="B6" s="113" t="s">
        <v>7</v>
      </c>
      <c r="C6" s="130">
        <v>2628984.46</v>
      </c>
      <c r="D6" s="130">
        <f>'CD Ratio_2'!C6+'CD Ratio_2'!D6+'CD Ratio_2'!E6</f>
        <v>2558401.85</v>
      </c>
      <c r="E6" s="130">
        <v>1959942.7799999998</v>
      </c>
      <c r="F6" s="130">
        <f>'CD Ratio_2'!F6+'CD Ratio_2'!G6+'CD Ratio_2'!H6</f>
        <v>1988859.9499999995</v>
      </c>
      <c r="G6" s="130"/>
      <c r="H6" s="131">
        <f>E6/C6*100</f>
        <v>74.551326180147896</v>
      </c>
      <c r="I6" s="131">
        <f>F6/D6*100</f>
        <v>76.608089538396783</v>
      </c>
      <c r="J6" s="131">
        <f>(F6+G6)*100/D6</f>
        <v>76.608089538396783</v>
      </c>
    </row>
    <row r="7" spans="1:10" ht="13.5" customHeight="1" x14ac:dyDescent="0.2">
      <c r="A7" s="132">
        <v>2</v>
      </c>
      <c r="B7" s="121" t="s">
        <v>8</v>
      </c>
      <c r="C7" s="130">
        <v>3860575.0500000007</v>
      </c>
      <c r="D7" s="130">
        <f>'CD Ratio_2'!C7+'CD Ratio_2'!D7+'CD Ratio_2'!E7</f>
        <v>3996047.35</v>
      </c>
      <c r="E7" s="130">
        <v>3260564.95</v>
      </c>
      <c r="F7" s="130">
        <f>'CD Ratio_2'!F7+'CD Ratio_2'!G7+'CD Ratio_2'!H7</f>
        <v>3319452.5599999996</v>
      </c>
      <c r="G7" s="130"/>
      <c r="H7" s="131">
        <f t="shared" ref="H7:H59" si="0">E7/C7*100</f>
        <v>84.458012284983283</v>
      </c>
      <c r="I7" s="131">
        <f t="shared" ref="I7:I59" si="1">F7/D7*100</f>
        <v>83.068399076902821</v>
      </c>
      <c r="J7" s="131">
        <f t="shared" ref="J7:J59" si="2">(F7+G7)*100/D7</f>
        <v>83.068399076902807</v>
      </c>
    </row>
    <row r="8" spans="1:10" ht="13.5" customHeight="1" x14ac:dyDescent="0.2">
      <c r="A8" s="112">
        <v>3</v>
      </c>
      <c r="B8" s="121" t="s">
        <v>9</v>
      </c>
      <c r="C8" s="130">
        <v>1162676.8499999999</v>
      </c>
      <c r="D8" s="130">
        <f>'CD Ratio_2'!C8+'CD Ratio_2'!D8+'CD Ratio_2'!E8</f>
        <v>1114373.0500000003</v>
      </c>
      <c r="E8" s="130">
        <v>822920.02999999991</v>
      </c>
      <c r="F8" s="130">
        <f>'CD Ratio_2'!F8+'CD Ratio_2'!G8+'CD Ratio_2'!H8</f>
        <v>854482.33999999962</v>
      </c>
      <c r="G8" s="130"/>
      <c r="H8" s="131">
        <f t="shared" si="0"/>
        <v>70.77805238833129</v>
      </c>
      <c r="I8" s="131">
        <f t="shared" si="1"/>
        <v>76.678302656368018</v>
      </c>
      <c r="J8" s="131">
        <f t="shared" si="2"/>
        <v>76.678302656368018</v>
      </c>
    </row>
    <row r="9" spans="1:10" ht="13.5" customHeight="1" x14ac:dyDescent="0.2">
      <c r="A9" s="132">
        <v>4</v>
      </c>
      <c r="B9" s="121" t="s">
        <v>10</v>
      </c>
      <c r="C9" s="130">
        <v>2175217.6500000004</v>
      </c>
      <c r="D9" s="130">
        <f>'CD Ratio_2'!C9+'CD Ratio_2'!D9+'CD Ratio_2'!E9</f>
        <v>2025906.6600000006</v>
      </c>
      <c r="E9" s="130">
        <v>2045350.1099999996</v>
      </c>
      <c r="F9" s="130">
        <f>'CD Ratio_2'!F9+'CD Ratio_2'!G9+'CD Ratio_2'!H9</f>
        <v>2113812.59</v>
      </c>
      <c r="G9" s="130"/>
      <c r="H9" s="131">
        <f t="shared" si="0"/>
        <v>94.029676064829616</v>
      </c>
      <c r="I9" s="131">
        <f t="shared" si="1"/>
        <v>104.33909082464832</v>
      </c>
      <c r="J9" s="131">
        <f t="shared" si="2"/>
        <v>104.33909082464832</v>
      </c>
    </row>
    <row r="10" spans="1:10" ht="13.5" customHeight="1" x14ac:dyDescent="0.2">
      <c r="A10" s="112">
        <v>5</v>
      </c>
      <c r="B10" s="121" t="s">
        <v>11</v>
      </c>
      <c r="C10" s="130">
        <v>4385922.7300000004</v>
      </c>
      <c r="D10" s="130">
        <f>'CD Ratio_2'!C10+'CD Ratio_2'!D10+'CD Ratio_2'!E10</f>
        <v>4321049.2200000007</v>
      </c>
      <c r="E10" s="130">
        <v>2182671.84</v>
      </c>
      <c r="F10" s="130">
        <f>'CD Ratio_2'!F10+'CD Ratio_2'!G10+'CD Ratio_2'!H10</f>
        <v>2204837.3999999994</v>
      </c>
      <c r="G10" s="130"/>
      <c r="H10" s="131">
        <f t="shared" si="0"/>
        <v>49.765396573687468</v>
      </c>
      <c r="I10" s="131">
        <f t="shared" si="1"/>
        <v>51.025509957046943</v>
      </c>
      <c r="J10" s="131">
        <f t="shared" si="2"/>
        <v>51.025509957046935</v>
      </c>
    </row>
    <row r="11" spans="1:10" ht="13.5" customHeight="1" x14ac:dyDescent="0.2">
      <c r="A11" s="132">
        <v>6</v>
      </c>
      <c r="B11" s="121" t="s">
        <v>12</v>
      </c>
      <c r="C11" s="130">
        <v>1925637.7000000002</v>
      </c>
      <c r="D11" s="130">
        <f>'CD Ratio_2'!C11+'CD Ratio_2'!D11+'CD Ratio_2'!E11</f>
        <v>1968332.87</v>
      </c>
      <c r="E11" s="130">
        <v>680416.71</v>
      </c>
      <c r="F11" s="130">
        <f>'CD Ratio_2'!F11+'CD Ratio_2'!G11+'CD Ratio_2'!H11</f>
        <v>1166283.27</v>
      </c>
      <c r="G11" s="130"/>
      <c r="H11" s="131">
        <f t="shared" si="0"/>
        <v>35.334617202394817</v>
      </c>
      <c r="I11" s="131">
        <f t="shared" si="1"/>
        <v>59.25233926515692</v>
      </c>
      <c r="J11" s="131">
        <f t="shared" si="2"/>
        <v>59.252339265156913</v>
      </c>
    </row>
    <row r="12" spans="1:10" ht="13.5" customHeight="1" x14ac:dyDescent="0.2">
      <c r="A12" s="112">
        <v>7</v>
      </c>
      <c r="B12" s="121" t="s">
        <v>13</v>
      </c>
      <c r="C12" s="130">
        <v>247032.25000000006</v>
      </c>
      <c r="D12" s="130">
        <f>'CD Ratio_2'!C12+'CD Ratio_2'!D12+'CD Ratio_2'!E12</f>
        <v>266646.17</v>
      </c>
      <c r="E12" s="130">
        <v>270987.27</v>
      </c>
      <c r="F12" s="130">
        <f>'CD Ratio_2'!F12+'CD Ratio_2'!G12+'CD Ratio_2'!H12</f>
        <v>386716.88999999984</v>
      </c>
      <c r="G12" s="130"/>
      <c r="H12" s="131">
        <f t="shared" si="0"/>
        <v>109.69712254169241</v>
      </c>
      <c r="I12" s="131">
        <f t="shared" si="1"/>
        <v>145.02998111692355</v>
      </c>
      <c r="J12" s="131">
        <f t="shared" si="2"/>
        <v>145.02998111692355</v>
      </c>
    </row>
    <row r="13" spans="1:10" ht="13.5" customHeight="1" x14ac:dyDescent="0.2">
      <c r="A13" s="132">
        <v>8</v>
      </c>
      <c r="B13" s="121" t="s">
        <v>968</v>
      </c>
      <c r="C13" s="130">
        <v>240368.96</v>
      </c>
      <c r="D13" s="130">
        <f>'CD Ratio_2'!C13+'CD Ratio_2'!D13+'CD Ratio_2'!E13</f>
        <v>234054.11</v>
      </c>
      <c r="E13" s="130">
        <v>113294.28999999998</v>
      </c>
      <c r="F13" s="130">
        <f>'CD Ratio_2'!F13+'CD Ratio_2'!G13+'CD Ratio_2'!H13</f>
        <v>115055.67000000001</v>
      </c>
      <c r="G13" s="130"/>
      <c r="H13" s="131">
        <f t="shared" si="0"/>
        <v>47.133494274801528</v>
      </c>
      <c r="I13" s="131">
        <f t="shared" si="1"/>
        <v>49.157722545440464</v>
      </c>
      <c r="J13" s="131">
        <f t="shared" si="2"/>
        <v>49.157722545440464</v>
      </c>
    </row>
    <row r="14" spans="1:10" ht="13.5" customHeight="1" x14ac:dyDescent="0.2">
      <c r="A14" s="112">
        <v>9</v>
      </c>
      <c r="B14" s="121" t="s">
        <v>14</v>
      </c>
      <c r="C14" s="130">
        <v>3921766.5300000003</v>
      </c>
      <c r="D14" s="130">
        <f>'CD Ratio_2'!C14+'CD Ratio_2'!D14+'CD Ratio_2'!E14</f>
        <v>3940698.3500000015</v>
      </c>
      <c r="E14" s="130">
        <v>3250045.4700000007</v>
      </c>
      <c r="F14" s="130">
        <f>'CD Ratio_2'!F14+'CD Ratio_2'!G14+'CD Ratio_2'!H14</f>
        <v>3271632.7000000007</v>
      </c>
      <c r="G14" s="130"/>
      <c r="H14" s="131">
        <f t="shared" si="0"/>
        <v>82.871977338232838</v>
      </c>
      <c r="I14" s="131">
        <f t="shared" si="1"/>
        <v>83.021647673184617</v>
      </c>
      <c r="J14" s="131">
        <f t="shared" si="2"/>
        <v>83.021647673184617</v>
      </c>
    </row>
    <row r="15" spans="1:10" ht="13.5" customHeight="1" x14ac:dyDescent="0.2">
      <c r="A15" s="132">
        <v>10</v>
      </c>
      <c r="B15" s="121" t="s">
        <v>15</v>
      </c>
      <c r="C15" s="130">
        <v>18943467.879999999</v>
      </c>
      <c r="D15" s="130">
        <f>'CD Ratio_2'!C15+'CD Ratio_2'!D15+'CD Ratio_2'!E15</f>
        <v>19287890.850000001</v>
      </c>
      <c r="E15" s="130">
        <v>10032190.589999998</v>
      </c>
      <c r="F15" s="130">
        <f>'CD Ratio_2'!F15+'CD Ratio_2'!G15+'CD Ratio_2'!H15</f>
        <v>10116741.640000004</v>
      </c>
      <c r="G15" s="130">
        <v>2165436</v>
      </c>
      <c r="H15" s="131">
        <f t="shared" si="0"/>
        <v>52.958574710556107</v>
      </c>
      <c r="I15" s="131">
        <f t="shared" si="1"/>
        <v>52.45125928323057</v>
      </c>
      <c r="J15" s="131">
        <f t="shared" si="2"/>
        <v>63.678178892224516</v>
      </c>
    </row>
    <row r="16" spans="1:10" ht="13.5" customHeight="1" x14ac:dyDescent="0.2">
      <c r="A16" s="112">
        <v>11</v>
      </c>
      <c r="B16" s="121" t="s">
        <v>16</v>
      </c>
      <c r="C16" s="130">
        <v>1110609.03</v>
      </c>
      <c r="D16" s="130">
        <f>'CD Ratio_2'!C16+'CD Ratio_2'!D16+'CD Ratio_2'!E16</f>
        <v>1092013.81</v>
      </c>
      <c r="E16" s="130">
        <v>820262.50999999989</v>
      </c>
      <c r="F16" s="130">
        <f>'CD Ratio_2'!F16+'CD Ratio_2'!G16+'CD Ratio_2'!H16</f>
        <v>835055.33999999985</v>
      </c>
      <c r="G16" s="130"/>
      <c r="H16" s="131">
        <f t="shared" si="0"/>
        <v>73.856999884108617</v>
      </c>
      <c r="I16" s="131">
        <f t="shared" si="1"/>
        <v>76.469302160198851</v>
      </c>
      <c r="J16" s="131">
        <f t="shared" si="2"/>
        <v>76.469302160198851</v>
      </c>
    </row>
    <row r="17" spans="1:10" ht="13.5" customHeight="1" x14ac:dyDescent="0.2">
      <c r="A17" s="132">
        <v>12</v>
      </c>
      <c r="B17" s="121" t="s">
        <v>17</v>
      </c>
      <c r="C17" s="130">
        <v>4361697.3699999992</v>
      </c>
      <c r="D17" s="130">
        <f>'CD Ratio_2'!C17+'CD Ratio_2'!D17+'CD Ratio_2'!E17</f>
        <v>4455061.2600000016</v>
      </c>
      <c r="E17" s="130">
        <v>1971424.25</v>
      </c>
      <c r="F17" s="130">
        <f>'CD Ratio_2'!F17+'CD Ratio_2'!G17+'CD Ratio_2'!H17</f>
        <v>2032144.9</v>
      </c>
      <c r="G17" s="114">
        <v>64229</v>
      </c>
      <c r="H17" s="131">
        <f t="shared" si="0"/>
        <v>45.198556496825468</v>
      </c>
      <c r="I17" s="131">
        <f t="shared" si="1"/>
        <v>45.614297568604009</v>
      </c>
      <c r="J17" s="131">
        <f t="shared" si="2"/>
        <v>47.05600613895934</v>
      </c>
    </row>
    <row r="18" spans="1:10" s="149" customFormat="1" ht="13.5" customHeight="1" x14ac:dyDescent="0.2">
      <c r="A18" s="117"/>
      <c r="B18" s="122" t="s">
        <v>18</v>
      </c>
      <c r="C18" s="133">
        <v>44963956.460000001</v>
      </c>
      <c r="D18" s="133">
        <f t="shared" ref="D18" si="3">SUM(D6:D17)</f>
        <v>45260475.550000012</v>
      </c>
      <c r="E18" s="133">
        <v>27410070.800000001</v>
      </c>
      <c r="F18" s="137">
        <f>'CD Ratio_2'!F18+'CD Ratio_2'!G18+'CD Ratio_2'!H18</f>
        <v>28405075.25</v>
      </c>
      <c r="G18" s="133">
        <f t="shared" ref="G18" si="4">SUM(G6:G17)</f>
        <v>2229665</v>
      </c>
      <c r="H18" s="131">
        <f t="shared" si="0"/>
        <v>60.96009550312602</v>
      </c>
      <c r="I18" s="131">
        <f t="shared" si="1"/>
        <v>62.759117982798109</v>
      </c>
      <c r="J18" s="131">
        <f t="shared" si="2"/>
        <v>67.685413990308803</v>
      </c>
    </row>
    <row r="19" spans="1:10" ht="13.5" customHeight="1" x14ac:dyDescent="0.2">
      <c r="A19" s="132">
        <v>13</v>
      </c>
      <c r="B19" s="121" t="s">
        <v>19</v>
      </c>
      <c r="C19" s="130">
        <v>2101212.85</v>
      </c>
      <c r="D19" s="130">
        <f>'CD Ratio_2'!C19+'CD Ratio_2'!D19+'CD Ratio_2'!E19</f>
        <v>2030855.61</v>
      </c>
      <c r="E19" s="130">
        <v>2135302.79</v>
      </c>
      <c r="F19" s="130">
        <f>'CD Ratio_2'!F19+'CD Ratio_2'!G19+'CD Ratio_2'!H19</f>
        <v>2131501.7799999993</v>
      </c>
      <c r="G19" s="130"/>
      <c r="H19" s="131">
        <f t="shared" si="0"/>
        <v>101.62239346670663</v>
      </c>
      <c r="I19" s="131">
        <f t="shared" si="1"/>
        <v>104.95585060328337</v>
      </c>
      <c r="J19" s="131">
        <f t="shared" si="2"/>
        <v>104.95585060328338</v>
      </c>
    </row>
    <row r="20" spans="1:10" ht="13.5" customHeight="1" x14ac:dyDescent="0.2">
      <c r="A20" s="112">
        <v>14</v>
      </c>
      <c r="B20" s="121" t="s">
        <v>20</v>
      </c>
      <c r="C20" s="130">
        <v>248154.33000000005</v>
      </c>
      <c r="D20" s="130">
        <f>'CD Ratio_2'!C20+'CD Ratio_2'!D20+'CD Ratio_2'!E20</f>
        <v>273661.25</v>
      </c>
      <c r="E20" s="130">
        <v>880091.20000000019</v>
      </c>
      <c r="F20" s="130">
        <f>'CD Ratio_2'!F20+'CD Ratio_2'!G20+'CD Ratio_2'!H20</f>
        <v>910397.91999999969</v>
      </c>
      <c r="G20" s="130"/>
      <c r="H20" s="131">
        <f t="shared" si="0"/>
        <v>354.65478277167279</v>
      </c>
      <c r="I20" s="131">
        <f t="shared" si="1"/>
        <v>332.67330321702457</v>
      </c>
      <c r="J20" s="131">
        <f t="shared" si="2"/>
        <v>332.67330321702457</v>
      </c>
    </row>
    <row r="21" spans="1:10" ht="13.5" customHeight="1" x14ac:dyDescent="0.2">
      <c r="A21" s="132">
        <v>15</v>
      </c>
      <c r="B21" s="121" t="s">
        <v>21</v>
      </c>
      <c r="C21" s="130">
        <v>6032.39</v>
      </c>
      <c r="D21" s="130">
        <f>'CD Ratio_2'!C21+'CD Ratio_2'!D21+'CD Ratio_2'!E21</f>
        <v>12013.11</v>
      </c>
      <c r="E21" s="130">
        <v>3062.3700000000003</v>
      </c>
      <c r="F21" s="130">
        <f>'CD Ratio_2'!F21+'CD Ratio_2'!G21+'CD Ratio_2'!H21</f>
        <v>3485.8</v>
      </c>
      <c r="G21" s="130"/>
      <c r="H21" s="131">
        <f t="shared" si="0"/>
        <v>50.765451172752428</v>
      </c>
      <c r="I21" s="131">
        <f t="shared" si="1"/>
        <v>29.016632662149931</v>
      </c>
      <c r="J21" s="131">
        <f t="shared" si="2"/>
        <v>29.016632662149934</v>
      </c>
    </row>
    <row r="22" spans="1:10" ht="13.5" customHeight="1" x14ac:dyDescent="0.2">
      <c r="A22" s="112">
        <v>16</v>
      </c>
      <c r="B22" s="121" t="s">
        <v>22</v>
      </c>
      <c r="C22" s="130">
        <v>7270.23</v>
      </c>
      <c r="D22" s="130">
        <v>0</v>
      </c>
      <c r="E22" s="130">
        <v>13513.86</v>
      </c>
      <c r="F22" s="130">
        <v>0</v>
      </c>
      <c r="G22" s="130"/>
      <c r="H22" s="131">
        <f t="shared" si="0"/>
        <v>185.87940133943493</v>
      </c>
      <c r="I22" s="131" t="e">
        <f t="shared" si="1"/>
        <v>#DIV/0!</v>
      </c>
      <c r="J22" s="131" t="e">
        <f t="shared" si="2"/>
        <v>#DIV/0!</v>
      </c>
    </row>
    <row r="23" spans="1:10" ht="13.5" customHeight="1" x14ac:dyDescent="0.2">
      <c r="A23" s="132">
        <v>17</v>
      </c>
      <c r="B23" s="121" t="s">
        <v>23</v>
      </c>
      <c r="C23" s="130">
        <v>88855.83</v>
      </c>
      <c r="D23" s="130">
        <f>'CD Ratio_2'!C23+'CD Ratio_2'!D23+'CD Ratio_2'!E23</f>
        <v>92195.64</v>
      </c>
      <c r="E23" s="130">
        <v>206018.68</v>
      </c>
      <c r="F23" s="130">
        <f>'CD Ratio_2'!F23+'CD Ratio_2'!G23+'CD Ratio_2'!H23</f>
        <v>213562.83000000002</v>
      </c>
      <c r="G23" s="130"/>
      <c r="H23" s="131">
        <f t="shared" si="0"/>
        <v>231.8572456078571</v>
      </c>
      <c r="I23" s="131">
        <f t="shared" si="1"/>
        <v>231.64092141450507</v>
      </c>
      <c r="J23" s="131">
        <f t="shared" si="2"/>
        <v>231.64092141450507</v>
      </c>
    </row>
    <row r="24" spans="1:10" ht="13.5" customHeight="1" x14ac:dyDescent="0.2">
      <c r="A24" s="132">
        <v>18</v>
      </c>
      <c r="B24" s="121" t="s">
        <v>24</v>
      </c>
      <c r="C24" s="134">
        <v>4281.59</v>
      </c>
      <c r="D24" s="130">
        <f>'CD Ratio_2'!C24+'CD Ratio_2'!D24+'CD Ratio_2'!E24</f>
        <v>4316.13</v>
      </c>
      <c r="E24" s="134">
        <v>819.83</v>
      </c>
      <c r="F24" s="130">
        <f>'CD Ratio_2'!F24+'CD Ratio_2'!G24+'CD Ratio_2'!H24</f>
        <v>858.6</v>
      </c>
      <c r="G24" s="130"/>
      <c r="H24" s="131">
        <f t="shared" si="0"/>
        <v>19.147793226348156</v>
      </c>
      <c r="I24" s="131">
        <f t="shared" si="1"/>
        <v>19.892820651833933</v>
      </c>
      <c r="J24" s="131">
        <f t="shared" si="2"/>
        <v>19.892820651833933</v>
      </c>
    </row>
    <row r="25" spans="1:10" ht="13.5" customHeight="1" x14ac:dyDescent="0.2">
      <c r="A25" s="112">
        <v>19</v>
      </c>
      <c r="B25" s="121" t="s">
        <v>25</v>
      </c>
      <c r="C25" s="130">
        <v>117732.94999999998</v>
      </c>
      <c r="D25" s="130">
        <f>'CD Ratio_2'!C25+'CD Ratio_2'!D25+'CD Ratio_2'!E25</f>
        <v>152906.35999999999</v>
      </c>
      <c r="E25" s="130">
        <v>69807.350000000006</v>
      </c>
      <c r="F25" s="130">
        <f>'CD Ratio_2'!F25+'CD Ratio_2'!G25+'CD Ratio_2'!H25</f>
        <v>75706.44</v>
      </c>
      <c r="G25" s="130"/>
      <c r="H25" s="131">
        <f t="shared" si="0"/>
        <v>59.292959192817321</v>
      </c>
      <c r="I25" s="131">
        <f t="shared" si="1"/>
        <v>49.511635748833477</v>
      </c>
      <c r="J25" s="131">
        <f t="shared" si="2"/>
        <v>49.511635748833477</v>
      </c>
    </row>
    <row r="26" spans="1:10" ht="12.75" customHeight="1" x14ac:dyDescent="0.2">
      <c r="A26" s="132">
        <v>20</v>
      </c>
      <c r="B26" s="121" t="s">
        <v>26</v>
      </c>
      <c r="C26" s="130">
        <v>4251763.33</v>
      </c>
      <c r="D26" s="130">
        <f>'CD Ratio_2'!C26+'CD Ratio_2'!D26+'CD Ratio_2'!E26</f>
        <v>4188006.4299999997</v>
      </c>
      <c r="E26" s="130">
        <v>6365263.0199999986</v>
      </c>
      <c r="F26" s="130">
        <f>'CD Ratio_2'!F26+'CD Ratio_2'!G26+'CD Ratio_2'!H26</f>
        <v>6417659.6600000011</v>
      </c>
      <c r="G26" s="130"/>
      <c r="H26" s="131">
        <f t="shared" si="0"/>
        <v>149.70878023918604</v>
      </c>
      <c r="I26" s="131">
        <f t="shared" si="1"/>
        <v>153.2390116220524</v>
      </c>
      <c r="J26" s="131">
        <f t="shared" si="2"/>
        <v>153.2390116220524</v>
      </c>
    </row>
    <row r="27" spans="1:10" ht="13.5" customHeight="1" x14ac:dyDescent="0.2">
      <c r="A27" s="112">
        <v>21</v>
      </c>
      <c r="B27" s="121" t="s">
        <v>27</v>
      </c>
      <c r="C27" s="130">
        <v>3032221.92</v>
      </c>
      <c r="D27" s="130">
        <f>'CD Ratio_2'!C27+'CD Ratio_2'!D27+'CD Ratio_2'!E27</f>
        <v>3136747.3699999996</v>
      </c>
      <c r="E27" s="130">
        <v>3595606.9900000021</v>
      </c>
      <c r="F27" s="130">
        <f>'CD Ratio_2'!F27+'CD Ratio_2'!G27+'CD Ratio_2'!H27</f>
        <v>3715327.9399999976</v>
      </c>
      <c r="G27" s="130"/>
      <c r="H27" s="131">
        <f t="shared" si="0"/>
        <v>118.57994186652414</v>
      </c>
      <c r="I27" s="131">
        <f t="shared" si="1"/>
        <v>118.44523966238307</v>
      </c>
      <c r="J27" s="131">
        <f t="shared" si="2"/>
        <v>118.44523966238307</v>
      </c>
    </row>
    <row r="28" spans="1:10" ht="13.5" customHeight="1" x14ac:dyDescent="0.2">
      <c r="A28" s="132">
        <v>22</v>
      </c>
      <c r="B28" s="121" t="s">
        <v>28</v>
      </c>
      <c r="C28" s="134">
        <v>1051078.68</v>
      </c>
      <c r="D28" s="130">
        <f>'CD Ratio_2'!C28+'CD Ratio_2'!D28+'CD Ratio_2'!E28</f>
        <v>976677.78999999992</v>
      </c>
      <c r="E28" s="130">
        <v>433808.14</v>
      </c>
      <c r="F28" s="130">
        <f>'CD Ratio_2'!F28+'CD Ratio_2'!G28+'CD Ratio_2'!H28</f>
        <v>427147.55999999994</v>
      </c>
      <c r="G28" s="130"/>
      <c r="H28" s="131">
        <f t="shared" si="0"/>
        <v>41.27266095816919</v>
      </c>
      <c r="I28" s="131">
        <f t="shared" si="1"/>
        <v>43.734746952728386</v>
      </c>
      <c r="J28" s="131">
        <f t="shared" si="2"/>
        <v>43.734746952728386</v>
      </c>
    </row>
    <row r="29" spans="1:10" ht="13.5" customHeight="1" x14ac:dyDescent="0.2">
      <c r="A29" s="112">
        <v>23</v>
      </c>
      <c r="B29" s="121" t="s">
        <v>29</v>
      </c>
      <c r="C29" s="130">
        <v>456123.40999999992</v>
      </c>
      <c r="D29" s="130">
        <f>'CD Ratio_2'!C29+'CD Ratio_2'!D29+'CD Ratio_2'!E29</f>
        <v>477971.04000000004</v>
      </c>
      <c r="E29" s="130">
        <v>786796.02</v>
      </c>
      <c r="F29" s="130">
        <f>'CD Ratio_2'!F29+'CD Ratio_2'!G29+'CD Ratio_2'!H29</f>
        <v>814217.75000000012</v>
      </c>
      <c r="G29" s="130"/>
      <c r="H29" s="131">
        <f t="shared" si="0"/>
        <v>172.49630313866155</v>
      </c>
      <c r="I29" s="131">
        <f t="shared" si="1"/>
        <v>170.34876213420799</v>
      </c>
      <c r="J29" s="131">
        <f t="shared" si="2"/>
        <v>170.34876213420799</v>
      </c>
    </row>
    <row r="30" spans="1:10" ht="13.5" customHeight="1" x14ac:dyDescent="0.2">
      <c r="A30" s="132">
        <v>24</v>
      </c>
      <c r="B30" s="121" t="s">
        <v>30</v>
      </c>
      <c r="C30" s="130">
        <v>672311.89999999991</v>
      </c>
      <c r="D30" s="130">
        <f>'CD Ratio_2'!C30+'CD Ratio_2'!D30+'CD Ratio_2'!E30</f>
        <v>617607.28</v>
      </c>
      <c r="E30" s="130">
        <v>1036053.3500000001</v>
      </c>
      <c r="F30" s="130">
        <f>'CD Ratio_2'!F30+'CD Ratio_2'!G30+'CD Ratio_2'!H30</f>
        <v>1032349.5299999999</v>
      </c>
      <c r="G30" s="130"/>
      <c r="H30" s="131">
        <f t="shared" si="0"/>
        <v>154.10308072785864</v>
      </c>
      <c r="I30" s="131">
        <f t="shared" si="1"/>
        <v>167.15307015163421</v>
      </c>
      <c r="J30" s="131">
        <f t="shared" si="2"/>
        <v>167.15307015163418</v>
      </c>
    </row>
    <row r="31" spans="1:10" ht="13.5" customHeight="1" x14ac:dyDescent="0.2">
      <c r="A31" s="112">
        <v>25</v>
      </c>
      <c r="B31" s="121" t="s">
        <v>31</v>
      </c>
      <c r="C31" s="130">
        <v>5442.01</v>
      </c>
      <c r="D31" s="130">
        <f>'CD Ratio_2'!C31+'CD Ratio_2'!D31+'CD Ratio_2'!E31</f>
        <v>5453.58</v>
      </c>
      <c r="E31" s="130">
        <v>4957.79</v>
      </c>
      <c r="F31" s="130">
        <f>'CD Ratio_2'!F31+'CD Ratio_2'!G31+'CD Ratio_2'!H31</f>
        <v>4901.75</v>
      </c>
      <c r="G31" s="130"/>
      <c r="H31" s="131">
        <f t="shared" si="0"/>
        <v>91.102184670737458</v>
      </c>
      <c r="I31" s="131">
        <f t="shared" si="1"/>
        <v>89.881325661308722</v>
      </c>
      <c r="J31" s="131">
        <f t="shared" si="2"/>
        <v>89.881325661308722</v>
      </c>
    </row>
    <row r="32" spans="1:10" ht="13.5" customHeight="1" x14ac:dyDescent="0.2">
      <c r="A32" s="132">
        <v>26</v>
      </c>
      <c r="B32" s="121" t="s">
        <v>32</v>
      </c>
      <c r="C32" s="130">
        <v>29743.32</v>
      </c>
      <c r="D32" s="130">
        <f>'CD Ratio_2'!C32+'CD Ratio_2'!D32+'CD Ratio_2'!E32</f>
        <v>29813.239999999998</v>
      </c>
      <c r="E32" s="130">
        <v>32931.910000000003</v>
      </c>
      <c r="F32" s="130">
        <f>'CD Ratio_2'!F32+'CD Ratio_2'!G32+'CD Ratio_2'!H32</f>
        <v>33278.6</v>
      </c>
      <c r="G32" s="130"/>
      <c r="H32" s="131">
        <f t="shared" si="0"/>
        <v>110.72035670530394</v>
      </c>
      <c r="I32" s="131">
        <f t="shared" si="1"/>
        <v>111.62356053887467</v>
      </c>
      <c r="J32" s="131">
        <f t="shared" si="2"/>
        <v>111.62356053887468</v>
      </c>
    </row>
    <row r="33" spans="1:10" ht="13.5" customHeight="1" x14ac:dyDescent="0.2">
      <c r="A33" s="112">
        <v>27</v>
      </c>
      <c r="B33" s="121" t="s">
        <v>33</v>
      </c>
      <c r="C33" s="130">
        <v>27725.59</v>
      </c>
      <c r="D33" s="130">
        <f>'CD Ratio_2'!C33+'CD Ratio_2'!D33+'CD Ratio_2'!E33</f>
        <v>25949</v>
      </c>
      <c r="E33" s="130">
        <v>15984.109999999999</v>
      </c>
      <c r="F33" s="130">
        <f>'CD Ratio_2'!F33+'CD Ratio_2'!G33+'CD Ratio_2'!H33</f>
        <v>16019.859999999999</v>
      </c>
      <c r="G33" s="130"/>
      <c r="H33" s="131">
        <f t="shared" si="0"/>
        <v>57.651108596787296</v>
      </c>
      <c r="I33" s="131">
        <f t="shared" si="1"/>
        <v>61.735943581640903</v>
      </c>
      <c r="J33" s="131">
        <f t="shared" si="2"/>
        <v>61.735943581640903</v>
      </c>
    </row>
    <row r="34" spans="1:10" ht="13.5" customHeight="1" x14ac:dyDescent="0.2">
      <c r="A34" s="132">
        <v>28</v>
      </c>
      <c r="B34" s="121" t="s">
        <v>34</v>
      </c>
      <c r="C34" s="130">
        <v>522615.91</v>
      </c>
      <c r="D34" s="130">
        <f>'CD Ratio_2'!C34+'CD Ratio_2'!D34+'CD Ratio_2'!E34</f>
        <v>524697.87000000011</v>
      </c>
      <c r="E34" s="130">
        <v>1175203.5900000003</v>
      </c>
      <c r="F34" s="130">
        <f>'CD Ratio_2'!F34+'CD Ratio_2'!G34+'CD Ratio_2'!H34</f>
        <v>1173565.71</v>
      </c>
      <c r="G34" s="130"/>
      <c r="H34" s="131">
        <f t="shared" si="0"/>
        <v>224.86946292928596</v>
      </c>
      <c r="I34" s="131">
        <f t="shared" si="1"/>
        <v>223.66504175059822</v>
      </c>
      <c r="J34" s="131">
        <f t="shared" si="2"/>
        <v>223.66504175059825</v>
      </c>
    </row>
    <row r="35" spans="1:10" ht="13.5" customHeight="1" x14ac:dyDescent="0.2">
      <c r="A35" s="112">
        <v>29</v>
      </c>
      <c r="B35" s="121" t="s">
        <v>35</v>
      </c>
      <c r="C35" s="130">
        <v>8903.7300000000014</v>
      </c>
      <c r="D35" s="130">
        <f>'CD Ratio_2'!C35+'CD Ratio_2'!D35+'CD Ratio_2'!E35</f>
        <v>10428.869999999999</v>
      </c>
      <c r="E35" s="130">
        <v>4365.7700000000004</v>
      </c>
      <c r="F35" s="130">
        <f>'CD Ratio_2'!F35+'CD Ratio_2'!G35+'CD Ratio_2'!H35</f>
        <v>4230.78</v>
      </c>
      <c r="G35" s="130"/>
      <c r="H35" s="131">
        <f t="shared" si="0"/>
        <v>49.033045701071352</v>
      </c>
      <c r="I35" s="131">
        <f t="shared" si="1"/>
        <v>40.567961821367035</v>
      </c>
      <c r="J35" s="131">
        <f t="shared" si="2"/>
        <v>40.567961821367035</v>
      </c>
    </row>
    <row r="36" spans="1:10" ht="13.5" customHeight="1" x14ac:dyDescent="0.2">
      <c r="A36" s="132">
        <v>30</v>
      </c>
      <c r="B36" s="121" t="s">
        <v>36</v>
      </c>
      <c r="C36" s="130">
        <v>79724.570000000007</v>
      </c>
      <c r="D36" s="130">
        <f>'CD Ratio_2'!C36+'CD Ratio_2'!D36+'CD Ratio_2'!E36</f>
        <v>80848.62000000001</v>
      </c>
      <c r="E36" s="130">
        <v>109461.74999999999</v>
      </c>
      <c r="F36" s="130">
        <f>'CD Ratio_2'!F36+'CD Ratio_2'!G36+'CD Ratio_2'!H36</f>
        <v>110535.59</v>
      </c>
      <c r="G36" s="130"/>
      <c r="H36" s="131">
        <f t="shared" si="0"/>
        <v>137.29989387211492</v>
      </c>
      <c r="I36" s="131">
        <f t="shared" si="1"/>
        <v>136.71920435995071</v>
      </c>
      <c r="J36" s="131">
        <f t="shared" si="2"/>
        <v>136.71920435995071</v>
      </c>
    </row>
    <row r="37" spans="1:10" ht="13.5" customHeight="1" x14ac:dyDescent="0.2">
      <c r="A37" s="112">
        <v>31</v>
      </c>
      <c r="B37" s="121" t="s">
        <v>37</v>
      </c>
      <c r="C37" s="130">
        <v>33923.160000000003</v>
      </c>
      <c r="D37" s="130">
        <f>'CD Ratio_2'!C37+'CD Ratio_2'!D37+'CD Ratio_2'!E37</f>
        <v>33828.549999999996</v>
      </c>
      <c r="E37" s="130">
        <v>11153.219999999998</v>
      </c>
      <c r="F37" s="130">
        <f>'CD Ratio_2'!F37+'CD Ratio_2'!G37+'CD Ratio_2'!H37</f>
        <v>21887.19</v>
      </c>
      <c r="G37" s="130"/>
      <c r="H37" s="131">
        <f t="shared" si="0"/>
        <v>32.877892271828443</v>
      </c>
      <c r="I37" s="131">
        <f t="shared" si="1"/>
        <v>64.700349261200969</v>
      </c>
      <c r="J37" s="131">
        <f t="shared" si="2"/>
        <v>64.700349261200969</v>
      </c>
    </row>
    <row r="38" spans="1:10" ht="13.5" customHeight="1" x14ac:dyDescent="0.2">
      <c r="A38" s="132">
        <v>32</v>
      </c>
      <c r="B38" s="116" t="s">
        <v>38</v>
      </c>
      <c r="C38" s="130">
        <v>0</v>
      </c>
      <c r="D38" s="130">
        <f>'CD Ratio_2'!C38+'CD Ratio_2'!D38+'CD Ratio_2'!E38</f>
        <v>0</v>
      </c>
      <c r="E38" s="130">
        <v>0</v>
      </c>
      <c r="F38" s="130">
        <f>'CD Ratio_2'!F38+'CD Ratio_2'!G38+'CD Ratio_2'!H38</f>
        <v>0</v>
      </c>
      <c r="G38" s="130"/>
      <c r="H38" s="131" t="e">
        <f t="shared" si="0"/>
        <v>#DIV/0!</v>
      </c>
      <c r="I38" s="131" t="e">
        <f t="shared" si="1"/>
        <v>#DIV/0!</v>
      </c>
      <c r="J38" s="131" t="e">
        <f t="shared" si="2"/>
        <v>#DIV/0!</v>
      </c>
    </row>
    <row r="39" spans="1:10" ht="12.75" customHeight="1" x14ac:dyDescent="0.2">
      <c r="A39" s="112">
        <v>33</v>
      </c>
      <c r="B39" s="121" t="s">
        <v>39</v>
      </c>
      <c r="C39" s="130">
        <v>3242.3599999999997</v>
      </c>
      <c r="D39" s="130">
        <f>'CD Ratio_2'!C39+'CD Ratio_2'!D39+'CD Ratio_2'!E39</f>
        <v>3234.55</v>
      </c>
      <c r="E39" s="130">
        <v>5644.33</v>
      </c>
      <c r="F39" s="130">
        <f>'CD Ratio_2'!F39+'CD Ratio_2'!G39+'CD Ratio_2'!H39</f>
        <v>5919.5300000000007</v>
      </c>
      <c r="G39" s="130"/>
      <c r="H39" s="131">
        <f t="shared" si="0"/>
        <v>174.08091636955797</v>
      </c>
      <c r="I39" s="131">
        <f t="shared" si="1"/>
        <v>183.00938306719638</v>
      </c>
      <c r="J39" s="131">
        <f t="shared" si="2"/>
        <v>183.00938306719638</v>
      </c>
    </row>
    <row r="40" spans="1:10" ht="13.5" customHeight="1" x14ac:dyDescent="0.2">
      <c r="A40" s="132">
        <v>34</v>
      </c>
      <c r="B40" s="121" t="s">
        <v>40</v>
      </c>
      <c r="C40" s="130">
        <v>377523.84</v>
      </c>
      <c r="D40" s="130">
        <f>'CD Ratio_2'!C40+'CD Ratio_2'!D40+'CD Ratio_2'!E40</f>
        <v>369583.80000000005</v>
      </c>
      <c r="E40" s="130">
        <v>593702.1399999999</v>
      </c>
      <c r="F40" s="130">
        <f>'CD Ratio_2'!F40+'CD Ratio_2'!G40+'CD Ratio_2'!H40</f>
        <v>602167.63</v>
      </c>
      <c r="G40" s="130"/>
      <c r="H40" s="131">
        <f t="shared" si="0"/>
        <v>157.26215859639484</v>
      </c>
      <c r="I40" s="131">
        <f t="shared" si="1"/>
        <v>162.93128378462472</v>
      </c>
      <c r="J40" s="131">
        <f t="shared" si="2"/>
        <v>162.93128378462472</v>
      </c>
    </row>
    <row r="41" spans="1:10" s="149" customFormat="1" ht="13.5" customHeight="1" x14ac:dyDescent="0.2">
      <c r="A41" s="117"/>
      <c r="B41" s="122" t="s">
        <v>41</v>
      </c>
      <c r="C41" s="133">
        <v>13125883.9</v>
      </c>
      <c r="D41" s="133">
        <f t="shared" ref="D41:F41" si="5">SUM(D19:D40)</f>
        <v>13046796.089999996</v>
      </c>
      <c r="E41" s="133">
        <v>17479548.209999997</v>
      </c>
      <c r="F41" s="133">
        <f t="shared" si="5"/>
        <v>17714722.449999999</v>
      </c>
      <c r="G41" s="133">
        <f>SUM(G19:G40)</f>
        <v>0</v>
      </c>
      <c r="H41" s="131">
        <f t="shared" si="0"/>
        <v>133.16854196767653</v>
      </c>
      <c r="I41" s="131">
        <f t="shared" si="1"/>
        <v>135.77833460260666</v>
      </c>
      <c r="J41" s="131">
        <f t="shared" si="2"/>
        <v>135.77833460260669</v>
      </c>
    </row>
    <row r="42" spans="1:10" s="149" customFormat="1" ht="13.5" customHeight="1" x14ac:dyDescent="0.2">
      <c r="A42" s="136"/>
      <c r="B42" s="122" t="s">
        <v>42</v>
      </c>
      <c r="C42" s="133">
        <v>58089840.359999999</v>
      </c>
      <c r="D42" s="133">
        <f t="shared" ref="D42:F42" si="6">D41+D18</f>
        <v>58307271.640000008</v>
      </c>
      <c r="E42" s="133">
        <v>44889619.009999998</v>
      </c>
      <c r="F42" s="133">
        <f t="shared" si="6"/>
        <v>46119797.700000003</v>
      </c>
      <c r="G42" s="133">
        <f t="shared" ref="G42" si="7">G41+G18</f>
        <v>2229665</v>
      </c>
      <c r="H42" s="131">
        <f t="shared" si="0"/>
        <v>77.27619620196181</v>
      </c>
      <c r="I42" s="131">
        <f t="shared" si="1"/>
        <v>79.097849038027803</v>
      </c>
      <c r="J42" s="326">
        <f t="shared" si="2"/>
        <v>82.921840346978712</v>
      </c>
    </row>
    <row r="43" spans="1:10" ht="13.5" customHeight="1" x14ac:dyDescent="0.2">
      <c r="A43" s="112">
        <v>35</v>
      </c>
      <c r="B43" s="121" t="s">
        <v>43</v>
      </c>
      <c r="C43" s="130">
        <v>1143491.17</v>
      </c>
      <c r="D43" s="130">
        <f>'CD Ratio_2'!C43+'CD Ratio_2'!D43+'CD Ratio_2'!E43</f>
        <v>1130496.1300000001</v>
      </c>
      <c r="E43" s="130">
        <v>467979.95999999996</v>
      </c>
      <c r="F43" s="130">
        <f>'CD Ratio_2'!F43+'CD Ratio_2'!G43+'CD Ratio_2'!H43</f>
        <v>451875.24</v>
      </c>
      <c r="G43" s="130"/>
      <c r="H43" s="131">
        <f t="shared" si="0"/>
        <v>40.925542083547526</v>
      </c>
      <c r="I43" s="131">
        <f t="shared" si="1"/>
        <v>39.971409720792231</v>
      </c>
      <c r="J43" s="131">
        <f t="shared" si="2"/>
        <v>39.971409720792231</v>
      </c>
    </row>
    <row r="44" spans="1:10" ht="13.5" customHeight="1" x14ac:dyDescent="0.2">
      <c r="A44" s="132">
        <v>36</v>
      </c>
      <c r="B44" s="121" t="s">
        <v>44</v>
      </c>
      <c r="C44" s="130">
        <v>1882787.4399999997</v>
      </c>
      <c r="D44" s="130">
        <f>'CD Ratio_2'!C44+'CD Ratio_2'!D44+'CD Ratio_2'!E44</f>
        <v>1902288.3499999996</v>
      </c>
      <c r="E44" s="130">
        <v>1551777.2899999991</v>
      </c>
      <c r="F44" s="130">
        <f>'CD Ratio_2'!F44+'CD Ratio_2'!G44+'CD Ratio_2'!H44</f>
        <v>1559063.6299999994</v>
      </c>
      <c r="G44" s="130"/>
      <c r="H44" s="131">
        <f t="shared" si="0"/>
        <v>82.41914392630531</v>
      </c>
      <c r="I44" s="131">
        <f t="shared" si="1"/>
        <v>81.957271619731031</v>
      </c>
      <c r="J44" s="131">
        <f t="shared" si="2"/>
        <v>81.957271619731031</v>
      </c>
    </row>
    <row r="45" spans="1:10" s="149" customFormat="1" ht="13.5" customHeight="1" x14ac:dyDescent="0.2">
      <c r="A45" s="117"/>
      <c r="B45" s="122" t="s">
        <v>45</v>
      </c>
      <c r="C45" s="133">
        <v>3026278.6099999994</v>
      </c>
      <c r="D45" s="133">
        <f t="shared" ref="D45:F45" si="8">SUM(D43:D44)</f>
        <v>3032784.4799999995</v>
      </c>
      <c r="E45" s="133">
        <v>2019757.2499999991</v>
      </c>
      <c r="F45" s="133">
        <f t="shared" si="8"/>
        <v>2010938.8699999994</v>
      </c>
      <c r="G45" s="133">
        <f t="shared" ref="G45" si="9">G43+G44</f>
        <v>0</v>
      </c>
      <c r="H45" s="131">
        <f t="shared" si="0"/>
        <v>66.740624717299227</v>
      </c>
      <c r="I45" s="131">
        <f t="shared" si="1"/>
        <v>66.306685597388707</v>
      </c>
      <c r="J45" s="326">
        <f t="shared" si="2"/>
        <v>66.306685597388693</v>
      </c>
    </row>
    <row r="46" spans="1:10" ht="13.5" customHeight="1" x14ac:dyDescent="0.2">
      <c r="A46" s="132">
        <v>37</v>
      </c>
      <c r="B46" s="121" t="s">
        <v>46</v>
      </c>
      <c r="C46" s="130">
        <v>3696064</v>
      </c>
      <c r="D46" s="130">
        <f>'CD Ratio_2'!C46+'CD Ratio_2'!D46+'CD Ratio_2'!E46</f>
        <v>3748259</v>
      </c>
      <c r="E46" s="130">
        <v>4286368</v>
      </c>
      <c r="F46" s="130">
        <f>'CD Ratio_2'!F46+'CD Ratio_2'!G46+'CD Ratio_2'!H46</f>
        <v>4330364</v>
      </c>
      <c r="G46" s="130"/>
      <c r="H46" s="131">
        <f t="shared" si="0"/>
        <v>115.97115201468372</v>
      </c>
      <c r="I46" s="131">
        <f t="shared" si="1"/>
        <v>115.53001006600665</v>
      </c>
      <c r="J46" s="131">
        <f t="shared" si="2"/>
        <v>115.53001006600664</v>
      </c>
    </row>
    <row r="47" spans="1:10" s="149" customFormat="1" ht="13.5" customHeight="1" x14ac:dyDescent="0.2">
      <c r="A47" s="136"/>
      <c r="B47" s="122" t="s">
        <v>47</v>
      </c>
      <c r="C47" s="133">
        <f>C46</f>
        <v>3696064</v>
      </c>
      <c r="D47" s="133">
        <f t="shared" ref="D47:F47" si="10">D46</f>
        <v>3748259</v>
      </c>
      <c r="E47" s="133">
        <f t="shared" si="10"/>
        <v>4286368</v>
      </c>
      <c r="F47" s="133">
        <f t="shared" si="10"/>
        <v>4330364</v>
      </c>
      <c r="G47" s="133">
        <f t="shared" ref="G47" si="11">G46</f>
        <v>0</v>
      </c>
      <c r="H47" s="131">
        <f t="shared" si="0"/>
        <v>115.97115201468372</v>
      </c>
      <c r="I47" s="131">
        <f t="shared" si="1"/>
        <v>115.53001006600665</v>
      </c>
      <c r="J47" s="326">
        <f t="shared" si="2"/>
        <v>115.53001006600664</v>
      </c>
    </row>
    <row r="48" spans="1:10" ht="13.5" customHeight="1" x14ac:dyDescent="0.2">
      <c r="A48" s="132">
        <v>38</v>
      </c>
      <c r="B48" s="121" t="s">
        <v>48</v>
      </c>
      <c r="C48" s="134">
        <v>395790.48</v>
      </c>
      <c r="D48" s="130">
        <f>'CD Ratio_2'!C48+'CD Ratio_2'!D48+'CD Ratio_2'!E48</f>
        <v>402776.76999999996</v>
      </c>
      <c r="E48" s="134">
        <v>1208911.9400000002</v>
      </c>
      <c r="F48" s="130">
        <f>'CD Ratio_2'!F48+'CD Ratio_2'!G48+'CD Ratio_2'!H48</f>
        <v>1244746.24</v>
      </c>
      <c r="G48" s="130"/>
      <c r="H48" s="131">
        <f t="shared" si="0"/>
        <v>305.44239972623905</v>
      </c>
      <c r="I48" s="131">
        <f t="shared" si="1"/>
        <v>309.0412190355467</v>
      </c>
      <c r="J48" s="131">
        <f t="shared" si="2"/>
        <v>309.0412190355467</v>
      </c>
    </row>
    <row r="49" spans="1:11" ht="13.5" customHeight="1" x14ac:dyDescent="0.2">
      <c r="A49" s="132">
        <v>39</v>
      </c>
      <c r="B49" s="121" t="s">
        <v>49</v>
      </c>
      <c r="C49" s="130">
        <v>129441.24</v>
      </c>
      <c r="D49" s="130">
        <f>'CD Ratio_2'!C49+'CD Ratio_2'!D49+'CD Ratio_2'!E49</f>
        <v>136381.75</v>
      </c>
      <c r="E49" s="130">
        <v>97817.50999999998</v>
      </c>
      <c r="F49" s="130">
        <f>'CD Ratio_2'!F49+'CD Ratio_2'!G49+'CD Ratio_2'!H49</f>
        <v>96425.97</v>
      </c>
      <c r="G49" s="130"/>
      <c r="H49" s="131">
        <f t="shared" si="0"/>
        <v>75.569045846594165</v>
      </c>
      <c r="I49" s="131">
        <f t="shared" si="1"/>
        <v>70.702986286654919</v>
      </c>
      <c r="J49" s="131">
        <f t="shared" si="2"/>
        <v>70.702986286654919</v>
      </c>
      <c r="K49" s="297"/>
    </row>
    <row r="50" spans="1:11" ht="13.5" customHeight="1" x14ac:dyDescent="0.2">
      <c r="A50" s="112">
        <v>40</v>
      </c>
      <c r="B50" s="121" t="s">
        <v>50</v>
      </c>
      <c r="C50" s="130">
        <v>35252.18</v>
      </c>
      <c r="D50" s="130">
        <f>'CD Ratio_2'!C50+'CD Ratio_2'!D50+'CD Ratio_2'!E50</f>
        <v>37999.310000000005</v>
      </c>
      <c r="E50" s="130">
        <v>120611.5</v>
      </c>
      <c r="F50" s="130">
        <f>'CD Ratio_2'!F50+'CD Ratio_2'!G50+'CD Ratio_2'!H50</f>
        <v>118781.81</v>
      </c>
      <c r="G50" s="130"/>
      <c r="H50" s="131">
        <f t="shared" si="0"/>
        <v>342.13912444563709</v>
      </c>
      <c r="I50" s="131">
        <f t="shared" si="1"/>
        <v>312.58938649149155</v>
      </c>
      <c r="J50" s="131">
        <f t="shared" si="2"/>
        <v>312.5893864914915</v>
      </c>
    </row>
    <row r="51" spans="1:11" ht="13.5" customHeight="1" x14ac:dyDescent="0.2">
      <c r="A51" s="132">
        <v>41</v>
      </c>
      <c r="B51" s="121" t="s">
        <v>52</v>
      </c>
      <c r="C51" s="130">
        <v>60160.050000000017</v>
      </c>
      <c r="D51" s="130">
        <f>'CD Ratio_2'!C51+'CD Ratio_2'!D51+'CD Ratio_2'!E51</f>
        <v>62298.05</v>
      </c>
      <c r="E51" s="130">
        <v>182457.13</v>
      </c>
      <c r="F51" s="130">
        <f>'CD Ratio_2'!F51+'CD Ratio_2'!G51+'CD Ratio_2'!H51</f>
        <v>190368.96999999997</v>
      </c>
      <c r="G51" s="130"/>
      <c r="H51" s="131">
        <f t="shared" si="0"/>
        <v>303.28620072622937</v>
      </c>
      <c r="I51" s="131">
        <f t="shared" si="1"/>
        <v>305.5777347766101</v>
      </c>
      <c r="J51" s="131">
        <f t="shared" si="2"/>
        <v>305.5777347766101</v>
      </c>
    </row>
    <row r="52" spans="1:11" ht="13.5" customHeight="1" x14ac:dyDescent="0.2">
      <c r="A52" s="132">
        <v>42</v>
      </c>
      <c r="B52" s="121" t="s">
        <v>1009</v>
      </c>
      <c r="C52" s="130">
        <v>13624.47</v>
      </c>
      <c r="D52" s="130">
        <f>'CD Ratio_2'!C52+'CD Ratio_2'!D52+'CD Ratio_2'!E52</f>
        <v>13857.25</v>
      </c>
      <c r="E52" s="130">
        <v>33110.58</v>
      </c>
      <c r="F52" s="130">
        <f>'CD Ratio_2'!F52+'CD Ratio_2'!G52+'CD Ratio_2'!H52</f>
        <v>35827.149999999994</v>
      </c>
      <c r="G52" s="130"/>
      <c r="H52" s="131">
        <f t="shared" si="0"/>
        <v>243.02288455991317</v>
      </c>
      <c r="I52" s="131">
        <f t="shared" si="1"/>
        <v>258.54444424398775</v>
      </c>
      <c r="J52" s="131">
        <f t="shared" si="2"/>
        <v>258.54444424398775</v>
      </c>
    </row>
    <row r="53" spans="1:11" ht="13.5" customHeight="1" x14ac:dyDescent="0.2">
      <c r="A53" s="112">
        <v>43</v>
      </c>
      <c r="B53" s="121" t="s">
        <v>53</v>
      </c>
      <c r="C53" s="134">
        <v>7345.87</v>
      </c>
      <c r="D53" s="130">
        <f>'CD Ratio_2'!C53+'CD Ratio_2'!D53+'CD Ratio_2'!E53</f>
        <v>7393.9299999999994</v>
      </c>
      <c r="E53" s="134">
        <v>56724.680000000008</v>
      </c>
      <c r="F53" s="130">
        <f>'CD Ratio_2'!F53+'CD Ratio_2'!G53+'CD Ratio_2'!H53</f>
        <v>56924.78</v>
      </c>
      <c r="G53" s="130"/>
      <c r="H53" s="131">
        <f t="shared" si="0"/>
        <v>772.19825561846335</v>
      </c>
      <c r="I53" s="131">
        <f t="shared" si="1"/>
        <v>769.88529780509157</v>
      </c>
      <c r="J53" s="131">
        <f t="shared" si="2"/>
        <v>769.88529780509157</v>
      </c>
    </row>
    <row r="54" spans="1:11" ht="13.5" customHeight="1" x14ac:dyDescent="0.2">
      <c r="A54" s="132">
        <v>44</v>
      </c>
      <c r="B54" s="121" t="s">
        <v>54</v>
      </c>
      <c r="C54" s="130">
        <v>25707.13</v>
      </c>
      <c r="D54" s="130">
        <f>'CD Ratio_2'!C54+'CD Ratio_2'!D54+'CD Ratio_2'!E54</f>
        <v>31395.03</v>
      </c>
      <c r="E54" s="130">
        <v>44127.839999999997</v>
      </c>
      <c r="F54" s="130">
        <f>'CD Ratio_2'!F54+'CD Ratio_2'!G54+'CD Ratio_2'!H54</f>
        <v>47488.58</v>
      </c>
      <c r="G54" s="130"/>
      <c r="H54" s="131">
        <f t="shared" si="0"/>
        <v>171.65603472655249</v>
      </c>
      <c r="I54" s="131">
        <f t="shared" si="1"/>
        <v>151.26145762561782</v>
      </c>
      <c r="J54" s="131">
        <f t="shared" si="2"/>
        <v>151.26145762561782</v>
      </c>
    </row>
    <row r="55" spans="1:11" ht="13.5" customHeight="1" x14ac:dyDescent="0.2">
      <c r="A55" s="132">
        <v>45</v>
      </c>
      <c r="B55" s="121" t="s">
        <v>55</v>
      </c>
      <c r="C55" s="134">
        <v>39182.279999999992</v>
      </c>
      <c r="D55" s="130">
        <f>'CD Ratio_2'!C55+'CD Ratio_2'!D55+'CD Ratio_2'!E55</f>
        <v>41397.299999999996</v>
      </c>
      <c r="E55" s="130">
        <v>55667.759999999995</v>
      </c>
      <c r="F55" s="130">
        <f>'CD Ratio_2'!F55+'CD Ratio_2'!G55+'CD Ratio_2'!H55</f>
        <v>55820.51</v>
      </c>
      <c r="G55" s="130"/>
      <c r="H55" s="131">
        <f t="shared" si="0"/>
        <v>142.07381500004595</v>
      </c>
      <c r="I55" s="131">
        <f t="shared" si="1"/>
        <v>134.84094373304541</v>
      </c>
      <c r="J55" s="131">
        <f t="shared" si="2"/>
        <v>134.84094373304541</v>
      </c>
    </row>
    <row r="56" spans="1:11" s="149" customFormat="1" ht="13.5" customHeight="1" x14ac:dyDescent="0.2">
      <c r="A56" s="136"/>
      <c r="B56" s="122" t="s">
        <v>56</v>
      </c>
      <c r="C56" s="133">
        <v>710478.72</v>
      </c>
      <c r="D56" s="133">
        <f>SUM(D48:D55)</f>
        <v>733499.39000000025</v>
      </c>
      <c r="E56" s="133">
        <f>SUM(E48:E55)</f>
        <v>1799428.9400000002</v>
      </c>
      <c r="F56" s="133">
        <f>SUM(F48:F55)</f>
        <v>1846384.01</v>
      </c>
      <c r="G56" s="133">
        <f>SUM(G48:G55)</f>
        <v>0</v>
      </c>
      <c r="H56" s="131">
        <f t="shared" si="0"/>
        <v>253.26992763414506</v>
      </c>
      <c r="I56" s="131">
        <f t="shared" si="1"/>
        <v>251.72263742441552</v>
      </c>
      <c r="J56" s="326">
        <f t="shared" si="2"/>
        <v>251.7226374244155</v>
      </c>
    </row>
    <row r="57" spans="1:11" s="149" customFormat="1" ht="21.75" customHeight="1" x14ac:dyDescent="0.2">
      <c r="A57" s="136">
        <v>46</v>
      </c>
      <c r="B57" s="298" t="s">
        <v>57</v>
      </c>
      <c r="C57" s="133">
        <v>87520.089999999982</v>
      </c>
      <c r="D57" s="130">
        <f>'CD Ratio_2'!C57+'CD Ratio_2'!D57+'CD Ratio_2'!E57</f>
        <v>99760.260000000009</v>
      </c>
      <c r="E57" s="335">
        <v>0</v>
      </c>
      <c r="F57" s="130">
        <f>'CD Ratio_2'!F57+'CD Ratio_2'!G57+'CD Ratio_2'!H57</f>
        <v>0</v>
      </c>
      <c r="G57" s="335"/>
      <c r="H57" s="338">
        <f t="shared" si="0"/>
        <v>0</v>
      </c>
      <c r="I57" s="338">
        <f t="shared" si="1"/>
        <v>0</v>
      </c>
      <c r="J57" s="338">
        <f t="shared" si="2"/>
        <v>0</v>
      </c>
    </row>
    <row r="58" spans="1:11" s="149" customFormat="1" ht="23.25" customHeight="1" x14ac:dyDescent="0.2">
      <c r="A58" s="136"/>
      <c r="B58" s="316" t="s">
        <v>58</v>
      </c>
      <c r="C58" s="133">
        <v>87520.089999999982</v>
      </c>
      <c r="D58" s="130">
        <f>'CD Ratio_2'!C58+'CD Ratio_2'!D58+'CD Ratio_2'!E58</f>
        <v>99760.260000000009</v>
      </c>
      <c r="E58" s="339">
        <v>0</v>
      </c>
      <c r="F58" s="130">
        <f>'CD Ratio_2'!F58+'CD Ratio_2'!G58+'CD Ratio_2'!H58</f>
        <v>0</v>
      </c>
      <c r="G58" s="339">
        <f t="shared" ref="G58:J58" si="12">G57</f>
        <v>0</v>
      </c>
      <c r="H58" s="340">
        <f t="shared" si="0"/>
        <v>0</v>
      </c>
      <c r="I58" s="340">
        <f t="shared" si="1"/>
        <v>0</v>
      </c>
      <c r="J58" s="339">
        <f t="shared" si="12"/>
        <v>0</v>
      </c>
    </row>
    <row r="59" spans="1:11" s="149" customFormat="1" ht="13.5" customHeight="1" x14ac:dyDescent="0.2">
      <c r="A59" s="136"/>
      <c r="B59" s="122" t="s">
        <v>6</v>
      </c>
      <c r="C59" s="133">
        <f>C58+C56+C47+C45+C42</f>
        <v>65610181.780000001</v>
      </c>
      <c r="D59" s="130">
        <f>'CD Ratio_2'!C59+'CD Ratio_2'!D59+'CD Ratio_2'!E59</f>
        <v>65921574.770000011</v>
      </c>
      <c r="E59" s="133">
        <f>E58+E56+E47+E45+E42</f>
        <v>52995173.199999996</v>
      </c>
      <c r="F59" s="133">
        <f>F58+F56+F47+F45+F42</f>
        <v>54307484.579999998</v>
      </c>
      <c r="G59" s="133">
        <f>G58+G56+G47+G45+G42</f>
        <v>2229665</v>
      </c>
      <c r="H59" s="315">
        <f t="shared" si="0"/>
        <v>80.772788250610446</v>
      </c>
      <c r="I59" s="315">
        <f t="shared" si="1"/>
        <v>82.381958819215853</v>
      </c>
      <c r="J59" s="315">
        <f t="shared" si="2"/>
        <v>85.764258176868168</v>
      </c>
    </row>
    <row r="60" spans="1:11" ht="18" customHeight="1" x14ac:dyDescent="0.2">
      <c r="A60" s="146"/>
      <c r="B60" s="139"/>
      <c r="C60" s="142"/>
      <c r="D60" s="142"/>
      <c r="E60" s="324" t="s">
        <v>1067</v>
      </c>
      <c r="F60" s="143"/>
      <c r="G60" s="337"/>
      <c r="H60" s="336"/>
      <c r="I60" s="336"/>
      <c r="J60" s="336"/>
    </row>
    <row r="61" spans="1:11" ht="18" customHeight="1" x14ac:dyDescent="0.2">
      <c r="A61" s="146"/>
      <c r="B61" s="139"/>
      <c r="C61" s="142"/>
      <c r="D61" s="142"/>
      <c r="E61" s="142"/>
      <c r="F61" s="143"/>
      <c r="G61" s="143"/>
      <c r="H61" s="139"/>
      <c r="I61" s="139"/>
      <c r="J61" s="139"/>
    </row>
    <row r="62" spans="1:11" ht="18" customHeight="1" x14ac:dyDescent="0.2">
      <c r="A62" s="146"/>
      <c r="B62" s="139"/>
      <c r="C62" s="142"/>
      <c r="D62" s="142"/>
      <c r="E62" s="142"/>
      <c r="F62" s="143"/>
      <c r="G62" s="345"/>
      <c r="H62" s="139"/>
      <c r="I62" s="139"/>
      <c r="J62" s="139"/>
    </row>
    <row r="63" spans="1:11" ht="18" customHeight="1" x14ac:dyDescent="0.2">
      <c r="A63" s="146"/>
      <c r="B63" s="139"/>
      <c r="C63" s="142"/>
      <c r="D63" s="142"/>
      <c r="E63" s="142"/>
      <c r="F63" s="143"/>
      <c r="G63" s="143"/>
      <c r="H63" s="139"/>
      <c r="I63" s="139"/>
      <c r="J63" s="139"/>
    </row>
    <row r="64" spans="1:11" ht="18" customHeight="1" x14ac:dyDescent="0.2">
      <c r="A64" s="146"/>
      <c r="B64" s="139"/>
      <c r="C64" s="142"/>
      <c r="D64" s="142"/>
      <c r="E64" s="142"/>
      <c r="F64" s="143"/>
      <c r="G64" s="143"/>
      <c r="H64" s="139"/>
      <c r="I64" s="139"/>
      <c r="J64" s="139"/>
    </row>
    <row r="65" spans="1:10" ht="18" customHeight="1" x14ac:dyDescent="0.2">
      <c r="A65" s="146"/>
      <c r="B65" s="139"/>
      <c r="C65" s="142"/>
      <c r="D65" s="142"/>
      <c r="E65" s="142"/>
      <c r="F65" s="143"/>
      <c r="G65" s="143"/>
      <c r="H65" s="139"/>
      <c r="I65" s="139"/>
      <c r="J65" s="139"/>
    </row>
    <row r="66" spans="1:10" ht="18" customHeight="1" x14ac:dyDescent="0.2">
      <c r="A66" s="146"/>
      <c r="B66" s="139"/>
      <c r="C66" s="142"/>
      <c r="D66" s="142"/>
      <c r="E66" s="142"/>
      <c r="F66" s="143"/>
      <c r="G66" s="143"/>
      <c r="H66" s="139"/>
      <c r="I66" s="139"/>
      <c r="J66" s="139"/>
    </row>
    <row r="67" spans="1:10" ht="18" customHeight="1" x14ac:dyDescent="0.2">
      <c r="A67" s="146"/>
      <c r="B67" s="139"/>
      <c r="C67" s="142"/>
      <c r="D67" s="142"/>
      <c r="E67" s="142"/>
      <c r="F67" s="143"/>
      <c r="G67" s="143"/>
      <c r="H67" s="139"/>
      <c r="I67" s="139"/>
      <c r="J67" s="139"/>
    </row>
    <row r="68" spans="1:10" ht="18" customHeight="1" x14ac:dyDescent="0.2">
      <c r="A68" s="146"/>
      <c r="B68" s="139"/>
      <c r="C68" s="142"/>
      <c r="D68" s="142"/>
      <c r="E68" s="142"/>
      <c r="F68" s="143"/>
      <c r="G68" s="143"/>
      <c r="H68" s="139"/>
      <c r="I68" s="139"/>
      <c r="J68" s="139"/>
    </row>
    <row r="69" spans="1:10" ht="18" customHeight="1" x14ac:dyDescent="0.2">
      <c r="A69" s="146"/>
      <c r="B69" s="139"/>
      <c r="C69" s="142"/>
      <c r="D69" s="142"/>
      <c r="E69" s="142"/>
      <c r="F69" s="143"/>
      <c r="G69" s="143"/>
      <c r="H69" s="139"/>
      <c r="I69" s="139"/>
      <c r="J69" s="139"/>
    </row>
    <row r="70" spans="1:10" ht="18" customHeight="1" x14ac:dyDescent="0.2">
      <c r="A70" s="146"/>
      <c r="B70" s="139"/>
      <c r="C70" s="142"/>
      <c r="D70" s="142"/>
      <c r="E70" s="142"/>
      <c r="F70" s="143"/>
      <c r="G70" s="143"/>
      <c r="H70" s="139"/>
      <c r="I70" s="139"/>
      <c r="J70" s="139"/>
    </row>
    <row r="71" spans="1:10" ht="18" customHeight="1" x14ac:dyDescent="0.2">
      <c r="A71" s="146"/>
      <c r="B71" s="139"/>
      <c r="C71" s="142"/>
      <c r="D71" s="142"/>
      <c r="E71" s="142"/>
      <c r="F71" s="143"/>
      <c r="G71" s="143"/>
      <c r="H71" s="139"/>
      <c r="I71" s="139"/>
      <c r="J71" s="139"/>
    </row>
    <row r="72" spans="1:10" ht="18" customHeight="1" x14ac:dyDescent="0.2">
      <c r="A72" s="146"/>
      <c r="B72" s="139"/>
      <c r="C72" s="142"/>
      <c r="D72" s="142"/>
      <c r="E72" s="142"/>
      <c r="F72" s="143"/>
      <c r="G72" s="143"/>
      <c r="H72" s="139"/>
      <c r="I72" s="139"/>
      <c r="J72" s="139"/>
    </row>
    <row r="73" spans="1:10" ht="18" customHeight="1" x14ac:dyDescent="0.2">
      <c r="A73" s="146"/>
      <c r="B73" s="139"/>
      <c r="C73" s="142"/>
      <c r="D73" s="142"/>
      <c r="E73" s="142"/>
      <c r="F73" s="143"/>
      <c r="G73" s="143"/>
      <c r="H73" s="139"/>
      <c r="I73" s="139"/>
      <c r="J73" s="139"/>
    </row>
    <row r="74" spans="1:10" ht="18" customHeight="1" x14ac:dyDescent="0.2">
      <c r="A74" s="146"/>
      <c r="B74" s="139"/>
      <c r="C74" s="142"/>
      <c r="D74" s="142"/>
      <c r="E74" s="142"/>
      <c r="F74" s="143"/>
      <c r="G74" s="143"/>
      <c r="H74" s="139"/>
      <c r="I74" s="139"/>
      <c r="J74" s="139"/>
    </row>
    <row r="75" spans="1:10" ht="18" customHeight="1" x14ac:dyDescent="0.2">
      <c r="A75" s="146"/>
      <c r="B75" s="139"/>
      <c r="C75" s="142"/>
      <c r="D75" s="142"/>
      <c r="E75" s="142"/>
      <c r="F75" s="143"/>
      <c r="G75" s="143"/>
      <c r="H75" s="139"/>
      <c r="I75" s="139"/>
      <c r="J75" s="139"/>
    </row>
    <row r="76" spans="1:10" ht="18" customHeight="1" x14ac:dyDescent="0.2">
      <c r="A76" s="146"/>
      <c r="B76" s="139"/>
      <c r="C76" s="142"/>
      <c r="D76" s="142"/>
      <c r="E76" s="142"/>
      <c r="F76" s="143"/>
      <c r="G76" s="143"/>
      <c r="H76" s="139"/>
      <c r="I76" s="139"/>
      <c r="J76" s="139"/>
    </row>
    <row r="77" spans="1:10" ht="18" customHeight="1" x14ac:dyDescent="0.2">
      <c r="A77" s="146"/>
      <c r="B77" s="139"/>
      <c r="C77" s="142"/>
      <c r="D77" s="142"/>
      <c r="E77" s="142"/>
      <c r="F77" s="143"/>
      <c r="G77" s="143"/>
      <c r="H77" s="139"/>
      <c r="I77" s="139"/>
      <c r="J77" s="139"/>
    </row>
    <row r="78" spans="1:10" ht="18" customHeight="1" x14ac:dyDescent="0.2">
      <c r="A78" s="146"/>
      <c r="B78" s="139"/>
      <c r="C78" s="142"/>
      <c r="D78" s="142"/>
      <c r="E78" s="142"/>
      <c r="F78" s="143"/>
      <c r="G78" s="143"/>
      <c r="H78" s="139"/>
      <c r="I78" s="139"/>
      <c r="J78" s="139"/>
    </row>
    <row r="79" spans="1:10" ht="18" customHeight="1" x14ac:dyDescent="0.2">
      <c r="A79" s="146"/>
      <c r="B79" s="139"/>
      <c r="C79" s="142"/>
      <c r="D79" s="142"/>
      <c r="E79" s="142"/>
      <c r="F79" s="143"/>
      <c r="G79" s="143"/>
      <c r="H79" s="139"/>
      <c r="I79" s="139"/>
      <c r="J79" s="139"/>
    </row>
    <row r="80" spans="1:10" ht="18" customHeight="1" x14ac:dyDescent="0.2">
      <c r="A80" s="146"/>
      <c r="B80" s="139"/>
      <c r="C80" s="142"/>
      <c r="D80" s="142"/>
      <c r="E80" s="142"/>
      <c r="F80" s="143"/>
      <c r="G80" s="143"/>
      <c r="H80" s="139"/>
      <c r="I80" s="139"/>
      <c r="J80" s="139"/>
    </row>
    <row r="81" spans="1:10" ht="18" customHeight="1" x14ac:dyDescent="0.2">
      <c r="A81" s="146"/>
      <c r="B81" s="139"/>
      <c r="C81" s="142"/>
      <c r="D81" s="142"/>
      <c r="E81" s="142"/>
      <c r="F81" s="143"/>
      <c r="G81" s="143"/>
      <c r="H81" s="139"/>
      <c r="I81" s="139"/>
      <c r="J81" s="139"/>
    </row>
    <row r="82" spans="1:10" ht="18" customHeight="1" x14ac:dyDescent="0.2">
      <c r="A82" s="146"/>
      <c r="B82" s="139"/>
      <c r="C82" s="142"/>
      <c r="D82" s="142"/>
      <c r="E82" s="142"/>
      <c r="F82" s="143"/>
      <c r="G82" s="143"/>
      <c r="H82" s="139"/>
      <c r="I82" s="139"/>
      <c r="J82" s="139"/>
    </row>
    <row r="83" spans="1:10" ht="18" customHeight="1" x14ac:dyDescent="0.2">
      <c r="A83" s="146"/>
      <c r="B83" s="139"/>
      <c r="C83" s="142"/>
      <c r="D83" s="142"/>
      <c r="E83" s="142"/>
      <c r="F83" s="143"/>
      <c r="G83" s="143"/>
      <c r="H83" s="139"/>
      <c r="I83" s="139"/>
      <c r="J83" s="139"/>
    </row>
    <row r="84" spans="1:10" ht="18" customHeight="1" x14ac:dyDescent="0.2">
      <c r="A84" s="146"/>
      <c r="B84" s="139"/>
      <c r="C84" s="142"/>
      <c r="D84" s="142"/>
      <c r="E84" s="142"/>
      <c r="F84" s="143"/>
      <c r="G84" s="143"/>
      <c r="H84" s="139"/>
      <c r="I84" s="139"/>
      <c r="J84" s="139"/>
    </row>
    <row r="85" spans="1:10" ht="18" customHeight="1" x14ac:dyDescent="0.2">
      <c r="A85" s="146"/>
      <c r="B85" s="139"/>
      <c r="C85" s="142"/>
      <c r="D85" s="142"/>
      <c r="E85" s="142"/>
      <c r="F85" s="143"/>
      <c r="G85" s="143"/>
      <c r="H85" s="139"/>
      <c r="I85" s="139"/>
      <c r="J85" s="139"/>
    </row>
    <row r="86" spans="1:10" ht="18" customHeight="1" x14ac:dyDescent="0.2">
      <c r="A86" s="146"/>
      <c r="B86" s="139"/>
      <c r="C86" s="142"/>
      <c r="D86" s="142"/>
      <c r="E86" s="142"/>
      <c r="F86" s="143"/>
      <c r="G86" s="143"/>
      <c r="H86" s="139"/>
      <c r="I86" s="139"/>
      <c r="J86" s="139"/>
    </row>
    <row r="87" spans="1:10" ht="18" customHeight="1" x14ac:dyDescent="0.2">
      <c r="A87" s="146"/>
      <c r="B87" s="139"/>
      <c r="C87" s="142"/>
      <c r="D87" s="142"/>
      <c r="E87" s="142"/>
      <c r="F87" s="143"/>
      <c r="G87" s="143"/>
      <c r="H87" s="139"/>
      <c r="I87" s="139"/>
      <c r="J87" s="139"/>
    </row>
    <row r="88" spans="1:10" ht="18" customHeight="1" x14ac:dyDescent="0.2">
      <c r="A88" s="146"/>
      <c r="B88" s="139"/>
      <c r="C88" s="142"/>
      <c r="D88" s="142"/>
      <c r="E88" s="142"/>
      <c r="F88" s="143"/>
      <c r="G88" s="143"/>
      <c r="H88" s="139"/>
      <c r="I88" s="139"/>
      <c r="J88" s="139"/>
    </row>
    <row r="89" spans="1:10" ht="18" customHeight="1" x14ac:dyDescent="0.2">
      <c r="A89" s="146"/>
      <c r="B89" s="139"/>
      <c r="C89" s="142"/>
      <c r="D89" s="142"/>
      <c r="E89" s="142"/>
      <c r="F89" s="143"/>
      <c r="G89" s="143"/>
      <c r="H89" s="139"/>
      <c r="I89" s="139"/>
      <c r="J89" s="139"/>
    </row>
    <row r="90" spans="1:10" ht="18" customHeight="1" x14ac:dyDescent="0.2">
      <c r="A90" s="146"/>
      <c r="B90" s="139"/>
      <c r="C90" s="142"/>
      <c r="D90" s="142"/>
      <c r="E90" s="142"/>
      <c r="F90" s="143"/>
      <c r="G90" s="143"/>
      <c r="H90" s="139"/>
      <c r="I90" s="139"/>
      <c r="J90" s="139"/>
    </row>
    <row r="91" spans="1:10" ht="18" customHeight="1" x14ac:dyDescent="0.2">
      <c r="A91" s="146"/>
      <c r="B91" s="139"/>
      <c r="C91" s="142"/>
      <c r="D91" s="142"/>
      <c r="E91" s="142"/>
      <c r="F91" s="143"/>
      <c r="G91" s="143"/>
      <c r="H91" s="139"/>
      <c r="I91" s="139"/>
      <c r="J91" s="139"/>
    </row>
  </sheetData>
  <mergeCells count="8">
    <mergeCell ref="A1:J1"/>
    <mergeCell ref="A2:J2"/>
    <mergeCell ref="A4:A5"/>
    <mergeCell ref="E4:G4"/>
    <mergeCell ref="B4:B5"/>
    <mergeCell ref="C4:D4"/>
    <mergeCell ref="H3:J3"/>
    <mergeCell ref="H4:J4"/>
  </mergeCells>
  <pageMargins left="1" right="0.25" top="0.5" bottom="0.5" header="0" footer="0"/>
  <pageSetup scale="6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14.42578125" defaultRowHeight="15" customHeight="1" x14ac:dyDescent="0.2"/>
  <cols>
    <col min="1" max="1" width="4.140625" customWidth="1"/>
    <col min="2" max="2" width="30.140625" customWidth="1"/>
    <col min="3" max="4" width="10" customWidth="1"/>
    <col min="5" max="5" width="9.5703125" customWidth="1"/>
    <col min="6" max="6" width="9.140625" customWidth="1"/>
    <col min="7" max="7" width="8.42578125" customWidth="1"/>
    <col min="8" max="8" width="9.140625" customWidth="1"/>
    <col min="9" max="9" width="8" customWidth="1"/>
    <col min="10" max="10" width="9.140625" customWidth="1"/>
    <col min="11" max="11" width="18.42578125" customWidth="1"/>
  </cols>
  <sheetData>
    <row r="1" spans="1:11" ht="12.75" customHeight="1" x14ac:dyDescent="0.2">
      <c r="A1" s="529" t="s">
        <v>842</v>
      </c>
      <c r="B1" s="526"/>
      <c r="C1" s="526"/>
      <c r="D1" s="526"/>
      <c r="E1" s="526"/>
      <c r="F1" s="526"/>
      <c r="G1" s="526"/>
      <c r="H1" s="526"/>
      <c r="I1" s="526"/>
      <c r="J1" s="526"/>
      <c r="K1" s="2"/>
    </row>
    <row r="2" spans="1:11" ht="12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2"/>
    </row>
    <row r="3" spans="1:11" ht="12.75" customHeight="1" x14ac:dyDescent="0.2">
      <c r="A3" s="1" t="s">
        <v>843</v>
      </c>
      <c r="B3" s="1"/>
      <c r="C3" s="2"/>
      <c r="D3" s="8"/>
      <c r="E3" s="2"/>
      <c r="F3" s="8"/>
      <c r="G3" s="2"/>
      <c r="H3" s="530" t="s">
        <v>844</v>
      </c>
      <c r="I3" s="526"/>
      <c r="J3" s="526"/>
      <c r="K3" s="2"/>
    </row>
    <row r="4" spans="1:11" ht="12.75" customHeight="1" x14ac:dyDescent="0.2">
      <c r="A4" s="531" t="s">
        <v>1</v>
      </c>
      <c r="B4" s="533" t="s">
        <v>77</v>
      </c>
      <c r="C4" s="509" t="s">
        <v>845</v>
      </c>
      <c r="D4" s="511"/>
      <c r="E4" s="509" t="s">
        <v>846</v>
      </c>
      <c r="F4" s="511"/>
      <c r="G4" s="509" t="s">
        <v>847</v>
      </c>
      <c r="H4" s="511"/>
      <c r="I4" s="509" t="s">
        <v>73</v>
      </c>
      <c r="J4" s="511"/>
      <c r="K4" s="2"/>
    </row>
    <row r="5" spans="1:11" ht="19.5" customHeight="1" x14ac:dyDescent="0.2">
      <c r="A5" s="532"/>
      <c r="B5" s="532"/>
      <c r="C5" s="34" t="s">
        <v>848</v>
      </c>
      <c r="D5" s="24" t="s">
        <v>124</v>
      </c>
      <c r="E5" s="34" t="s">
        <v>848</v>
      </c>
      <c r="F5" s="24" t="s">
        <v>124</v>
      </c>
      <c r="G5" s="34" t="s">
        <v>848</v>
      </c>
      <c r="H5" s="24" t="s">
        <v>124</v>
      </c>
      <c r="I5" s="34" t="s">
        <v>848</v>
      </c>
      <c r="J5" s="24" t="s">
        <v>124</v>
      </c>
      <c r="K5" s="2"/>
    </row>
    <row r="6" spans="1:11" ht="12.75" customHeight="1" x14ac:dyDescent="0.2">
      <c r="A6" s="534" t="s">
        <v>849</v>
      </c>
      <c r="B6" s="535"/>
      <c r="C6" s="535"/>
      <c r="D6" s="535"/>
      <c r="E6" s="535"/>
      <c r="F6" s="535"/>
      <c r="G6" s="535"/>
      <c r="H6" s="535"/>
      <c r="I6" s="535"/>
      <c r="J6" s="536"/>
      <c r="K6" s="2"/>
    </row>
    <row r="7" spans="1:11" ht="12.75" customHeight="1" x14ac:dyDescent="0.2">
      <c r="A7" s="51">
        <v>1</v>
      </c>
      <c r="B7" s="52" t="s">
        <v>7</v>
      </c>
      <c r="C7" s="53">
        <v>2220</v>
      </c>
      <c r="D7" s="53">
        <v>4.93</v>
      </c>
      <c r="E7" s="53">
        <v>3805</v>
      </c>
      <c r="F7" s="53">
        <v>109.67</v>
      </c>
      <c r="G7" s="53">
        <v>2860</v>
      </c>
      <c r="H7" s="53">
        <v>245.02</v>
      </c>
      <c r="I7" s="53">
        <f t="shared" ref="I7:J7" si="0">C7+E7+G7</f>
        <v>8885</v>
      </c>
      <c r="J7" s="53">
        <f t="shared" si="0"/>
        <v>359.62</v>
      </c>
      <c r="K7" s="2"/>
    </row>
    <row r="8" spans="1:11" ht="12.75" customHeight="1" x14ac:dyDescent="0.2">
      <c r="A8" s="51">
        <v>2</v>
      </c>
      <c r="B8" s="52" t="s">
        <v>8</v>
      </c>
      <c r="C8" s="53">
        <v>92213</v>
      </c>
      <c r="D8" s="53">
        <v>84.53</v>
      </c>
      <c r="E8" s="53">
        <v>21286</v>
      </c>
      <c r="F8" s="53">
        <v>326.88</v>
      </c>
      <c r="G8" s="53">
        <v>2731</v>
      </c>
      <c r="H8" s="53">
        <v>143.85</v>
      </c>
      <c r="I8" s="53">
        <f t="shared" ref="I8:J8" si="1">C8+E8+G8</f>
        <v>116230</v>
      </c>
      <c r="J8" s="53">
        <f t="shared" si="1"/>
        <v>555.26</v>
      </c>
      <c r="K8" s="2"/>
    </row>
    <row r="9" spans="1:11" ht="12.75" customHeight="1" x14ac:dyDescent="0.2">
      <c r="A9" s="51">
        <v>3</v>
      </c>
      <c r="B9" s="52" t="s">
        <v>9</v>
      </c>
      <c r="C9" s="53">
        <v>54047</v>
      </c>
      <c r="D9" s="53">
        <v>131.22</v>
      </c>
      <c r="E9" s="53">
        <v>4123</v>
      </c>
      <c r="F9" s="53">
        <v>63.77</v>
      </c>
      <c r="G9" s="53">
        <v>358</v>
      </c>
      <c r="H9" s="53">
        <v>27.53</v>
      </c>
      <c r="I9" s="53">
        <f t="shared" ref="I9:J9" si="2">C9+E9+G9</f>
        <v>58528</v>
      </c>
      <c r="J9" s="53">
        <f t="shared" si="2"/>
        <v>222.52</v>
      </c>
      <c r="K9" s="2"/>
    </row>
    <row r="10" spans="1:11" ht="12.75" customHeight="1" x14ac:dyDescent="0.2">
      <c r="A10" s="51">
        <v>4</v>
      </c>
      <c r="B10" s="52" t="s">
        <v>10</v>
      </c>
      <c r="C10" s="53">
        <v>27928</v>
      </c>
      <c r="D10" s="53">
        <v>36.78</v>
      </c>
      <c r="E10" s="53">
        <v>7477</v>
      </c>
      <c r="F10" s="53">
        <v>186.67</v>
      </c>
      <c r="G10" s="53">
        <v>2164</v>
      </c>
      <c r="H10" s="53">
        <v>177.23</v>
      </c>
      <c r="I10" s="53">
        <f t="shared" ref="I10:J10" si="3">C10+E10+G10</f>
        <v>37569</v>
      </c>
      <c r="J10" s="53">
        <f t="shared" si="3"/>
        <v>400.67999999999995</v>
      </c>
      <c r="K10" s="2"/>
    </row>
    <row r="11" spans="1:11" ht="12.75" customHeight="1" x14ac:dyDescent="0.2">
      <c r="A11" s="51">
        <v>5</v>
      </c>
      <c r="B11" s="52" t="s">
        <v>11</v>
      </c>
      <c r="C11" s="53">
        <v>70805</v>
      </c>
      <c r="D11" s="53">
        <v>64.540000000000006</v>
      </c>
      <c r="E11" s="53">
        <v>15787</v>
      </c>
      <c r="F11" s="53">
        <v>262.99</v>
      </c>
      <c r="G11" s="53">
        <v>3361</v>
      </c>
      <c r="H11" s="53">
        <v>233.65</v>
      </c>
      <c r="I11" s="53">
        <f t="shared" ref="I11:J11" si="4">C11+E11+G11</f>
        <v>89953</v>
      </c>
      <c r="J11" s="53">
        <f t="shared" si="4"/>
        <v>561.18000000000006</v>
      </c>
      <c r="K11" s="2"/>
    </row>
    <row r="12" spans="1:11" ht="12.75" customHeight="1" x14ac:dyDescent="0.2">
      <c r="A12" s="51">
        <v>6</v>
      </c>
      <c r="B12" s="52" t="s">
        <v>12</v>
      </c>
      <c r="C12" s="53">
        <v>42466</v>
      </c>
      <c r="D12" s="53">
        <v>98.42</v>
      </c>
      <c r="E12" s="53">
        <v>2805</v>
      </c>
      <c r="F12" s="53">
        <v>44.01</v>
      </c>
      <c r="G12" s="53">
        <v>283</v>
      </c>
      <c r="H12" s="53">
        <v>19.46</v>
      </c>
      <c r="I12" s="53">
        <f t="shared" ref="I12:J12" si="5">C12+E12+G12</f>
        <v>45554</v>
      </c>
      <c r="J12" s="53">
        <f t="shared" si="5"/>
        <v>161.89000000000001</v>
      </c>
      <c r="K12" s="2"/>
    </row>
    <row r="13" spans="1:11" ht="12.75" customHeight="1" x14ac:dyDescent="0.2">
      <c r="A13" s="51">
        <v>7</v>
      </c>
      <c r="B13" s="52" t="s">
        <v>13</v>
      </c>
      <c r="C13" s="53">
        <v>3103</v>
      </c>
      <c r="D13" s="53">
        <v>3.53</v>
      </c>
      <c r="E13" s="53">
        <v>692</v>
      </c>
      <c r="F13" s="53">
        <v>13.96</v>
      </c>
      <c r="G13" s="53">
        <v>101</v>
      </c>
      <c r="H13" s="53">
        <v>7.47</v>
      </c>
      <c r="I13" s="53">
        <f t="shared" ref="I13:J13" si="6">C13+E13+G13</f>
        <v>3896</v>
      </c>
      <c r="J13" s="53">
        <f t="shared" si="6"/>
        <v>24.96</v>
      </c>
      <c r="K13" s="2"/>
    </row>
    <row r="14" spans="1:11" ht="12.75" customHeight="1" x14ac:dyDescent="0.2">
      <c r="A14" s="51">
        <v>8</v>
      </c>
      <c r="B14" s="52" t="s">
        <v>197</v>
      </c>
      <c r="C14" s="53">
        <v>6429</v>
      </c>
      <c r="D14" s="53">
        <v>2.97</v>
      </c>
      <c r="E14" s="53">
        <v>648</v>
      </c>
      <c r="F14" s="53">
        <v>12.03</v>
      </c>
      <c r="G14" s="53">
        <v>119</v>
      </c>
      <c r="H14" s="53">
        <v>9.09</v>
      </c>
      <c r="I14" s="53">
        <f t="shared" ref="I14:J14" si="7">C14+E14+G14</f>
        <v>7196</v>
      </c>
      <c r="J14" s="53">
        <f t="shared" si="7"/>
        <v>24.09</v>
      </c>
      <c r="K14" s="2"/>
    </row>
    <row r="15" spans="1:11" ht="12.75" customHeight="1" x14ac:dyDescent="0.2">
      <c r="A15" s="51">
        <v>9</v>
      </c>
      <c r="B15" s="52" t="s">
        <v>14</v>
      </c>
      <c r="C15" s="53">
        <v>33999</v>
      </c>
      <c r="D15" s="53">
        <v>33.979999999999997</v>
      </c>
      <c r="E15" s="53">
        <v>6976</v>
      </c>
      <c r="F15" s="53">
        <v>108.57</v>
      </c>
      <c r="G15" s="53">
        <v>2336</v>
      </c>
      <c r="H15" s="53">
        <v>164.76</v>
      </c>
      <c r="I15" s="53">
        <f t="shared" ref="I15:J15" si="8">C15+E15+G15</f>
        <v>43311</v>
      </c>
      <c r="J15" s="53">
        <f t="shared" si="8"/>
        <v>307.30999999999995</v>
      </c>
      <c r="K15" s="2"/>
    </row>
    <row r="16" spans="1:11" ht="12.75" customHeight="1" x14ac:dyDescent="0.2">
      <c r="A16" s="51">
        <v>10</v>
      </c>
      <c r="B16" s="52" t="s">
        <v>15</v>
      </c>
      <c r="C16" s="53">
        <v>124226</v>
      </c>
      <c r="D16" s="53">
        <v>137.04</v>
      </c>
      <c r="E16" s="53">
        <v>24304</v>
      </c>
      <c r="F16" s="53">
        <v>733</v>
      </c>
      <c r="G16" s="53">
        <v>17530</v>
      </c>
      <c r="H16" s="53">
        <v>1303.2</v>
      </c>
      <c r="I16" s="53">
        <f t="shared" ref="I16:J16" si="9">C16+E16+G16</f>
        <v>166060</v>
      </c>
      <c r="J16" s="53">
        <f t="shared" si="9"/>
        <v>2173.2399999999998</v>
      </c>
      <c r="K16" s="2"/>
    </row>
    <row r="17" spans="1:11" ht="12.75" customHeight="1" x14ac:dyDescent="0.2">
      <c r="A17" s="51">
        <v>11</v>
      </c>
      <c r="B17" s="52" t="s">
        <v>16</v>
      </c>
      <c r="C17" s="53">
        <v>15275</v>
      </c>
      <c r="D17" s="53">
        <v>11.19</v>
      </c>
      <c r="E17" s="53">
        <v>2598</v>
      </c>
      <c r="F17" s="53">
        <v>38.369999999999997</v>
      </c>
      <c r="G17" s="53">
        <v>570</v>
      </c>
      <c r="H17" s="53">
        <v>41.65</v>
      </c>
      <c r="I17" s="53">
        <f t="shared" ref="I17:J17" si="10">C17+E17+G17</f>
        <v>18443</v>
      </c>
      <c r="J17" s="53">
        <f t="shared" si="10"/>
        <v>91.21</v>
      </c>
      <c r="K17" s="2"/>
    </row>
    <row r="18" spans="1:11" ht="12.75" customHeight="1" x14ac:dyDescent="0.2">
      <c r="A18" s="51">
        <v>12</v>
      </c>
      <c r="B18" s="52" t="s">
        <v>17</v>
      </c>
      <c r="C18" s="53">
        <v>32090</v>
      </c>
      <c r="D18" s="53">
        <v>25.53</v>
      </c>
      <c r="E18" s="53">
        <v>6449</v>
      </c>
      <c r="F18" s="53">
        <v>109.28</v>
      </c>
      <c r="G18" s="53">
        <v>1642</v>
      </c>
      <c r="H18" s="53">
        <v>108.5</v>
      </c>
      <c r="I18" s="53">
        <f t="shared" ref="I18:J18" si="11">C18+E18+G18</f>
        <v>40181</v>
      </c>
      <c r="J18" s="53">
        <f t="shared" si="11"/>
        <v>243.31</v>
      </c>
      <c r="K18" s="2"/>
    </row>
    <row r="19" spans="1:11" ht="12.75" customHeight="1" x14ac:dyDescent="0.2">
      <c r="A19" s="54"/>
      <c r="B19" s="55" t="s">
        <v>247</v>
      </c>
      <c r="C19" s="56">
        <f t="shared" ref="C19:J19" si="12">SUM(C7:C18)</f>
        <v>504801</v>
      </c>
      <c r="D19" s="56">
        <f t="shared" si="12"/>
        <v>634.66000000000008</v>
      </c>
      <c r="E19" s="56">
        <f t="shared" si="12"/>
        <v>96950</v>
      </c>
      <c r="F19" s="56">
        <f t="shared" si="12"/>
        <v>2009.1999999999998</v>
      </c>
      <c r="G19" s="56">
        <f t="shared" si="12"/>
        <v>34055</v>
      </c>
      <c r="H19" s="56">
        <f t="shared" si="12"/>
        <v>2481.4100000000003</v>
      </c>
      <c r="I19" s="56">
        <f t="shared" si="12"/>
        <v>635806</v>
      </c>
      <c r="J19" s="56">
        <f t="shared" si="12"/>
        <v>5125.2700000000004</v>
      </c>
      <c r="K19" s="2"/>
    </row>
    <row r="20" spans="1:11" ht="12.75" customHeight="1" x14ac:dyDescent="0.2">
      <c r="A20" s="537" t="s">
        <v>850</v>
      </c>
      <c r="B20" s="510"/>
      <c r="C20" s="510"/>
      <c r="D20" s="510"/>
      <c r="E20" s="510"/>
      <c r="F20" s="510"/>
      <c r="G20" s="510"/>
      <c r="H20" s="510"/>
      <c r="I20" s="510"/>
      <c r="J20" s="511"/>
      <c r="K20" s="2"/>
    </row>
    <row r="21" spans="1:11" ht="12.75" customHeight="1" x14ac:dyDescent="0.2">
      <c r="A21" s="51">
        <v>13</v>
      </c>
      <c r="B21" s="52" t="s">
        <v>19</v>
      </c>
      <c r="C21" s="53">
        <v>43586</v>
      </c>
      <c r="D21" s="53">
        <v>158.69999999999999</v>
      </c>
      <c r="E21" s="53">
        <v>350</v>
      </c>
      <c r="F21" s="53">
        <v>10.77</v>
      </c>
      <c r="G21" s="53">
        <v>303</v>
      </c>
      <c r="H21" s="53">
        <v>25.24</v>
      </c>
      <c r="I21" s="53">
        <f t="shared" ref="I21:J21" si="13">C21+E21+G21</f>
        <v>44239</v>
      </c>
      <c r="J21" s="53">
        <f t="shared" si="13"/>
        <v>194.71</v>
      </c>
      <c r="K21" s="2"/>
    </row>
    <row r="22" spans="1:11" ht="12.75" customHeight="1" x14ac:dyDescent="0.2">
      <c r="A22" s="51">
        <v>14</v>
      </c>
      <c r="B22" s="52" t="s">
        <v>20</v>
      </c>
      <c r="C22" s="53">
        <v>146897</v>
      </c>
      <c r="D22" s="53">
        <v>508.55</v>
      </c>
      <c r="E22" s="53">
        <v>103552</v>
      </c>
      <c r="F22" s="53">
        <v>1009.09</v>
      </c>
      <c r="G22" s="53">
        <v>1271</v>
      </c>
      <c r="H22" s="53">
        <v>87.31</v>
      </c>
      <c r="I22" s="53">
        <f t="shared" ref="I22:J22" si="14">C22+E22+G22</f>
        <v>251720</v>
      </c>
      <c r="J22" s="53">
        <f t="shared" si="14"/>
        <v>1604.95</v>
      </c>
      <c r="K22" s="2"/>
    </row>
    <row r="23" spans="1:11" ht="12.75" customHeight="1" x14ac:dyDescent="0.2">
      <c r="A23" s="51">
        <v>15</v>
      </c>
      <c r="B23" s="52" t="s">
        <v>219</v>
      </c>
      <c r="C23" s="53">
        <v>21</v>
      </c>
      <c r="D23" s="53">
        <v>0.03</v>
      </c>
      <c r="E23" s="53">
        <v>813</v>
      </c>
      <c r="F23" s="53">
        <v>27.74</v>
      </c>
      <c r="G23" s="53">
        <v>342</v>
      </c>
      <c r="H23" s="53">
        <v>19.829999999999998</v>
      </c>
      <c r="I23" s="53">
        <f t="shared" ref="I23:J23" si="15">C23+E23+G23</f>
        <v>1176</v>
      </c>
      <c r="J23" s="53">
        <f t="shared" si="15"/>
        <v>47.599999999999994</v>
      </c>
      <c r="K23" s="2"/>
    </row>
    <row r="24" spans="1:11" ht="12.75" customHeight="1" x14ac:dyDescent="0.2">
      <c r="A24" s="51">
        <v>16</v>
      </c>
      <c r="B24" s="52" t="s">
        <v>851</v>
      </c>
      <c r="C24" s="53">
        <v>0</v>
      </c>
      <c r="D24" s="53">
        <v>0</v>
      </c>
      <c r="E24" s="53">
        <v>1</v>
      </c>
      <c r="F24" s="53">
        <v>0.02</v>
      </c>
      <c r="G24" s="53">
        <v>0</v>
      </c>
      <c r="H24" s="53">
        <v>0</v>
      </c>
      <c r="I24" s="53">
        <f t="shared" ref="I24:J24" si="16">C24+E24+G24</f>
        <v>1</v>
      </c>
      <c r="J24" s="53">
        <f t="shared" si="16"/>
        <v>0.02</v>
      </c>
      <c r="K24" s="2"/>
    </row>
    <row r="25" spans="1:11" ht="12.75" customHeight="1" x14ac:dyDescent="0.2">
      <c r="A25" s="51">
        <v>17</v>
      </c>
      <c r="B25" s="52" t="s">
        <v>852</v>
      </c>
      <c r="C25" s="53">
        <v>20</v>
      </c>
      <c r="D25" s="53">
        <v>0.04</v>
      </c>
      <c r="E25" s="53">
        <v>13</v>
      </c>
      <c r="F25" s="53">
        <v>0.31</v>
      </c>
      <c r="G25" s="53">
        <v>1</v>
      </c>
      <c r="H25" s="53">
        <v>0.1</v>
      </c>
      <c r="I25" s="53">
        <f t="shared" ref="I25:J25" si="17">C25+E25+G25</f>
        <v>34</v>
      </c>
      <c r="J25" s="53">
        <f t="shared" si="17"/>
        <v>0.44999999999999996</v>
      </c>
      <c r="K25" s="2"/>
    </row>
    <row r="26" spans="1:11" ht="12.75" customHeight="1" x14ac:dyDescent="0.2">
      <c r="A26" s="51">
        <v>18</v>
      </c>
      <c r="B26" s="52" t="s">
        <v>26</v>
      </c>
      <c r="C26" s="53">
        <v>32742</v>
      </c>
      <c r="D26" s="53">
        <v>91.33</v>
      </c>
      <c r="E26" s="53">
        <v>1543</v>
      </c>
      <c r="F26" s="53">
        <v>36.4</v>
      </c>
      <c r="G26" s="53">
        <v>955</v>
      </c>
      <c r="H26" s="53">
        <v>56.78</v>
      </c>
      <c r="I26" s="53">
        <f t="shared" ref="I26:J26" si="18">C26+E26+G26</f>
        <v>35240</v>
      </c>
      <c r="J26" s="53">
        <f t="shared" si="18"/>
        <v>184.51</v>
      </c>
      <c r="K26" s="2"/>
    </row>
    <row r="27" spans="1:11" ht="12.75" customHeight="1" x14ac:dyDescent="0.2">
      <c r="A27" s="51">
        <v>19</v>
      </c>
      <c r="B27" s="52" t="s">
        <v>27</v>
      </c>
      <c r="C27" s="53">
        <v>142</v>
      </c>
      <c r="D27" s="53">
        <v>0.55000000000000004</v>
      </c>
      <c r="E27" s="53">
        <v>4157</v>
      </c>
      <c r="F27" s="53">
        <v>141.91</v>
      </c>
      <c r="G27" s="53">
        <v>1829</v>
      </c>
      <c r="H27" s="53">
        <v>110.89</v>
      </c>
      <c r="I27" s="53">
        <f t="shared" ref="I27:J27" si="19">C27+E27+G27</f>
        <v>6128</v>
      </c>
      <c r="J27" s="53">
        <f t="shared" si="19"/>
        <v>253.35000000000002</v>
      </c>
      <c r="K27" s="2"/>
    </row>
    <row r="28" spans="1:11" ht="12.75" customHeight="1" x14ac:dyDescent="0.2">
      <c r="A28" s="51">
        <v>20</v>
      </c>
      <c r="B28" s="52" t="s">
        <v>853</v>
      </c>
      <c r="C28" s="53">
        <v>4867</v>
      </c>
      <c r="D28" s="53">
        <v>11.8</v>
      </c>
      <c r="E28" s="53">
        <v>1888</v>
      </c>
      <c r="F28" s="53">
        <v>18.97</v>
      </c>
      <c r="G28" s="53">
        <v>1201</v>
      </c>
      <c r="H28" s="53">
        <v>39.35</v>
      </c>
      <c r="I28" s="53">
        <f t="shared" ref="I28:J28" si="20">C28+E28+G28</f>
        <v>7956</v>
      </c>
      <c r="J28" s="53">
        <f t="shared" si="20"/>
        <v>70.12</v>
      </c>
      <c r="K28" s="2"/>
    </row>
    <row r="29" spans="1:11" ht="12.75" customHeight="1" x14ac:dyDescent="0.2">
      <c r="A29" s="51">
        <v>21</v>
      </c>
      <c r="B29" s="52" t="s">
        <v>854</v>
      </c>
      <c r="C29" s="53">
        <v>55104</v>
      </c>
      <c r="D29" s="53">
        <v>185.61</v>
      </c>
      <c r="E29" s="53">
        <v>28988</v>
      </c>
      <c r="F29" s="53">
        <v>329.45</v>
      </c>
      <c r="G29" s="53">
        <v>549</v>
      </c>
      <c r="H29" s="53">
        <v>32.31</v>
      </c>
      <c r="I29" s="53">
        <f t="shared" ref="I29:J29" si="21">C29+E29+G29</f>
        <v>84641</v>
      </c>
      <c r="J29" s="53">
        <f t="shared" si="21"/>
        <v>547.36999999999989</v>
      </c>
      <c r="K29" s="2"/>
    </row>
    <row r="30" spans="1:11" ht="12.75" customHeight="1" x14ac:dyDescent="0.2">
      <c r="A30" s="51">
        <v>22</v>
      </c>
      <c r="B30" s="52" t="s">
        <v>855</v>
      </c>
      <c r="C30" s="53">
        <v>420686</v>
      </c>
      <c r="D30" s="53">
        <v>973.5</v>
      </c>
      <c r="E30" s="53">
        <v>57969</v>
      </c>
      <c r="F30" s="53">
        <v>566.21</v>
      </c>
      <c r="G30" s="53">
        <v>4787</v>
      </c>
      <c r="H30" s="53">
        <v>218.85</v>
      </c>
      <c r="I30" s="53">
        <f t="shared" ref="I30:J30" si="22">C30+E30+G30</f>
        <v>483442</v>
      </c>
      <c r="J30" s="53">
        <f t="shared" si="22"/>
        <v>1758.56</v>
      </c>
      <c r="K30" s="2"/>
    </row>
    <row r="31" spans="1:11" ht="12.75" customHeight="1" x14ac:dyDescent="0.2">
      <c r="A31" s="51">
        <v>23</v>
      </c>
      <c r="B31" s="52" t="s">
        <v>856</v>
      </c>
      <c r="C31" s="53">
        <v>33</v>
      </c>
      <c r="D31" s="53">
        <v>0.05</v>
      </c>
      <c r="E31" s="53">
        <v>86</v>
      </c>
      <c r="F31" s="53">
        <v>1.98</v>
      </c>
      <c r="G31" s="53">
        <v>16</v>
      </c>
      <c r="H31" s="53">
        <v>1.19</v>
      </c>
      <c r="I31" s="53">
        <f t="shared" ref="I31:J31" si="23">C31+E31+G31</f>
        <v>135</v>
      </c>
      <c r="J31" s="53">
        <f t="shared" si="23"/>
        <v>3.2199999999999998</v>
      </c>
      <c r="K31" s="2"/>
    </row>
    <row r="32" spans="1:11" ht="12.75" customHeight="1" x14ac:dyDescent="0.2">
      <c r="A32" s="51">
        <v>24</v>
      </c>
      <c r="B32" s="52" t="s">
        <v>857</v>
      </c>
      <c r="C32" s="53">
        <v>42</v>
      </c>
      <c r="D32" s="53">
        <v>0.05</v>
      </c>
      <c r="E32" s="53">
        <v>47</v>
      </c>
      <c r="F32" s="53">
        <v>0.64</v>
      </c>
      <c r="G32" s="53">
        <v>31</v>
      </c>
      <c r="H32" s="53">
        <v>0.62</v>
      </c>
      <c r="I32" s="53">
        <f t="shared" ref="I32:J32" si="24">C32+E32+G32</f>
        <v>120</v>
      </c>
      <c r="J32" s="53">
        <f t="shared" si="24"/>
        <v>1.31</v>
      </c>
      <c r="K32" s="2"/>
    </row>
    <row r="33" spans="1:11" ht="12.75" customHeight="1" x14ac:dyDescent="0.2">
      <c r="A33" s="51">
        <v>25</v>
      </c>
      <c r="B33" s="52" t="s">
        <v>34</v>
      </c>
      <c r="C33" s="53">
        <v>38240</v>
      </c>
      <c r="D33" s="53">
        <v>131.63999999999999</v>
      </c>
      <c r="E33" s="53">
        <v>3039</v>
      </c>
      <c r="F33" s="53">
        <v>10.59</v>
      </c>
      <c r="G33" s="53">
        <v>47</v>
      </c>
      <c r="H33" s="53">
        <v>0.93</v>
      </c>
      <c r="I33" s="53">
        <f t="shared" ref="I33:J33" si="25">C33+E33+G33</f>
        <v>41326</v>
      </c>
      <c r="J33" s="53">
        <f t="shared" si="25"/>
        <v>143.16</v>
      </c>
      <c r="K33" s="2"/>
    </row>
    <row r="34" spans="1:11" ht="12.75" customHeight="1" x14ac:dyDescent="0.2">
      <c r="A34" s="51">
        <v>26</v>
      </c>
      <c r="B34" s="52" t="s">
        <v>216</v>
      </c>
      <c r="C34" s="53">
        <v>7607</v>
      </c>
      <c r="D34" s="53">
        <v>12.58</v>
      </c>
      <c r="E34" s="53">
        <v>104</v>
      </c>
      <c r="F34" s="53">
        <v>3.28</v>
      </c>
      <c r="G34" s="53">
        <v>39</v>
      </c>
      <c r="H34" s="53">
        <v>2.6</v>
      </c>
      <c r="I34" s="53">
        <f t="shared" ref="I34:J34" si="26">C34+E34+G34</f>
        <v>7750</v>
      </c>
      <c r="J34" s="53">
        <f t="shared" si="26"/>
        <v>18.46</v>
      </c>
      <c r="K34" s="2"/>
    </row>
    <row r="35" spans="1:11" ht="12.75" customHeight="1" x14ac:dyDescent="0.2">
      <c r="A35" s="57">
        <v>27</v>
      </c>
      <c r="B35" s="58" t="s">
        <v>40</v>
      </c>
      <c r="C35" s="59">
        <v>46655</v>
      </c>
      <c r="D35" s="59">
        <v>156.63999999999999</v>
      </c>
      <c r="E35" s="59">
        <v>11</v>
      </c>
      <c r="F35" s="59">
        <v>0.06</v>
      </c>
      <c r="G35" s="59">
        <v>0</v>
      </c>
      <c r="H35" s="59">
        <v>0</v>
      </c>
      <c r="I35" s="53">
        <f t="shared" ref="I35:J35" si="27">C35+E35+G35</f>
        <v>46666</v>
      </c>
      <c r="J35" s="53">
        <f t="shared" si="27"/>
        <v>156.69999999999999</v>
      </c>
      <c r="K35" s="2"/>
    </row>
    <row r="36" spans="1:11" ht="12.75" customHeight="1" x14ac:dyDescent="0.2">
      <c r="A36" s="60"/>
      <c r="B36" s="61" t="s">
        <v>261</v>
      </c>
      <c r="C36" s="62">
        <f t="shared" ref="C36:J36" si="28">SUM(C21:C35)</f>
        <v>796642</v>
      </c>
      <c r="D36" s="62">
        <f t="shared" si="28"/>
        <v>2231.0699999999997</v>
      </c>
      <c r="E36" s="62">
        <f t="shared" si="28"/>
        <v>202561</v>
      </c>
      <c r="F36" s="62">
        <f t="shared" si="28"/>
        <v>2157.42</v>
      </c>
      <c r="G36" s="62">
        <f t="shared" si="28"/>
        <v>11371</v>
      </c>
      <c r="H36" s="62">
        <f t="shared" si="28"/>
        <v>596</v>
      </c>
      <c r="I36" s="62">
        <f t="shared" si="28"/>
        <v>1010574</v>
      </c>
      <c r="J36" s="62">
        <f t="shared" si="28"/>
        <v>4984.49</v>
      </c>
      <c r="K36" s="2"/>
    </row>
    <row r="37" spans="1:11" ht="12.75" customHeight="1" x14ac:dyDescent="0.2">
      <c r="A37" s="528" t="s">
        <v>858</v>
      </c>
      <c r="B37" s="510"/>
      <c r="C37" s="510"/>
      <c r="D37" s="510"/>
      <c r="E37" s="510"/>
      <c r="F37" s="510"/>
      <c r="G37" s="510"/>
      <c r="H37" s="510"/>
      <c r="I37" s="510"/>
      <c r="J37" s="511"/>
      <c r="K37" s="2"/>
    </row>
    <row r="38" spans="1:11" ht="12.75" customHeight="1" x14ac:dyDescent="0.2">
      <c r="A38" s="24">
        <v>28</v>
      </c>
      <c r="B38" s="63" t="s">
        <v>859</v>
      </c>
      <c r="C38" s="60">
        <v>73015</v>
      </c>
      <c r="D38" s="60">
        <v>106.39</v>
      </c>
      <c r="E38" s="60">
        <v>28043</v>
      </c>
      <c r="F38" s="60">
        <v>403.41</v>
      </c>
      <c r="G38" s="60">
        <v>1790</v>
      </c>
      <c r="H38" s="60">
        <v>118.71</v>
      </c>
      <c r="I38" s="64">
        <f t="shared" ref="I38:J38" si="29">C38+E38+G38</f>
        <v>102848</v>
      </c>
      <c r="J38" s="64">
        <f t="shared" si="29"/>
        <v>628.51</v>
      </c>
      <c r="K38" s="2"/>
    </row>
    <row r="39" spans="1:11" ht="12.75" customHeight="1" x14ac:dyDescent="0.2">
      <c r="A39" s="65">
        <v>29</v>
      </c>
      <c r="B39" s="63" t="s">
        <v>263</v>
      </c>
      <c r="C39" s="60">
        <v>5819</v>
      </c>
      <c r="D39" s="60">
        <v>19.61</v>
      </c>
      <c r="E39" s="60">
        <v>1894</v>
      </c>
      <c r="F39" s="60">
        <v>31.59</v>
      </c>
      <c r="G39" s="60">
        <v>122</v>
      </c>
      <c r="H39" s="60">
        <v>8.7100000000000009</v>
      </c>
      <c r="I39" s="60">
        <f t="shared" ref="I39:J39" si="30">C39+E39+G39</f>
        <v>7835</v>
      </c>
      <c r="J39" s="60">
        <f t="shared" si="30"/>
        <v>59.910000000000004</v>
      </c>
      <c r="K39" s="2"/>
    </row>
    <row r="40" spans="1:11" ht="12.75" customHeight="1" x14ac:dyDescent="0.2">
      <c r="A40" s="65"/>
      <c r="B40" s="61" t="s">
        <v>264</v>
      </c>
      <c r="C40" s="62">
        <f t="shared" ref="C40:J40" si="31">C39+C38</f>
        <v>78834</v>
      </c>
      <c r="D40" s="62">
        <f t="shared" si="31"/>
        <v>126</v>
      </c>
      <c r="E40" s="62">
        <f t="shared" si="31"/>
        <v>29937</v>
      </c>
      <c r="F40" s="62">
        <f t="shared" si="31"/>
        <v>435</v>
      </c>
      <c r="G40" s="62">
        <f t="shared" si="31"/>
        <v>1912</v>
      </c>
      <c r="H40" s="62">
        <f t="shared" si="31"/>
        <v>127.41999999999999</v>
      </c>
      <c r="I40" s="62">
        <f t="shared" si="31"/>
        <v>110683</v>
      </c>
      <c r="J40" s="62">
        <f t="shared" si="31"/>
        <v>688.42</v>
      </c>
      <c r="K40" s="2"/>
    </row>
    <row r="41" spans="1:11" ht="12.75" customHeight="1" x14ac:dyDescent="0.2">
      <c r="A41" s="65">
        <v>30</v>
      </c>
      <c r="B41" s="20" t="s">
        <v>53</v>
      </c>
      <c r="C41" s="20">
        <v>43095</v>
      </c>
      <c r="D41" s="20">
        <v>131.32</v>
      </c>
      <c r="E41" s="20">
        <v>80</v>
      </c>
      <c r="F41" s="20">
        <v>1.25</v>
      </c>
      <c r="G41" s="20">
        <v>68</v>
      </c>
      <c r="H41" s="20">
        <v>4.91</v>
      </c>
      <c r="I41" s="20">
        <f t="shared" ref="I41:J41" si="32">C41+E41+G41</f>
        <v>43243</v>
      </c>
      <c r="J41" s="20">
        <f t="shared" si="32"/>
        <v>137.47999999999999</v>
      </c>
      <c r="K41" s="2"/>
    </row>
    <row r="42" spans="1:11" ht="12.75" customHeight="1" x14ac:dyDescent="0.2">
      <c r="A42" s="65">
        <v>31</v>
      </c>
      <c r="B42" s="63" t="s">
        <v>55</v>
      </c>
      <c r="C42" s="60">
        <v>33665</v>
      </c>
      <c r="D42" s="60">
        <v>110.46</v>
      </c>
      <c r="E42" s="60">
        <v>6123</v>
      </c>
      <c r="F42" s="60">
        <v>39.85</v>
      </c>
      <c r="G42" s="60">
        <v>71</v>
      </c>
      <c r="H42" s="60">
        <v>5.01</v>
      </c>
      <c r="I42" s="20">
        <f t="shared" ref="I42:J42" si="33">C42+E42+G42</f>
        <v>39859</v>
      </c>
      <c r="J42" s="20">
        <f t="shared" si="33"/>
        <v>155.32</v>
      </c>
      <c r="K42" s="2"/>
    </row>
    <row r="43" spans="1:11" ht="12.75" customHeight="1" x14ac:dyDescent="0.2">
      <c r="A43" s="65">
        <v>32</v>
      </c>
      <c r="B43" s="20" t="s">
        <v>51</v>
      </c>
      <c r="C43" s="20">
        <v>42679</v>
      </c>
      <c r="D43" s="20">
        <v>132.69999999999999</v>
      </c>
      <c r="E43" s="20">
        <v>0</v>
      </c>
      <c r="F43" s="20">
        <v>0</v>
      </c>
      <c r="G43" s="20">
        <v>0</v>
      </c>
      <c r="H43" s="20">
        <v>0</v>
      </c>
      <c r="I43" s="20">
        <f t="shared" ref="I43:J43" si="34">C43+E43+G43</f>
        <v>42679</v>
      </c>
      <c r="J43" s="20">
        <f t="shared" si="34"/>
        <v>132.69999999999999</v>
      </c>
      <c r="K43" s="2"/>
    </row>
    <row r="44" spans="1:11" ht="12.75" customHeight="1" x14ac:dyDescent="0.2">
      <c r="A44" s="65">
        <v>33</v>
      </c>
      <c r="B44" s="20" t="s">
        <v>54</v>
      </c>
      <c r="C44" s="20">
        <v>20156</v>
      </c>
      <c r="D44" s="20">
        <v>72.19</v>
      </c>
      <c r="E44" s="20">
        <v>4259</v>
      </c>
      <c r="F44" s="20">
        <v>32.83</v>
      </c>
      <c r="G44" s="20">
        <v>0</v>
      </c>
      <c r="H44" s="20">
        <v>0</v>
      </c>
      <c r="I44" s="20">
        <f t="shared" ref="I44:J44" si="35">C44+E44+G44</f>
        <v>24415</v>
      </c>
      <c r="J44" s="20">
        <f t="shared" si="35"/>
        <v>105.02</v>
      </c>
      <c r="K44" s="2"/>
    </row>
    <row r="45" spans="1:11" ht="12.75" customHeight="1" x14ac:dyDescent="0.2">
      <c r="A45" s="65">
        <v>34</v>
      </c>
      <c r="B45" s="30" t="s">
        <v>860</v>
      </c>
      <c r="C45" s="30">
        <v>47</v>
      </c>
      <c r="D45" s="20">
        <v>0.21</v>
      </c>
      <c r="E45" s="30">
        <v>204</v>
      </c>
      <c r="F45" s="20">
        <v>2.13</v>
      </c>
      <c r="G45" s="30">
        <v>0</v>
      </c>
      <c r="H45" s="20">
        <v>0</v>
      </c>
      <c r="I45" s="20">
        <f t="shared" ref="I45:J45" si="36">C45+E45+G45</f>
        <v>251</v>
      </c>
      <c r="J45" s="20">
        <f t="shared" si="36"/>
        <v>2.34</v>
      </c>
      <c r="K45" s="2"/>
    </row>
    <row r="46" spans="1:11" ht="12.75" customHeight="1" x14ac:dyDescent="0.2">
      <c r="A46" s="65">
        <v>35</v>
      </c>
      <c r="B46" s="30" t="s">
        <v>49</v>
      </c>
      <c r="C46" s="30">
        <v>23990</v>
      </c>
      <c r="D46" s="20">
        <v>75.53</v>
      </c>
      <c r="E46" s="30">
        <v>0</v>
      </c>
      <c r="F46" s="20">
        <v>0</v>
      </c>
      <c r="G46" s="30">
        <v>0</v>
      </c>
      <c r="H46" s="20">
        <v>0</v>
      </c>
      <c r="I46" s="20">
        <f t="shared" ref="I46:J46" si="37">C46+E46+G46</f>
        <v>23990</v>
      </c>
      <c r="J46" s="20">
        <f t="shared" si="37"/>
        <v>75.53</v>
      </c>
      <c r="K46" s="2"/>
    </row>
    <row r="47" spans="1:11" ht="12.75" customHeight="1" x14ac:dyDescent="0.2">
      <c r="A47" s="65">
        <v>36</v>
      </c>
      <c r="B47" s="30" t="s">
        <v>861</v>
      </c>
      <c r="C47" s="30">
        <v>504</v>
      </c>
      <c r="D47" s="20">
        <v>1.34</v>
      </c>
      <c r="E47" s="30">
        <v>8848</v>
      </c>
      <c r="F47" s="20">
        <v>234.05</v>
      </c>
      <c r="G47" s="30">
        <v>2928</v>
      </c>
      <c r="H47" s="20">
        <v>198.13</v>
      </c>
      <c r="I47" s="20">
        <f t="shared" ref="I47:J47" si="38">C47+E47+G47</f>
        <v>12280</v>
      </c>
      <c r="J47" s="20">
        <f t="shared" si="38"/>
        <v>433.52</v>
      </c>
      <c r="K47" s="2"/>
    </row>
    <row r="48" spans="1:11" ht="12.75" customHeight="1" x14ac:dyDescent="0.2">
      <c r="A48" s="65">
        <v>37</v>
      </c>
      <c r="B48" s="30" t="s">
        <v>862</v>
      </c>
      <c r="C48" s="30">
        <v>65341</v>
      </c>
      <c r="D48" s="20">
        <v>222.46</v>
      </c>
      <c r="E48" s="30">
        <v>4421</v>
      </c>
      <c r="F48" s="20">
        <v>26.69</v>
      </c>
      <c r="G48" s="30">
        <v>1</v>
      </c>
      <c r="H48" s="20">
        <v>0.1</v>
      </c>
      <c r="I48" s="20">
        <f t="shared" ref="I48:J48" si="39">C48+E48+G48</f>
        <v>69763</v>
      </c>
      <c r="J48" s="20">
        <f t="shared" si="39"/>
        <v>249.25</v>
      </c>
      <c r="K48" s="2"/>
    </row>
    <row r="49" spans="1:11" ht="12.75" customHeight="1" x14ac:dyDescent="0.2">
      <c r="A49" s="32"/>
      <c r="B49" s="32" t="s">
        <v>863</v>
      </c>
      <c r="C49" s="22">
        <f t="shared" ref="C49:H49" si="40">SUM(C41:C48)</f>
        <v>229477</v>
      </c>
      <c r="D49" s="22">
        <f t="shared" si="40"/>
        <v>746.21</v>
      </c>
      <c r="E49" s="22">
        <f t="shared" si="40"/>
        <v>23935</v>
      </c>
      <c r="F49" s="22">
        <f t="shared" si="40"/>
        <v>336.8</v>
      </c>
      <c r="G49" s="22">
        <f t="shared" si="40"/>
        <v>3068</v>
      </c>
      <c r="H49" s="22">
        <f t="shared" si="40"/>
        <v>208.14999999999998</v>
      </c>
      <c r="I49" s="22">
        <f t="shared" ref="I49:J49" si="41">C49+E49+G49</f>
        <v>256480</v>
      </c>
      <c r="J49" s="22">
        <f t="shared" si="41"/>
        <v>1291.1599999999999</v>
      </c>
      <c r="K49" s="10"/>
    </row>
    <row r="50" spans="1:11" ht="12.75" customHeight="1" x14ac:dyDescent="0.2">
      <c r="A50" s="32"/>
      <c r="B50" s="32" t="s">
        <v>265</v>
      </c>
      <c r="C50" s="22">
        <f t="shared" ref="C50:H50" si="42">C49+C40+C36+C19</f>
        <v>1609754</v>
      </c>
      <c r="D50" s="22">
        <f t="shared" si="42"/>
        <v>3737.9399999999996</v>
      </c>
      <c r="E50" s="22">
        <f t="shared" si="42"/>
        <v>353383</v>
      </c>
      <c r="F50" s="22">
        <f t="shared" si="42"/>
        <v>4938.42</v>
      </c>
      <c r="G50" s="22">
        <f t="shared" si="42"/>
        <v>50406</v>
      </c>
      <c r="H50" s="22">
        <f t="shared" si="42"/>
        <v>3412.9800000000005</v>
      </c>
      <c r="I50" s="22">
        <f t="shared" ref="I50:J50" si="43">C50+E50+G50</f>
        <v>2013543</v>
      </c>
      <c r="J50" s="22">
        <f t="shared" si="43"/>
        <v>12089.34</v>
      </c>
      <c r="K50" s="10"/>
    </row>
    <row r="51" spans="1:11" ht="12.75" customHeight="1" x14ac:dyDescent="0.2">
      <c r="A51" s="2"/>
      <c r="B51" s="2"/>
      <c r="C51" s="2"/>
      <c r="D51" s="8"/>
      <c r="E51" s="2" t="s">
        <v>141</v>
      </c>
      <c r="F51" s="8"/>
      <c r="G51" s="2"/>
      <c r="H51" s="8"/>
      <c r="I51" s="2"/>
      <c r="J51" s="8"/>
      <c r="K51" s="2"/>
    </row>
    <row r="52" spans="1:11" ht="12.75" customHeight="1" x14ac:dyDescent="0.2">
      <c r="A52" s="2"/>
      <c r="B52" s="2"/>
      <c r="C52" s="2"/>
      <c r="D52" s="8"/>
      <c r="E52" s="2"/>
      <c r="F52" s="8"/>
      <c r="G52" s="2"/>
      <c r="H52" s="8"/>
      <c r="I52" s="2"/>
      <c r="J52" s="8"/>
      <c r="K52" s="2"/>
    </row>
    <row r="53" spans="1:11" ht="12.75" customHeight="1" x14ac:dyDescent="0.2">
      <c r="A53" s="2"/>
      <c r="B53" s="2"/>
      <c r="C53" s="2"/>
      <c r="D53" s="8"/>
      <c r="E53" s="2"/>
      <c r="F53" s="8"/>
      <c r="G53" s="2"/>
      <c r="H53" s="8"/>
      <c r="I53" s="2"/>
      <c r="J53" s="8"/>
      <c r="K53" s="2"/>
    </row>
    <row r="54" spans="1:11" ht="12.75" customHeight="1" x14ac:dyDescent="0.2">
      <c r="A54" s="2"/>
      <c r="B54" s="2"/>
      <c r="C54" s="2"/>
      <c r="D54" s="8"/>
      <c r="E54" s="2"/>
      <c r="F54" s="8"/>
      <c r="G54" s="2"/>
      <c r="H54" s="8"/>
      <c r="I54" s="2"/>
      <c r="J54" s="8"/>
      <c r="K54" s="2"/>
    </row>
    <row r="55" spans="1:11" ht="12.75" customHeight="1" x14ac:dyDescent="0.2">
      <c r="A55" s="2"/>
      <c r="B55" s="2"/>
      <c r="C55" s="2"/>
      <c r="D55" s="8"/>
      <c r="E55" s="2"/>
      <c r="F55" s="8"/>
      <c r="G55" s="2"/>
      <c r="H55" s="8"/>
      <c r="I55" s="2"/>
      <c r="J55" s="8"/>
      <c r="K55" s="2"/>
    </row>
    <row r="56" spans="1:11" ht="12.75" customHeight="1" x14ac:dyDescent="0.2">
      <c r="A56" s="2"/>
      <c r="B56" s="2"/>
      <c r="C56" s="2"/>
      <c r="D56" s="8"/>
      <c r="E56" s="2"/>
      <c r="F56" s="8"/>
      <c r="G56" s="2"/>
      <c r="H56" s="8"/>
      <c r="I56" s="2"/>
      <c r="J56" s="8"/>
      <c r="K56" s="2"/>
    </row>
    <row r="57" spans="1:11" ht="12.75" customHeight="1" x14ac:dyDescent="0.2">
      <c r="A57" s="2"/>
      <c r="B57" s="2"/>
      <c r="C57" s="2"/>
      <c r="D57" s="8"/>
      <c r="E57" s="2"/>
      <c r="F57" s="8"/>
      <c r="G57" s="2"/>
      <c r="H57" s="8"/>
      <c r="I57" s="2"/>
      <c r="J57" s="8"/>
      <c r="K57" s="2"/>
    </row>
    <row r="58" spans="1:11" ht="12.75" customHeight="1" x14ac:dyDescent="0.2">
      <c r="A58" s="2"/>
      <c r="B58" s="2"/>
      <c r="C58" s="2"/>
      <c r="D58" s="8"/>
      <c r="E58" s="2"/>
      <c r="F58" s="8"/>
      <c r="G58" s="2"/>
      <c r="H58" s="8"/>
      <c r="I58" s="2"/>
      <c r="J58" s="8"/>
      <c r="K58" s="2"/>
    </row>
    <row r="59" spans="1:11" ht="12.75" customHeight="1" x14ac:dyDescent="0.2">
      <c r="A59" s="2"/>
      <c r="B59" s="2"/>
      <c r="C59" s="2"/>
      <c r="D59" s="8"/>
      <c r="E59" s="2"/>
      <c r="F59" s="8"/>
      <c r="G59" s="2"/>
      <c r="H59" s="8"/>
      <c r="I59" s="2"/>
      <c r="J59" s="8"/>
      <c r="K59" s="2"/>
    </row>
    <row r="60" spans="1:11" ht="12.75" customHeight="1" x14ac:dyDescent="0.2">
      <c r="A60" s="2"/>
      <c r="B60" s="2"/>
      <c r="C60" s="2"/>
      <c r="D60" s="8"/>
      <c r="E60" s="2"/>
      <c r="F60" s="8"/>
      <c r="G60" s="2"/>
      <c r="H60" s="8"/>
      <c r="I60" s="2"/>
      <c r="J60" s="8"/>
      <c r="K60" s="2"/>
    </row>
    <row r="61" spans="1:11" ht="12.75" customHeight="1" x14ac:dyDescent="0.2">
      <c r="A61" s="2"/>
      <c r="B61" s="2"/>
      <c r="C61" s="2"/>
      <c r="D61" s="8"/>
      <c r="E61" s="2"/>
      <c r="F61" s="8"/>
      <c r="G61" s="2"/>
      <c r="H61" s="8"/>
      <c r="I61" s="2"/>
      <c r="J61" s="8"/>
      <c r="K61" s="2"/>
    </row>
    <row r="62" spans="1:11" ht="12.75" customHeight="1" x14ac:dyDescent="0.2">
      <c r="A62" s="2"/>
      <c r="B62" s="2"/>
      <c r="C62" s="2"/>
      <c r="D62" s="8"/>
      <c r="E62" s="2"/>
      <c r="F62" s="8"/>
      <c r="G62" s="2"/>
      <c r="H62" s="8"/>
      <c r="I62" s="2"/>
      <c r="J62" s="8"/>
      <c r="K62" s="2"/>
    </row>
    <row r="63" spans="1:11" ht="12.75" customHeight="1" x14ac:dyDescent="0.2">
      <c r="A63" s="2"/>
      <c r="B63" s="2"/>
      <c r="C63" s="2"/>
      <c r="D63" s="8"/>
      <c r="E63" s="2"/>
      <c r="F63" s="8"/>
      <c r="G63" s="2"/>
      <c r="H63" s="8"/>
      <c r="I63" s="2"/>
      <c r="J63" s="8"/>
      <c r="K63" s="2"/>
    </row>
    <row r="64" spans="1:11" ht="12.75" customHeight="1" x14ac:dyDescent="0.2">
      <c r="A64" s="2"/>
      <c r="B64" s="2"/>
      <c r="C64" s="2"/>
      <c r="D64" s="8"/>
      <c r="E64" s="2"/>
      <c r="F64" s="8"/>
      <c r="G64" s="2"/>
      <c r="H64" s="8"/>
      <c r="I64" s="2"/>
      <c r="J64" s="8"/>
      <c r="K64" s="2"/>
    </row>
    <row r="65" spans="1:11" ht="12.75" customHeight="1" x14ac:dyDescent="0.2">
      <c r="A65" s="2"/>
      <c r="B65" s="2"/>
      <c r="C65" s="2"/>
      <c r="D65" s="8"/>
      <c r="E65" s="2"/>
      <c r="F65" s="8"/>
      <c r="G65" s="2"/>
      <c r="H65" s="8"/>
      <c r="I65" s="2"/>
      <c r="J65" s="8"/>
      <c r="K65" s="2"/>
    </row>
    <row r="66" spans="1:11" ht="12.75" customHeight="1" x14ac:dyDescent="0.2">
      <c r="A66" s="2"/>
      <c r="B66" s="2"/>
      <c r="C66" s="2"/>
      <c r="D66" s="8"/>
      <c r="E66" s="2"/>
      <c r="F66" s="8"/>
      <c r="G66" s="2"/>
      <c r="H66" s="8"/>
      <c r="I66" s="2"/>
      <c r="J66" s="8"/>
      <c r="K66" s="2"/>
    </row>
    <row r="67" spans="1:11" ht="12.75" customHeight="1" x14ac:dyDescent="0.2">
      <c r="A67" s="2"/>
      <c r="B67" s="2"/>
      <c r="C67" s="2"/>
      <c r="D67" s="8"/>
      <c r="E67" s="2"/>
      <c r="F67" s="8"/>
      <c r="G67" s="2"/>
      <c r="H67" s="8"/>
      <c r="I67" s="2"/>
      <c r="J67" s="8"/>
      <c r="K67" s="2"/>
    </row>
    <row r="68" spans="1:11" ht="12.75" customHeight="1" x14ac:dyDescent="0.2">
      <c r="A68" s="2"/>
      <c r="B68" s="2"/>
      <c r="C68" s="2"/>
      <c r="D68" s="8"/>
      <c r="E68" s="2"/>
      <c r="F68" s="8"/>
      <c r="G68" s="2"/>
      <c r="H68" s="8"/>
      <c r="I68" s="2"/>
      <c r="J68" s="8"/>
      <c r="K68" s="2"/>
    </row>
    <row r="69" spans="1:11" ht="12.75" customHeight="1" x14ac:dyDescent="0.2">
      <c r="A69" s="2"/>
      <c r="B69" s="2"/>
      <c r="C69" s="2"/>
      <c r="D69" s="8"/>
      <c r="E69" s="2"/>
      <c r="F69" s="8"/>
      <c r="G69" s="2"/>
      <c r="H69" s="8"/>
      <c r="I69" s="2"/>
      <c r="J69" s="8"/>
      <c r="K69" s="2"/>
    </row>
    <row r="70" spans="1:11" ht="12.75" customHeight="1" x14ac:dyDescent="0.2">
      <c r="A70" s="2"/>
      <c r="B70" s="2"/>
      <c r="C70" s="2"/>
      <c r="D70" s="8"/>
      <c r="E70" s="2"/>
      <c r="F70" s="8"/>
      <c r="G70" s="2"/>
      <c r="H70" s="8"/>
      <c r="I70" s="2"/>
      <c r="J70" s="8"/>
      <c r="K70" s="2"/>
    </row>
    <row r="71" spans="1:11" ht="12.75" customHeight="1" x14ac:dyDescent="0.2">
      <c r="A71" s="2"/>
      <c r="B71" s="2"/>
      <c r="C71" s="2"/>
      <c r="D71" s="8"/>
      <c r="E71" s="2"/>
      <c r="F71" s="8"/>
      <c r="G71" s="2"/>
      <c r="H71" s="8"/>
      <c r="I71" s="2"/>
      <c r="J71" s="8"/>
      <c r="K71" s="2"/>
    </row>
    <row r="72" spans="1:11" ht="12.75" customHeight="1" x14ac:dyDescent="0.2">
      <c r="A72" s="2"/>
      <c r="B72" s="2"/>
      <c r="C72" s="2"/>
      <c r="D72" s="8"/>
      <c r="E72" s="2"/>
      <c r="F72" s="8"/>
      <c r="G72" s="2"/>
      <c r="H72" s="8"/>
      <c r="I72" s="2"/>
      <c r="J72" s="8"/>
      <c r="K72" s="2"/>
    </row>
    <row r="73" spans="1:11" ht="12.75" customHeight="1" x14ac:dyDescent="0.2">
      <c r="A73" s="2"/>
      <c r="B73" s="2"/>
      <c r="C73" s="2"/>
      <c r="D73" s="8"/>
      <c r="E73" s="2"/>
      <c r="F73" s="8"/>
      <c r="G73" s="2"/>
      <c r="H73" s="8"/>
      <c r="I73" s="2"/>
      <c r="J73" s="8"/>
      <c r="K73" s="2"/>
    </row>
    <row r="74" spans="1:11" ht="12.75" customHeight="1" x14ac:dyDescent="0.2">
      <c r="A74" s="2"/>
      <c r="B74" s="2"/>
      <c r="C74" s="2"/>
      <c r="D74" s="8"/>
      <c r="E74" s="2"/>
      <c r="F74" s="8"/>
      <c r="G74" s="2"/>
      <c r="H74" s="8"/>
      <c r="I74" s="2"/>
      <c r="J74" s="8"/>
      <c r="K74" s="2"/>
    </row>
    <row r="75" spans="1:11" ht="12.75" customHeight="1" x14ac:dyDescent="0.2">
      <c r="A75" s="2"/>
      <c r="B75" s="2"/>
      <c r="C75" s="2"/>
      <c r="D75" s="8"/>
      <c r="E75" s="2"/>
      <c r="F75" s="8"/>
      <c r="G75" s="2"/>
      <c r="H75" s="8"/>
      <c r="I75" s="2"/>
      <c r="J75" s="8"/>
      <c r="K75" s="2"/>
    </row>
    <row r="76" spans="1:11" ht="12.75" customHeight="1" x14ac:dyDescent="0.2">
      <c r="A76" s="2"/>
      <c r="B76" s="2"/>
      <c r="C76" s="2"/>
      <c r="D76" s="8"/>
      <c r="E76" s="2"/>
      <c r="F76" s="8"/>
      <c r="G76" s="2"/>
      <c r="H76" s="8"/>
      <c r="I76" s="2"/>
      <c r="J76" s="8"/>
      <c r="K76" s="2"/>
    </row>
    <row r="77" spans="1:11" ht="12.75" customHeight="1" x14ac:dyDescent="0.2">
      <c r="A77" s="2"/>
      <c r="B77" s="2"/>
      <c r="C77" s="2"/>
      <c r="D77" s="8"/>
      <c r="E77" s="2"/>
      <c r="F77" s="8"/>
      <c r="G77" s="2"/>
      <c r="H77" s="8"/>
      <c r="I77" s="2"/>
      <c r="J77" s="8"/>
      <c r="K77" s="2"/>
    </row>
    <row r="78" spans="1:11" ht="12.75" customHeight="1" x14ac:dyDescent="0.2">
      <c r="A78" s="2"/>
      <c r="B78" s="2"/>
      <c r="C78" s="2"/>
      <c r="D78" s="8"/>
      <c r="E78" s="2"/>
      <c r="F78" s="8"/>
      <c r="G78" s="2"/>
      <c r="H78" s="8"/>
      <c r="I78" s="2"/>
      <c r="J78" s="8"/>
      <c r="K78" s="2"/>
    </row>
    <row r="79" spans="1:11" ht="12.75" customHeight="1" x14ac:dyDescent="0.2">
      <c r="A79" s="2"/>
      <c r="B79" s="2"/>
      <c r="C79" s="2"/>
      <c r="D79" s="8"/>
      <c r="E79" s="2"/>
      <c r="F79" s="8"/>
      <c r="G79" s="2"/>
      <c r="H79" s="8"/>
      <c r="I79" s="2"/>
      <c r="J79" s="8"/>
      <c r="K79" s="2"/>
    </row>
    <row r="80" spans="1:11" ht="12.75" customHeight="1" x14ac:dyDescent="0.2">
      <c r="A80" s="2"/>
      <c r="B80" s="2"/>
      <c r="C80" s="2"/>
      <c r="D80" s="8"/>
      <c r="E80" s="2"/>
      <c r="F80" s="8"/>
      <c r="G80" s="2"/>
      <c r="H80" s="8"/>
      <c r="I80" s="2"/>
      <c r="J80" s="8"/>
      <c r="K80" s="2"/>
    </row>
    <row r="81" spans="1:11" ht="12.75" customHeight="1" x14ac:dyDescent="0.2">
      <c r="A81" s="2"/>
      <c r="B81" s="2"/>
      <c r="C81" s="2"/>
      <c r="D81" s="8"/>
      <c r="E81" s="2"/>
      <c r="F81" s="8"/>
      <c r="G81" s="2"/>
      <c r="H81" s="8"/>
      <c r="I81" s="2"/>
      <c r="J81" s="8"/>
      <c r="K81" s="2"/>
    </row>
    <row r="82" spans="1:11" ht="12.75" customHeight="1" x14ac:dyDescent="0.2">
      <c r="A82" s="2"/>
      <c r="B82" s="2"/>
      <c r="C82" s="2"/>
      <c r="D82" s="8"/>
      <c r="E82" s="2"/>
      <c r="F82" s="8"/>
      <c r="G82" s="2"/>
      <c r="H82" s="8"/>
      <c r="I82" s="2"/>
      <c r="J82" s="8"/>
      <c r="K82" s="2"/>
    </row>
    <row r="83" spans="1:11" ht="12.75" customHeight="1" x14ac:dyDescent="0.2">
      <c r="A83" s="2"/>
      <c r="B83" s="2"/>
      <c r="C83" s="2"/>
      <c r="D83" s="8"/>
      <c r="E83" s="2"/>
      <c r="F83" s="8"/>
      <c r="G83" s="2"/>
      <c r="H83" s="8"/>
      <c r="I83" s="2"/>
      <c r="J83" s="8"/>
      <c r="K83" s="2"/>
    </row>
    <row r="84" spans="1:11" ht="12.75" customHeight="1" x14ac:dyDescent="0.2">
      <c r="A84" s="2"/>
      <c r="B84" s="2"/>
      <c r="C84" s="2"/>
      <c r="D84" s="8"/>
      <c r="E84" s="2"/>
      <c r="F84" s="8"/>
      <c r="G84" s="2"/>
      <c r="H84" s="8"/>
      <c r="I84" s="2"/>
      <c r="J84" s="8"/>
      <c r="K84" s="2"/>
    </row>
    <row r="85" spans="1:11" ht="12.75" customHeight="1" x14ac:dyDescent="0.2">
      <c r="A85" s="2"/>
      <c r="B85" s="2"/>
      <c r="C85" s="2"/>
      <c r="D85" s="8"/>
      <c r="E85" s="2"/>
      <c r="F85" s="8"/>
      <c r="G85" s="2"/>
      <c r="H85" s="8"/>
      <c r="I85" s="2"/>
      <c r="J85" s="8"/>
      <c r="K85" s="2"/>
    </row>
    <row r="86" spans="1:11" ht="12.75" customHeight="1" x14ac:dyDescent="0.2">
      <c r="A86" s="2"/>
      <c r="B86" s="2"/>
      <c r="C86" s="2"/>
      <c r="D86" s="8"/>
      <c r="E86" s="2"/>
      <c r="F86" s="8"/>
      <c r="G86" s="2"/>
      <c r="H86" s="8"/>
      <c r="I86" s="2"/>
      <c r="J86" s="8"/>
      <c r="K86" s="2"/>
    </row>
    <row r="87" spans="1:11" ht="12.75" customHeight="1" x14ac:dyDescent="0.2">
      <c r="A87" s="2"/>
      <c r="B87" s="2"/>
      <c r="C87" s="2"/>
      <c r="D87" s="8"/>
      <c r="E87" s="2"/>
      <c r="F87" s="8"/>
      <c r="G87" s="2"/>
      <c r="H87" s="8"/>
      <c r="I87" s="2"/>
      <c r="J87" s="8"/>
      <c r="K87" s="2"/>
    </row>
    <row r="88" spans="1:11" ht="12.75" customHeight="1" x14ac:dyDescent="0.2">
      <c r="A88" s="2"/>
      <c r="B88" s="2"/>
      <c r="C88" s="2"/>
      <c r="D88" s="8"/>
      <c r="E88" s="2"/>
      <c r="F88" s="8"/>
      <c r="G88" s="2"/>
      <c r="H88" s="8"/>
      <c r="I88" s="2"/>
      <c r="J88" s="8"/>
      <c r="K88" s="2"/>
    </row>
    <row r="89" spans="1:11" ht="12.75" customHeight="1" x14ac:dyDescent="0.2">
      <c r="A89" s="2"/>
      <c r="B89" s="2"/>
      <c r="C89" s="2"/>
      <c r="D89" s="8"/>
      <c r="E89" s="2"/>
      <c r="F89" s="8"/>
      <c r="G89" s="2"/>
      <c r="H89" s="8"/>
      <c r="I89" s="2"/>
      <c r="J89" s="8"/>
      <c r="K89" s="2"/>
    </row>
    <row r="90" spans="1:11" ht="12.75" customHeight="1" x14ac:dyDescent="0.2">
      <c r="A90" s="2"/>
      <c r="B90" s="2"/>
      <c r="C90" s="2"/>
      <c r="D90" s="8"/>
      <c r="E90" s="2"/>
      <c r="F90" s="8"/>
      <c r="G90" s="2"/>
      <c r="H90" s="8"/>
      <c r="I90" s="2"/>
      <c r="J90" s="8"/>
      <c r="K90" s="2"/>
    </row>
    <row r="91" spans="1:11" ht="12.75" customHeight="1" x14ac:dyDescent="0.2">
      <c r="A91" s="2"/>
      <c r="B91" s="2"/>
      <c r="C91" s="2"/>
      <c r="D91" s="8"/>
      <c r="E91" s="2"/>
      <c r="F91" s="8"/>
      <c r="G91" s="2"/>
      <c r="H91" s="8"/>
      <c r="I91" s="2"/>
      <c r="J91" s="8"/>
      <c r="K91" s="2"/>
    </row>
    <row r="92" spans="1:11" ht="12.75" customHeight="1" x14ac:dyDescent="0.2">
      <c r="A92" s="2"/>
      <c r="B92" s="2"/>
      <c r="C92" s="2"/>
      <c r="D92" s="8"/>
      <c r="E92" s="2"/>
      <c r="F92" s="8"/>
      <c r="G92" s="2"/>
      <c r="H92" s="8"/>
      <c r="I92" s="2"/>
      <c r="J92" s="8"/>
      <c r="K92" s="2"/>
    </row>
    <row r="93" spans="1:11" ht="12.75" customHeight="1" x14ac:dyDescent="0.2">
      <c r="A93" s="2"/>
      <c r="B93" s="2"/>
      <c r="C93" s="2"/>
      <c r="D93" s="8"/>
      <c r="E93" s="2"/>
      <c r="F93" s="8"/>
      <c r="G93" s="2"/>
      <c r="H93" s="8"/>
      <c r="I93" s="2"/>
      <c r="J93" s="8"/>
      <c r="K93" s="2"/>
    </row>
    <row r="94" spans="1:11" ht="12.75" customHeight="1" x14ac:dyDescent="0.2">
      <c r="A94" s="2"/>
      <c r="B94" s="2"/>
      <c r="C94" s="2"/>
      <c r="D94" s="8"/>
      <c r="E94" s="2"/>
      <c r="F94" s="8"/>
      <c r="G94" s="2"/>
      <c r="H94" s="8"/>
      <c r="I94" s="2"/>
      <c r="J94" s="8"/>
      <c r="K94" s="2"/>
    </row>
    <row r="95" spans="1:11" ht="12.75" customHeight="1" x14ac:dyDescent="0.2">
      <c r="A95" s="2"/>
      <c r="B95" s="2"/>
      <c r="C95" s="2"/>
      <c r="D95" s="8"/>
      <c r="E95" s="2"/>
      <c r="F95" s="8"/>
      <c r="G95" s="2"/>
      <c r="H95" s="8"/>
      <c r="I95" s="2"/>
      <c r="J95" s="8"/>
      <c r="K95" s="2"/>
    </row>
    <row r="96" spans="1:11" ht="12.75" customHeight="1" x14ac:dyDescent="0.2">
      <c r="A96" s="2"/>
      <c r="B96" s="2"/>
      <c r="C96" s="2"/>
      <c r="D96" s="8"/>
      <c r="E96" s="2"/>
      <c r="F96" s="8"/>
      <c r="G96" s="2"/>
      <c r="H96" s="8"/>
      <c r="I96" s="2"/>
      <c r="J96" s="8"/>
      <c r="K96" s="2"/>
    </row>
    <row r="97" spans="1:11" ht="12.75" customHeight="1" x14ac:dyDescent="0.2">
      <c r="A97" s="2"/>
      <c r="B97" s="2"/>
      <c r="C97" s="2"/>
      <c r="D97" s="8"/>
      <c r="E97" s="2"/>
      <c r="F97" s="8"/>
      <c r="G97" s="2"/>
      <c r="H97" s="8"/>
      <c r="I97" s="2"/>
      <c r="J97" s="8"/>
      <c r="K97" s="2"/>
    </row>
    <row r="98" spans="1:11" ht="12.75" customHeight="1" x14ac:dyDescent="0.2">
      <c r="A98" s="2"/>
      <c r="B98" s="2"/>
      <c r="C98" s="2"/>
      <c r="D98" s="8"/>
      <c r="E98" s="2"/>
      <c r="F98" s="8"/>
      <c r="G98" s="2"/>
      <c r="H98" s="8"/>
      <c r="I98" s="2"/>
      <c r="J98" s="8"/>
      <c r="K98" s="2"/>
    </row>
    <row r="99" spans="1:11" ht="12.75" customHeight="1" x14ac:dyDescent="0.2">
      <c r="A99" s="2"/>
      <c r="B99" s="2"/>
      <c r="C99" s="2"/>
      <c r="D99" s="8"/>
      <c r="E99" s="2"/>
      <c r="F99" s="8"/>
      <c r="G99" s="2"/>
      <c r="H99" s="8"/>
      <c r="I99" s="2"/>
      <c r="J99" s="8"/>
      <c r="K99" s="2"/>
    </row>
    <row r="100" spans="1:11" ht="12.75" customHeight="1" x14ac:dyDescent="0.2">
      <c r="A100" s="2"/>
      <c r="B100" s="2"/>
      <c r="C100" s="2"/>
      <c r="D100" s="8"/>
      <c r="E100" s="2"/>
      <c r="F100" s="8"/>
      <c r="G100" s="2"/>
      <c r="H100" s="8"/>
      <c r="I100" s="2"/>
      <c r="J100" s="8"/>
      <c r="K100" s="2"/>
    </row>
  </sheetData>
  <mergeCells count="11">
    <mergeCell ref="A37:J37"/>
    <mergeCell ref="A1:J1"/>
    <mergeCell ref="H3:J3"/>
    <mergeCell ref="A4:A5"/>
    <mergeCell ref="B4:B5"/>
    <mergeCell ref="C4:D4"/>
    <mergeCell ref="E4:F4"/>
    <mergeCell ref="G4:H4"/>
    <mergeCell ref="I4:J4"/>
    <mergeCell ref="A6:J6"/>
    <mergeCell ref="A20:J20"/>
  </mergeCells>
  <pageMargins left="0.7" right="0.5" top="1" bottom="0.25" header="0" footer="0"/>
  <pageSetup paperSize="9" scale="9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4.42578125" defaultRowHeight="15" customHeight="1" x14ac:dyDescent="0.2"/>
  <cols>
    <col min="1" max="1" width="4.5703125" customWidth="1"/>
    <col min="2" max="2" width="21.85546875" customWidth="1"/>
    <col min="3" max="3" width="9.85546875" customWidth="1"/>
    <col min="4" max="4" width="8.85546875" customWidth="1"/>
    <col min="5" max="5" width="10.5703125" customWidth="1"/>
    <col min="6" max="6" width="8.5703125" customWidth="1"/>
    <col min="7" max="7" width="8.42578125" customWidth="1"/>
    <col min="8" max="8" width="9.140625" customWidth="1"/>
    <col min="9" max="9" width="7.5703125" customWidth="1"/>
    <col min="10" max="10" width="9.85546875" customWidth="1"/>
    <col min="11" max="11" width="7.5703125" customWidth="1"/>
    <col min="12" max="12" width="7.42578125" customWidth="1"/>
    <col min="13" max="13" width="8" customWidth="1"/>
    <col min="14" max="14" width="8.5703125" customWidth="1"/>
  </cols>
  <sheetData>
    <row r="1" spans="1:14" ht="13.5" customHeight="1" x14ac:dyDescent="0.2">
      <c r="A1" s="538" t="s">
        <v>864</v>
      </c>
      <c r="B1" s="526"/>
      <c r="C1" s="526"/>
      <c r="D1" s="526"/>
      <c r="E1" s="526"/>
      <c r="F1" s="526"/>
      <c r="G1" s="526"/>
      <c r="H1" s="526"/>
      <c r="I1" s="67"/>
      <c r="J1" s="67"/>
      <c r="K1" s="67"/>
      <c r="L1" s="67"/>
      <c r="M1" s="67"/>
      <c r="N1" s="67"/>
    </row>
    <row r="2" spans="1:14" ht="13.5" customHeight="1" x14ac:dyDescent="0.2">
      <c r="A2" s="538" t="s">
        <v>865</v>
      </c>
      <c r="B2" s="526"/>
      <c r="C2" s="526"/>
      <c r="D2" s="526"/>
      <c r="E2" s="526"/>
      <c r="F2" s="526"/>
      <c r="G2" s="526"/>
      <c r="H2" s="526"/>
      <c r="I2" s="67"/>
      <c r="J2" s="67"/>
      <c r="K2" s="67"/>
      <c r="L2" s="67"/>
      <c r="M2" s="67"/>
      <c r="N2" s="67"/>
    </row>
    <row r="3" spans="1:14" ht="13.5" customHeight="1" x14ac:dyDescent="0.2">
      <c r="A3" s="66"/>
      <c r="B3" s="66"/>
      <c r="C3" s="66"/>
      <c r="D3" s="66"/>
      <c r="E3" s="66"/>
      <c r="F3" s="66"/>
      <c r="G3" s="66"/>
      <c r="H3" s="66"/>
      <c r="I3" s="67"/>
      <c r="J3" s="67"/>
      <c r="K3" s="67"/>
      <c r="L3" s="67"/>
      <c r="M3" s="67"/>
      <c r="N3" s="67"/>
    </row>
    <row r="4" spans="1:14" ht="13.5" customHeight="1" x14ac:dyDescent="0.2">
      <c r="A4" s="18"/>
      <c r="B4" s="13"/>
      <c r="C4" s="7"/>
      <c r="D4" s="33"/>
      <c r="E4" s="5"/>
      <c r="F4" s="33" t="s">
        <v>866</v>
      </c>
      <c r="G4" s="5"/>
      <c r="H4" s="33"/>
      <c r="I4" s="5"/>
      <c r="J4" s="5"/>
      <c r="K4" s="5"/>
      <c r="L4" s="5"/>
      <c r="M4" s="5"/>
      <c r="N4" s="5"/>
    </row>
    <row r="5" spans="1:14" ht="13.5" customHeight="1" x14ac:dyDescent="0.2">
      <c r="A5" s="18"/>
      <c r="B5" s="13"/>
      <c r="C5" s="5"/>
      <c r="D5" s="33"/>
      <c r="E5" s="5"/>
      <c r="F5" s="33"/>
      <c r="G5" s="5"/>
      <c r="H5" s="33"/>
      <c r="I5" s="5"/>
      <c r="J5" s="5"/>
      <c r="K5" s="5"/>
      <c r="L5" s="5"/>
      <c r="M5" s="5"/>
      <c r="N5" s="5"/>
    </row>
    <row r="6" spans="1:14" ht="13.5" customHeight="1" x14ac:dyDescent="0.2">
      <c r="A6" s="540" t="s">
        <v>1</v>
      </c>
      <c r="B6" s="539" t="s">
        <v>867</v>
      </c>
      <c r="C6" s="527" t="s">
        <v>868</v>
      </c>
      <c r="D6" s="511"/>
      <c r="E6" s="527" t="s">
        <v>869</v>
      </c>
      <c r="F6" s="511"/>
      <c r="G6" s="527" t="s">
        <v>73</v>
      </c>
      <c r="H6" s="511"/>
      <c r="I6" s="5"/>
      <c r="J6" s="5"/>
      <c r="K6" s="5"/>
      <c r="L6" s="5"/>
      <c r="M6" s="5"/>
      <c r="N6" s="5"/>
    </row>
    <row r="7" spans="1:14" ht="13.5" customHeight="1" x14ac:dyDescent="0.2">
      <c r="A7" s="532"/>
      <c r="B7" s="532"/>
      <c r="C7" s="41" t="s">
        <v>123</v>
      </c>
      <c r="D7" s="68" t="s">
        <v>870</v>
      </c>
      <c r="E7" s="41" t="s">
        <v>123</v>
      </c>
      <c r="F7" s="68" t="s">
        <v>870</v>
      </c>
      <c r="G7" s="41" t="s">
        <v>123</v>
      </c>
      <c r="H7" s="68" t="s">
        <v>870</v>
      </c>
      <c r="I7" s="5"/>
      <c r="J7" s="5"/>
      <c r="K7" s="5"/>
      <c r="L7" s="5"/>
      <c r="M7" s="5"/>
      <c r="N7" s="5"/>
    </row>
    <row r="8" spans="1:14" ht="13.5" customHeight="1" x14ac:dyDescent="0.2">
      <c r="A8" s="9">
        <v>1</v>
      </c>
      <c r="B8" s="3" t="s">
        <v>871</v>
      </c>
      <c r="C8" s="3"/>
      <c r="D8" s="16"/>
      <c r="E8" s="3"/>
      <c r="F8" s="16"/>
      <c r="G8" s="3"/>
      <c r="H8" s="16"/>
      <c r="I8" s="5"/>
      <c r="J8" s="5"/>
      <c r="K8" s="5"/>
      <c r="L8" s="5"/>
      <c r="M8" s="5"/>
      <c r="N8" s="5"/>
    </row>
    <row r="9" spans="1:14" ht="13.5" customHeight="1" x14ac:dyDescent="0.2">
      <c r="A9" s="9">
        <v>2</v>
      </c>
      <c r="B9" s="3" t="s">
        <v>872</v>
      </c>
      <c r="C9" s="3"/>
      <c r="D9" s="16"/>
      <c r="E9" s="3"/>
      <c r="F9" s="16"/>
      <c r="G9" s="3"/>
      <c r="H9" s="16"/>
      <c r="I9" s="5"/>
      <c r="J9" s="5"/>
      <c r="K9" s="5"/>
      <c r="L9" s="5"/>
      <c r="M9" s="5"/>
      <c r="N9" s="5"/>
    </row>
    <row r="10" spans="1:14" ht="13.5" customHeight="1" x14ac:dyDescent="0.2">
      <c r="A10" s="9">
        <v>3</v>
      </c>
      <c r="B10" s="3" t="s">
        <v>873</v>
      </c>
      <c r="C10" s="3"/>
      <c r="D10" s="16"/>
      <c r="E10" s="3"/>
      <c r="F10" s="16"/>
      <c r="G10" s="3"/>
      <c r="H10" s="16"/>
      <c r="I10" s="5"/>
      <c r="J10" s="5"/>
      <c r="K10" s="5"/>
      <c r="L10" s="5"/>
      <c r="M10" s="5"/>
      <c r="N10" s="5"/>
    </row>
    <row r="11" spans="1:14" ht="13.5" customHeight="1" x14ac:dyDescent="0.2">
      <c r="A11" s="9">
        <v>4</v>
      </c>
      <c r="B11" s="3" t="s">
        <v>874</v>
      </c>
      <c r="C11" s="3"/>
      <c r="D11" s="16"/>
      <c r="E11" s="3"/>
      <c r="F11" s="16"/>
      <c r="G11" s="3"/>
      <c r="H11" s="16"/>
      <c r="I11" s="5"/>
      <c r="J11" s="5"/>
      <c r="K11" s="5"/>
      <c r="L11" s="5"/>
      <c r="M11" s="5"/>
      <c r="N11" s="5"/>
    </row>
    <row r="12" spans="1:14" ht="13.5" customHeight="1" x14ac:dyDescent="0.2">
      <c r="A12" s="9">
        <v>5</v>
      </c>
      <c r="B12" s="3" t="s">
        <v>875</v>
      </c>
      <c r="C12" s="3"/>
      <c r="D12" s="16"/>
      <c r="E12" s="3"/>
      <c r="F12" s="16"/>
      <c r="G12" s="3"/>
      <c r="H12" s="16"/>
      <c r="I12" s="5"/>
      <c r="J12" s="5"/>
      <c r="K12" s="5"/>
      <c r="L12" s="5"/>
      <c r="M12" s="5"/>
      <c r="N12" s="5"/>
    </row>
    <row r="13" spans="1:14" ht="13.5" customHeight="1" x14ac:dyDescent="0.2">
      <c r="A13" s="9">
        <v>6</v>
      </c>
      <c r="B13" s="3" t="s">
        <v>876</v>
      </c>
      <c r="C13" s="3"/>
      <c r="D13" s="16"/>
      <c r="E13" s="3"/>
      <c r="F13" s="16"/>
      <c r="G13" s="3"/>
      <c r="H13" s="16"/>
      <c r="I13" s="5"/>
      <c r="J13" s="5"/>
      <c r="K13" s="5"/>
      <c r="L13" s="5"/>
      <c r="M13" s="5"/>
      <c r="N13" s="5"/>
    </row>
    <row r="14" spans="1:14" ht="13.5" customHeight="1" x14ac:dyDescent="0.2">
      <c r="A14" s="9">
        <v>7</v>
      </c>
      <c r="B14" s="3" t="s">
        <v>877</v>
      </c>
      <c r="C14" s="3"/>
      <c r="D14" s="16"/>
      <c r="E14" s="3"/>
      <c r="F14" s="16"/>
      <c r="G14" s="3"/>
      <c r="H14" s="16"/>
      <c r="I14" s="5"/>
      <c r="J14" s="5"/>
      <c r="K14" s="5"/>
      <c r="L14" s="5"/>
      <c r="M14" s="5"/>
      <c r="N14" s="5"/>
    </row>
    <row r="15" spans="1:14" ht="13.5" customHeight="1" x14ac:dyDescent="0.2">
      <c r="A15" s="9">
        <v>8</v>
      </c>
      <c r="B15" s="3" t="s">
        <v>878</v>
      </c>
      <c r="C15" s="3"/>
      <c r="D15" s="16"/>
      <c r="E15" s="3"/>
      <c r="F15" s="16"/>
      <c r="G15" s="3"/>
      <c r="H15" s="16"/>
      <c r="I15" s="5"/>
      <c r="J15" s="5"/>
      <c r="K15" s="5"/>
      <c r="L15" s="5"/>
      <c r="M15" s="5"/>
      <c r="N15" s="5"/>
    </row>
    <row r="16" spans="1:14" ht="13.5" customHeight="1" x14ac:dyDescent="0.2">
      <c r="A16" s="9">
        <v>9</v>
      </c>
      <c r="B16" s="3" t="s">
        <v>879</v>
      </c>
      <c r="C16" s="3"/>
      <c r="D16" s="16"/>
      <c r="E16" s="3"/>
      <c r="F16" s="16"/>
      <c r="G16" s="3"/>
      <c r="H16" s="16"/>
      <c r="I16" s="5"/>
      <c r="J16" s="5"/>
      <c r="K16" s="5"/>
      <c r="L16" s="5"/>
      <c r="M16" s="5"/>
      <c r="N16" s="5"/>
    </row>
    <row r="17" spans="1:14" ht="13.5" customHeight="1" x14ac:dyDescent="0.2">
      <c r="A17" s="9">
        <v>10</v>
      </c>
      <c r="B17" s="3" t="s">
        <v>880</v>
      </c>
      <c r="C17" s="3"/>
      <c r="D17" s="16"/>
      <c r="E17" s="3"/>
      <c r="F17" s="16"/>
      <c r="G17" s="3"/>
      <c r="H17" s="16"/>
      <c r="I17" s="5"/>
      <c r="J17" s="5"/>
      <c r="K17" s="5"/>
      <c r="L17" s="5"/>
      <c r="M17" s="5"/>
      <c r="N17" s="5"/>
    </row>
    <row r="18" spans="1:14" ht="13.5" customHeight="1" x14ac:dyDescent="0.2">
      <c r="A18" s="9">
        <v>11</v>
      </c>
      <c r="B18" s="3" t="s">
        <v>881</v>
      </c>
      <c r="C18" s="3"/>
      <c r="D18" s="16"/>
      <c r="E18" s="3"/>
      <c r="F18" s="16"/>
      <c r="G18" s="3"/>
      <c r="H18" s="16"/>
      <c r="I18" s="5"/>
      <c r="J18" s="5"/>
      <c r="K18" s="5"/>
      <c r="L18" s="5"/>
      <c r="M18" s="5"/>
      <c r="N18" s="5"/>
    </row>
    <row r="19" spans="1:14" ht="13.5" customHeight="1" x14ac:dyDescent="0.2">
      <c r="A19" s="9">
        <v>12</v>
      </c>
      <c r="B19" s="3" t="s">
        <v>882</v>
      </c>
      <c r="C19" s="3"/>
      <c r="D19" s="16"/>
      <c r="E19" s="3"/>
      <c r="F19" s="16"/>
      <c r="G19" s="3"/>
      <c r="H19" s="16"/>
      <c r="I19" s="5"/>
      <c r="J19" s="5"/>
      <c r="K19" s="5"/>
      <c r="L19" s="5"/>
      <c r="M19" s="5"/>
      <c r="N19" s="5"/>
    </row>
    <row r="20" spans="1:14" ht="13.5" customHeight="1" x14ac:dyDescent="0.2">
      <c r="A20" s="9">
        <v>13</v>
      </c>
      <c r="B20" s="3" t="s">
        <v>883</v>
      </c>
      <c r="C20" s="3"/>
      <c r="D20" s="16"/>
      <c r="E20" s="3"/>
      <c r="F20" s="16"/>
      <c r="G20" s="3"/>
      <c r="H20" s="16"/>
      <c r="I20" s="5"/>
      <c r="J20" s="5"/>
      <c r="K20" s="5"/>
      <c r="L20" s="5"/>
      <c r="M20" s="5"/>
      <c r="N20" s="5"/>
    </row>
    <row r="21" spans="1:14" ht="13.5" customHeight="1" x14ac:dyDescent="0.2">
      <c r="A21" s="9">
        <v>14</v>
      </c>
      <c r="B21" s="3" t="s">
        <v>884</v>
      </c>
      <c r="C21" s="3"/>
      <c r="D21" s="16"/>
      <c r="E21" s="3"/>
      <c r="F21" s="16"/>
      <c r="G21" s="3"/>
      <c r="H21" s="16"/>
      <c r="I21" s="5"/>
      <c r="J21" s="5"/>
      <c r="K21" s="5"/>
      <c r="L21" s="5"/>
      <c r="M21" s="5"/>
      <c r="N21" s="5"/>
    </row>
    <row r="22" spans="1:14" ht="13.5" customHeight="1" x14ac:dyDescent="0.2">
      <c r="A22" s="9">
        <v>15</v>
      </c>
      <c r="B22" s="3" t="s">
        <v>885</v>
      </c>
      <c r="C22" s="3"/>
      <c r="D22" s="16"/>
      <c r="E22" s="3"/>
      <c r="F22" s="16"/>
      <c r="G22" s="3"/>
      <c r="H22" s="16"/>
      <c r="I22" s="5"/>
      <c r="J22" s="5"/>
      <c r="K22" s="5"/>
      <c r="L22" s="5"/>
      <c r="M22" s="5"/>
      <c r="N22" s="5"/>
    </row>
    <row r="23" spans="1:14" ht="13.5" customHeight="1" x14ac:dyDescent="0.2">
      <c r="A23" s="9">
        <v>16</v>
      </c>
      <c r="B23" s="3" t="s">
        <v>886</v>
      </c>
      <c r="C23" s="3"/>
      <c r="D23" s="16"/>
      <c r="E23" s="3"/>
      <c r="F23" s="16"/>
      <c r="G23" s="3"/>
      <c r="H23" s="16"/>
      <c r="I23" s="5"/>
      <c r="J23" s="5"/>
      <c r="K23" s="5"/>
      <c r="L23" s="5"/>
      <c r="M23" s="5"/>
      <c r="N23" s="5"/>
    </row>
    <row r="24" spans="1:14" ht="13.5" customHeight="1" x14ac:dyDescent="0.2">
      <c r="A24" s="9">
        <v>17</v>
      </c>
      <c r="B24" s="3" t="s">
        <v>887</v>
      </c>
      <c r="C24" s="3"/>
      <c r="D24" s="16"/>
      <c r="E24" s="3"/>
      <c r="F24" s="16"/>
      <c r="G24" s="3"/>
      <c r="H24" s="16"/>
      <c r="I24" s="5"/>
      <c r="J24" s="5"/>
      <c r="K24" s="5"/>
      <c r="L24" s="5"/>
      <c r="M24" s="5"/>
      <c r="N24" s="5"/>
    </row>
    <row r="25" spans="1:14" ht="13.5" customHeight="1" x14ac:dyDescent="0.2">
      <c r="A25" s="9">
        <v>18</v>
      </c>
      <c r="B25" s="3" t="s">
        <v>888</v>
      </c>
      <c r="C25" s="3"/>
      <c r="D25" s="16"/>
      <c r="E25" s="3"/>
      <c r="F25" s="16"/>
      <c r="G25" s="3"/>
      <c r="H25" s="16"/>
      <c r="I25" s="5"/>
      <c r="J25" s="5"/>
      <c r="K25" s="5"/>
      <c r="L25" s="5"/>
      <c r="M25" s="5"/>
      <c r="N25" s="5"/>
    </row>
    <row r="26" spans="1:14" ht="13.5" customHeight="1" x14ac:dyDescent="0.2">
      <c r="A26" s="11"/>
      <c r="B26" s="4" t="s">
        <v>6</v>
      </c>
      <c r="C26" s="4">
        <f t="shared" ref="C26:H26" si="0">SUM(C8:C25)</f>
        <v>0</v>
      </c>
      <c r="D26" s="17">
        <f t="shared" si="0"/>
        <v>0</v>
      </c>
      <c r="E26" s="4">
        <f t="shared" si="0"/>
        <v>0</v>
      </c>
      <c r="F26" s="17">
        <f t="shared" si="0"/>
        <v>0</v>
      </c>
      <c r="G26" s="4">
        <f t="shared" si="0"/>
        <v>0</v>
      </c>
      <c r="H26" s="17">
        <f t="shared" si="0"/>
        <v>0</v>
      </c>
      <c r="I26" s="5"/>
      <c r="J26" s="5"/>
      <c r="K26" s="5"/>
      <c r="L26" s="5"/>
      <c r="M26" s="5"/>
      <c r="N26" s="5"/>
    </row>
    <row r="27" spans="1:14" ht="13.5" customHeight="1" x14ac:dyDescent="0.2">
      <c r="A27" s="18"/>
      <c r="B27" s="13"/>
      <c r="C27" s="5"/>
      <c r="D27" s="37" t="s">
        <v>59</v>
      </c>
      <c r="E27" s="5"/>
      <c r="F27" s="33"/>
      <c r="G27" s="5"/>
      <c r="H27" s="33"/>
      <c r="I27" s="5"/>
      <c r="J27" s="5"/>
      <c r="K27" s="5"/>
      <c r="L27" s="5"/>
      <c r="M27" s="5"/>
      <c r="N27" s="5"/>
    </row>
    <row r="28" spans="1:14" ht="13.5" customHeight="1" x14ac:dyDescent="0.2">
      <c r="A28" s="18"/>
      <c r="B28" s="13"/>
      <c r="C28" s="5"/>
      <c r="D28" s="33"/>
      <c r="E28" s="5"/>
      <c r="F28" s="33"/>
      <c r="G28" s="5"/>
      <c r="H28" s="33"/>
      <c r="I28" s="5"/>
      <c r="J28" s="5"/>
      <c r="K28" s="5"/>
      <c r="L28" s="5"/>
      <c r="M28" s="5"/>
      <c r="N28" s="5"/>
    </row>
    <row r="29" spans="1:14" ht="13.5" customHeight="1" x14ac:dyDescent="0.2">
      <c r="A29" s="18"/>
      <c r="B29" s="13"/>
      <c r="C29" s="5"/>
      <c r="D29" s="33"/>
      <c r="E29" s="5"/>
      <c r="F29" s="33"/>
      <c r="G29" s="5"/>
      <c r="H29" s="33"/>
      <c r="I29" s="5"/>
      <c r="J29" s="5"/>
      <c r="K29" s="5"/>
      <c r="L29" s="5"/>
      <c r="M29" s="5"/>
      <c r="N29" s="5"/>
    </row>
    <row r="30" spans="1:14" ht="13.5" customHeight="1" x14ac:dyDescent="0.2">
      <c r="A30" s="18"/>
      <c r="B30" s="13"/>
      <c r="C30" s="5"/>
      <c r="D30" s="33"/>
      <c r="E30" s="5"/>
      <c r="F30" s="33"/>
      <c r="G30" s="5"/>
      <c r="H30" s="33"/>
      <c r="I30" s="5"/>
      <c r="J30" s="5"/>
      <c r="K30" s="5"/>
      <c r="L30" s="5"/>
      <c r="M30" s="5"/>
      <c r="N30" s="5"/>
    </row>
    <row r="31" spans="1:14" ht="13.5" customHeight="1" x14ac:dyDescent="0.2">
      <c r="A31" s="18"/>
      <c r="B31" s="13"/>
      <c r="C31" s="5"/>
      <c r="D31" s="33"/>
      <c r="E31" s="5"/>
      <c r="F31" s="33"/>
      <c r="G31" s="5"/>
      <c r="H31" s="33"/>
      <c r="I31" s="5"/>
      <c r="J31" s="5"/>
      <c r="K31" s="5"/>
      <c r="L31" s="5"/>
      <c r="M31" s="5"/>
      <c r="N31" s="5"/>
    </row>
    <row r="32" spans="1:14" ht="13.5" customHeight="1" x14ac:dyDescent="0.2">
      <c r="A32" s="18"/>
      <c r="B32" s="13"/>
      <c r="C32" s="5"/>
      <c r="D32" s="33"/>
      <c r="E32" s="5"/>
      <c r="F32" s="33"/>
      <c r="G32" s="5"/>
      <c r="H32" s="33"/>
      <c r="I32" s="5"/>
      <c r="J32" s="5"/>
      <c r="K32" s="5"/>
      <c r="L32" s="5"/>
      <c r="M32" s="5"/>
      <c r="N32" s="5"/>
    </row>
    <row r="33" spans="1:14" ht="13.5" customHeight="1" x14ac:dyDescent="0.2">
      <c r="A33" s="18"/>
      <c r="B33" s="13"/>
      <c r="C33" s="5"/>
      <c r="D33" s="33"/>
      <c r="E33" s="5"/>
      <c r="F33" s="33"/>
      <c r="G33" s="5"/>
      <c r="H33" s="33"/>
      <c r="I33" s="5"/>
      <c r="J33" s="5"/>
      <c r="K33" s="5"/>
      <c r="L33" s="5"/>
      <c r="M33" s="5"/>
      <c r="N33" s="5"/>
    </row>
    <row r="34" spans="1:14" ht="13.5" customHeight="1" x14ac:dyDescent="0.2">
      <c r="A34" s="18"/>
      <c r="B34" s="13"/>
      <c r="C34" s="5"/>
      <c r="D34" s="33"/>
      <c r="E34" s="5"/>
      <c r="F34" s="33"/>
      <c r="G34" s="5"/>
      <c r="H34" s="33"/>
      <c r="I34" s="5"/>
      <c r="J34" s="5"/>
      <c r="K34" s="5"/>
      <c r="L34" s="5"/>
      <c r="M34" s="5"/>
      <c r="N34" s="5"/>
    </row>
    <row r="35" spans="1:14" ht="13.5" customHeight="1" x14ac:dyDescent="0.2">
      <c r="A35" s="18"/>
      <c r="B35" s="13"/>
      <c r="C35" s="5"/>
      <c r="D35" s="33"/>
      <c r="E35" s="5"/>
      <c r="F35" s="33"/>
      <c r="G35" s="5"/>
      <c r="H35" s="33"/>
      <c r="I35" s="5"/>
      <c r="J35" s="5"/>
      <c r="K35" s="5"/>
      <c r="L35" s="5"/>
      <c r="M35" s="5"/>
      <c r="N35" s="5"/>
    </row>
    <row r="36" spans="1:14" ht="13.5" customHeight="1" x14ac:dyDescent="0.2">
      <c r="A36" s="18"/>
      <c r="B36" s="13"/>
      <c r="C36" s="5"/>
      <c r="D36" s="33"/>
      <c r="E36" s="5"/>
      <c r="F36" s="33"/>
      <c r="G36" s="5"/>
      <c r="H36" s="33"/>
      <c r="I36" s="5"/>
      <c r="J36" s="5"/>
      <c r="K36" s="5"/>
      <c r="L36" s="5"/>
      <c r="M36" s="5"/>
      <c r="N36" s="5"/>
    </row>
    <row r="37" spans="1:14" ht="13.5" customHeight="1" x14ac:dyDescent="0.2">
      <c r="A37" s="18"/>
      <c r="B37" s="13"/>
      <c r="C37" s="5"/>
      <c r="D37" s="33"/>
      <c r="E37" s="5"/>
      <c r="F37" s="33"/>
      <c r="G37" s="5"/>
      <c r="H37" s="33"/>
      <c r="I37" s="5"/>
      <c r="J37" s="5"/>
      <c r="K37" s="5"/>
      <c r="L37" s="5"/>
      <c r="M37" s="5"/>
      <c r="N37" s="5"/>
    </row>
    <row r="38" spans="1:14" ht="13.5" customHeight="1" x14ac:dyDescent="0.2">
      <c r="A38" s="18"/>
      <c r="B38" s="13"/>
      <c r="C38" s="5"/>
      <c r="D38" s="33"/>
      <c r="E38" s="5"/>
      <c r="F38" s="33"/>
      <c r="G38" s="5"/>
      <c r="H38" s="33"/>
      <c r="I38" s="5"/>
      <c r="J38" s="5"/>
      <c r="K38" s="5"/>
      <c r="L38" s="5"/>
      <c r="M38" s="5"/>
      <c r="N38" s="5"/>
    </row>
    <row r="39" spans="1:14" ht="13.5" customHeight="1" x14ac:dyDescent="0.2">
      <c r="A39" s="18"/>
      <c r="B39" s="13"/>
      <c r="C39" s="5"/>
      <c r="D39" s="33"/>
      <c r="E39" s="5"/>
      <c r="F39" s="33"/>
      <c r="G39" s="5"/>
      <c r="H39" s="33"/>
      <c r="I39" s="5"/>
      <c r="J39" s="5"/>
      <c r="K39" s="5"/>
      <c r="L39" s="5"/>
      <c r="M39" s="5"/>
      <c r="N39" s="5"/>
    </row>
    <row r="40" spans="1:14" ht="13.5" customHeight="1" x14ac:dyDescent="0.2">
      <c r="A40" s="18"/>
      <c r="B40" s="13"/>
      <c r="C40" s="5"/>
      <c r="D40" s="33"/>
      <c r="E40" s="5"/>
      <c r="F40" s="33"/>
      <c r="G40" s="5"/>
      <c r="H40" s="33"/>
      <c r="I40" s="5"/>
      <c r="J40" s="5"/>
      <c r="K40" s="5"/>
      <c r="L40" s="5"/>
      <c r="M40" s="5"/>
      <c r="N40" s="5"/>
    </row>
    <row r="41" spans="1:14" ht="13.5" customHeight="1" x14ac:dyDescent="0.2">
      <c r="A41" s="18"/>
      <c r="B41" s="13"/>
      <c r="C41" s="5"/>
      <c r="D41" s="33"/>
      <c r="E41" s="5"/>
      <c r="F41" s="33"/>
      <c r="G41" s="5"/>
      <c r="H41" s="33"/>
      <c r="I41" s="5"/>
      <c r="J41" s="5"/>
      <c r="K41" s="5"/>
      <c r="L41" s="5"/>
      <c r="M41" s="5"/>
      <c r="N41" s="5"/>
    </row>
    <row r="42" spans="1:14" ht="13.5" customHeight="1" x14ac:dyDescent="0.2">
      <c r="A42" s="18"/>
      <c r="B42" s="13"/>
      <c r="C42" s="5"/>
      <c r="D42" s="33"/>
      <c r="E42" s="5"/>
      <c r="F42" s="33"/>
      <c r="G42" s="5"/>
      <c r="H42" s="33"/>
      <c r="I42" s="5"/>
      <c r="J42" s="5"/>
      <c r="K42" s="5"/>
      <c r="L42" s="5"/>
      <c r="M42" s="5"/>
      <c r="N42" s="5"/>
    </row>
    <row r="43" spans="1:14" ht="13.5" customHeight="1" x14ac:dyDescent="0.2">
      <c r="A43" s="18"/>
      <c r="B43" s="13"/>
      <c r="C43" s="5"/>
      <c r="D43" s="33"/>
      <c r="E43" s="5"/>
      <c r="F43" s="33"/>
      <c r="G43" s="5"/>
      <c r="H43" s="33"/>
      <c r="I43" s="5"/>
      <c r="J43" s="5"/>
      <c r="K43" s="5"/>
      <c r="L43" s="5"/>
      <c r="M43" s="5"/>
      <c r="N43" s="5"/>
    </row>
    <row r="44" spans="1:14" ht="13.5" customHeight="1" x14ac:dyDescent="0.2">
      <c r="A44" s="18"/>
      <c r="B44" s="13"/>
      <c r="C44" s="5"/>
      <c r="D44" s="33"/>
      <c r="E44" s="5"/>
      <c r="F44" s="33"/>
      <c r="G44" s="5"/>
      <c r="H44" s="33"/>
      <c r="I44" s="5"/>
      <c r="J44" s="5"/>
      <c r="K44" s="5"/>
      <c r="L44" s="5"/>
      <c r="M44" s="5"/>
      <c r="N44" s="5"/>
    </row>
    <row r="45" spans="1:14" ht="13.5" customHeight="1" x14ac:dyDescent="0.2">
      <c r="A45" s="18"/>
      <c r="B45" s="13"/>
      <c r="C45" s="5"/>
      <c r="D45" s="33"/>
      <c r="E45" s="5"/>
      <c r="F45" s="33"/>
      <c r="G45" s="5"/>
      <c r="H45" s="33"/>
      <c r="I45" s="5"/>
      <c r="J45" s="5"/>
      <c r="K45" s="5"/>
      <c r="L45" s="5"/>
      <c r="M45" s="5"/>
      <c r="N45" s="5"/>
    </row>
    <row r="46" spans="1:14" ht="13.5" customHeight="1" x14ac:dyDescent="0.2">
      <c r="A46" s="18"/>
      <c r="B46" s="13"/>
      <c r="C46" s="5"/>
      <c r="D46" s="33"/>
      <c r="E46" s="5"/>
      <c r="F46" s="33"/>
      <c r="G46" s="5"/>
      <c r="H46" s="33"/>
      <c r="I46" s="5"/>
      <c r="J46" s="5"/>
      <c r="K46" s="5"/>
      <c r="L46" s="5"/>
      <c r="M46" s="5"/>
      <c r="N46" s="5"/>
    </row>
    <row r="47" spans="1:14" ht="13.5" customHeight="1" x14ac:dyDescent="0.2">
      <c r="A47" s="18"/>
      <c r="B47" s="13"/>
      <c r="C47" s="5"/>
      <c r="D47" s="33"/>
      <c r="E47" s="5"/>
      <c r="F47" s="33"/>
      <c r="G47" s="5"/>
      <c r="H47" s="33"/>
      <c r="I47" s="5"/>
      <c r="J47" s="5"/>
      <c r="K47" s="5"/>
      <c r="L47" s="5"/>
      <c r="M47" s="5"/>
      <c r="N47" s="5"/>
    </row>
    <row r="48" spans="1:14" ht="13.5" customHeight="1" x14ac:dyDescent="0.2">
      <c r="A48" s="18"/>
      <c r="B48" s="13"/>
      <c r="C48" s="5"/>
      <c r="D48" s="33"/>
      <c r="E48" s="5"/>
      <c r="F48" s="33"/>
      <c r="G48" s="5"/>
      <c r="H48" s="33"/>
      <c r="I48" s="5"/>
      <c r="J48" s="5"/>
      <c r="K48" s="5"/>
      <c r="L48" s="5"/>
      <c r="M48" s="5"/>
      <c r="N48" s="5"/>
    </row>
    <row r="49" spans="1:14" ht="13.5" customHeight="1" x14ac:dyDescent="0.2">
      <c r="A49" s="18"/>
      <c r="B49" s="13"/>
      <c r="C49" s="5"/>
      <c r="D49" s="33"/>
      <c r="E49" s="5"/>
      <c r="F49" s="33"/>
      <c r="G49" s="5"/>
      <c r="H49" s="33"/>
      <c r="I49" s="5"/>
      <c r="J49" s="5"/>
      <c r="K49" s="5"/>
      <c r="L49" s="5"/>
      <c r="M49" s="5"/>
      <c r="N49" s="5"/>
    </row>
    <row r="50" spans="1:14" ht="13.5" customHeight="1" x14ac:dyDescent="0.2">
      <c r="A50" s="18"/>
      <c r="B50" s="13"/>
      <c r="C50" s="5"/>
      <c r="D50" s="33"/>
      <c r="E50" s="5"/>
      <c r="F50" s="33"/>
      <c r="G50" s="5"/>
      <c r="H50" s="33"/>
      <c r="I50" s="5"/>
      <c r="J50" s="5"/>
      <c r="K50" s="5"/>
      <c r="L50" s="5"/>
      <c r="M50" s="5"/>
      <c r="N50" s="5"/>
    </row>
    <row r="51" spans="1:14" ht="13.5" customHeight="1" x14ac:dyDescent="0.2">
      <c r="A51" s="18"/>
      <c r="B51" s="13"/>
      <c r="C51" s="5"/>
      <c r="D51" s="33"/>
      <c r="E51" s="5"/>
      <c r="F51" s="33"/>
      <c r="G51" s="5"/>
      <c r="H51" s="33"/>
      <c r="I51" s="5"/>
      <c r="J51" s="5"/>
      <c r="K51" s="5"/>
      <c r="L51" s="5"/>
      <c r="M51" s="5"/>
      <c r="N51" s="5"/>
    </row>
    <row r="52" spans="1:14" ht="13.5" customHeight="1" x14ac:dyDescent="0.2">
      <c r="A52" s="18"/>
      <c r="B52" s="13"/>
      <c r="C52" s="5"/>
      <c r="D52" s="33"/>
      <c r="E52" s="5"/>
      <c r="F52" s="33"/>
      <c r="G52" s="5"/>
      <c r="H52" s="33"/>
      <c r="I52" s="5"/>
      <c r="J52" s="5"/>
      <c r="K52" s="5"/>
      <c r="L52" s="5"/>
      <c r="M52" s="5"/>
      <c r="N52" s="5"/>
    </row>
    <row r="53" spans="1:14" ht="13.5" customHeight="1" x14ac:dyDescent="0.2">
      <c r="A53" s="18"/>
      <c r="B53" s="13"/>
      <c r="C53" s="5"/>
      <c r="D53" s="33"/>
      <c r="E53" s="5"/>
      <c r="F53" s="33"/>
      <c r="G53" s="5"/>
      <c r="H53" s="33"/>
      <c r="I53" s="5"/>
      <c r="J53" s="5"/>
      <c r="K53" s="5"/>
      <c r="L53" s="5"/>
      <c r="M53" s="5"/>
      <c r="N53" s="5"/>
    </row>
    <row r="54" spans="1:14" ht="13.5" customHeight="1" x14ac:dyDescent="0.2">
      <c r="A54" s="18"/>
      <c r="B54" s="13"/>
      <c r="C54" s="5"/>
      <c r="D54" s="33"/>
      <c r="E54" s="5"/>
      <c r="F54" s="33"/>
      <c r="G54" s="5"/>
      <c r="H54" s="33"/>
      <c r="I54" s="5"/>
      <c r="J54" s="5"/>
      <c r="K54" s="5"/>
      <c r="L54" s="5"/>
      <c r="M54" s="5"/>
      <c r="N54" s="5"/>
    </row>
    <row r="55" spans="1:14" ht="13.5" customHeight="1" x14ac:dyDescent="0.2">
      <c r="A55" s="18"/>
      <c r="B55" s="13"/>
      <c r="C55" s="5"/>
      <c r="D55" s="33"/>
      <c r="E55" s="5"/>
      <c r="F55" s="33"/>
      <c r="G55" s="5"/>
      <c r="H55" s="33"/>
      <c r="I55" s="5"/>
      <c r="J55" s="5"/>
      <c r="K55" s="5"/>
      <c r="L55" s="5"/>
      <c r="M55" s="5"/>
      <c r="N55" s="5"/>
    </row>
    <row r="56" spans="1:14" ht="13.5" customHeight="1" x14ac:dyDescent="0.2">
      <c r="A56" s="18"/>
      <c r="B56" s="13"/>
      <c r="C56" s="5"/>
      <c r="D56" s="33"/>
      <c r="E56" s="5"/>
      <c r="F56" s="33"/>
      <c r="G56" s="5"/>
      <c r="H56" s="33"/>
      <c r="I56" s="5"/>
      <c r="J56" s="5"/>
      <c r="K56" s="5"/>
      <c r="L56" s="5"/>
      <c r="M56" s="5"/>
      <c r="N56" s="5"/>
    </row>
    <row r="57" spans="1:14" ht="13.5" customHeight="1" x14ac:dyDescent="0.2">
      <c r="A57" s="18"/>
      <c r="B57" s="13"/>
      <c r="C57" s="5"/>
      <c r="D57" s="33"/>
      <c r="E57" s="5"/>
      <c r="F57" s="33"/>
      <c r="G57" s="5"/>
      <c r="H57" s="33"/>
      <c r="I57" s="5"/>
      <c r="J57" s="5"/>
      <c r="K57" s="5"/>
      <c r="L57" s="5"/>
      <c r="M57" s="5"/>
      <c r="N57" s="5"/>
    </row>
    <row r="58" spans="1:14" ht="13.5" customHeight="1" x14ac:dyDescent="0.2">
      <c r="A58" s="18"/>
      <c r="B58" s="13"/>
      <c r="C58" s="5"/>
      <c r="D58" s="33"/>
      <c r="E58" s="5"/>
      <c r="F58" s="33"/>
      <c r="G58" s="5"/>
      <c r="H58" s="33"/>
      <c r="I58" s="5"/>
      <c r="J58" s="5"/>
      <c r="K58" s="5"/>
      <c r="L58" s="5"/>
      <c r="M58" s="5"/>
      <c r="N58" s="5"/>
    </row>
    <row r="59" spans="1:14" ht="13.5" customHeight="1" x14ac:dyDescent="0.2">
      <c r="A59" s="18"/>
      <c r="B59" s="13"/>
      <c r="C59" s="5"/>
      <c r="D59" s="33"/>
      <c r="E59" s="5"/>
      <c r="F59" s="33"/>
      <c r="G59" s="5"/>
      <c r="H59" s="33"/>
      <c r="I59" s="5"/>
      <c r="J59" s="5"/>
      <c r="K59" s="5"/>
      <c r="L59" s="5"/>
      <c r="M59" s="5"/>
      <c r="N59" s="5"/>
    </row>
    <row r="60" spans="1:14" ht="13.5" customHeight="1" x14ac:dyDescent="0.2">
      <c r="A60" s="18"/>
      <c r="B60" s="13"/>
      <c r="C60" s="5"/>
      <c r="D60" s="33"/>
      <c r="E60" s="5"/>
      <c r="F60" s="33"/>
      <c r="G60" s="5"/>
      <c r="H60" s="33"/>
      <c r="I60" s="5"/>
      <c r="J60" s="5"/>
      <c r="K60" s="5"/>
      <c r="L60" s="5"/>
      <c r="M60" s="5"/>
      <c r="N60" s="5"/>
    </row>
    <row r="61" spans="1:14" ht="13.5" customHeight="1" x14ac:dyDescent="0.2">
      <c r="A61" s="18"/>
      <c r="B61" s="13"/>
      <c r="C61" s="5"/>
      <c r="D61" s="33"/>
      <c r="E61" s="5"/>
      <c r="F61" s="33"/>
      <c r="G61" s="5"/>
      <c r="H61" s="33"/>
      <c r="I61" s="5"/>
      <c r="J61" s="5"/>
      <c r="K61" s="5"/>
      <c r="L61" s="5"/>
      <c r="M61" s="5"/>
      <c r="N61" s="5"/>
    </row>
    <row r="62" spans="1:14" ht="13.5" customHeight="1" x14ac:dyDescent="0.2">
      <c r="A62" s="18"/>
      <c r="B62" s="13"/>
      <c r="C62" s="5"/>
      <c r="D62" s="33"/>
      <c r="E62" s="5"/>
      <c r="F62" s="33"/>
      <c r="G62" s="5"/>
      <c r="H62" s="33"/>
      <c r="I62" s="5"/>
      <c r="J62" s="5"/>
      <c r="K62" s="5"/>
      <c r="L62" s="5"/>
      <c r="M62" s="5"/>
      <c r="N62" s="5"/>
    </row>
    <row r="63" spans="1:14" ht="13.5" customHeight="1" x14ac:dyDescent="0.2">
      <c r="A63" s="18"/>
      <c r="B63" s="13"/>
      <c r="C63" s="5"/>
      <c r="D63" s="33"/>
      <c r="E63" s="5"/>
      <c r="F63" s="33"/>
      <c r="G63" s="5"/>
      <c r="H63" s="33"/>
      <c r="I63" s="5"/>
      <c r="J63" s="5"/>
      <c r="K63" s="5"/>
      <c r="L63" s="5"/>
      <c r="M63" s="5"/>
      <c r="N63" s="5"/>
    </row>
    <row r="64" spans="1:14" ht="13.5" customHeight="1" x14ac:dyDescent="0.2">
      <c r="A64" s="18"/>
      <c r="B64" s="13"/>
      <c r="C64" s="5"/>
      <c r="D64" s="33"/>
      <c r="E64" s="5"/>
      <c r="F64" s="33"/>
      <c r="G64" s="5"/>
      <c r="H64" s="33"/>
      <c r="I64" s="5"/>
      <c r="J64" s="5"/>
      <c r="K64" s="5"/>
      <c r="L64" s="5"/>
      <c r="M64" s="5"/>
      <c r="N64" s="5"/>
    </row>
    <row r="65" spans="1:14" ht="13.5" customHeight="1" x14ac:dyDescent="0.2">
      <c r="A65" s="18"/>
      <c r="B65" s="13"/>
      <c r="C65" s="5"/>
      <c r="D65" s="33"/>
      <c r="E65" s="5"/>
      <c r="F65" s="33"/>
      <c r="G65" s="5"/>
      <c r="H65" s="33"/>
      <c r="I65" s="5"/>
      <c r="J65" s="5"/>
      <c r="K65" s="5"/>
      <c r="L65" s="5"/>
      <c r="M65" s="5"/>
      <c r="N65" s="5"/>
    </row>
    <row r="66" spans="1:14" ht="13.5" customHeight="1" x14ac:dyDescent="0.2">
      <c r="A66" s="18"/>
      <c r="B66" s="13"/>
      <c r="C66" s="5"/>
      <c r="D66" s="33"/>
      <c r="E66" s="5"/>
      <c r="F66" s="33"/>
      <c r="G66" s="5"/>
      <c r="H66" s="33"/>
      <c r="I66" s="5"/>
      <c r="J66" s="5"/>
      <c r="K66" s="5"/>
      <c r="L66" s="5"/>
      <c r="M66" s="5"/>
      <c r="N66" s="5"/>
    </row>
    <row r="67" spans="1:14" ht="13.5" customHeight="1" x14ac:dyDescent="0.2">
      <c r="A67" s="18"/>
      <c r="B67" s="13"/>
      <c r="C67" s="5"/>
      <c r="D67" s="33"/>
      <c r="E67" s="5"/>
      <c r="F67" s="33"/>
      <c r="G67" s="5"/>
      <c r="H67" s="33"/>
      <c r="I67" s="5"/>
      <c r="J67" s="5"/>
      <c r="K67" s="5"/>
      <c r="L67" s="5"/>
      <c r="M67" s="5"/>
      <c r="N67" s="5"/>
    </row>
    <row r="68" spans="1:14" ht="13.5" customHeight="1" x14ac:dyDescent="0.2">
      <c r="A68" s="18"/>
      <c r="B68" s="13"/>
      <c r="C68" s="5"/>
      <c r="D68" s="33"/>
      <c r="E68" s="5"/>
      <c r="F68" s="33"/>
      <c r="G68" s="5"/>
      <c r="H68" s="33"/>
      <c r="I68" s="5"/>
      <c r="J68" s="5"/>
      <c r="K68" s="5"/>
      <c r="L68" s="5"/>
      <c r="M68" s="5"/>
      <c r="N68" s="5"/>
    </row>
    <row r="69" spans="1:14" ht="13.5" customHeight="1" x14ac:dyDescent="0.2">
      <c r="A69" s="18"/>
      <c r="B69" s="13"/>
      <c r="C69" s="5"/>
      <c r="D69" s="33"/>
      <c r="E69" s="5"/>
      <c r="F69" s="33"/>
      <c r="G69" s="5"/>
      <c r="H69" s="33"/>
      <c r="I69" s="5"/>
      <c r="J69" s="5"/>
      <c r="K69" s="5"/>
      <c r="L69" s="5"/>
      <c r="M69" s="5"/>
      <c r="N69" s="5"/>
    </row>
    <row r="70" spans="1:14" ht="13.5" customHeight="1" x14ac:dyDescent="0.2">
      <c r="A70" s="18"/>
      <c r="B70" s="13"/>
      <c r="C70" s="5"/>
      <c r="D70" s="33"/>
      <c r="E70" s="5"/>
      <c r="F70" s="33"/>
      <c r="G70" s="5"/>
      <c r="H70" s="33"/>
      <c r="I70" s="5"/>
      <c r="J70" s="5"/>
      <c r="K70" s="5"/>
      <c r="L70" s="5"/>
      <c r="M70" s="5"/>
      <c r="N70" s="5"/>
    </row>
    <row r="71" spans="1:14" ht="13.5" customHeight="1" x14ac:dyDescent="0.2">
      <c r="A71" s="18"/>
      <c r="B71" s="13"/>
      <c r="C71" s="5"/>
      <c r="D71" s="33"/>
      <c r="E71" s="5"/>
      <c r="F71" s="33"/>
      <c r="G71" s="5"/>
      <c r="H71" s="33"/>
      <c r="I71" s="5"/>
      <c r="J71" s="5"/>
      <c r="K71" s="5"/>
      <c r="L71" s="5"/>
      <c r="M71" s="5"/>
      <c r="N71" s="5"/>
    </row>
    <row r="72" spans="1:14" ht="13.5" customHeight="1" x14ac:dyDescent="0.2">
      <c r="A72" s="18"/>
      <c r="B72" s="13"/>
      <c r="C72" s="5"/>
      <c r="D72" s="33"/>
      <c r="E72" s="5"/>
      <c r="F72" s="33"/>
      <c r="G72" s="5"/>
      <c r="H72" s="33"/>
      <c r="I72" s="5"/>
      <c r="J72" s="5"/>
      <c r="K72" s="5"/>
      <c r="L72" s="5"/>
      <c r="M72" s="5"/>
      <c r="N72" s="5"/>
    </row>
    <row r="73" spans="1:14" ht="13.5" customHeight="1" x14ac:dyDescent="0.2">
      <c r="A73" s="18"/>
      <c r="B73" s="13"/>
      <c r="C73" s="5"/>
      <c r="D73" s="33"/>
      <c r="E73" s="5"/>
      <c r="F73" s="33"/>
      <c r="G73" s="5"/>
      <c r="H73" s="33"/>
      <c r="I73" s="5"/>
      <c r="J73" s="5"/>
      <c r="K73" s="5"/>
      <c r="L73" s="5"/>
      <c r="M73" s="5"/>
      <c r="N73" s="5"/>
    </row>
    <row r="74" spans="1:14" ht="13.5" customHeight="1" x14ac:dyDescent="0.2">
      <c r="A74" s="18"/>
      <c r="B74" s="13"/>
      <c r="C74" s="5"/>
      <c r="D74" s="33"/>
      <c r="E74" s="5"/>
      <c r="F74" s="33"/>
      <c r="G74" s="5"/>
      <c r="H74" s="33"/>
      <c r="I74" s="5"/>
      <c r="J74" s="5"/>
      <c r="K74" s="5"/>
      <c r="L74" s="5"/>
      <c r="M74" s="5"/>
      <c r="N74" s="5"/>
    </row>
    <row r="75" spans="1:14" ht="13.5" customHeight="1" x14ac:dyDescent="0.2">
      <c r="A75" s="18"/>
      <c r="B75" s="13"/>
      <c r="C75" s="5"/>
      <c r="D75" s="33"/>
      <c r="E75" s="5"/>
      <c r="F75" s="33"/>
      <c r="G75" s="5"/>
      <c r="H75" s="33"/>
      <c r="I75" s="5"/>
      <c r="J75" s="5"/>
      <c r="K75" s="5"/>
      <c r="L75" s="5"/>
      <c r="M75" s="5"/>
      <c r="N75" s="5"/>
    </row>
    <row r="76" spans="1:14" ht="13.5" customHeight="1" x14ac:dyDescent="0.2">
      <c r="A76" s="18"/>
      <c r="B76" s="13"/>
      <c r="C76" s="5"/>
      <c r="D76" s="33"/>
      <c r="E76" s="5"/>
      <c r="F76" s="33"/>
      <c r="G76" s="5"/>
      <c r="H76" s="33"/>
      <c r="I76" s="5"/>
      <c r="J76" s="5"/>
      <c r="K76" s="5"/>
      <c r="L76" s="5"/>
      <c r="M76" s="5"/>
      <c r="N76" s="5"/>
    </row>
    <row r="77" spans="1:14" ht="13.5" customHeight="1" x14ac:dyDescent="0.2">
      <c r="A77" s="18"/>
      <c r="B77" s="13"/>
      <c r="C77" s="5"/>
      <c r="D77" s="33"/>
      <c r="E77" s="5"/>
      <c r="F77" s="33"/>
      <c r="G77" s="5"/>
      <c r="H77" s="33"/>
      <c r="I77" s="5"/>
      <c r="J77" s="5"/>
      <c r="K77" s="5"/>
      <c r="L77" s="5"/>
      <c r="M77" s="5"/>
      <c r="N77" s="5"/>
    </row>
    <row r="78" spans="1:14" ht="13.5" customHeight="1" x14ac:dyDescent="0.2">
      <c r="A78" s="18"/>
      <c r="B78" s="13"/>
      <c r="C78" s="5"/>
      <c r="D78" s="33"/>
      <c r="E78" s="5"/>
      <c r="F78" s="33"/>
      <c r="G78" s="5"/>
      <c r="H78" s="33"/>
      <c r="I78" s="5"/>
      <c r="J78" s="5"/>
      <c r="K78" s="5"/>
      <c r="L78" s="5"/>
      <c r="M78" s="5"/>
      <c r="N78" s="5"/>
    </row>
    <row r="79" spans="1:14" ht="13.5" customHeight="1" x14ac:dyDescent="0.2">
      <c r="A79" s="18"/>
      <c r="B79" s="13"/>
      <c r="C79" s="5"/>
      <c r="D79" s="33"/>
      <c r="E79" s="5"/>
      <c r="F79" s="33"/>
      <c r="G79" s="5"/>
      <c r="H79" s="33"/>
      <c r="I79" s="5"/>
      <c r="J79" s="5"/>
      <c r="K79" s="5"/>
      <c r="L79" s="5"/>
      <c r="M79" s="5"/>
      <c r="N79" s="5"/>
    </row>
    <row r="80" spans="1:14" ht="13.5" customHeight="1" x14ac:dyDescent="0.2">
      <c r="A80" s="18"/>
      <c r="B80" s="13"/>
      <c r="C80" s="5"/>
      <c r="D80" s="33"/>
      <c r="E80" s="5"/>
      <c r="F80" s="33"/>
      <c r="G80" s="5"/>
      <c r="H80" s="33"/>
      <c r="I80" s="5"/>
      <c r="J80" s="5"/>
      <c r="K80" s="5"/>
      <c r="L80" s="5"/>
      <c r="M80" s="5"/>
      <c r="N80" s="5"/>
    </row>
    <row r="81" spans="1:14" ht="13.5" customHeight="1" x14ac:dyDescent="0.2">
      <c r="A81" s="18"/>
      <c r="B81" s="13"/>
      <c r="C81" s="5"/>
      <c r="D81" s="33"/>
      <c r="E81" s="5"/>
      <c r="F81" s="33"/>
      <c r="G81" s="5"/>
      <c r="H81" s="33"/>
      <c r="I81" s="5"/>
      <c r="J81" s="5"/>
      <c r="K81" s="5"/>
      <c r="L81" s="5"/>
      <c r="M81" s="5"/>
      <c r="N81" s="5"/>
    </row>
    <row r="82" spans="1:14" ht="13.5" customHeight="1" x14ac:dyDescent="0.2">
      <c r="A82" s="18"/>
      <c r="B82" s="13"/>
      <c r="C82" s="5"/>
      <c r="D82" s="33"/>
      <c r="E82" s="5"/>
      <c r="F82" s="33"/>
      <c r="G82" s="5"/>
      <c r="H82" s="33"/>
      <c r="I82" s="5"/>
      <c r="J82" s="5"/>
      <c r="K82" s="5"/>
      <c r="L82" s="5"/>
      <c r="M82" s="5"/>
      <c r="N82" s="5"/>
    </row>
    <row r="83" spans="1:14" ht="13.5" customHeight="1" x14ac:dyDescent="0.2">
      <c r="A83" s="18"/>
      <c r="B83" s="13"/>
      <c r="C83" s="5"/>
      <c r="D83" s="33"/>
      <c r="E83" s="5"/>
      <c r="F83" s="33"/>
      <c r="G83" s="5"/>
      <c r="H83" s="33"/>
      <c r="I83" s="5"/>
      <c r="J83" s="5"/>
      <c r="K83" s="5"/>
      <c r="L83" s="5"/>
      <c r="M83" s="5"/>
      <c r="N83" s="5"/>
    </row>
    <row r="84" spans="1:14" ht="13.5" customHeight="1" x14ac:dyDescent="0.2">
      <c r="A84" s="18"/>
      <c r="B84" s="13"/>
      <c r="C84" s="5"/>
      <c r="D84" s="33"/>
      <c r="E84" s="5"/>
      <c r="F84" s="33"/>
      <c r="G84" s="5"/>
      <c r="H84" s="33"/>
      <c r="I84" s="5"/>
      <c r="J84" s="5"/>
      <c r="K84" s="5"/>
      <c r="L84" s="5"/>
      <c r="M84" s="5"/>
      <c r="N84" s="5"/>
    </row>
    <row r="85" spans="1:14" ht="13.5" customHeight="1" x14ac:dyDescent="0.2">
      <c r="A85" s="18"/>
      <c r="B85" s="13"/>
      <c r="C85" s="5"/>
      <c r="D85" s="33"/>
      <c r="E85" s="5"/>
      <c r="F85" s="33"/>
      <c r="G85" s="5"/>
      <c r="H85" s="33"/>
      <c r="I85" s="5"/>
      <c r="J85" s="5"/>
      <c r="K85" s="5"/>
      <c r="L85" s="5"/>
      <c r="M85" s="5"/>
      <c r="N85" s="5"/>
    </row>
    <row r="86" spans="1:14" ht="13.5" customHeight="1" x14ac:dyDescent="0.2">
      <c r="A86" s="18"/>
      <c r="B86" s="13"/>
      <c r="C86" s="5"/>
      <c r="D86" s="33"/>
      <c r="E86" s="5"/>
      <c r="F86" s="33"/>
      <c r="G86" s="5"/>
      <c r="H86" s="33"/>
      <c r="I86" s="5"/>
      <c r="J86" s="5"/>
      <c r="K86" s="5"/>
      <c r="L86" s="5"/>
      <c r="M86" s="5"/>
      <c r="N86" s="5"/>
    </row>
    <row r="87" spans="1:14" ht="13.5" customHeight="1" x14ac:dyDescent="0.2">
      <c r="A87" s="18"/>
      <c r="B87" s="13"/>
      <c r="C87" s="5"/>
      <c r="D87" s="33"/>
      <c r="E87" s="5"/>
      <c r="F87" s="33"/>
      <c r="G87" s="5"/>
      <c r="H87" s="33"/>
      <c r="I87" s="5"/>
      <c r="J87" s="5"/>
      <c r="K87" s="5"/>
      <c r="L87" s="5"/>
      <c r="M87" s="5"/>
      <c r="N87" s="5"/>
    </row>
    <row r="88" spans="1:14" ht="13.5" customHeight="1" x14ac:dyDescent="0.2">
      <c r="A88" s="18"/>
      <c r="B88" s="13"/>
      <c r="C88" s="5"/>
      <c r="D88" s="33"/>
      <c r="E88" s="5"/>
      <c r="F88" s="33"/>
      <c r="G88" s="5"/>
      <c r="H88" s="33"/>
      <c r="I88" s="5"/>
      <c r="J88" s="5"/>
      <c r="K88" s="5"/>
      <c r="L88" s="5"/>
      <c r="M88" s="5"/>
      <c r="N88" s="5"/>
    </row>
    <row r="89" spans="1:14" ht="13.5" customHeight="1" x14ac:dyDescent="0.2">
      <c r="A89" s="18"/>
      <c r="B89" s="13"/>
      <c r="C89" s="5"/>
      <c r="D89" s="33"/>
      <c r="E89" s="5"/>
      <c r="F89" s="33"/>
      <c r="G89" s="5"/>
      <c r="H89" s="33"/>
      <c r="I89" s="5"/>
      <c r="J89" s="5"/>
      <c r="K89" s="5"/>
      <c r="L89" s="5"/>
      <c r="M89" s="5"/>
      <c r="N89" s="5"/>
    </row>
    <row r="90" spans="1:14" ht="13.5" customHeight="1" x14ac:dyDescent="0.2">
      <c r="A90" s="18"/>
      <c r="B90" s="13"/>
      <c r="C90" s="5"/>
      <c r="D90" s="33"/>
      <c r="E90" s="5"/>
      <c r="F90" s="33"/>
      <c r="G90" s="5"/>
      <c r="H90" s="33"/>
      <c r="I90" s="5"/>
      <c r="J90" s="5"/>
      <c r="K90" s="5"/>
      <c r="L90" s="5"/>
      <c r="M90" s="5"/>
      <c r="N90" s="5"/>
    </row>
    <row r="91" spans="1:14" ht="13.5" customHeight="1" x14ac:dyDescent="0.2">
      <c r="A91" s="18"/>
      <c r="B91" s="13"/>
      <c r="C91" s="5"/>
      <c r="D91" s="33"/>
      <c r="E91" s="5"/>
      <c r="F91" s="33"/>
      <c r="G91" s="5"/>
      <c r="H91" s="33"/>
      <c r="I91" s="5"/>
      <c r="J91" s="5"/>
      <c r="K91" s="5"/>
      <c r="L91" s="5"/>
      <c r="M91" s="5"/>
      <c r="N91" s="5"/>
    </row>
    <row r="92" spans="1:14" ht="13.5" customHeight="1" x14ac:dyDescent="0.2">
      <c r="A92" s="18"/>
      <c r="B92" s="13"/>
      <c r="C92" s="5"/>
      <c r="D92" s="33"/>
      <c r="E92" s="5"/>
      <c r="F92" s="33"/>
      <c r="G92" s="5"/>
      <c r="H92" s="33"/>
      <c r="I92" s="5"/>
      <c r="J92" s="5"/>
      <c r="K92" s="5"/>
      <c r="L92" s="5"/>
      <c r="M92" s="5"/>
      <c r="N92" s="5"/>
    </row>
    <row r="93" spans="1:14" ht="13.5" customHeight="1" x14ac:dyDescent="0.2">
      <c r="A93" s="18"/>
      <c r="B93" s="13"/>
      <c r="C93" s="5"/>
      <c r="D93" s="33"/>
      <c r="E93" s="5"/>
      <c r="F93" s="33"/>
      <c r="G93" s="5"/>
      <c r="H93" s="33"/>
      <c r="I93" s="5"/>
      <c r="J93" s="5"/>
      <c r="K93" s="5"/>
      <c r="L93" s="5"/>
      <c r="M93" s="5"/>
      <c r="N93" s="5"/>
    </row>
    <row r="94" spans="1:14" ht="13.5" customHeight="1" x14ac:dyDescent="0.2">
      <c r="A94" s="18"/>
      <c r="B94" s="13"/>
      <c r="C94" s="5"/>
      <c r="D94" s="33"/>
      <c r="E94" s="5"/>
      <c r="F94" s="33"/>
      <c r="G94" s="5"/>
      <c r="H94" s="33"/>
      <c r="I94" s="5"/>
      <c r="J94" s="5"/>
      <c r="K94" s="5"/>
      <c r="L94" s="5"/>
      <c r="M94" s="5"/>
      <c r="N94" s="5"/>
    </row>
    <row r="95" spans="1:14" ht="13.5" customHeight="1" x14ac:dyDescent="0.2">
      <c r="A95" s="18"/>
      <c r="B95" s="13"/>
      <c r="C95" s="5"/>
      <c r="D95" s="33"/>
      <c r="E95" s="5"/>
      <c r="F95" s="33"/>
      <c r="G95" s="5"/>
      <c r="H95" s="33"/>
      <c r="I95" s="5"/>
      <c r="J95" s="5"/>
      <c r="K95" s="5"/>
      <c r="L95" s="5"/>
      <c r="M95" s="5"/>
      <c r="N95" s="5"/>
    </row>
    <row r="96" spans="1:14" ht="13.5" customHeight="1" x14ac:dyDescent="0.2">
      <c r="A96" s="18"/>
      <c r="B96" s="13"/>
      <c r="C96" s="5"/>
      <c r="D96" s="33"/>
      <c r="E96" s="5"/>
      <c r="F96" s="33"/>
      <c r="G96" s="5"/>
      <c r="H96" s="33"/>
      <c r="I96" s="5"/>
      <c r="J96" s="5"/>
      <c r="K96" s="5"/>
      <c r="L96" s="5"/>
      <c r="M96" s="5"/>
      <c r="N96" s="5"/>
    </row>
    <row r="97" spans="1:14" ht="13.5" customHeight="1" x14ac:dyDescent="0.2">
      <c r="A97" s="18"/>
      <c r="B97" s="13"/>
      <c r="C97" s="5"/>
      <c r="D97" s="33"/>
      <c r="E97" s="5"/>
      <c r="F97" s="33"/>
      <c r="G97" s="5"/>
      <c r="H97" s="33"/>
      <c r="I97" s="5"/>
      <c r="J97" s="5"/>
      <c r="K97" s="5"/>
      <c r="L97" s="5"/>
      <c r="M97" s="5"/>
      <c r="N97" s="5"/>
    </row>
    <row r="98" spans="1:14" ht="13.5" customHeight="1" x14ac:dyDescent="0.2">
      <c r="A98" s="18"/>
      <c r="B98" s="13"/>
      <c r="C98" s="5"/>
      <c r="D98" s="33"/>
      <c r="E98" s="5"/>
      <c r="F98" s="33"/>
      <c r="G98" s="5"/>
      <c r="H98" s="33"/>
      <c r="I98" s="5"/>
      <c r="J98" s="5"/>
      <c r="K98" s="5"/>
      <c r="L98" s="5"/>
      <c r="M98" s="5"/>
      <c r="N98" s="5"/>
    </row>
    <row r="99" spans="1:14" ht="13.5" customHeight="1" x14ac:dyDescent="0.2">
      <c r="A99" s="18"/>
      <c r="B99" s="13"/>
      <c r="C99" s="5"/>
      <c r="D99" s="33"/>
      <c r="E99" s="5"/>
      <c r="F99" s="33"/>
      <c r="G99" s="5"/>
      <c r="H99" s="33"/>
      <c r="I99" s="5"/>
      <c r="J99" s="5"/>
      <c r="K99" s="5"/>
      <c r="L99" s="5"/>
      <c r="M99" s="5"/>
      <c r="N99" s="5"/>
    </row>
    <row r="100" spans="1:14" ht="13.5" customHeight="1" x14ac:dyDescent="0.2">
      <c r="A100" s="18"/>
      <c r="B100" s="13"/>
      <c r="C100" s="5"/>
      <c r="D100" s="33"/>
      <c r="E100" s="5"/>
      <c r="F100" s="33"/>
      <c r="G100" s="5"/>
      <c r="H100" s="33"/>
      <c r="I100" s="5"/>
      <c r="J100" s="5"/>
      <c r="K100" s="5"/>
      <c r="L100" s="5"/>
      <c r="M100" s="5"/>
      <c r="N100" s="5"/>
    </row>
  </sheetData>
  <mergeCells count="7">
    <mergeCell ref="C6:D6"/>
    <mergeCell ref="E6:F6"/>
    <mergeCell ref="G6:H6"/>
    <mergeCell ref="A1:H1"/>
    <mergeCell ref="B6:B7"/>
    <mergeCell ref="A6:A7"/>
    <mergeCell ref="A2:H2"/>
  </mergeCells>
  <pageMargins left="1.2" right="0.7" top="1.25" bottom="0.75" header="0" footer="0"/>
  <pageSetup paperSize="9" scale="101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4.42578125" defaultRowHeight="15" customHeight="1" x14ac:dyDescent="0.2"/>
  <cols>
    <col min="1" max="1" width="4.42578125" customWidth="1"/>
    <col min="2" max="2" width="41.85546875" customWidth="1"/>
    <col min="3" max="3" width="16.140625" customWidth="1"/>
    <col min="4" max="4" width="15.5703125" customWidth="1"/>
    <col min="5" max="5" width="16.5703125" customWidth="1"/>
    <col min="6" max="11" width="9.140625" customWidth="1"/>
  </cols>
  <sheetData>
    <row r="1" spans="1:11" ht="12.75" customHeight="1" x14ac:dyDescent="0.2">
      <c r="A1" s="541" t="s">
        <v>889</v>
      </c>
      <c r="B1" s="526"/>
      <c r="C1" s="526"/>
      <c r="D1" s="526"/>
      <c r="E1" s="526"/>
      <c r="F1" s="2"/>
      <c r="G1" s="2"/>
      <c r="H1" s="2"/>
      <c r="I1" s="2"/>
      <c r="J1" s="2"/>
      <c r="K1" s="2"/>
    </row>
    <row r="2" spans="1:11" ht="12.75" customHeight="1" x14ac:dyDescent="0.2">
      <c r="A2" s="2"/>
      <c r="B2" s="2"/>
      <c r="C2" s="2"/>
      <c r="D2" s="2"/>
      <c r="E2" s="69" t="s">
        <v>890</v>
      </c>
      <c r="F2" s="2"/>
      <c r="G2" s="2"/>
      <c r="H2" s="2"/>
      <c r="I2" s="2"/>
      <c r="J2" s="2"/>
      <c r="K2" s="2"/>
    </row>
    <row r="3" spans="1:11" ht="30" customHeight="1" x14ac:dyDescent="0.2">
      <c r="A3" s="41" t="s">
        <v>891</v>
      </c>
      <c r="B3" s="41" t="s">
        <v>892</v>
      </c>
      <c r="C3" s="41" t="s">
        <v>893</v>
      </c>
      <c r="D3" s="41" t="s">
        <v>894</v>
      </c>
      <c r="E3" s="41" t="s">
        <v>895</v>
      </c>
      <c r="F3" s="70"/>
      <c r="G3" s="70"/>
      <c r="H3" s="70"/>
      <c r="I3" s="70"/>
      <c r="J3" s="70"/>
      <c r="K3" s="70"/>
    </row>
    <row r="4" spans="1:11" ht="12.75" customHeight="1" x14ac:dyDescent="0.2">
      <c r="A4" s="29">
        <v>1</v>
      </c>
      <c r="B4" s="30" t="s">
        <v>896</v>
      </c>
      <c r="C4" s="30"/>
      <c r="D4" s="20"/>
      <c r="E4" s="20"/>
      <c r="F4" s="2"/>
      <c r="G4" s="2"/>
      <c r="H4" s="2"/>
      <c r="I4" s="2"/>
      <c r="J4" s="2"/>
      <c r="K4" s="2"/>
    </row>
    <row r="5" spans="1:11" ht="12.75" customHeight="1" x14ac:dyDescent="0.2">
      <c r="A5" s="29">
        <v>2</v>
      </c>
      <c r="B5" s="30" t="s">
        <v>897</v>
      </c>
      <c r="C5" s="30"/>
      <c r="D5" s="20"/>
      <c r="E5" s="20"/>
      <c r="F5" s="2"/>
      <c r="G5" s="2"/>
      <c r="H5" s="2"/>
      <c r="I5" s="2"/>
      <c r="J5" s="2"/>
      <c r="K5" s="2"/>
    </row>
    <row r="6" spans="1:11" ht="12.75" customHeight="1" x14ac:dyDescent="0.2">
      <c r="A6" s="29">
        <v>3</v>
      </c>
      <c r="B6" s="30" t="s">
        <v>192</v>
      </c>
      <c r="C6" s="30"/>
      <c r="D6" s="20"/>
      <c r="E6" s="20"/>
      <c r="F6" s="2"/>
      <c r="G6" s="2"/>
      <c r="H6" s="2"/>
      <c r="I6" s="2"/>
      <c r="J6" s="2"/>
      <c r="K6" s="2"/>
    </row>
    <row r="7" spans="1:11" ht="12.75" customHeight="1" x14ac:dyDescent="0.2">
      <c r="A7" s="29">
        <v>4</v>
      </c>
      <c r="B7" s="30" t="s">
        <v>898</v>
      </c>
      <c r="C7" s="30"/>
      <c r="D7" s="20"/>
      <c r="E7" s="20"/>
      <c r="F7" s="2"/>
      <c r="G7" s="2"/>
      <c r="H7" s="2"/>
      <c r="I7" s="2"/>
      <c r="J7" s="2"/>
      <c r="K7" s="2"/>
    </row>
    <row r="8" spans="1:11" ht="12.75" customHeight="1" x14ac:dyDescent="0.2">
      <c r="A8" s="29">
        <v>5</v>
      </c>
      <c r="B8" s="30" t="s">
        <v>899</v>
      </c>
      <c r="C8" s="30"/>
      <c r="D8" s="20"/>
      <c r="E8" s="20"/>
      <c r="F8" s="2"/>
      <c r="G8" s="2"/>
      <c r="H8" s="2"/>
      <c r="I8" s="2"/>
      <c r="J8" s="2"/>
      <c r="K8" s="2"/>
    </row>
    <row r="9" spans="1:11" ht="12.75" customHeight="1" x14ac:dyDescent="0.2">
      <c r="A9" s="29">
        <v>6</v>
      </c>
      <c r="B9" s="30" t="s">
        <v>900</v>
      </c>
      <c r="C9" s="30"/>
      <c r="D9" s="20"/>
      <c r="E9" s="20"/>
      <c r="F9" s="2"/>
      <c r="G9" s="2"/>
      <c r="H9" s="2"/>
      <c r="I9" s="2"/>
      <c r="J9" s="2"/>
      <c r="K9" s="2"/>
    </row>
    <row r="10" spans="1:11" ht="12.75" customHeight="1" x14ac:dyDescent="0.2">
      <c r="A10" s="29">
        <v>7</v>
      </c>
      <c r="B10" s="30" t="s">
        <v>7</v>
      </c>
      <c r="C10" s="30"/>
      <c r="D10" s="20"/>
      <c r="E10" s="20"/>
      <c r="F10" s="2"/>
      <c r="G10" s="2"/>
      <c r="H10" s="2"/>
      <c r="I10" s="2"/>
      <c r="J10" s="2"/>
      <c r="K10" s="2"/>
    </row>
    <row r="11" spans="1:11" ht="12.75" customHeight="1" x14ac:dyDescent="0.2">
      <c r="A11" s="29">
        <v>8</v>
      </c>
      <c r="B11" s="30" t="s">
        <v>9</v>
      </c>
      <c r="C11" s="30"/>
      <c r="D11" s="20"/>
      <c r="E11" s="20"/>
      <c r="F11" s="2"/>
      <c r="G11" s="2"/>
      <c r="H11" s="2"/>
      <c r="I11" s="2"/>
      <c r="J11" s="2"/>
      <c r="K11" s="2"/>
    </row>
    <row r="12" spans="1:11" ht="12.75" customHeight="1" x14ac:dyDescent="0.2">
      <c r="A12" s="29">
        <v>9</v>
      </c>
      <c r="B12" s="30" t="s">
        <v>901</v>
      </c>
      <c r="C12" s="30"/>
      <c r="D12" s="20"/>
      <c r="E12" s="20"/>
      <c r="F12" s="2"/>
      <c r="G12" s="2"/>
      <c r="H12" s="2"/>
      <c r="I12" s="2"/>
      <c r="J12" s="2"/>
      <c r="K12" s="2"/>
    </row>
    <row r="13" spans="1:11" ht="12.75" customHeight="1" x14ac:dyDescent="0.2">
      <c r="A13" s="29">
        <v>10</v>
      </c>
      <c r="B13" s="30" t="s">
        <v>902</v>
      </c>
      <c r="C13" s="30"/>
      <c r="D13" s="20"/>
      <c r="E13" s="20"/>
      <c r="F13" s="2"/>
      <c r="G13" s="2"/>
      <c r="H13" s="2"/>
      <c r="I13" s="2"/>
      <c r="J13" s="2"/>
      <c r="K13" s="2"/>
    </row>
    <row r="14" spans="1:11" ht="12.75" customHeight="1" x14ac:dyDescent="0.2">
      <c r="A14" s="29">
        <v>11</v>
      </c>
      <c r="B14" s="30" t="s">
        <v>10</v>
      </c>
      <c r="C14" s="30"/>
      <c r="D14" s="20"/>
      <c r="E14" s="20"/>
      <c r="F14" s="2"/>
      <c r="G14" s="2"/>
      <c r="H14" s="2"/>
      <c r="I14" s="2"/>
      <c r="J14" s="2"/>
      <c r="K14" s="2"/>
    </row>
    <row r="15" spans="1:11" ht="12.75" customHeight="1" x14ac:dyDescent="0.2">
      <c r="A15" s="29">
        <v>12</v>
      </c>
      <c r="B15" s="30" t="s">
        <v>903</v>
      </c>
      <c r="C15" s="30"/>
      <c r="D15" s="20"/>
      <c r="E15" s="20"/>
      <c r="F15" s="2"/>
      <c r="G15" s="2"/>
      <c r="H15" s="2"/>
      <c r="I15" s="2"/>
      <c r="J15" s="2"/>
      <c r="K15" s="2"/>
    </row>
    <row r="16" spans="1:11" ht="12.75" customHeight="1" x14ac:dyDescent="0.2">
      <c r="A16" s="29">
        <v>13</v>
      </c>
      <c r="B16" s="30" t="s">
        <v>904</v>
      </c>
      <c r="C16" s="30"/>
      <c r="D16" s="20"/>
      <c r="E16" s="20"/>
      <c r="F16" s="2"/>
      <c r="G16" s="2"/>
      <c r="H16" s="2"/>
      <c r="I16" s="2"/>
      <c r="J16" s="2"/>
      <c r="K16" s="2"/>
    </row>
    <row r="17" spans="1:11" ht="12.75" customHeight="1" x14ac:dyDescent="0.2">
      <c r="A17" s="29">
        <v>14</v>
      </c>
      <c r="B17" s="30" t="s">
        <v>11</v>
      </c>
      <c r="C17" s="30"/>
      <c r="D17" s="20"/>
      <c r="E17" s="20"/>
      <c r="F17" s="2"/>
      <c r="G17" s="2"/>
      <c r="H17" s="2"/>
      <c r="I17" s="2"/>
      <c r="J17" s="2"/>
      <c r="K17" s="2"/>
    </row>
    <row r="18" spans="1:11" ht="12.75" customHeight="1" x14ac:dyDescent="0.2">
      <c r="A18" s="29">
        <v>15</v>
      </c>
      <c r="B18" s="30" t="s">
        <v>905</v>
      </c>
      <c r="C18" s="30"/>
      <c r="D18" s="20"/>
      <c r="E18" s="20"/>
      <c r="F18" s="2"/>
      <c r="G18" s="2"/>
      <c r="H18" s="2"/>
      <c r="I18" s="2"/>
      <c r="J18" s="2"/>
      <c r="K18" s="2"/>
    </row>
    <row r="19" spans="1:11" ht="12.75" customHeight="1" x14ac:dyDescent="0.2">
      <c r="A19" s="29">
        <v>16</v>
      </c>
      <c r="B19" s="30" t="s">
        <v>906</v>
      </c>
      <c r="C19" s="30"/>
      <c r="D19" s="20"/>
      <c r="E19" s="20"/>
      <c r="F19" s="2"/>
      <c r="G19" s="2"/>
      <c r="H19" s="2"/>
      <c r="I19" s="2"/>
      <c r="J19" s="2"/>
      <c r="K19" s="2"/>
    </row>
    <row r="20" spans="1:11" ht="12.75" customHeight="1" x14ac:dyDescent="0.2">
      <c r="A20" s="29">
        <v>17</v>
      </c>
      <c r="B20" s="30" t="s">
        <v>194</v>
      </c>
      <c r="C20" s="30"/>
      <c r="D20" s="20"/>
      <c r="E20" s="20"/>
      <c r="F20" s="2"/>
      <c r="G20" s="2"/>
      <c r="H20" s="2"/>
      <c r="I20" s="2"/>
      <c r="J20" s="2"/>
      <c r="K20" s="2"/>
    </row>
    <row r="21" spans="1:11" ht="12.75" customHeight="1" x14ac:dyDescent="0.2">
      <c r="A21" s="29">
        <v>18</v>
      </c>
      <c r="B21" s="30" t="s">
        <v>195</v>
      </c>
      <c r="C21" s="30"/>
      <c r="D21" s="20"/>
      <c r="E21" s="20"/>
      <c r="F21" s="2"/>
      <c r="G21" s="2"/>
      <c r="H21" s="2"/>
      <c r="I21" s="2"/>
      <c r="J21" s="2"/>
      <c r="K21" s="2"/>
    </row>
    <row r="22" spans="1:11" ht="12.75" customHeight="1" x14ac:dyDescent="0.2">
      <c r="A22" s="29">
        <v>19</v>
      </c>
      <c r="B22" s="30" t="s">
        <v>907</v>
      </c>
      <c r="C22" s="30"/>
      <c r="D22" s="20"/>
      <c r="E22" s="20"/>
      <c r="F22" s="2"/>
      <c r="G22" s="2"/>
      <c r="H22" s="2"/>
      <c r="I22" s="2"/>
      <c r="J22" s="2"/>
      <c r="K22" s="2"/>
    </row>
    <row r="23" spans="1:11" ht="12.75" customHeight="1" x14ac:dyDescent="0.2">
      <c r="A23" s="29">
        <v>20</v>
      </c>
      <c r="B23" s="30" t="s">
        <v>908</v>
      </c>
      <c r="C23" s="30"/>
      <c r="D23" s="20"/>
      <c r="E23" s="20"/>
      <c r="F23" s="2"/>
      <c r="G23" s="2"/>
      <c r="H23" s="2"/>
      <c r="I23" s="2"/>
      <c r="J23" s="2"/>
      <c r="K23" s="2"/>
    </row>
    <row r="24" spans="1:11" ht="12.75" customHeight="1" x14ac:dyDescent="0.2">
      <c r="A24" s="29">
        <v>21</v>
      </c>
      <c r="B24" s="30" t="s">
        <v>909</v>
      </c>
      <c r="C24" s="30"/>
      <c r="D24" s="20"/>
      <c r="E24" s="20"/>
      <c r="F24" s="2"/>
      <c r="G24" s="2"/>
      <c r="H24" s="2"/>
      <c r="I24" s="2"/>
      <c r="J24" s="2"/>
      <c r="K24" s="2"/>
    </row>
    <row r="25" spans="1:11" ht="12.75" customHeight="1" x14ac:dyDescent="0.2">
      <c r="A25" s="29">
        <v>22</v>
      </c>
      <c r="B25" s="30" t="s">
        <v>910</v>
      </c>
      <c r="C25" s="30"/>
      <c r="D25" s="20"/>
      <c r="E25" s="20"/>
      <c r="F25" s="2"/>
      <c r="G25" s="2"/>
      <c r="H25" s="2"/>
      <c r="I25" s="2"/>
      <c r="J25" s="2"/>
      <c r="K25" s="2"/>
    </row>
    <row r="26" spans="1:11" ht="12.75" customHeight="1" x14ac:dyDescent="0.2">
      <c r="A26" s="29">
        <v>23</v>
      </c>
      <c r="B26" s="30" t="s">
        <v>911</v>
      </c>
      <c r="C26" s="30"/>
      <c r="D26" s="20"/>
      <c r="E26" s="20"/>
      <c r="F26" s="2"/>
      <c r="G26" s="2"/>
      <c r="H26" s="2"/>
      <c r="I26" s="2"/>
      <c r="J26" s="2"/>
      <c r="K26" s="2"/>
    </row>
    <row r="27" spans="1:11" ht="12.75" customHeight="1" x14ac:dyDescent="0.2">
      <c r="A27" s="29">
        <v>24</v>
      </c>
      <c r="B27" s="30" t="s">
        <v>912</v>
      </c>
      <c r="C27" s="30"/>
      <c r="D27" s="20"/>
      <c r="E27" s="20"/>
      <c r="F27" s="2"/>
      <c r="G27" s="2"/>
      <c r="H27" s="2"/>
      <c r="I27" s="2"/>
      <c r="J27" s="2"/>
      <c r="K27" s="2"/>
    </row>
    <row r="28" spans="1:11" ht="12.75" customHeight="1" x14ac:dyDescent="0.2">
      <c r="A28" s="29">
        <v>25</v>
      </c>
      <c r="B28" s="30" t="s">
        <v>913</v>
      </c>
      <c r="C28" s="30"/>
      <c r="D28" s="20"/>
      <c r="E28" s="20"/>
      <c r="F28" s="2"/>
      <c r="G28" s="2"/>
      <c r="H28" s="2"/>
      <c r="I28" s="2"/>
      <c r="J28" s="2"/>
      <c r="K28" s="2"/>
    </row>
    <row r="29" spans="1:11" ht="12.75" customHeight="1" x14ac:dyDescent="0.2">
      <c r="A29" s="29">
        <v>26</v>
      </c>
      <c r="B29" s="30" t="s">
        <v>914</v>
      </c>
      <c r="C29" s="30"/>
      <c r="D29" s="20"/>
      <c r="E29" s="20"/>
      <c r="F29" s="2"/>
      <c r="G29" s="2"/>
      <c r="H29" s="2"/>
      <c r="I29" s="2"/>
      <c r="J29" s="2"/>
      <c r="K29" s="2"/>
    </row>
    <row r="30" spans="1:11" ht="12.75" customHeight="1" x14ac:dyDescent="0.2">
      <c r="A30" s="29">
        <v>27</v>
      </c>
      <c r="B30" s="30" t="s">
        <v>915</v>
      </c>
      <c r="C30" s="30"/>
      <c r="D30" s="20"/>
      <c r="E30" s="20"/>
      <c r="F30" s="2"/>
      <c r="G30" s="2"/>
      <c r="H30" s="2"/>
      <c r="I30" s="2"/>
      <c r="J30" s="2"/>
      <c r="K30" s="2"/>
    </row>
    <row r="31" spans="1:11" ht="12.75" customHeight="1" x14ac:dyDescent="0.2">
      <c r="A31" s="29">
        <v>28</v>
      </c>
      <c r="B31" s="30" t="s">
        <v>916</v>
      </c>
      <c r="C31" s="30"/>
      <c r="D31" s="20"/>
      <c r="E31" s="20"/>
      <c r="F31" s="2"/>
      <c r="G31" s="2"/>
      <c r="H31" s="2"/>
      <c r="I31" s="2"/>
      <c r="J31" s="2"/>
      <c r="K31" s="2"/>
    </row>
    <row r="32" spans="1:11" ht="12.75" customHeight="1" x14ac:dyDescent="0.2">
      <c r="A32" s="29">
        <v>29</v>
      </c>
      <c r="B32" s="30" t="s">
        <v>917</v>
      </c>
      <c r="C32" s="30"/>
      <c r="D32" s="20"/>
      <c r="E32" s="20"/>
      <c r="F32" s="2"/>
      <c r="G32" s="2"/>
      <c r="H32" s="2"/>
      <c r="I32" s="2"/>
      <c r="J32" s="2"/>
      <c r="K32" s="2"/>
    </row>
    <row r="33" spans="1:11" ht="12.75" customHeight="1" x14ac:dyDescent="0.2">
      <c r="A33" s="29">
        <v>30</v>
      </c>
      <c r="B33" s="30" t="s">
        <v>918</v>
      </c>
      <c r="C33" s="30"/>
      <c r="D33" s="20"/>
      <c r="E33" s="20"/>
      <c r="F33" s="2"/>
      <c r="G33" s="2"/>
      <c r="H33" s="2"/>
      <c r="I33" s="2"/>
      <c r="J33" s="2"/>
      <c r="K33" s="2"/>
    </row>
    <row r="34" spans="1:11" ht="12.75" customHeight="1" x14ac:dyDescent="0.2">
      <c r="A34" s="29">
        <v>31</v>
      </c>
      <c r="B34" s="30" t="s">
        <v>13</v>
      </c>
      <c r="C34" s="30"/>
      <c r="D34" s="20"/>
      <c r="E34" s="20"/>
      <c r="F34" s="2"/>
      <c r="G34" s="2"/>
      <c r="H34" s="2"/>
      <c r="I34" s="2"/>
      <c r="J34" s="2"/>
      <c r="K34" s="2"/>
    </row>
    <row r="35" spans="1:11" ht="12.75" customHeight="1" x14ac:dyDescent="0.2">
      <c r="A35" s="29">
        <v>32</v>
      </c>
      <c r="B35" s="30" t="s">
        <v>919</v>
      </c>
      <c r="C35" s="30"/>
      <c r="D35" s="20"/>
      <c r="E35" s="20"/>
      <c r="F35" s="2"/>
      <c r="G35" s="2"/>
      <c r="H35" s="2"/>
      <c r="I35" s="2"/>
      <c r="J35" s="2"/>
      <c r="K35" s="2"/>
    </row>
    <row r="36" spans="1:11" ht="12.75" customHeight="1" x14ac:dyDescent="0.2">
      <c r="A36" s="29">
        <v>33</v>
      </c>
      <c r="B36" s="30" t="s">
        <v>920</v>
      </c>
      <c r="C36" s="30"/>
      <c r="D36" s="20"/>
      <c r="E36" s="20"/>
      <c r="F36" s="2"/>
      <c r="G36" s="2"/>
      <c r="H36" s="2"/>
      <c r="I36" s="2"/>
      <c r="J36" s="2"/>
      <c r="K36" s="2"/>
    </row>
    <row r="37" spans="1:11" ht="12.75" customHeight="1" x14ac:dyDescent="0.2">
      <c r="A37" s="29">
        <v>34</v>
      </c>
      <c r="B37" s="30" t="s">
        <v>921</v>
      </c>
      <c r="C37" s="30"/>
      <c r="D37" s="20"/>
      <c r="E37" s="20"/>
      <c r="F37" s="2"/>
      <c r="G37" s="2"/>
      <c r="H37" s="2"/>
      <c r="I37" s="2"/>
      <c r="J37" s="2"/>
      <c r="K37" s="2"/>
    </row>
    <row r="38" spans="1:11" ht="12.75" customHeight="1" x14ac:dyDescent="0.2">
      <c r="A38" s="29">
        <v>35</v>
      </c>
      <c r="B38" s="30" t="s">
        <v>263</v>
      </c>
      <c r="C38" s="30"/>
      <c r="D38" s="20"/>
      <c r="E38" s="20"/>
      <c r="F38" s="2"/>
      <c r="G38" s="2"/>
      <c r="H38" s="2"/>
      <c r="I38" s="2"/>
      <c r="J38" s="2"/>
      <c r="K38" s="2"/>
    </row>
    <row r="39" spans="1:11" ht="12.75" customHeight="1" x14ac:dyDescent="0.2">
      <c r="A39" s="29">
        <v>36</v>
      </c>
      <c r="B39" s="30" t="s">
        <v>922</v>
      </c>
      <c r="C39" s="30"/>
      <c r="D39" s="20"/>
      <c r="E39" s="20"/>
      <c r="F39" s="2"/>
      <c r="G39" s="2"/>
      <c r="H39" s="2"/>
      <c r="I39" s="2"/>
      <c r="J39" s="2"/>
      <c r="K39" s="2"/>
    </row>
    <row r="40" spans="1:11" ht="12.75" customHeight="1" x14ac:dyDescent="0.2">
      <c r="A40" s="29">
        <v>37</v>
      </c>
      <c r="B40" s="30" t="s">
        <v>923</v>
      </c>
      <c r="C40" s="30"/>
      <c r="D40" s="20"/>
      <c r="E40" s="20"/>
      <c r="F40" s="2"/>
      <c r="G40" s="2"/>
      <c r="H40" s="2"/>
      <c r="I40" s="2"/>
      <c r="J40" s="2"/>
      <c r="K40" s="2"/>
    </row>
    <row r="41" spans="1:11" ht="12.75" customHeight="1" x14ac:dyDescent="0.2">
      <c r="A41" s="29">
        <v>38</v>
      </c>
      <c r="B41" s="30" t="s">
        <v>924</v>
      </c>
      <c r="C41" s="30"/>
      <c r="D41" s="20"/>
      <c r="E41" s="20"/>
      <c r="F41" s="2"/>
      <c r="G41" s="2"/>
      <c r="H41" s="2"/>
      <c r="I41" s="2"/>
      <c r="J41" s="2"/>
      <c r="K41" s="2"/>
    </row>
    <row r="42" spans="1:11" ht="12.75" customHeight="1" x14ac:dyDescent="0.2">
      <c r="A42" s="29">
        <v>39</v>
      </c>
      <c r="B42" s="30" t="s">
        <v>925</v>
      </c>
      <c r="C42" s="30"/>
      <c r="D42" s="20"/>
      <c r="E42" s="20"/>
      <c r="F42" s="2"/>
      <c r="G42" s="2"/>
      <c r="H42" s="2"/>
      <c r="I42" s="2"/>
      <c r="J42" s="2"/>
      <c r="K42" s="2"/>
    </row>
    <row r="43" spans="1:11" ht="12.75" customHeight="1" x14ac:dyDescent="0.2">
      <c r="A43" s="29">
        <v>40</v>
      </c>
      <c r="B43" s="30" t="s">
        <v>926</v>
      </c>
      <c r="C43" s="30"/>
      <c r="D43" s="20"/>
      <c r="E43" s="20"/>
      <c r="F43" s="2"/>
      <c r="G43" s="2"/>
      <c r="H43" s="2"/>
      <c r="I43" s="2"/>
      <c r="J43" s="2"/>
      <c r="K43" s="2"/>
    </row>
    <row r="44" spans="1:11" ht="12.75" customHeight="1" x14ac:dyDescent="0.2">
      <c r="A44" s="29">
        <v>41</v>
      </c>
      <c r="B44" s="30" t="s">
        <v>927</v>
      </c>
      <c r="C44" s="30"/>
      <c r="D44" s="20"/>
      <c r="E44" s="20"/>
      <c r="F44" s="2"/>
      <c r="G44" s="2"/>
      <c r="H44" s="2"/>
      <c r="I44" s="2"/>
      <c r="J44" s="2"/>
      <c r="K44" s="2"/>
    </row>
    <row r="45" spans="1:11" ht="12.75" customHeight="1" x14ac:dyDescent="0.2">
      <c r="A45" s="29">
        <v>42</v>
      </c>
      <c r="B45" s="30" t="s">
        <v>928</v>
      </c>
      <c r="C45" s="30"/>
      <c r="D45" s="20"/>
      <c r="E45" s="20"/>
      <c r="F45" s="2"/>
      <c r="G45" s="2"/>
      <c r="H45" s="2"/>
      <c r="I45" s="2"/>
      <c r="J45" s="2"/>
      <c r="K45" s="2"/>
    </row>
    <row r="46" spans="1:11" ht="12.75" customHeight="1" x14ac:dyDescent="0.2">
      <c r="A46" s="29">
        <v>43</v>
      </c>
      <c r="B46" s="30" t="s">
        <v>196</v>
      </c>
      <c r="C46" s="30"/>
      <c r="D46" s="20"/>
      <c r="E46" s="20"/>
      <c r="F46" s="2"/>
      <c r="G46" s="2"/>
      <c r="H46" s="2"/>
      <c r="I46" s="2"/>
      <c r="J46" s="2"/>
      <c r="K46" s="2"/>
    </row>
    <row r="47" spans="1:11" ht="12.75" customHeight="1" x14ac:dyDescent="0.2">
      <c r="A47" s="29">
        <v>44</v>
      </c>
      <c r="B47" s="30" t="s">
        <v>929</v>
      </c>
      <c r="C47" s="30"/>
      <c r="D47" s="20"/>
      <c r="E47" s="20"/>
      <c r="F47" s="2"/>
      <c r="G47" s="2"/>
      <c r="H47" s="2"/>
      <c r="I47" s="2"/>
      <c r="J47" s="2"/>
      <c r="K47" s="2"/>
    </row>
    <row r="48" spans="1:11" ht="12.75" customHeight="1" x14ac:dyDescent="0.2">
      <c r="A48" s="29">
        <v>45</v>
      </c>
      <c r="B48" s="30" t="s">
        <v>14</v>
      </c>
      <c r="C48" s="30"/>
      <c r="D48" s="20"/>
      <c r="E48" s="20"/>
      <c r="F48" s="2"/>
      <c r="G48" s="2"/>
      <c r="H48" s="2"/>
      <c r="I48" s="2"/>
      <c r="J48" s="2"/>
      <c r="K48" s="2"/>
    </row>
    <row r="49" spans="1:11" ht="12.75" customHeight="1" x14ac:dyDescent="0.2">
      <c r="A49" s="29">
        <v>46</v>
      </c>
      <c r="B49" s="30" t="s">
        <v>930</v>
      </c>
      <c r="C49" s="30"/>
      <c r="D49" s="20"/>
      <c r="E49" s="20"/>
      <c r="F49" s="2"/>
      <c r="G49" s="2"/>
      <c r="H49" s="2"/>
      <c r="I49" s="2"/>
      <c r="J49" s="2"/>
      <c r="K49" s="2"/>
    </row>
    <row r="50" spans="1:11" ht="12.75" customHeight="1" x14ac:dyDescent="0.2">
      <c r="A50" s="29">
        <v>47</v>
      </c>
      <c r="B50" s="30" t="s">
        <v>931</v>
      </c>
      <c r="C50" s="30"/>
      <c r="D50" s="20"/>
      <c r="E50" s="20"/>
      <c r="F50" s="2"/>
      <c r="G50" s="2"/>
      <c r="H50" s="2"/>
      <c r="I50" s="2"/>
      <c r="J50" s="2"/>
      <c r="K50" s="2"/>
    </row>
    <row r="51" spans="1:11" ht="12.75" customHeight="1" x14ac:dyDescent="0.2">
      <c r="A51" s="29">
        <v>48</v>
      </c>
      <c r="B51" s="30" t="s">
        <v>932</v>
      </c>
      <c r="C51" s="30"/>
      <c r="D51" s="20"/>
      <c r="E51" s="20"/>
      <c r="F51" s="2"/>
      <c r="G51" s="2"/>
      <c r="H51" s="2"/>
      <c r="I51" s="2"/>
      <c r="J51" s="2"/>
      <c r="K51" s="2"/>
    </row>
    <row r="52" spans="1:11" ht="12.75" customHeight="1" x14ac:dyDescent="0.2">
      <c r="A52" s="29">
        <v>49</v>
      </c>
      <c r="B52" s="30" t="s">
        <v>933</v>
      </c>
      <c r="C52" s="30"/>
      <c r="D52" s="20"/>
      <c r="E52" s="20"/>
      <c r="F52" s="2"/>
      <c r="G52" s="2"/>
      <c r="H52" s="2"/>
      <c r="I52" s="2"/>
      <c r="J52" s="2"/>
      <c r="K52" s="2"/>
    </row>
    <row r="53" spans="1:11" ht="12.75" customHeight="1" x14ac:dyDescent="0.2">
      <c r="A53" s="29">
        <v>50</v>
      </c>
      <c r="B53" s="30" t="s">
        <v>934</v>
      </c>
      <c r="C53" s="30"/>
      <c r="D53" s="20"/>
      <c r="E53" s="20"/>
      <c r="F53" s="2"/>
      <c r="G53" s="2"/>
      <c r="H53" s="2"/>
      <c r="I53" s="2"/>
      <c r="J53" s="2"/>
      <c r="K53" s="2"/>
    </row>
    <row r="54" spans="1:11" ht="12.75" customHeight="1" x14ac:dyDescent="0.2">
      <c r="A54" s="29">
        <v>51</v>
      </c>
      <c r="B54" s="30" t="s">
        <v>935</v>
      </c>
      <c r="C54" s="30"/>
      <c r="D54" s="20"/>
      <c r="E54" s="20"/>
      <c r="F54" s="2"/>
      <c r="G54" s="2"/>
      <c r="H54" s="2"/>
      <c r="I54" s="2"/>
      <c r="J54" s="2"/>
      <c r="K54" s="2"/>
    </row>
    <row r="55" spans="1:11" ht="12.75" customHeight="1" x14ac:dyDescent="0.2">
      <c r="A55" s="29">
        <v>52</v>
      </c>
      <c r="B55" s="30" t="s">
        <v>15</v>
      </c>
      <c r="C55" s="30"/>
      <c r="D55" s="20"/>
      <c r="E55" s="20"/>
      <c r="F55" s="2"/>
      <c r="G55" s="2"/>
      <c r="H55" s="2"/>
      <c r="I55" s="2"/>
      <c r="J55" s="2"/>
      <c r="K55" s="2"/>
    </row>
    <row r="56" spans="1:11" ht="12.75" customHeight="1" x14ac:dyDescent="0.2">
      <c r="A56" s="29">
        <v>53</v>
      </c>
      <c r="B56" s="30" t="s">
        <v>936</v>
      </c>
      <c r="C56" s="30"/>
      <c r="D56" s="20"/>
      <c r="E56" s="20"/>
      <c r="F56" s="2"/>
      <c r="G56" s="2"/>
      <c r="H56" s="2"/>
      <c r="I56" s="2"/>
      <c r="J56" s="2"/>
      <c r="K56" s="2"/>
    </row>
    <row r="57" spans="1:11" ht="12.75" customHeight="1" x14ac:dyDescent="0.2">
      <c r="A57" s="29">
        <v>54</v>
      </c>
      <c r="B57" s="30" t="s">
        <v>937</v>
      </c>
      <c r="C57" s="30"/>
      <c r="D57" s="20"/>
      <c r="E57" s="20"/>
      <c r="F57" s="2"/>
      <c r="G57" s="2"/>
      <c r="H57" s="2"/>
      <c r="I57" s="2"/>
      <c r="J57" s="2"/>
      <c r="K57" s="2"/>
    </row>
    <row r="58" spans="1:11" ht="12.75" customHeight="1" x14ac:dyDescent="0.2">
      <c r="A58" s="29">
        <v>55</v>
      </c>
      <c r="B58" s="30" t="s">
        <v>198</v>
      </c>
      <c r="C58" s="30"/>
      <c r="D58" s="20"/>
      <c r="E58" s="20"/>
      <c r="F58" s="2"/>
      <c r="G58" s="2"/>
      <c r="H58" s="2"/>
      <c r="I58" s="2"/>
      <c r="J58" s="2"/>
      <c r="K58" s="2"/>
    </row>
    <row r="59" spans="1:11" ht="12.75" customHeight="1" x14ac:dyDescent="0.2">
      <c r="A59" s="29">
        <v>56</v>
      </c>
      <c r="B59" s="30" t="s">
        <v>938</v>
      </c>
      <c r="C59" s="30"/>
      <c r="D59" s="20"/>
      <c r="E59" s="20"/>
      <c r="F59" s="2"/>
      <c r="G59" s="2"/>
      <c r="H59" s="2"/>
      <c r="I59" s="2"/>
      <c r="J59" s="2"/>
      <c r="K59" s="2"/>
    </row>
    <row r="60" spans="1:11" ht="12.75" customHeight="1" x14ac:dyDescent="0.2">
      <c r="A60" s="29">
        <v>57</v>
      </c>
      <c r="B60" s="30" t="s">
        <v>16</v>
      </c>
      <c r="C60" s="30"/>
      <c r="D60" s="20"/>
      <c r="E60" s="20"/>
      <c r="F60" s="2"/>
      <c r="G60" s="2"/>
      <c r="H60" s="2"/>
      <c r="I60" s="2"/>
      <c r="J60" s="2"/>
      <c r="K60" s="2"/>
    </row>
    <row r="61" spans="1:11" ht="12.75" customHeight="1" x14ac:dyDescent="0.2">
      <c r="A61" s="29">
        <v>58</v>
      </c>
      <c r="B61" s="30" t="s">
        <v>54</v>
      </c>
      <c r="C61" s="30"/>
      <c r="D61" s="20"/>
      <c r="E61" s="20"/>
      <c r="F61" s="2"/>
      <c r="G61" s="2"/>
      <c r="H61" s="2"/>
      <c r="I61" s="2"/>
      <c r="J61" s="2"/>
      <c r="K61" s="2"/>
    </row>
    <row r="62" spans="1:11" ht="12.75" customHeight="1" x14ac:dyDescent="0.2">
      <c r="A62" s="29">
        <v>59</v>
      </c>
      <c r="B62" s="30" t="s">
        <v>17</v>
      </c>
      <c r="C62" s="30"/>
      <c r="D62" s="20"/>
      <c r="E62" s="20"/>
      <c r="F62" s="2"/>
      <c r="G62" s="2"/>
      <c r="H62" s="2"/>
      <c r="I62" s="2"/>
      <c r="J62" s="2"/>
      <c r="K62" s="2"/>
    </row>
    <row r="63" spans="1:11" ht="12.75" customHeight="1" x14ac:dyDescent="0.2">
      <c r="A63" s="29">
        <v>60</v>
      </c>
      <c r="B63" s="30" t="s">
        <v>200</v>
      </c>
      <c r="C63" s="30"/>
      <c r="D63" s="20"/>
      <c r="E63" s="20"/>
      <c r="F63" s="2"/>
      <c r="G63" s="2"/>
      <c r="H63" s="2"/>
      <c r="I63" s="2"/>
      <c r="J63" s="2"/>
      <c r="K63" s="2"/>
    </row>
    <row r="64" spans="1:11" ht="12.75" customHeight="1" x14ac:dyDescent="0.2">
      <c r="A64" s="29">
        <v>61</v>
      </c>
      <c r="B64" s="30" t="s">
        <v>939</v>
      </c>
      <c r="C64" s="30"/>
      <c r="D64" s="20"/>
      <c r="E64" s="20"/>
      <c r="F64" s="2"/>
      <c r="G64" s="2"/>
      <c r="H64" s="2"/>
      <c r="I64" s="2"/>
      <c r="J64" s="2"/>
      <c r="K64" s="2"/>
    </row>
    <row r="65" spans="1:11" ht="12.75" customHeight="1" x14ac:dyDescent="0.2">
      <c r="A65" s="29">
        <v>62</v>
      </c>
      <c r="B65" s="30" t="s">
        <v>201</v>
      </c>
      <c r="C65" s="30"/>
      <c r="D65" s="20"/>
      <c r="E65" s="20"/>
      <c r="F65" s="2"/>
      <c r="G65" s="2"/>
      <c r="H65" s="2"/>
      <c r="I65" s="2"/>
      <c r="J65" s="2"/>
      <c r="K65" s="2"/>
    </row>
    <row r="66" spans="1:11" ht="12.75" customHeight="1" x14ac:dyDescent="0.2">
      <c r="A66" s="29">
        <v>63</v>
      </c>
      <c r="B66" s="30" t="s">
        <v>40</v>
      </c>
      <c r="C66" s="30"/>
      <c r="D66" s="20"/>
      <c r="E66" s="20"/>
      <c r="F66" s="2"/>
      <c r="G66" s="2"/>
      <c r="H66" s="2"/>
      <c r="I66" s="2"/>
      <c r="J66" s="2"/>
      <c r="K66" s="2"/>
    </row>
    <row r="67" spans="1:11" ht="12.75" customHeight="1" x14ac:dyDescent="0.2">
      <c r="A67" s="30"/>
      <c r="B67" s="4" t="s">
        <v>73</v>
      </c>
      <c r="C67" s="4">
        <f t="shared" ref="C67:E67" si="0">SUM(C4:C66)</f>
        <v>0</v>
      </c>
      <c r="D67" s="12">
        <f t="shared" si="0"/>
        <v>0</v>
      </c>
      <c r="E67" s="12">
        <f t="shared" si="0"/>
        <v>0</v>
      </c>
      <c r="F67" s="2"/>
      <c r="G67" s="2"/>
      <c r="H67" s="2"/>
      <c r="I67" s="2"/>
      <c r="J67" s="2"/>
      <c r="K67" s="2"/>
    </row>
    <row r="68" spans="1:11" ht="12.75" customHeight="1" x14ac:dyDescent="0.2">
      <c r="A68" s="2"/>
      <c r="B68" s="2"/>
      <c r="C68" s="10" t="s">
        <v>59</v>
      </c>
      <c r="D68" s="2"/>
      <c r="E68" s="2"/>
      <c r="F68" s="2"/>
      <c r="G68" s="2"/>
      <c r="H68" s="2"/>
      <c r="I68" s="2"/>
      <c r="J68" s="2"/>
      <c r="K68" s="2"/>
    </row>
    <row r="69" spans="1:1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A1:E1"/>
  </mergeCells>
  <pageMargins left="0.7" right="0.7" top="0.75" bottom="0.75" header="0" footer="0"/>
  <pageSetup orientation="portrait"/>
  <colBreaks count="1" manualBreakCount="1">
    <brk id="9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6.85546875" customWidth="1"/>
    <col min="2" max="2" width="28.85546875" customWidth="1"/>
    <col min="3" max="3" width="13.140625" customWidth="1"/>
    <col min="4" max="4" width="11.140625" customWidth="1"/>
    <col min="5" max="5" width="10.5703125" customWidth="1"/>
    <col min="6" max="6" width="11.140625" customWidth="1"/>
    <col min="7" max="14" width="9.140625" customWidth="1"/>
  </cols>
  <sheetData>
    <row r="1" spans="1:14" ht="12.75" customHeight="1" x14ac:dyDescent="0.2">
      <c r="A1" s="70"/>
      <c r="B1" s="542" t="s">
        <v>940</v>
      </c>
      <c r="C1" s="526"/>
      <c r="D1" s="526"/>
      <c r="E1" s="526"/>
      <c r="F1" s="526"/>
      <c r="G1" s="526"/>
      <c r="H1" s="36"/>
      <c r="I1" s="36"/>
      <c r="J1" s="36"/>
      <c r="K1" s="36"/>
      <c r="L1" s="36"/>
      <c r="M1" s="36"/>
      <c r="N1" s="36"/>
    </row>
    <row r="2" spans="1:14" ht="12.75" customHeight="1" x14ac:dyDescent="0.2">
      <c r="A2" s="70"/>
      <c r="B2" s="36"/>
      <c r="C2" s="28"/>
      <c r="D2" s="28"/>
      <c r="E2" s="28"/>
      <c r="F2" s="543" t="s">
        <v>941</v>
      </c>
      <c r="G2" s="535"/>
      <c r="H2" s="36"/>
      <c r="I2" s="36"/>
      <c r="J2" s="36"/>
      <c r="K2" s="36"/>
      <c r="L2" s="36"/>
      <c r="M2" s="36"/>
      <c r="N2" s="36"/>
    </row>
    <row r="3" spans="1:14" ht="12.75" customHeight="1" x14ac:dyDescent="0.2">
      <c r="A3" s="34" t="s">
        <v>1</v>
      </c>
      <c r="B3" s="34" t="s">
        <v>240</v>
      </c>
      <c r="C3" s="71" t="s">
        <v>942</v>
      </c>
      <c r="D3" s="71" t="s">
        <v>943</v>
      </c>
      <c r="E3" s="71" t="s">
        <v>944</v>
      </c>
      <c r="F3" s="71" t="s">
        <v>945</v>
      </c>
      <c r="G3" s="71" t="s">
        <v>946</v>
      </c>
      <c r="H3" s="36"/>
      <c r="I3" s="36"/>
      <c r="J3" s="36"/>
      <c r="K3" s="36"/>
      <c r="L3" s="36"/>
      <c r="M3" s="36"/>
      <c r="N3" s="36"/>
    </row>
    <row r="4" spans="1:14" ht="12.75" customHeight="1" x14ac:dyDescent="0.2">
      <c r="A4" s="72">
        <v>1</v>
      </c>
      <c r="B4" s="30" t="s">
        <v>192</v>
      </c>
      <c r="C4" s="21"/>
      <c r="D4" s="21"/>
      <c r="E4" s="21"/>
      <c r="F4" s="21"/>
      <c r="G4" s="21"/>
      <c r="H4" s="36"/>
      <c r="I4" s="36"/>
      <c r="J4" s="36"/>
      <c r="K4" s="36"/>
      <c r="L4" s="36"/>
      <c r="M4" s="36"/>
      <c r="N4" s="36"/>
    </row>
    <row r="5" spans="1:14" ht="12.75" customHeight="1" x14ac:dyDescent="0.2">
      <c r="A5" s="72">
        <v>2</v>
      </c>
      <c r="B5" s="30" t="s">
        <v>193</v>
      </c>
      <c r="C5" s="21"/>
      <c r="D5" s="21"/>
      <c r="E5" s="21"/>
      <c r="F5" s="21"/>
      <c r="G5" s="21"/>
      <c r="H5" s="36"/>
      <c r="I5" s="36"/>
      <c r="J5" s="36"/>
      <c r="K5" s="36"/>
      <c r="L5" s="36"/>
      <c r="M5" s="36"/>
      <c r="N5" s="36"/>
    </row>
    <row r="6" spans="1:14" ht="12.75" customHeight="1" x14ac:dyDescent="0.2">
      <c r="A6" s="72">
        <v>3</v>
      </c>
      <c r="B6" s="30" t="s">
        <v>7</v>
      </c>
      <c r="C6" s="21"/>
      <c r="D6" s="21"/>
      <c r="E6" s="21"/>
      <c r="F6" s="21"/>
      <c r="G6" s="21"/>
      <c r="H6" s="36"/>
      <c r="I6" s="36"/>
      <c r="J6" s="36"/>
      <c r="K6" s="36"/>
      <c r="L6" s="36"/>
      <c r="M6" s="36"/>
      <c r="N6" s="36"/>
    </row>
    <row r="7" spans="1:14" ht="12.75" customHeight="1" x14ac:dyDescent="0.2">
      <c r="A7" s="72">
        <v>4</v>
      </c>
      <c r="B7" s="30" t="s">
        <v>8</v>
      </c>
      <c r="C7" s="21"/>
      <c r="D7" s="21"/>
      <c r="E7" s="21"/>
      <c r="F7" s="21"/>
      <c r="G7" s="21"/>
      <c r="H7" s="36"/>
      <c r="I7" s="36"/>
      <c r="J7" s="36"/>
      <c r="K7" s="36"/>
      <c r="L7" s="36"/>
      <c r="M7" s="36"/>
      <c r="N7" s="36"/>
    </row>
    <row r="8" spans="1:14" ht="12.75" customHeight="1" x14ac:dyDescent="0.2">
      <c r="A8" s="72">
        <v>5</v>
      </c>
      <c r="B8" s="30" t="s">
        <v>9</v>
      </c>
      <c r="C8" s="21"/>
      <c r="D8" s="21"/>
      <c r="E8" s="21"/>
      <c r="F8" s="21"/>
      <c r="G8" s="21"/>
      <c r="H8" s="36"/>
      <c r="I8" s="36"/>
      <c r="J8" s="36"/>
      <c r="K8" s="36"/>
      <c r="L8" s="36"/>
      <c r="M8" s="36"/>
      <c r="N8" s="36"/>
    </row>
    <row r="9" spans="1:14" ht="12.75" customHeight="1" x14ac:dyDescent="0.2">
      <c r="A9" s="72">
        <v>6</v>
      </c>
      <c r="B9" s="30" t="s">
        <v>10</v>
      </c>
      <c r="C9" s="21"/>
      <c r="D9" s="21"/>
      <c r="E9" s="21"/>
      <c r="F9" s="21"/>
      <c r="G9" s="21"/>
      <c r="H9" s="36"/>
      <c r="I9" s="36"/>
      <c r="J9" s="36"/>
      <c r="K9" s="36"/>
      <c r="L9" s="36"/>
      <c r="M9" s="36"/>
      <c r="N9" s="36"/>
    </row>
    <row r="10" spans="1:14" ht="12.75" customHeight="1" x14ac:dyDescent="0.2">
      <c r="A10" s="72">
        <v>7</v>
      </c>
      <c r="B10" s="30" t="s">
        <v>11</v>
      </c>
      <c r="C10" s="21"/>
      <c r="D10" s="21"/>
      <c r="E10" s="21"/>
      <c r="F10" s="21"/>
      <c r="G10" s="21"/>
      <c r="H10" s="36"/>
      <c r="I10" s="36"/>
      <c r="J10" s="36"/>
      <c r="K10" s="36"/>
      <c r="L10" s="36"/>
      <c r="M10" s="36"/>
      <c r="N10" s="36"/>
    </row>
    <row r="11" spans="1:14" ht="12.75" customHeight="1" x14ac:dyDescent="0.2">
      <c r="A11" s="72">
        <v>8</v>
      </c>
      <c r="B11" s="30" t="s">
        <v>194</v>
      </c>
      <c r="C11" s="21"/>
      <c r="D11" s="21"/>
      <c r="E11" s="21"/>
      <c r="F11" s="21"/>
      <c r="G11" s="21"/>
      <c r="H11" s="36"/>
      <c r="I11" s="36"/>
      <c r="J11" s="36"/>
      <c r="K11" s="36"/>
      <c r="L11" s="36"/>
      <c r="M11" s="36"/>
      <c r="N11" s="36"/>
    </row>
    <row r="12" spans="1:14" ht="12.75" customHeight="1" x14ac:dyDescent="0.2">
      <c r="A12" s="72">
        <v>9</v>
      </c>
      <c r="B12" s="30" t="s">
        <v>195</v>
      </c>
      <c r="C12" s="21"/>
      <c r="D12" s="21"/>
      <c r="E12" s="21"/>
      <c r="F12" s="21"/>
      <c r="G12" s="21"/>
      <c r="H12" s="36"/>
      <c r="I12" s="36"/>
      <c r="J12" s="36"/>
      <c r="K12" s="36"/>
      <c r="L12" s="36"/>
      <c r="M12" s="36"/>
      <c r="N12" s="36"/>
    </row>
    <row r="13" spans="1:14" ht="12.75" customHeight="1" x14ac:dyDescent="0.2">
      <c r="A13" s="72">
        <v>10</v>
      </c>
      <c r="B13" s="30" t="s">
        <v>253</v>
      </c>
      <c r="C13" s="21"/>
      <c r="D13" s="21"/>
      <c r="E13" s="21"/>
      <c r="F13" s="21"/>
      <c r="G13" s="21"/>
      <c r="H13" s="36"/>
      <c r="I13" s="36"/>
      <c r="J13" s="36"/>
      <c r="K13" s="36"/>
      <c r="L13" s="36"/>
      <c r="M13" s="36"/>
      <c r="N13" s="36"/>
    </row>
    <row r="14" spans="1:14" ht="12.75" customHeight="1" x14ac:dyDescent="0.2">
      <c r="A14" s="72">
        <v>11</v>
      </c>
      <c r="B14" s="30" t="s">
        <v>12</v>
      </c>
      <c r="C14" s="21"/>
      <c r="D14" s="21"/>
      <c r="E14" s="21"/>
      <c r="F14" s="21"/>
      <c r="G14" s="21"/>
      <c r="H14" s="36"/>
      <c r="I14" s="36"/>
      <c r="J14" s="36"/>
      <c r="K14" s="36"/>
      <c r="L14" s="36"/>
      <c r="M14" s="36"/>
      <c r="N14" s="36"/>
    </row>
    <row r="15" spans="1:14" ht="12.75" customHeight="1" x14ac:dyDescent="0.2">
      <c r="A15" s="72">
        <v>12</v>
      </c>
      <c r="B15" s="30" t="s">
        <v>13</v>
      </c>
      <c r="C15" s="21"/>
      <c r="D15" s="21"/>
      <c r="E15" s="21"/>
      <c r="F15" s="21"/>
      <c r="G15" s="21"/>
      <c r="H15" s="36"/>
      <c r="I15" s="36"/>
      <c r="J15" s="36"/>
      <c r="K15" s="36"/>
      <c r="L15" s="36"/>
      <c r="M15" s="36"/>
      <c r="N15" s="36"/>
    </row>
    <row r="16" spans="1:14" ht="12.75" customHeight="1" x14ac:dyDescent="0.2">
      <c r="A16" s="72">
        <v>13</v>
      </c>
      <c r="B16" s="30" t="s">
        <v>196</v>
      </c>
      <c r="C16" s="21"/>
      <c r="D16" s="21"/>
      <c r="E16" s="21"/>
      <c r="F16" s="21"/>
      <c r="G16" s="21"/>
      <c r="H16" s="36"/>
      <c r="I16" s="36"/>
      <c r="J16" s="36"/>
      <c r="K16" s="36"/>
      <c r="L16" s="36"/>
      <c r="M16" s="36"/>
      <c r="N16" s="36"/>
    </row>
    <row r="17" spans="1:14" ht="12.75" customHeight="1" x14ac:dyDescent="0.2">
      <c r="A17" s="72">
        <v>14</v>
      </c>
      <c r="B17" s="30" t="s">
        <v>197</v>
      </c>
      <c r="C17" s="21"/>
      <c r="D17" s="21"/>
      <c r="E17" s="21"/>
      <c r="F17" s="21"/>
      <c r="G17" s="21"/>
      <c r="H17" s="36"/>
      <c r="I17" s="36"/>
      <c r="J17" s="36"/>
      <c r="K17" s="36"/>
      <c r="L17" s="36"/>
      <c r="M17" s="36"/>
      <c r="N17" s="36"/>
    </row>
    <row r="18" spans="1:14" ht="12.75" customHeight="1" x14ac:dyDescent="0.2">
      <c r="A18" s="72">
        <v>15</v>
      </c>
      <c r="B18" s="30" t="s">
        <v>14</v>
      </c>
      <c r="C18" s="21"/>
      <c r="D18" s="21"/>
      <c r="E18" s="21"/>
      <c r="F18" s="21"/>
      <c r="G18" s="21"/>
      <c r="H18" s="36"/>
      <c r="I18" s="36"/>
      <c r="J18" s="36"/>
      <c r="K18" s="36"/>
      <c r="L18" s="36"/>
      <c r="M18" s="36"/>
      <c r="N18" s="36"/>
    </row>
    <row r="19" spans="1:14" ht="12.75" customHeight="1" x14ac:dyDescent="0.2">
      <c r="A19" s="72">
        <v>16</v>
      </c>
      <c r="B19" s="30" t="s">
        <v>15</v>
      </c>
      <c r="C19" s="21"/>
      <c r="D19" s="21"/>
      <c r="E19" s="21"/>
      <c r="F19" s="21"/>
      <c r="G19" s="21"/>
      <c r="H19" s="36"/>
      <c r="I19" s="36"/>
      <c r="J19" s="36"/>
      <c r="K19" s="36"/>
      <c r="L19" s="36"/>
      <c r="M19" s="36"/>
      <c r="N19" s="36"/>
    </row>
    <row r="20" spans="1:14" ht="12.75" customHeight="1" x14ac:dyDescent="0.2">
      <c r="A20" s="72">
        <v>17</v>
      </c>
      <c r="B20" s="30" t="s">
        <v>198</v>
      </c>
      <c r="C20" s="21"/>
      <c r="D20" s="21"/>
      <c r="E20" s="21"/>
      <c r="F20" s="21"/>
      <c r="G20" s="21"/>
      <c r="H20" s="36"/>
      <c r="I20" s="36"/>
      <c r="J20" s="36"/>
      <c r="K20" s="36"/>
      <c r="L20" s="36"/>
      <c r="M20" s="36"/>
      <c r="N20" s="36"/>
    </row>
    <row r="21" spans="1:14" ht="12.75" customHeight="1" x14ac:dyDescent="0.2">
      <c r="A21" s="72">
        <v>18</v>
      </c>
      <c r="B21" s="30" t="s">
        <v>16</v>
      </c>
      <c r="C21" s="21"/>
      <c r="D21" s="21"/>
      <c r="E21" s="21"/>
      <c r="F21" s="21"/>
      <c r="G21" s="21"/>
      <c r="H21" s="36"/>
      <c r="I21" s="36"/>
      <c r="J21" s="36"/>
      <c r="K21" s="36"/>
      <c r="L21" s="36"/>
      <c r="M21" s="36"/>
      <c r="N21" s="36"/>
    </row>
    <row r="22" spans="1:14" ht="12.75" customHeight="1" x14ac:dyDescent="0.2">
      <c r="A22" s="72">
        <v>19</v>
      </c>
      <c r="B22" s="30" t="s">
        <v>17</v>
      </c>
      <c r="C22" s="21"/>
      <c r="D22" s="21"/>
      <c r="E22" s="21"/>
      <c r="F22" s="21"/>
      <c r="G22" s="21"/>
      <c r="H22" s="36"/>
      <c r="I22" s="36"/>
      <c r="J22" s="36"/>
      <c r="K22" s="36"/>
      <c r="L22" s="36"/>
      <c r="M22" s="36"/>
      <c r="N22" s="36"/>
    </row>
    <row r="23" spans="1:14" ht="12.75" customHeight="1" x14ac:dyDescent="0.2">
      <c r="A23" s="72">
        <v>20</v>
      </c>
      <c r="B23" s="30" t="s">
        <v>200</v>
      </c>
      <c r="C23" s="21"/>
      <c r="D23" s="21"/>
      <c r="E23" s="21"/>
      <c r="F23" s="21"/>
      <c r="G23" s="21"/>
      <c r="H23" s="36"/>
      <c r="I23" s="36"/>
      <c r="J23" s="36"/>
      <c r="K23" s="36"/>
      <c r="L23" s="36"/>
      <c r="M23" s="36"/>
      <c r="N23" s="36"/>
    </row>
    <row r="24" spans="1:14" ht="12.75" customHeight="1" x14ac:dyDescent="0.2">
      <c r="A24" s="72">
        <v>21</v>
      </c>
      <c r="B24" s="30" t="s">
        <v>201</v>
      </c>
      <c r="C24" s="21"/>
      <c r="D24" s="21"/>
      <c r="E24" s="21"/>
      <c r="F24" s="21"/>
      <c r="G24" s="21"/>
      <c r="H24" s="36"/>
      <c r="I24" s="36"/>
      <c r="J24" s="36"/>
      <c r="K24" s="36"/>
      <c r="L24" s="36"/>
      <c r="M24" s="36"/>
      <c r="N24" s="36"/>
    </row>
    <row r="25" spans="1:14" ht="12.75" customHeight="1" x14ac:dyDescent="0.2">
      <c r="A25" s="34"/>
      <c r="B25" s="32" t="s">
        <v>947</v>
      </c>
      <c r="C25" s="23"/>
      <c r="D25" s="23"/>
      <c r="E25" s="23"/>
      <c r="F25" s="23"/>
      <c r="G25" s="23"/>
      <c r="H25" s="38"/>
      <c r="I25" s="38"/>
      <c r="J25" s="38"/>
      <c r="K25" s="38"/>
      <c r="L25" s="38"/>
      <c r="M25" s="38"/>
      <c r="N25" s="38"/>
    </row>
    <row r="26" spans="1:14" ht="12.75" customHeight="1" x14ac:dyDescent="0.2">
      <c r="A26" s="72">
        <v>22</v>
      </c>
      <c r="B26" s="30" t="s">
        <v>948</v>
      </c>
      <c r="C26" s="21"/>
      <c r="D26" s="21"/>
      <c r="E26" s="21"/>
      <c r="F26" s="21"/>
      <c r="G26" s="21"/>
      <c r="H26" s="36"/>
      <c r="I26" s="36"/>
      <c r="J26" s="36"/>
      <c r="K26" s="36"/>
      <c r="L26" s="36"/>
      <c r="M26" s="36"/>
      <c r="N26" s="36"/>
    </row>
    <row r="27" spans="1:14" ht="12.75" customHeight="1" x14ac:dyDescent="0.2">
      <c r="A27" s="72">
        <v>23</v>
      </c>
      <c r="B27" s="30" t="s">
        <v>248</v>
      </c>
      <c r="C27" s="21"/>
      <c r="D27" s="21"/>
      <c r="E27" s="21"/>
      <c r="F27" s="21"/>
      <c r="G27" s="21"/>
      <c r="H27" s="36"/>
      <c r="I27" s="36"/>
      <c r="J27" s="36"/>
      <c r="K27" s="36"/>
      <c r="L27" s="36"/>
      <c r="M27" s="36"/>
      <c r="N27" s="36"/>
    </row>
    <row r="28" spans="1:14" ht="12.75" customHeight="1" x14ac:dyDescent="0.2">
      <c r="A28" s="72">
        <v>24</v>
      </c>
      <c r="B28" s="30" t="s">
        <v>20</v>
      </c>
      <c r="C28" s="21"/>
      <c r="D28" s="21"/>
      <c r="E28" s="21"/>
      <c r="F28" s="21"/>
      <c r="G28" s="21"/>
      <c r="H28" s="36"/>
      <c r="I28" s="36"/>
      <c r="J28" s="36"/>
      <c r="K28" s="36"/>
      <c r="L28" s="36"/>
      <c r="M28" s="36"/>
      <c r="N28" s="36"/>
    </row>
    <row r="29" spans="1:14" ht="12.75" customHeight="1" x14ac:dyDescent="0.2">
      <c r="A29" s="72">
        <v>25</v>
      </c>
      <c r="B29" s="30" t="s">
        <v>949</v>
      </c>
      <c r="C29" s="21"/>
      <c r="D29" s="21"/>
      <c r="E29" s="21"/>
      <c r="F29" s="21"/>
      <c r="G29" s="21"/>
      <c r="H29" s="36"/>
      <c r="I29" s="36"/>
      <c r="J29" s="36"/>
      <c r="K29" s="36"/>
      <c r="L29" s="36"/>
      <c r="M29" s="36"/>
      <c r="N29" s="36"/>
    </row>
    <row r="30" spans="1:14" ht="12.75" customHeight="1" x14ac:dyDescent="0.2">
      <c r="A30" s="72">
        <v>26</v>
      </c>
      <c r="B30" s="30" t="s">
        <v>249</v>
      </c>
      <c r="C30" s="21"/>
      <c r="D30" s="21"/>
      <c r="E30" s="21"/>
      <c r="F30" s="21"/>
      <c r="G30" s="21"/>
      <c r="H30" s="36"/>
      <c r="I30" s="36"/>
      <c r="J30" s="36"/>
      <c r="K30" s="36"/>
      <c r="L30" s="36"/>
      <c r="M30" s="36"/>
      <c r="N30" s="36"/>
    </row>
    <row r="31" spans="1:14" ht="12.75" customHeight="1" x14ac:dyDescent="0.2">
      <c r="A31" s="72">
        <v>27</v>
      </c>
      <c r="B31" s="30" t="s">
        <v>950</v>
      </c>
      <c r="C31" s="21"/>
      <c r="D31" s="21"/>
      <c r="E31" s="21"/>
      <c r="F31" s="21"/>
      <c r="G31" s="21"/>
      <c r="H31" s="36"/>
      <c r="I31" s="36"/>
      <c r="J31" s="36"/>
      <c r="K31" s="36"/>
      <c r="L31" s="36"/>
      <c r="M31" s="36"/>
      <c r="N31" s="36"/>
    </row>
    <row r="32" spans="1:14" ht="12.75" customHeight="1" x14ac:dyDescent="0.2">
      <c r="A32" s="72">
        <v>28</v>
      </c>
      <c r="B32" s="30" t="s">
        <v>951</v>
      </c>
      <c r="C32" s="21"/>
      <c r="D32" s="21"/>
      <c r="E32" s="21"/>
      <c r="F32" s="21"/>
      <c r="G32" s="21"/>
      <c r="H32" s="36"/>
      <c r="I32" s="36"/>
      <c r="J32" s="36"/>
      <c r="K32" s="36"/>
      <c r="L32" s="36"/>
      <c r="M32" s="36"/>
      <c r="N32" s="36"/>
    </row>
    <row r="33" spans="1:14" ht="12.75" customHeight="1" x14ac:dyDescent="0.2">
      <c r="A33" s="72">
        <v>29</v>
      </c>
      <c r="B33" s="30" t="s">
        <v>250</v>
      </c>
      <c r="C33" s="21"/>
      <c r="D33" s="21"/>
      <c r="E33" s="21"/>
      <c r="F33" s="21"/>
      <c r="G33" s="21"/>
      <c r="H33" s="36"/>
      <c r="I33" s="36"/>
      <c r="J33" s="36"/>
      <c r="K33" s="36"/>
      <c r="L33" s="36"/>
      <c r="M33" s="36"/>
      <c r="N33" s="36"/>
    </row>
    <row r="34" spans="1:14" ht="12.75" customHeight="1" x14ac:dyDescent="0.2">
      <c r="A34" s="72">
        <v>30</v>
      </c>
      <c r="B34" s="30" t="s">
        <v>251</v>
      </c>
      <c r="C34" s="21"/>
      <c r="D34" s="21"/>
      <c r="E34" s="21"/>
      <c r="F34" s="21"/>
      <c r="G34" s="21"/>
      <c r="H34" s="36"/>
      <c r="I34" s="36"/>
      <c r="J34" s="36"/>
      <c r="K34" s="36"/>
      <c r="L34" s="36"/>
      <c r="M34" s="36"/>
      <c r="N34" s="36"/>
    </row>
    <row r="35" spans="1:14" ht="12.75" customHeight="1" x14ac:dyDescent="0.2">
      <c r="A35" s="72">
        <v>31</v>
      </c>
      <c r="B35" s="30" t="s">
        <v>252</v>
      </c>
      <c r="C35" s="21"/>
      <c r="D35" s="21"/>
      <c r="E35" s="21"/>
      <c r="F35" s="21"/>
      <c r="G35" s="21"/>
      <c r="H35" s="36"/>
      <c r="I35" s="36"/>
      <c r="J35" s="36"/>
      <c r="K35" s="36"/>
      <c r="L35" s="36"/>
      <c r="M35" s="36"/>
      <c r="N35" s="36"/>
    </row>
    <row r="36" spans="1:14" ht="12.75" customHeight="1" x14ac:dyDescent="0.2">
      <c r="A36" s="72">
        <v>32</v>
      </c>
      <c r="B36" s="30" t="s">
        <v>952</v>
      </c>
      <c r="C36" s="21"/>
      <c r="D36" s="21"/>
      <c r="E36" s="21"/>
      <c r="F36" s="21"/>
      <c r="G36" s="21"/>
      <c r="H36" s="36"/>
      <c r="I36" s="36"/>
      <c r="J36" s="36"/>
      <c r="K36" s="36"/>
      <c r="L36" s="36"/>
      <c r="M36" s="36"/>
      <c r="N36" s="36"/>
    </row>
    <row r="37" spans="1:14" ht="12.75" customHeight="1" x14ac:dyDescent="0.2">
      <c r="A37" s="72">
        <v>33</v>
      </c>
      <c r="B37" s="30" t="s">
        <v>254</v>
      </c>
      <c r="C37" s="21"/>
      <c r="D37" s="21"/>
      <c r="E37" s="21"/>
      <c r="F37" s="21"/>
      <c r="G37" s="21"/>
      <c r="H37" s="36"/>
      <c r="I37" s="36"/>
      <c r="J37" s="36"/>
      <c r="K37" s="36"/>
      <c r="L37" s="36"/>
      <c r="M37" s="36"/>
      <c r="N37" s="36"/>
    </row>
    <row r="38" spans="1:14" ht="12.75" customHeight="1" x14ac:dyDescent="0.2">
      <c r="A38" s="72">
        <v>34</v>
      </c>
      <c r="B38" s="30" t="s">
        <v>255</v>
      </c>
      <c r="C38" s="21"/>
      <c r="D38" s="21"/>
      <c r="E38" s="21"/>
      <c r="F38" s="21"/>
      <c r="G38" s="21"/>
      <c r="H38" s="36"/>
      <c r="I38" s="36"/>
      <c r="J38" s="36"/>
      <c r="K38" s="36"/>
      <c r="L38" s="36"/>
      <c r="M38" s="36"/>
      <c r="N38" s="36"/>
    </row>
    <row r="39" spans="1:14" ht="12.75" customHeight="1" x14ac:dyDescent="0.2">
      <c r="A39" s="72">
        <v>35</v>
      </c>
      <c r="B39" s="30" t="s">
        <v>209</v>
      </c>
      <c r="C39" s="21"/>
      <c r="D39" s="21"/>
      <c r="E39" s="21"/>
      <c r="F39" s="21"/>
      <c r="G39" s="21"/>
      <c r="H39" s="36"/>
      <c r="I39" s="36"/>
      <c r="J39" s="36"/>
      <c r="K39" s="36"/>
      <c r="L39" s="36"/>
      <c r="M39" s="36"/>
      <c r="N39" s="36"/>
    </row>
    <row r="40" spans="1:14" ht="12.75" customHeight="1" x14ac:dyDescent="0.2">
      <c r="A40" s="72">
        <v>36</v>
      </c>
      <c r="B40" s="30" t="s">
        <v>215</v>
      </c>
      <c r="C40" s="21"/>
      <c r="D40" s="21"/>
      <c r="E40" s="21"/>
      <c r="F40" s="21"/>
      <c r="G40" s="21"/>
      <c r="H40" s="36"/>
      <c r="I40" s="36"/>
      <c r="J40" s="36"/>
      <c r="K40" s="36"/>
      <c r="L40" s="36"/>
      <c r="M40" s="36"/>
      <c r="N40" s="36"/>
    </row>
    <row r="41" spans="1:14" ht="12.75" customHeight="1" x14ac:dyDescent="0.2">
      <c r="A41" s="72">
        <v>37</v>
      </c>
      <c r="B41" s="30" t="s">
        <v>256</v>
      </c>
      <c r="C41" s="21"/>
      <c r="D41" s="21"/>
      <c r="E41" s="21"/>
      <c r="F41" s="21"/>
      <c r="G41" s="21"/>
      <c r="H41" s="36"/>
      <c r="I41" s="36"/>
      <c r="J41" s="36"/>
      <c r="K41" s="36"/>
      <c r="L41" s="36"/>
      <c r="M41" s="36"/>
      <c r="N41" s="36"/>
    </row>
    <row r="42" spans="1:14" ht="12.75" customHeight="1" x14ac:dyDescent="0.2">
      <c r="A42" s="72">
        <v>38</v>
      </c>
      <c r="B42" s="30" t="s">
        <v>257</v>
      </c>
      <c r="C42" s="21"/>
      <c r="D42" s="21"/>
      <c r="E42" s="21"/>
      <c r="F42" s="21"/>
      <c r="G42" s="21"/>
      <c r="H42" s="36"/>
      <c r="I42" s="36"/>
      <c r="J42" s="36"/>
      <c r="K42" s="36"/>
      <c r="L42" s="36"/>
      <c r="M42" s="36"/>
      <c r="N42" s="36"/>
    </row>
    <row r="43" spans="1:14" ht="12.75" customHeight="1" x14ac:dyDescent="0.2">
      <c r="A43" s="72">
        <v>39</v>
      </c>
      <c r="B43" s="30" t="s">
        <v>258</v>
      </c>
      <c r="C43" s="21"/>
      <c r="D43" s="21"/>
      <c r="E43" s="21"/>
      <c r="F43" s="21"/>
      <c r="G43" s="21"/>
      <c r="H43" s="36"/>
      <c r="I43" s="36"/>
      <c r="J43" s="36"/>
      <c r="K43" s="36"/>
      <c r="L43" s="36"/>
      <c r="M43" s="36"/>
      <c r="N43" s="36"/>
    </row>
    <row r="44" spans="1:14" ht="12.75" customHeight="1" x14ac:dyDescent="0.2">
      <c r="A44" s="72">
        <v>40</v>
      </c>
      <c r="B44" s="30" t="s">
        <v>259</v>
      </c>
      <c r="C44" s="21"/>
      <c r="D44" s="21"/>
      <c r="E44" s="21"/>
      <c r="F44" s="21"/>
      <c r="G44" s="21"/>
      <c r="H44" s="36"/>
      <c r="I44" s="36"/>
      <c r="J44" s="36"/>
      <c r="K44" s="36"/>
      <c r="L44" s="36"/>
      <c r="M44" s="36"/>
      <c r="N44" s="36"/>
    </row>
    <row r="45" spans="1:14" ht="12.75" customHeight="1" x14ac:dyDescent="0.2">
      <c r="A45" s="72">
        <v>41</v>
      </c>
      <c r="B45" s="30" t="s">
        <v>953</v>
      </c>
      <c r="C45" s="21"/>
      <c r="D45" s="21"/>
      <c r="E45" s="21"/>
      <c r="F45" s="21"/>
      <c r="G45" s="21"/>
      <c r="H45" s="36"/>
      <c r="I45" s="36"/>
      <c r="J45" s="36"/>
      <c r="K45" s="36"/>
      <c r="L45" s="36"/>
      <c r="M45" s="36"/>
      <c r="N45" s="36"/>
    </row>
    <row r="46" spans="1:14" ht="12.75" customHeight="1" x14ac:dyDescent="0.2">
      <c r="A46" s="72">
        <v>42</v>
      </c>
      <c r="B46" s="30" t="s">
        <v>260</v>
      </c>
      <c r="C46" s="21"/>
      <c r="D46" s="21"/>
      <c r="E46" s="21"/>
      <c r="F46" s="21"/>
      <c r="G46" s="21"/>
      <c r="H46" s="36"/>
      <c r="I46" s="36"/>
      <c r="J46" s="36"/>
      <c r="K46" s="36"/>
      <c r="L46" s="36"/>
      <c r="M46" s="36"/>
      <c r="N46" s="36"/>
    </row>
    <row r="47" spans="1:14" ht="12.75" customHeight="1" x14ac:dyDescent="0.2">
      <c r="A47" s="72"/>
      <c r="B47" s="32" t="s">
        <v>954</v>
      </c>
      <c r="C47" s="23"/>
      <c r="D47" s="23"/>
      <c r="E47" s="23"/>
      <c r="F47" s="23"/>
      <c r="G47" s="23"/>
      <c r="H47" s="36"/>
      <c r="I47" s="36"/>
      <c r="J47" s="36"/>
      <c r="K47" s="36"/>
      <c r="L47" s="36"/>
      <c r="M47" s="36"/>
      <c r="N47" s="36"/>
    </row>
    <row r="48" spans="1:14" ht="12.75" customHeight="1" x14ac:dyDescent="0.2">
      <c r="A48" s="72">
        <v>43</v>
      </c>
      <c r="B48" s="30" t="s">
        <v>221</v>
      </c>
      <c r="C48" s="21"/>
      <c r="D48" s="21"/>
      <c r="E48" s="21"/>
      <c r="F48" s="21"/>
      <c r="G48" s="21"/>
      <c r="H48" s="36"/>
      <c r="I48" s="36"/>
      <c r="J48" s="36"/>
      <c r="K48" s="36"/>
      <c r="L48" s="36"/>
      <c r="M48" s="36"/>
      <c r="N48" s="36"/>
    </row>
    <row r="49" spans="1:14" ht="12.75" customHeight="1" x14ac:dyDescent="0.2">
      <c r="A49" s="72">
        <v>44</v>
      </c>
      <c r="B49" s="30" t="s">
        <v>222</v>
      </c>
      <c r="C49" s="21"/>
      <c r="D49" s="21"/>
      <c r="E49" s="21"/>
      <c r="F49" s="21"/>
      <c r="G49" s="21"/>
      <c r="H49" s="36"/>
      <c r="I49" s="36"/>
      <c r="J49" s="36"/>
      <c r="K49" s="36"/>
      <c r="L49" s="36"/>
      <c r="M49" s="36"/>
      <c r="N49" s="36"/>
    </row>
    <row r="50" spans="1:14" ht="12.75" customHeight="1" x14ac:dyDescent="0.2">
      <c r="A50" s="72">
        <v>45</v>
      </c>
      <c r="B50" s="30" t="s">
        <v>43</v>
      </c>
      <c r="C50" s="21"/>
      <c r="D50" s="21"/>
      <c r="E50" s="21"/>
      <c r="F50" s="21"/>
      <c r="G50" s="21"/>
      <c r="H50" s="36"/>
      <c r="I50" s="36"/>
      <c r="J50" s="36"/>
      <c r="K50" s="36"/>
      <c r="L50" s="36"/>
      <c r="M50" s="36"/>
      <c r="N50" s="36"/>
    </row>
    <row r="51" spans="1:14" ht="12.75" customHeight="1" x14ac:dyDescent="0.2">
      <c r="A51" s="34"/>
      <c r="B51" s="32" t="s">
        <v>955</v>
      </c>
      <c r="C51" s="23"/>
      <c r="D51" s="23"/>
      <c r="E51" s="23"/>
      <c r="F51" s="23"/>
      <c r="G51" s="23"/>
      <c r="H51" s="38"/>
      <c r="I51" s="38"/>
      <c r="J51" s="38"/>
      <c r="K51" s="38"/>
      <c r="L51" s="38"/>
      <c r="M51" s="38"/>
      <c r="N51" s="38"/>
    </row>
    <row r="52" spans="1:14" ht="12.75" customHeight="1" x14ac:dyDescent="0.2">
      <c r="A52" s="34"/>
      <c r="B52" s="35" t="s">
        <v>6</v>
      </c>
      <c r="C52" s="73">
        <f t="shared" ref="C52:D52" si="0">C51+C47+C25</f>
        <v>0</v>
      </c>
      <c r="D52" s="73">
        <f t="shared" si="0"/>
        <v>0</v>
      </c>
      <c r="E52" s="23" t="e">
        <f>D52*100/C52</f>
        <v>#DIV/0!</v>
      </c>
      <c r="F52" s="73">
        <f>F51+F47+F25</f>
        <v>0</v>
      </c>
      <c r="G52" s="23" t="e">
        <f>F52*100/C52</f>
        <v>#DIV/0!</v>
      </c>
      <c r="H52" s="36"/>
      <c r="I52" s="36"/>
      <c r="J52" s="36"/>
      <c r="K52" s="36"/>
      <c r="L52" s="36"/>
      <c r="M52" s="36"/>
      <c r="N52" s="36"/>
    </row>
    <row r="53" spans="1:14" ht="12.75" customHeight="1" x14ac:dyDescent="0.2">
      <c r="A53" s="70"/>
      <c r="B53" s="36"/>
      <c r="C53" s="28"/>
      <c r="D53" s="74" t="s">
        <v>59</v>
      </c>
      <c r="E53" s="28"/>
      <c r="F53" s="28"/>
      <c r="G53" s="28"/>
      <c r="H53" s="36"/>
      <c r="I53" s="36"/>
      <c r="J53" s="36"/>
      <c r="K53" s="36"/>
      <c r="L53" s="36"/>
      <c r="M53" s="36"/>
      <c r="N53" s="36"/>
    </row>
    <row r="54" spans="1:14" ht="12.75" customHeight="1" x14ac:dyDescent="0.2">
      <c r="A54" s="70"/>
      <c r="B54" s="36"/>
      <c r="C54" s="28"/>
      <c r="D54" s="28"/>
      <c r="E54" s="28"/>
      <c r="F54" s="28"/>
      <c r="G54" s="28"/>
      <c r="H54" s="36"/>
      <c r="I54" s="36"/>
      <c r="J54" s="36"/>
      <c r="K54" s="36"/>
      <c r="L54" s="36"/>
      <c r="M54" s="36"/>
      <c r="N54" s="36"/>
    </row>
    <row r="55" spans="1:14" ht="12.75" customHeight="1" x14ac:dyDescent="0.2">
      <c r="A55" s="70"/>
      <c r="B55" s="36"/>
      <c r="C55" s="28"/>
      <c r="D55" s="28"/>
      <c r="E55" s="28"/>
      <c r="F55" s="28"/>
      <c r="G55" s="28"/>
      <c r="H55" s="36"/>
      <c r="I55" s="36"/>
      <c r="J55" s="36"/>
      <c r="K55" s="36"/>
      <c r="L55" s="36"/>
      <c r="M55" s="36"/>
      <c r="N55" s="36"/>
    </row>
    <row r="56" spans="1:14" ht="12.75" customHeight="1" x14ac:dyDescent="0.2">
      <c r="A56" s="70"/>
      <c r="B56" s="36"/>
      <c r="C56" s="28"/>
      <c r="D56" s="28"/>
      <c r="E56" s="28"/>
      <c r="F56" s="28"/>
      <c r="G56" s="28"/>
      <c r="H56" s="36"/>
      <c r="I56" s="36"/>
      <c r="J56" s="36"/>
      <c r="K56" s="36"/>
      <c r="L56" s="36"/>
      <c r="M56" s="36"/>
      <c r="N56" s="36"/>
    </row>
    <row r="57" spans="1:14" ht="12.75" customHeight="1" x14ac:dyDescent="0.2">
      <c r="A57" s="70"/>
      <c r="B57" s="36"/>
      <c r="C57" s="28"/>
      <c r="D57" s="28"/>
      <c r="E57" s="28"/>
      <c r="F57" s="28"/>
      <c r="G57" s="28"/>
      <c r="H57" s="36"/>
      <c r="I57" s="36"/>
      <c r="J57" s="36"/>
      <c r="K57" s="36"/>
      <c r="L57" s="36"/>
      <c r="M57" s="36"/>
      <c r="N57" s="36"/>
    </row>
    <row r="58" spans="1:14" ht="12.75" customHeight="1" x14ac:dyDescent="0.2">
      <c r="A58" s="70"/>
      <c r="B58" s="36"/>
      <c r="C58" s="28"/>
      <c r="D58" s="28"/>
      <c r="E58" s="28"/>
      <c r="F58" s="28"/>
      <c r="G58" s="28"/>
      <c r="H58" s="36"/>
      <c r="I58" s="36"/>
      <c r="J58" s="36"/>
      <c r="K58" s="36"/>
      <c r="L58" s="36"/>
      <c r="M58" s="36"/>
      <c r="N58" s="36"/>
    </row>
    <row r="59" spans="1:14" ht="12.75" customHeight="1" x14ac:dyDescent="0.2">
      <c r="A59" s="70"/>
      <c r="B59" s="36"/>
      <c r="C59" s="28"/>
      <c r="D59" s="28"/>
      <c r="E59" s="28"/>
      <c r="F59" s="28"/>
      <c r="G59" s="28"/>
      <c r="H59" s="36"/>
      <c r="I59" s="36"/>
      <c r="J59" s="36"/>
      <c r="K59" s="36"/>
      <c r="L59" s="36"/>
      <c r="M59" s="36"/>
      <c r="N59" s="36"/>
    </row>
    <row r="60" spans="1:14" ht="12.75" customHeight="1" x14ac:dyDescent="0.2">
      <c r="A60" s="70"/>
      <c r="B60" s="36"/>
      <c r="C60" s="28"/>
      <c r="D60" s="28"/>
      <c r="E60" s="28"/>
      <c r="F60" s="28"/>
      <c r="G60" s="28"/>
      <c r="H60" s="36"/>
      <c r="I60" s="36"/>
      <c r="J60" s="36"/>
      <c r="K60" s="36"/>
      <c r="L60" s="36"/>
      <c r="M60" s="36"/>
      <c r="N60" s="36"/>
    </row>
    <row r="61" spans="1:14" ht="12.75" customHeight="1" x14ac:dyDescent="0.2">
      <c r="A61" s="70"/>
      <c r="B61" s="36"/>
      <c r="C61" s="28"/>
      <c r="D61" s="28"/>
      <c r="E61" s="28"/>
      <c r="F61" s="28"/>
      <c r="G61" s="28"/>
      <c r="H61" s="36"/>
      <c r="I61" s="36"/>
      <c r="J61" s="36"/>
      <c r="K61" s="36"/>
      <c r="L61" s="36"/>
      <c r="M61" s="36"/>
      <c r="N61" s="36"/>
    </row>
    <row r="62" spans="1:14" ht="12.75" customHeight="1" x14ac:dyDescent="0.2">
      <c r="A62" s="70"/>
      <c r="B62" s="36"/>
      <c r="C62" s="28"/>
      <c r="D62" s="28"/>
      <c r="E62" s="28"/>
      <c r="F62" s="28"/>
      <c r="G62" s="28"/>
      <c r="H62" s="36"/>
      <c r="I62" s="36"/>
      <c r="J62" s="36"/>
      <c r="K62" s="36"/>
      <c r="L62" s="36"/>
      <c r="M62" s="36"/>
      <c r="N62" s="36"/>
    </row>
    <row r="63" spans="1:14" ht="12.75" customHeight="1" x14ac:dyDescent="0.2">
      <c r="A63" s="70"/>
      <c r="B63" s="36"/>
      <c r="C63" s="28"/>
      <c r="D63" s="28"/>
      <c r="E63" s="28"/>
      <c r="F63" s="28"/>
      <c r="G63" s="28"/>
      <c r="H63" s="36"/>
      <c r="I63" s="36"/>
      <c r="J63" s="36"/>
      <c r="K63" s="36"/>
      <c r="L63" s="36"/>
      <c r="M63" s="36"/>
      <c r="N63" s="36"/>
    </row>
    <row r="64" spans="1:14" ht="12.75" customHeight="1" x14ac:dyDescent="0.2">
      <c r="A64" s="70"/>
      <c r="B64" s="36"/>
      <c r="C64" s="28"/>
      <c r="D64" s="28"/>
      <c r="E64" s="28"/>
      <c r="F64" s="28"/>
      <c r="G64" s="28"/>
      <c r="H64" s="36"/>
      <c r="I64" s="36"/>
      <c r="J64" s="36"/>
      <c r="K64" s="36"/>
      <c r="L64" s="36"/>
      <c r="M64" s="36"/>
      <c r="N64" s="36"/>
    </row>
    <row r="65" spans="1:14" ht="12.75" customHeight="1" x14ac:dyDescent="0.2">
      <c r="A65" s="70"/>
      <c r="B65" s="36"/>
      <c r="C65" s="28"/>
      <c r="D65" s="28"/>
      <c r="E65" s="28"/>
      <c r="F65" s="28"/>
      <c r="G65" s="28"/>
      <c r="H65" s="36"/>
      <c r="I65" s="36"/>
      <c r="J65" s="36"/>
      <c r="K65" s="36"/>
      <c r="L65" s="36"/>
      <c r="M65" s="36"/>
      <c r="N65" s="36"/>
    </row>
    <row r="66" spans="1:14" ht="12.75" customHeight="1" x14ac:dyDescent="0.2">
      <c r="A66" s="70"/>
      <c r="B66" s="36"/>
      <c r="C66" s="28"/>
      <c r="D66" s="28"/>
      <c r="E66" s="28"/>
      <c r="F66" s="28"/>
      <c r="G66" s="28"/>
      <c r="H66" s="36"/>
      <c r="I66" s="36"/>
      <c r="J66" s="36"/>
      <c r="K66" s="36"/>
      <c r="L66" s="36"/>
      <c r="M66" s="36"/>
      <c r="N66" s="36"/>
    </row>
    <row r="67" spans="1:14" ht="12.75" customHeight="1" x14ac:dyDescent="0.2">
      <c r="A67" s="70"/>
      <c r="B67" s="36"/>
      <c r="C67" s="28"/>
      <c r="D67" s="28"/>
      <c r="E67" s="28"/>
      <c r="F67" s="28"/>
      <c r="G67" s="28"/>
      <c r="H67" s="36"/>
      <c r="I67" s="36"/>
      <c r="J67" s="36"/>
      <c r="K67" s="36"/>
      <c r="L67" s="36"/>
      <c r="M67" s="36"/>
      <c r="N67" s="36"/>
    </row>
    <row r="68" spans="1:14" ht="12.75" customHeight="1" x14ac:dyDescent="0.2">
      <c r="A68" s="70"/>
      <c r="B68" s="36"/>
      <c r="C68" s="28"/>
      <c r="D68" s="28"/>
      <c r="E68" s="28"/>
      <c r="F68" s="28"/>
      <c r="G68" s="28"/>
      <c r="H68" s="36"/>
      <c r="I68" s="36"/>
      <c r="J68" s="36"/>
      <c r="K68" s="36"/>
      <c r="L68" s="36"/>
      <c r="M68" s="36"/>
      <c r="N68" s="36"/>
    </row>
    <row r="69" spans="1:14" ht="12.75" customHeight="1" x14ac:dyDescent="0.2">
      <c r="A69" s="70"/>
      <c r="B69" s="36"/>
      <c r="C69" s="28"/>
      <c r="D69" s="28"/>
      <c r="E69" s="28"/>
      <c r="F69" s="28"/>
      <c r="G69" s="28"/>
      <c r="H69" s="36"/>
      <c r="I69" s="36"/>
      <c r="J69" s="36"/>
      <c r="K69" s="36"/>
      <c r="L69" s="36"/>
      <c r="M69" s="36"/>
      <c r="N69" s="36"/>
    </row>
    <row r="70" spans="1:14" ht="12.75" customHeight="1" x14ac:dyDescent="0.2">
      <c r="A70" s="70"/>
      <c r="B70" s="36"/>
      <c r="C70" s="28"/>
      <c r="D70" s="28"/>
      <c r="E70" s="28"/>
      <c r="F70" s="28"/>
      <c r="G70" s="28"/>
      <c r="H70" s="36"/>
      <c r="I70" s="36"/>
      <c r="J70" s="36"/>
      <c r="K70" s="36"/>
      <c r="L70" s="36"/>
      <c r="M70" s="36"/>
      <c r="N70" s="36"/>
    </row>
    <row r="71" spans="1:14" ht="12.75" customHeight="1" x14ac:dyDescent="0.2">
      <c r="A71" s="70"/>
      <c r="B71" s="36"/>
      <c r="C71" s="28"/>
      <c r="D71" s="28"/>
      <c r="E71" s="28"/>
      <c r="F71" s="28"/>
      <c r="G71" s="28"/>
      <c r="H71" s="36"/>
      <c r="I71" s="36"/>
      <c r="J71" s="36"/>
      <c r="K71" s="36"/>
      <c r="L71" s="36"/>
      <c r="M71" s="36"/>
      <c r="N71" s="36"/>
    </row>
    <row r="72" spans="1:14" ht="12.75" customHeight="1" x14ac:dyDescent="0.2">
      <c r="A72" s="70"/>
      <c r="B72" s="36"/>
      <c r="C72" s="28"/>
      <c r="D72" s="28"/>
      <c r="E72" s="28"/>
      <c r="F72" s="28"/>
      <c r="G72" s="28"/>
      <c r="H72" s="36"/>
      <c r="I72" s="36"/>
      <c r="J72" s="36"/>
      <c r="K72" s="36"/>
      <c r="L72" s="36"/>
      <c r="M72" s="36"/>
      <c r="N72" s="36"/>
    </row>
    <row r="73" spans="1:14" ht="12.75" customHeight="1" x14ac:dyDescent="0.2">
      <c r="A73" s="70"/>
      <c r="B73" s="36"/>
      <c r="C73" s="28"/>
      <c r="D73" s="28"/>
      <c r="E73" s="28"/>
      <c r="F73" s="28"/>
      <c r="G73" s="28"/>
      <c r="H73" s="36"/>
      <c r="I73" s="36"/>
      <c r="J73" s="36"/>
      <c r="K73" s="36"/>
      <c r="L73" s="36"/>
      <c r="M73" s="36"/>
      <c r="N73" s="36"/>
    </row>
    <row r="74" spans="1:14" ht="12.75" customHeight="1" x14ac:dyDescent="0.2">
      <c r="A74" s="70"/>
      <c r="B74" s="36"/>
      <c r="C74" s="28"/>
      <c r="D74" s="28"/>
      <c r="E74" s="28"/>
      <c r="F74" s="28"/>
      <c r="G74" s="28"/>
      <c r="H74" s="36"/>
      <c r="I74" s="36"/>
      <c r="J74" s="36"/>
      <c r="K74" s="36"/>
      <c r="L74" s="36"/>
      <c r="M74" s="36"/>
      <c r="N74" s="36"/>
    </row>
    <row r="75" spans="1:14" ht="12.75" customHeight="1" x14ac:dyDescent="0.2">
      <c r="A75" s="70"/>
      <c r="B75" s="36"/>
      <c r="C75" s="28"/>
      <c r="D75" s="28"/>
      <c r="E75" s="28"/>
      <c r="F75" s="28"/>
      <c r="G75" s="28"/>
      <c r="H75" s="36"/>
      <c r="I75" s="36"/>
      <c r="J75" s="36"/>
      <c r="K75" s="36"/>
      <c r="L75" s="36"/>
      <c r="M75" s="36"/>
      <c r="N75" s="36"/>
    </row>
    <row r="76" spans="1:14" ht="12.75" customHeight="1" x14ac:dyDescent="0.2">
      <c r="A76" s="70"/>
      <c r="B76" s="36"/>
      <c r="C76" s="28"/>
      <c r="D76" s="28"/>
      <c r="E76" s="28"/>
      <c r="F76" s="28"/>
      <c r="G76" s="28"/>
      <c r="H76" s="36"/>
      <c r="I76" s="36"/>
      <c r="J76" s="36"/>
      <c r="K76" s="36"/>
      <c r="L76" s="36"/>
      <c r="M76" s="36"/>
      <c r="N76" s="36"/>
    </row>
    <row r="77" spans="1:14" ht="12.75" customHeight="1" x14ac:dyDescent="0.2">
      <c r="A77" s="70"/>
      <c r="B77" s="36"/>
      <c r="C77" s="28"/>
      <c r="D77" s="28"/>
      <c r="E77" s="28"/>
      <c r="F77" s="28"/>
      <c r="G77" s="28"/>
      <c r="H77" s="36"/>
      <c r="I77" s="36"/>
      <c r="J77" s="36"/>
      <c r="K77" s="36"/>
      <c r="L77" s="36"/>
      <c r="M77" s="36"/>
      <c r="N77" s="36"/>
    </row>
    <row r="78" spans="1:14" ht="12.75" customHeight="1" x14ac:dyDescent="0.2">
      <c r="A78" s="70"/>
      <c r="B78" s="36"/>
      <c r="C78" s="28"/>
      <c r="D78" s="28"/>
      <c r="E78" s="28"/>
      <c r="F78" s="28"/>
      <c r="G78" s="28"/>
      <c r="H78" s="36"/>
      <c r="I78" s="36"/>
      <c r="J78" s="36"/>
      <c r="K78" s="36"/>
      <c r="L78" s="36"/>
      <c r="M78" s="36"/>
      <c r="N78" s="36"/>
    </row>
    <row r="79" spans="1:14" ht="12.75" customHeight="1" x14ac:dyDescent="0.2">
      <c r="A79" s="70"/>
      <c r="B79" s="36"/>
      <c r="C79" s="28"/>
      <c r="D79" s="28"/>
      <c r="E79" s="28"/>
      <c r="F79" s="28"/>
      <c r="G79" s="28"/>
      <c r="H79" s="36"/>
      <c r="I79" s="36"/>
      <c r="J79" s="36"/>
      <c r="K79" s="36"/>
      <c r="L79" s="36"/>
      <c r="M79" s="36"/>
      <c r="N79" s="36"/>
    </row>
    <row r="80" spans="1:14" ht="12.75" customHeight="1" x14ac:dyDescent="0.2">
      <c r="A80" s="70"/>
      <c r="B80" s="36"/>
      <c r="C80" s="28"/>
      <c r="D80" s="28"/>
      <c r="E80" s="28"/>
      <c r="F80" s="28"/>
      <c r="G80" s="28"/>
      <c r="H80" s="36"/>
      <c r="I80" s="36"/>
      <c r="J80" s="36"/>
      <c r="K80" s="36"/>
      <c r="L80" s="36"/>
      <c r="M80" s="36"/>
      <c r="N80" s="36"/>
    </row>
    <row r="81" spans="1:14" ht="12.75" customHeight="1" x14ac:dyDescent="0.2">
      <c r="A81" s="70"/>
      <c r="B81" s="36"/>
      <c r="C81" s="28"/>
      <c r="D81" s="28"/>
      <c r="E81" s="28"/>
      <c r="F81" s="28"/>
      <c r="G81" s="28"/>
      <c r="H81" s="36"/>
      <c r="I81" s="36"/>
      <c r="J81" s="36"/>
      <c r="K81" s="36"/>
      <c r="L81" s="36"/>
      <c r="M81" s="36"/>
      <c r="N81" s="36"/>
    </row>
    <row r="82" spans="1:14" ht="12.75" customHeight="1" x14ac:dyDescent="0.2">
      <c r="A82" s="70"/>
      <c r="B82" s="36"/>
      <c r="C82" s="28"/>
      <c r="D82" s="28"/>
      <c r="E82" s="28"/>
      <c r="F82" s="28"/>
      <c r="G82" s="28"/>
      <c r="H82" s="36"/>
      <c r="I82" s="36"/>
      <c r="J82" s="36"/>
      <c r="K82" s="36"/>
      <c r="L82" s="36"/>
      <c r="M82" s="36"/>
      <c r="N82" s="36"/>
    </row>
    <row r="83" spans="1:14" ht="12.75" customHeight="1" x14ac:dyDescent="0.2">
      <c r="A83" s="70"/>
      <c r="B83" s="36"/>
      <c r="C83" s="28"/>
      <c r="D83" s="28"/>
      <c r="E83" s="28"/>
      <c r="F83" s="28"/>
      <c r="G83" s="28"/>
      <c r="H83" s="36"/>
      <c r="I83" s="36"/>
      <c r="J83" s="36"/>
      <c r="K83" s="36"/>
      <c r="L83" s="36"/>
      <c r="M83" s="36"/>
      <c r="N83" s="36"/>
    </row>
    <row r="84" spans="1:14" ht="12.75" customHeight="1" x14ac:dyDescent="0.2">
      <c r="A84" s="70"/>
      <c r="B84" s="36"/>
      <c r="C84" s="28"/>
      <c r="D84" s="28"/>
      <c r="E84" s="28"/>
      <c r="F84" s="28"/>
      <c r="G84" s="28"/>
      <c r="H84" s="36"/>
      <c r="I84" s="36"/>
      <c r="J84" s="36"/>
      <c r="K84" s="36"/>
      <c r="L84" s="36"/>
      <c r="M84" s="36"/>
      <c r="N84" s="36"/>
    </row>
    <row r="85" spans="1:14" ht="12.75" customHeight="1" x14ac:dyDescent="0.2">
      <c r="A85" s="70"/>
      <c r="B85" s="36"/>
      <c r="C85" s="28"/>
      <c r="D85" s="28"/>
      <c r="E85" s="28"/>
      <c r="F85" s="28"/>
      <c r="G85" s="28"/>
      <c r="H85" s="36"/>
      <c r="I85" s="36"/>
      <c r="J85" s="36"/>
      <c r="K85" s="36"/>
      <c r="L85" s="36"/>
      <c r="M85" s="36"/>
      <c r="N85" s="36"/>
    </row>
    <row r="86" spans="1:14" ht="12.75" customHeight="1" x14ac:dyDescent="0.2">
      <c r="A86" s="70"/>
      <c r="B86" s="36"/>
      <c r="C86" s="28"/>
      <c r="D86" s="28"/>
      <c r="E86" s="28"/>
      <c r="F86" s="28"/>
      <c r="G86" s="28"/>
      <c r="H86" s="36"/>
      <c r="I86" s="36"/>
      <c r="J86" s="36"/>
      <c r="K86" s="36"/>
      <c r="L86" s="36"/>
      <c r="M86" s="36"/>
      <c r="N86" s="36"/>
    </row>
    <row r="87" spans="1:14" ht="12.75" customHeight="1" x14ac:dyDescent="0.2">
      <c r="A87" s="70"/>
      <c r="B87" s="36"/>
      <c r="C87" s="28"/>
      <c r="D87" s="28"/>
      <c r="E87" s="28"/>
      <c r="F87" s="28"/>
      <c r="G87" s="28"/>
      <c r="H87" s="36"/>
      <c r="I87" s="36"/>
      <c r="J87" s="36"/>
      <c r="K87" s="36"/>
      <c r="L87" s="36"/>
      <c r="M87" s="36"/>
      <c r="N87" s="36"/>
    </row>
    <row r="88" spans="1:14" ht="12.75" customHeight="1" x14ac:dyDescent="0.2">
      <c r="A88" s="70"/>
      <c r="B88" s="36"/>
      <c r="C88" s="28"/>
      <c r="D88" s="28"/>
      <c r="E88" s="28"/>
      <c r="F88" s="28"/>
      <c r="G88" s="28"/>
      <c r="H88" s="36"/>
      <c r="I88" s="36"/>
      <c r="J88" s="36"/>
      <c r="K88" s="36"/>
      <c r="L88" s="36"/>
      <c r="M88" s="36"/>
      <c r="N88" s="36"/>
    </row>
    <row r="89" spans="1:14" ht="12.75" customHeight="1" x14ac:dyDescent="0.2">
      <c r="A89" s="70"/>
      <c r="B89" s="36"/>
      <c r="C89" s="28"/>
      <c r="D89" s="28"/>
      <c r="E89" s="28"/>
      <c r="F89" s="28"/>
      <c r="G89" s="28"/>
      <c r="H89" s="36"/>
      <c r="I89" s="36"/>
      <c r="J89" s="36"/>
      <c r="K89" s="36"/>
      <c r="L89" s="36"/>
      <c r="M89" s="36"/>
      <c r="N89" s="36"/>
    </row>
    <row r="90" spans="1:14" ht="12.75" customHeight="1" x14ac:dyDescent="0.2">
      <c r="A90" s="70"/>
      <c r="B90" s="36"/>
      <c r="C90" s="28"/>
      <c r="D90" s="28"/>
      <c r="E90" s="28"/>
      <c r="F90" s="28"/>
      <c r="G90" s="28"/>
      <c r="H90" s="36"/>
      <c r="I90" s="36"/>
      <c r="J90" s="36"/>
      <c r="K90" s="36"/>
      <c r="L90" s="36"/>
      <c r="M90" s="36"/>
      <c r="N90" s="36"/>
    </row>
    <row r="91" spans="1:14" ht="12.75" customHeight="1" x14ac:dyDescent="0.2">
      <c r="A91" s="70"/>
      <c r="B91" s="36"/>
      <c r="C91" s="28"/>
      <c r="D91" s="28"/>
      <c r="E91" s="28"/>
      <c r="F91" s="28"/>
      <c r="G91" s="28"/>
      <c r="H91" s="36"/>
      <c r="I91" s="36"/>
      <c r="J91" s="36"/>
      <c r="K91" s="36"/>
      <c r="L91" s="36"/>
      <c r="M91" s="36"/>
      <c r="N91" s="36"/>
    </row>
    <row r="92" spans="1:14" ht="12.75" customHeight="1" x14ac:dyDescent="0.2">
      <c r="A92" s="70"/>
      <c r="B92" s="36"/>
      <c r="C92" s="28"/>
      <c r="D92" s="28"/>
      <c r="E92" s="28"/>
      <c r="F92" s="28"/>
      <c r="G92" s="28"/>
      <c r="H92" s="36"/>
      <c r="I92" s="36"/>
      <c r="J92" s="36"/>
      <c r="K92" s="36"/>
      <c r="L92" s="36"/>
      <c r="M92" s="36"/>
      <c r="N92" s="36"/>
    </row>
    <row r="93" spans="1:14" ht="12.75" customHeight="1" x14ac:dyDescent="0.2">
      <c r="A93" s="70"/>
      <c r="B93" s="36"/>
      <c r="C93" s="28"/>
      <c r="D93" s="28"/>
      <c r="E93" s="28"/>
      <c r="F93" s="28"/>
      <c r="G93" s="28"/>
      <c r="H93" s="36"/>
      <c r="I93" s="36"/>
      <c r="J93" s="36"/>
      <c r="K93" s="36"/>
      <c r="L93" s="36"/>
      <c r="M93" s="36"/>
      <c r="N93" s="36"/>
    </row>
    <row r="94" spans="1:14" ht="12.75" customHeight="1" x14ac:dyDescent="0.2">
      <c r="A94" s="70"/>
      <c r="B94" s="36"/>
      <c r="C94" s="28"/>
      <c r="D94" s="28"/>
      <c r="E94" s="28"/>
      <c r="F94" s="28"/>
      <c r="G94" s="28"/>
      <c r="H94" s="36"/>
      <c r="I94" s="36"/>
      <c r="J94" s="36"/>
      <c r="K94" s="36"/>
      <c r="L94" s="36"/>
      <c r="M94" s="36"/>
      <c r="N94" s="36"/>
    </row>
    <row r="95" spans="1:14" ht="12.75" customHeight="1" x14ac:dyDescent="0.2">
      <c r="A95" s="70"/>
      <c r="B95" s="36"/>
      <c r="C95" s="28"/>
      <c r="D95" s="28"/>
      <c r="E95" s="28"/>
      <c r="F95" s="28"/>
      <c r="G95" s="28"/>
      <c r="H95" s="36"/>
      <c r="I95" s="36"/>
      <c r="J95" s="36"/>
      <c r="K95" s="36"/>
      <c r="L95" s="36"/>
      <c r="M95" s="36"/>
      <c r="N95" s="36"/>
    </row>
    <row r="96" spans="1:14" ht="12.75" customHeight="1" x14ac:dyDescent="0.2">
      <c r="A96" s="70"/>
      <c r="B96" s="36"/>
      <c r="C96" s="28"/>
      <c r="D96" s="28"/>
      <c r="E96" s="28"/>
      <c r="F96" s="28"/>
      <c r="G96" s="28"/>
      <c r="H96" s="36"/>
      <c r="I96" s="36"/>
      <c r="J96" s="36"/>
      <c r="K96" s="36"/>
      <c r="L96" s="36"/>
      <c r="M96" s="36"/>
      <c r="N96" s="36"/>
    </row>
    <row r="97" spans="1:14" ht="12.75" customHeight="1" x14ac:dyDescent="0.2">
      <c r="A97" s="70"/>
      <c r="B97" s="36"/>
      <c r="C97" s="28"/>
      <c r="D97" s="28"/>
      <c r="E97" s="28"/>
      <c r="F97" s="28"/>
      <c r="G97" s="28"/>
      <c r="H97" s="36"/>
      <c r="I97" s="36"/>
      <c r="J97" s="36"/>
      <c r="K97" s="36"/>
      <c r="L97" s="36"/>
      <c r="M97" s="36"/>
      <c r="N97" s="36"/>
    </row>
    <row r="98" spans="1:14" ht="12.75" customHeight="1" x14ac:dyDescent="0.2">
      <c r="A98" s="70"/>
      <c r="B98" s="36"/>
      <c r="C98" s="28"/>
      <c r="D98" s="28"/>
      <c r="E98" s="28"/>
      <c r="F98" s="28"/>
      <c r="G98" s="28"/>
      <c r="H98" s="36"/>
      <c r="I98" s="36"/>
      <c r="J98" s="36"/>
      <c r="K98" s="36"/>
      <c r="L98" s="36"/>
      <c r="M98" s="36"/>
      <c r="N98" s="36"/>
    </row>
    <row r="99" spans="1:14" ht="12.75" customHeight="1" x14ac:dyDescent="0.2">
      <c r="A99" s="70"/>
      <c r="B99" s="36"/>
      <c r="C99" s="28"/>
      <c r="D99" s="28"/>
      <c r="E99" s="28"/>
      <c r="F99" s="28"/>
      <c r="G99" s="28"/>
      <c r="H99" s="36"/>
      <c r="I99" s="36"/>
      <c r="J99" s="36"/>
      <c r="K99" s="36"/>
      <c r="L99" s="36"/>
      <c r="M99" s="36"/>
      <c r="N99" s="36"/>
    </row>
    <row r="100" spans="1:14" ht="12.75" customHeight="1" x14ac:dyDescent="0.2">
      <c r="A100" s="70"/>
      <c r="B100" s="36"/>
      <c r="C100" s="28"/>
      <c r="D100" s="28"/>
      <c r="E100" s="28"/>
      <c r="F100" s="28"/>
      <c r="G100" s="28"/>
      <c r="H100" s="36"/>
      <c r="I100" s="36"/>
      <c r="J100" s="36"/>
      <c r="K100" s="36"/>
      <c r="L100" s="36"/>
      <c r="M100" s="36"/>
      <c r="N100" s="36"/>
    </row>
  </sheetData>
  <mergeCells count="2">
    <mergeCell ref="B1:G1"/>
    <mergeCell ref="F2:G2"/>
  </mergeCells>
  <pageMargins left="1.45" right="0.7" top="0.5" bottom="0.5" header="0" footer="0"/>
  <pageSetup orientation="portrait"/>
  <rowBreaks count="1" manualBreakCount="1">
    <brk id="5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4.42578125" defaultRowHeight="15" customHeight="1" x14ac:dyDescent="0.2"/>
  <cols>
    <col min="1" max="1" width="35.85546875" customWidth="1"/>
    <col min="2" max="2" width="10.85546875" customWidth="1"/>
    <col min="3" max="11" width="9.140625" customWidth="1"/>
  </cols>
  <sheetData>
    <row r="1" spans="1:11" ht="12.75" customHeight="1" x14ac:dyDescent="0.25">
      <c r="A1" s="544" t="s">
        <v>956</v>
      </c>
      <c r="B1" s="526"/>
      <c r="C1" s="526"/>
      <c r="D1" s="526"/>
      <c r="E1" s="526"/>
      <c r="F1" s="526"/>
      <c r="G1" s="75"/>
      <c r="H1" s="75"/>
      <c r="I1" s="75"/>
      <c r="J1" s="75"/>
      <c r="K1" s="75"/>
    </row>
    <row r="2" spans="1:11" ht="12.75" customHeight="1" x14ac:dyDescent="0.2">
      <c r="A2" s="75"/>
      <c r="B2" s="75"/>
      <c r="C2" s="75"/>
      <c r="D2" s="75" t="s">
        <v>957</v>
      </c>
      <c r="E2" s="75"/>
      <c r="F2" s="75"/>
      <c r="G2" s="75"/>
      <c r="H2" s="75"/>
      <c r="I2" s="75"/>
      <c r="J2" s="75"/>
      <c r="K2" s="75"/>
    </row>
    <row r="3" spans="1:11" ht="12.75" customHeight="1" x14ac:dyDescent="0.2">
      <c r="A3" s="76" t="s">
        <v>240</v>
      </c>
      <c r="B3" s="77" t="s">
        <v>942</v>
      </c>
      <c r="C3" s="77" t="s">
        <v>943</v>
      </c>
      <c r="D3" s="77" t="s">
        <v>944</v>
      </c>
      <c r="E3" s="77" t="s">
        <v>945</v>
      </c>
      <c r="F3" s="77" t="s">
        <v>946</v>
      </c>
      <c r="G3" s="75"/>
      <c r="H3" s="75"/>
      <c r="I3" s="75"/>
      <c r="J3" s="75"/>
      <c r="K3" s="75"/>
    </row>
    <row r="4" spans="1:11" ht="15" customHeight="1" x14ac:dyDescent="0.2">
      <c r="A4" s="78" t="s">
        <v>192</v>
      </c>
      <c r="B4" s="79">
        <v>17.739999999999998</v>
      </c>
      <c r="C4" s="79">
        <v>15.53</v>
      </c>
      <c r="D4" s="79">
        <v>87.5</v>
      </c>
      <c r="E4" s="79">
        <v>10.43</v>
      </c>
      <c r="F4" s="79">
        <v>58.8</v>
      </c>
      <c r="G4" s="75"/>
      <c r="H4" s="75"/>
      <c r="I4" s="75"/>
      <c r="J4" s="75"/>
      <c r="K4" s="75"/>
    </row>
    <row r="5" spans="1:11" ht="15" customHeight="1" x14ac:dyDescent="0.2">
      <c r="A5" s="78" t="s">
        <v>193</v>
      </c>
      <c r="B5" s="79">
        <v>1.46</v>
      </c>
      <c r="C5" s="79">
        <v>1.01</v>
      </c>
      <c r="D5" s="79">
        <v>69.3</v>
      </c>
      <c r="E5" s="79">
        <v>0.94</v>
      </c>
      <c r="F5" s="79">
        <v>64.5</v>
      </c>
      <c r="G5" s="75"/>
      <c r="H5" s="75"/>
      <c r="I5" s="75"/>
      <c r="J5" s="75"/>
      <c r="K5" s="75"/>
    </row>
    <row r="6" spans="1:11" ht="15" customHeight="1" x14ac:dyDescent="0.2">
      <c r="A6" s="78" t="s">
        <v>7</v>
      </c>
      <c r="B6" s="79">
        <v>20.89</v>
      </c>
      <c r="C6" s="79">
        <v>16.18</v>
      </c>
      <c r="D6" s="79">
        <v>77.400000000000006</v>
      </c>
      <c r="E6" s="79">
        <v>12.2</v>
      </c>
      <c r="F6" s="79">
        <v>58.4</v>
      </c>
      <c r="G6" s="75"/>
      <c r="H6" s="75"/>
      <c r="I6" s="75"/>
      <c r="J6" s="75"/>
      <c r="K6" s="75"/>
    </row>
    <row r="7" spans="1:11" ht="15" customHeight="1" x14ac:dyDescent="0.2">
      <c r="A7" s="78" t="s">
        <v>8</v>
      </c>
      <c r="B7" s="79">
        <v>66.290000000000006</v>
      </c>
      <c r="C7" s="79">
        <v>54.92</v>
      </c>
      <c r="D7" s="79">
        <v>82.8</v>
      </c>
      <c r="E7" s="79">
        <v>33.21</v>
      </c>
      <c r="F7" s="79">
        <v>50.1</v>
      </c>
      <c r="G7" s="75"/>
      <c r="H7" s="75"/>
      <c r="I7" s="75"/>
      <c r="J7" s="75"/>
      <c r="K7" s="75"/>
    </row>
    <row r="8" spans="1:11" ht="15" customHeight="1" x14ac:dyDescent="0.2">
      <c r="A8" s="78" t="s">
        <v>9</v>
      </c>
      <c r="B8" s="79">
        <v>14.13</v>
      </c>
      <c r="C8" s="79">
        <v>10.57</v>
      </c>
      <c r="D8" s="79">
        <v>74.8</v>
      </c>
      <c r="E8" s="79">
        <v>5.85</v>
      </c>
      <c r="F8" s="79">
        <v>41.4</v>
      </c>
      <c r="G8" s="75"/>
      <c r="H8" s="75"/>
      <c r="I8" s="75"/>
      <c r="J8" s="75"/>
      <c r="K8" s="75"/>
    </row>
    <row r="9" spans="1:11" ht="15" customHeight="1" x14ac:dyDescent="0.2">
      <c r="A9" s="78" t="s">
        <v>10</v>
      </c>
      <c r="B9" s="79">
        <v>20.29</v>
      </c>
      <c r="C9" s="79">
        <v>15.96</v>
      </c>
      <c r="D9" s="79">
        <v>78.599999999999994</v>
      </c>
      <c r="E9" s="79">
        <v>10.93</v>
      </c>
      <c r="F9" s="79">
        <v>53.8</v>
      </c>
      <c r="G9" s="75"/>
      <c r="H9" s="75"/>
      <c r="I9" s="75"/>
      <c r="J9" s="75"/>
      <c r="K9" s="75"/>
    </row>
    <row r="10" spans="1:11" ht="15" customHeight="1" x14ac:dyDescent="0.2">
      <c r="A10" s="78" t="s">
        <v>11</v>
      </c>
      <c r="B10" s="79">
        <v>40.770000000000003</v>
      </c>
      <c r="C10" s="79">
        <v>37.07</v>
      </c>
      <c r="D10" s="79">
        <v>90.9</v>
      </c>
      <c r="E10" s="79">
        <v>26.12</v>
      </c>
      <c r="F10" s="79">
        <v>64.099999999999994</v>
      </c>
      <c r="G10" s="75"/>
      <c r="H10" s="75"/>
      <c r="I10" s="75"/>
      <c r="J10" s="75"/>
      <c r="K10" s="75"/>
    </row>
    <row r="11" spans="1:11" ht="15" customHeight="1" x14ac:dyDescent="0.2">
      <c r="A11" s="78" t="s">
        <v>194</v>
      </c>
      <c r="B11" s="79">
        <v>4.05</v>
      </c>
      <c r="C11" s="79">
        <v>2.86</v>
      </c>
      <c r="D11" s="79">
        <v>70.5</v>
      </c>
      <c r="E11" s="79">
        <v>2.06</v>
      </c>
      <c r="F11" s="79">
        <v>50.8</v>
      </c>
      <c r="G11" s="75"/>
      <c r="H11" s="75"/>
      <c r="I11" s="75"/>
      <c r="J11" s="75"/>
      <c r="K11" s="75"/>
    </row>
    <row r="12" spans="1:11" ht="15" customHeight="1" x14ac:dyDescent="0.2">
      <c r="A12" s="78" t="s">
        <v>195</v>
      </c>
      <c r="B12" s="79">
        <v>3.59</v>
      </c>
      <c r="C12" s="79">
        <v>3.22</v>
      </c>
      <c r="D12" s="79">
        <v>89.9</v>
      </c>
      <c r="E12" s="79">
        <v>2.0699999999999998</v>
      </c>
      <c r="F12" s="79">
        <v>57.6</v>
      </c>
      <c r="G12" s="75"/>
      <c r="H12" s="75"/>
      <c r="I12" s="75"/>
      <c r="J12" s="75"/>
      <c r="K12" s="75"/>
    </row>
    <row r="13" spans="1:11" ht="15" customHeight="1" x14ac:dyDescent="0.2">
      <c r="A13" s="78" t="s">
        <v>253</v>
      </c>
      <c r="B13" s="79">
        <v>4.67</v>
      </c>
      <c r="C13" s="79">
        <v>3.31</v>
      </c>
      <c r="D13" s="79">
        <v>70.900000000000006</v>
      </c>
      <c r="E13" s="79">
        <v>2.4300000000000002</v>
      </c>
      <c r="F13" s="79">
        <v>52</v>
      </c>
      <c r="G13" s="75"/>
      <c r="H13" s="75"/>
      <c r="I13" s="75"/>
      <c r="J13" s="75"/>
      <c r="K13" s="75"/>
    </row>
    <row r="14" spans="1:11" ht="15" customHeight="1" x14ac:dyDescent="0.2">
      <c r="A14" s="78" t="s">
        <v>12</v>
      </c>
      <c r="B14" s="79">
        <v>1.79</v>
      </c>
      <c r="C14" s="79">
        <v>1.38</v>
      </c>
      <c r="D14" s="79">
        <v>77.099999999999994</v>
      </c>
      <c r="E14" s="79">
        <v>0.73</v>
      </c>
      <c r="F14" s="79">
        <v>41</v>
      </c>
      <c r="G14" s="75"/>
      <c r="H14" s="75"/>
      <c r="I14" s="75"/>
      <c r="J14" s="75"/>
      <c r="K14" s="75"/>
    </row>
    <row r="15" spans="1:11" ht="15" customHeight="1" x14ac:dyDescent="0.2">
      <c r="A15" s="78" t="s">
        <v>13</v>
      </c>
      <c r="B15" s="79">
        <v>1.91</v>
      </c>
      <c r="C15" s="79">
        <v>1.47</v>
      </c>
      <c r="D15" s="79">
        <v>77</v>
      </c>
      <c r="E15" s="79">
        <v>0.8</v>
      </c>
      <c r="F15" s="79">
        <v>42</v>
      </c>
      <c r="G15" s="75"/>
      <c r="H15" s="75"/>
      <c r="I15" s="75"/>
      <c r="J15" s="75"/>
      <c r="K15" s="75"/>
    </row>
    <row r="16" spans="1:11" ht="15" customHeight="1" x14ac:dyDescent="0.2">
      <c r="A16" s="78" t="s">
        <v>196</v>
      </c>
      <c r="B16" s="79">
        <v>4.3099999999999996</v>
      </c>
      <c r="C16" s="79">
        <v>2.92</v>
      </c>
      <c r="D16" s="79">
        <v>67.8</v>
      </c>
      <c r="E16" s="79">
        <v>2.62</v>
      </c>
      <c r="F16" s="79">
        <v>60.9</v>
      </c>
      <c r="G16" s="75"/>
      <c r="H16" s="75"/>
      <c r="I16" s="75"/>
      <c r="J16" s="75"/>
      <c r="K16" s="75"/>
    </row>
    <row r="17" spans="1:11" ht="15" customHeight="1" x14ac:dyDescent="0.2">
      <c r="A17" s="78" t="s">
        <v>197</v>
      </c>
      <c r="B17" s="79">
        <v>0.94</v>
      </c>
      <c r="C17" s="79">
        <v>0.81</v>
      </c>
      <c r="D17" s="79">
        <v>85.8</v>
      </c>
      <c r="E17" s="79">
        <v>0.62</v>
      </c>
      <c r="F17" s="79">
        <v>66.099999999999994</v>
      </c>
      <c r="G17" s="75"/>
      <c r="H17" s="75"/>
      <c r="I17" s="75"/>
      <c r="J17" s="75"/>
      <c r="K17" s="75"/>
    </row>
    <row r="18" spans="1:11" ht="15" customHeight="1" x14ac:dyDescent="0.2">
      <c r="A18" s="78" t="s">
        <v>14</v>
      </c>
      <c r="B18" s="79">
        <v>28.07</v>
      </c>
      <c r="C18" s="79">
        <v>25.99</v>
      </c>
      <c r="D18" s="79">
        <v>92.6</v>
      </c>
      <c r="E18" s="79">
        <v>19.03</v>
      </c>
      <c r="F18" s="79">
        <v>67.8</v>
      </c>
      <c r="G18" s="75"/>
      <c r="H18" s="75"/>
      <c r="I18" s="75"/>
      <c r="J18" s="75"/>
      <c r="K18" s="75"/>
    </row>
    <row r="19" spans="1:11" ht="15" customHeight="1" x14ac:dyDescent="0.2">
      <c r="A19" s="78" t="s">
        <v>15</v>
      </c>
      <c r="B19" s="79">
        <v>214.91</v>
      </c>
      <c r="C19" s="79">
        <v>173.98</v>
      </c>
      <c r="D19" s="79">
        <v>81</v>
      </c>
      <c r="E19" s="79">
        <v>88.35</v>
      </c>
      <c r="F19" s="79">
        <v>41.1</v>
      </c>
      <c r="G19" s="75"/>
      <c r="H19" s="75"/>
      <c r="I19" s="75"/>
      <c r="J19" s="75"/>
      <c r="K19" s="75"/>
    </row>
    <row r="20" spans="1:11" ht="15" customHeight="1" x14ac:dyDescent="0.2">
      <c r="A20" s="78" t="s">
        <v>198</v>
      </c>
      <c r="B20" s="79">
        <v>3.95</v>
      </c>
      <c r="C20" s="79">
        <v>3.28</v>
      </c>
      <c r="D20" s="79">
        <v>83.2</v>
      </c>
      <c r="E20" s="79">
        <v>2.34</v>
      </c>
      <c r="F20" s="79">
        <v>59.4</v>
      </c>
      <c r="G20" s="75"/>
      <c r="H20" s="75"/>
      <c r="I20" s="75"/>
      <c r="J20" s="75"/>
      <c r="K20" s="75"/>
    </row>
    <row r="21" spans="1:11" ht="15" customHeight="1" x14ac:dyDescent="0.2">
      <c r="A21" s="78" t="s">
        <v>16</v>
      </c>
      <c r="B21" s="79">
        <v>11.26</v>
      </c>
      <c r="C21" s="79">
        <v>9.08</v>
      </c>
      <c r="D21" s="79">
        <v>80.599999999999994</v>
      </c>
      <c r="E21" s="79">
        <v>3.11</v>
      </c>
      <c r="F21" s="79">
        <v>27.6</v>
      </c>
      <c r="G21" s="75"/>
      <c r="H21" s="75"/>
      <c r="I21" s="75"/>
      <c r="J21" s="75"/>
      <c r="K21" s="75"/>
    </row>
    <row r="22" spans="1:11" ht="15" customHeight="1" x14ac:dyDescent="0.2">
      <c r="A22" s="78" t="s">
        <v>17</v>
      </c>
      <c r="B22" s="79">
        <v>25.71</v>
      </c>
      <c r="C22" s="79">
        <v>20.68</v>
      </c>
      <c r="D22" s="79">
        <v>80.400000000000006</v>
      </c>
      <c r="E22" s="79">
        <v>9.66</v>
      </c>
      <c r="F22" s="79">
        <v>37.6</v>
      </c>
      <c r="G22" s="75"/>
      <c r="H22" s="75"/>
      <c r="I22" s="75"/>
      <c r="J22" s="75"/>
      <c r="K22" s="75"/>
    </row>
    <row r="23" spans="1:11" ht="15" customHeight="1" x14ac:dyDescent="0.2">
      <c r="A23" s="78" t="s">
        <v>200</v>
      </c>
      <c r="B23" s="79">
        <v>0.57999999999999996</v>
      </c>
      <c r="C23" s="79">
        <v>0.42</v>
      </c>
      <c r="D23" s="79">
        <v>71.3</v>
      </c>
      <c r="E23" s="79">
        <v>0.32</v>
      </c>
      <c r="F23" s="79">
        <v>55.6</v>
      </c>
      <c r="G23" s="75"/>
      <c r="H23" s="75"/>
      <c r="I23" s="75"/>
      <c r="J23" s="75"/>
      <c r="K23" s="75"/>
    </row>
    <row r="24" spans="1:11" ht="15" customHeight="1" x14ac:dyDescent="0.2">
      <c r="A24" s="78" t="s">
        <v>201</v>
      </c>
      <c r="B24" s="79">
        <v>2.44</v>
      </c>
      <c r="C24" s="79">
        <v>1.88</v>
      </c>
      <c r="D24" s="79">
        <v>77.099999999999994</v>
      </c>
      <c r="E24" s="79">
        <v>1.63</v>
      </c>
      <c r="F24" s="79">
        <v>66.900000000000006</v>
      </c>
      <c r="G24" s="75"/>
      <c r="H24" s="75"/>
      <c r="I24" s="75"/>
      <c r="J24" s="75"/>
      <c r="K24" s="75"/>
    </row>
    <row r="25" spans="1:11" ht="15" customHeight="1" x14ac:dyDescent="0.2">
      <c r="A25" s="78" t="s">
        <v>948</v>
      </c>
      <c r="B25" s="79">
        <v>7.22</v>
      </c>
      <c r="C25" s="79">
        <v>7.22</v>
      </c>
      <c r="D25" s="79">
        <v>100</v>
      </c>
      <c r="E25" s="79">
        <v>7.22</v>
      </c>
      <c r="F25" s="79">
        <v>100</v>
      </c>
      <c r="G25" s="75"/>
      <c r="H25" s="75"/>
      <c r="I25" s="75"/>
      <c r="J25" s="75"/>
      <c r="K25" s="75"/>
    </row>
    <row r="26" spans="1:11" ht="15" customHeight="1" x14ac:dyDescent="0.2">
      <c r="A26" s="78" t="s">
        <v>248</v>
      </c>
      <c r="B26" s="79">
        <v>6.09</v>
      </c>
      <c r="C26" s="79">
        <v>4.16</v>
      </c>
      <c r="D26" s="79">
        <v>68.3</v>
      </c>
      <c r="E26" s="79">
        <v>4</v>
      </c>
      <c r="F26" s="79">
        <v>65.7</v>
      </c>
      <c r="G26" s="75"/>
      <c r="H26" s="75"/>
      <c r="I26" s="75"/>
      <c r="J26" s="75"/>
      <c r="K26" s="75"/>
    </row>
    <row r="27" spans="1:11" ht="15" customHeight="1" x14ac:dyDescent="0.2">
      <c r="A27" s="78" t="s">
        <v>20</v>
      </c>
      <c r="B27" s="79">
        <v>4.16</v>
      </c>
      <c r="C27" s="79">
        <v>2.34</v>
      </c>
      <c r="D27" s="79">
        <v>56.2</v>
      </c>
      <c r="E27" s="79">
        <v>1.82</v>
      </c>
      <c r="F27" s="79">
        <v>43.7</v>
      </c>
      <c r="G27" s="75"/>
      <c r="H27" s="75"/>
      <c r="I27" s="75"/>
      <c r="J27" s="75"/>
      <c r="K27" s="75"/>
    </row>
    <row r="28" spans="1:11" ht="15" customHeight="1" x14ac:dyDescent="0.2">
      <c r="A28" s="78" t="s">
        <v>249</v>
      </c>
      <c r="B28" s="79">
        <v>0.04</v>
      </c>
      <c r="C28" s="79">
        <v>0.02</v>
      </c>
      <c r="D28" s="79">
        <v>63.3</v>
      </c>
      <c r="E28" s="79">
        <v>0.01</v>
      </c>
      <c r="F28" s="79">
        <v>15</v>
      </c>
      <c r="G28" s="75"/>
      <c r="H28" s="75"/>
      <c r="I28" s="75"/>
      <c r="J28" s="75"/>
      <c r="K28" s="75"/>
    </row>
    <row r="29" spans="1:11" ht="15" customHeight="1" x14ac:dyDescent="0.2">
      <c r="A29" s="78" t="s">
        <v>950</v>
      </c>
      <c r="B29" s="79">
        <v>0.36</v>
      </c>
      <c r="C29" s="79">
        <v>0.21</v>
      </c>
      <c r="D29" s="79">
        <v>57.4</v>
      </c>
      <c r="E29" s="79">
        <v>0.19</v>
      </c>
      <c r="F29" s="79">
        <v>52.9</v>
      </c>
      <c r="G29" s="75"/>
      <c r="H29" s="75"/>
      <c r="I29" s="75"/>
      <c r="J29" s="75"/>
      <c r="K29" s="75"/>
    </row>
    <row r="30" spans="1:11" ht="15" customHeight="1" x14ac:dyDescent="0.2">
      <c r="A30" s="78" t="s">
        <v>951</v>
      </c>
      <c r="B30" s="79">
        <v>0.01</v>
      </c>
      <c r="C30" s="79">
        <v>0</v>
      </c>
      <c r="D30" s="79">
        <v>56.6</v>
      </c>
      <c r="E30" s="79">
        <v>0</v>
      </c>
      <c r="F30" s="79">
        <v>46.2</v>
      </c>
      <c r="G30" s="75"/>
      <c r="H30" s="75"/>
      <c r="I30" s="75"/>
      <c r="J30" s="75"/>
      <c r="K30" s="75"/>
    </row>
    <row r="31" spans="1:11" ht="15" customHeight="1" x14ac:dyDescent="0.2">
      <c r="A31" s="78" t="s">
        <v>250</v>
      </c>
      <c r="B31" s="79">
        <v>0.28999999999999998</v>
      </c>
      <c r="C31" s="79">
        <v>0.23</v>
      </c>
      <c r="D31" s="79">
        <v>79.3</v>
      </c>
      <c r="E31" s="79">
        <v>0.18</v>
      </c>
      <c r="F31" s="79">
        <v>61.3</v>
      </c>
      <c r="G31" s="75"/>
      <c r="H31" s="75"/>
      <c r="I31" s="75"/>
      <c r="J31" s="75"/>
      <c r="K31" s="75"/>
    </row>
    <row r="32" spans="1:11" ht="15" customHeight="1" x14ac:dyDescent="0.2">
      <c r="A32" s="78" t="s">
        <v>251</v>
      </c>
      <c r="B32" s="79">
        <v>6.77</v>
      </c>
      <c r="C32" s="79">
        <v>4.76</v>
      </c>
      <c r="D32" s="79">
        <v>70.400000000000006</v>
      </c>
      <c r="E32" s="79">
        <v>4.62</v>
      </c>
      <c r="F32" s="79">
        <v>68.2</v>
      </c>
      <c r="G32" s="75"/>
      <c r="H32" s="75"/>
      <c r="I32" s="75"/>
      <c r="J32" s="75"/>
      <c r="K32" s="75"/>
    </row>
    <row r="33" spans="1:11" ht="15" customHeight="1" x14ac:dyDescent="0.2">
      <c r="A33" s="78" t="s">
        <v>252</v>
      </c>
      <c r="B33" s="79">
        <v>7.48</v>
      </c>
      <c r="C33" s="79">
        <v>5.14</v>
      </c>
      <c r="D33" s="79">
        <v>68.7</v>
      </c>
      <c r="E33" s="79">
        <v>4.82</v>
      </c>
      <c r="F33" s="79">
        <v>64.5</v>
      </c>
      <c r="G33" s="75"/>
      <c r="H33" s="75"/>
      <c r="I33" s="75"/>
      <c r="J33" s="75"/>
      <c r="K33" s="75"/>
    </row>
    <row r="34" spans="1:11" ht="15" customHeight="1" x14ac:dyDescent="0.2">
      <c r="A34" s="78" t="s">
        <v>952</v>
      </c>
      <c r="B34" s="79">
        <v>2.0299999999999998</v>
      </c>
      <c r="C34" s="79">
        <v>1.86</v>
      </c>
      <c r="D34" s="79">
        <v>91.4</v>
      </c>
      <c r="E34" s="79">
        <v>1.84</v>
      </c>
      <c r="F34" s="79">
        <v>90.7</v>
      </c>
      <c r="G34" s="75"/>
      <c r="H34" s="75"/>
      <c r="I34" s="75"/>
      <c r="J34" s="75"/>
      <c r="K34" s="75"/>
    </row>
    <row r="35" spans="1:11" ht="15" customHeight="1" x14ac:dyDescent="0.2">
      <c r="A35" s="78" t="s">
        <v>254</v>
      </c>
      <c r="B35" s="79">
        <v>1.07</v>
      </c>
      <c r="C35" s="79">
        <v>0.94</v>
      </c>
      <c r="D35" s="79">
        <v>87.3</v>
      </c>
      <c r="E35" s="79">
        <v>0.94</v>
      </c>
      <c r="F35" s="79">
        <v>87.3</v>
      </c>
      <c r="G35" s="75"/>
      <c r="H35" s="75"/>
      <c r="I35" s="75"/>
      <c r="J35" s="75"/>
      <c r="K35" s="75"/>
    </row>
    <row r="36" spans="1:11" ht="15" customHeight="1" x14ac:dyDescent="0.2">
      <c r="A36" s="78" t="s">
        <v>255</v>
      </c>
      <c r="B36" s="79">
        <v>0.03</v>
      </c>
      <c r="C36" s="79">
        <v>0.01</v>
      </c>
      <c r="D36" s="79">
        <v>47.9</v>
      </c>
      <c r="E36" s="79">
        <v>0</v>
      </c>
      <c r="F36" s="79">
        <v>0</v>
      </c>
      <c r="G36" s="75"/>
      <c r="H36" s="75"/>
      <c r="I36" s="75"/>
      <c r="J36" s="75"/>
      <c r="K36" s="75"/>
    </row>
    <row r="37" spans="1:11" ht="15" customHeight="1" x14ac:dyDescent="0.2">
      <c r="A37" s="78" t="s">
        <v>209</v>
      </c>
      <c r="B37" s="79">
        <v>0.36</v>
      </c>
      <c r="C37" s="79">
        <v>0.25</v>
      </c>
      <c r="D37" s="79">
        <v>69.900000000000006</v>
      </c>
      <c r="E37" s="79">
        <v>0.23</v>
      </c>
      <c r="F37" s="79">
        <v>62.5</v>
      </c>
      <c r="G37" s="75"/>
      <c r="H37" s="75"/>
      <c r="I37" s="75"/>
      <c r="J37" s="75"/>
      <c r="K37" s="75"/>
    </row>
    <row r="38" spans="1:11" ht="15" customHeight="1" x14ac:dyDescent="0.2">
      <c r="A38" s="78" t="s">
        <v>215</v>
      </c>
      <c r="B38" s="79">
        <v>0.12</v>
      </c>
      <c r="C38" s="79">
        <v>0.08</v>
      </c>
      <c r="D38" s="79">
        <v>61.4</v>
      </c>
      <c r="E38" s="79">
        <v>0.04</v>
      </c>
      <c r="F38" s="79">
        <v>29</v>
      </c>
      <c r="G38" s="75"/>
      <c r="H38" s="75"/>
      <c r="I38" s="75"/>
      <c r="J38" s="75"/>
      <c r="K38" s="75"/>
    </row>
    <row r="39" spans="1:11" ht="15" customHeight="1" x14ac:dyDescent="0.2">
      <c r="A39" s="78" t="s">
        <v>256</v>
      </c>
      <c r="B39" s="79">
        <v>1.08</v>
      </c>
      <c r="C39" s="79">
        <v>0.9</v>
      </c>
      <c r="D39" s="79">
        <v>82.6</v>
      </c>
      <c r="E39" s="79">
        <v>0.75</v>
      </c>
      <c r="F39" s="79">
        <v>69.599999999999994</v>
      </c>
      <c r="G39" s="75"/>
      <c r="H39" s="75"/>
      <c r="I39" s="75"/>
      <c r="J39" s="75"/>
      <c r="K39" s="75"/>
    </row>
    <row r="40" spans="1:11" ht="15" customHeight="1" x14ac:dyDescent="0.2">
      <c r="A40" s="78" t="s">
        <v>257</v>
      </c>
      <c r="B40" s="79">
        <v>0.05</v>
      </c>
      <c r="C40" s="79">
        <v>0.03</v>
      </c>
      <c r="D40" s="79">
        <v>55.4</v>
      </c>
      <c r="E40" s="79">
        <v>0.03</v>
      </c>
      <c r="F40" s="79">
        <v>49.2</v>
      </c>
      <c r="G40" s="75"/>
      <c r="H40" s="75"/>
      <c r="I40" s="75"/>
      <c r="J40" s="75"/>
      <c r="K40" s="75"/>
    </row>
    <row r="41" spans="1:11" ht="15" customHeight="1" x14ac:dyDescent="0.2">
      <c r="A41" s="78" t="s">
        <v>258</v>
      </c>
      <c r="B41" s="79">
        <v>1.56</v>
      </c>
      <c r="C41" s="79">
        <v>1.28</v>
      </c>
      <c r="D41" s="79">
        <v>82.3</v>
      </c>
      <c r="E41" s="79">
        <v>0.88</v>
      </c>
      <c r="F41" s="79">
        <v>56.4</v>
      </c>
      <c r="G41" s="75"/>
      <c r="H41" s="75"/>
      <c r="I41" s="75"/>
      <c r="J41" s="75"/>
      <c r="K41" s="75"/>
    </row>
    <row r="42" spans="1:11" ht="15" customHeight="1" x14ac:dyDescent="0.2">
      <c r="A42" s="78" t="s">
        <v>259</v>
      </c>
      <c r="B42" s="79">
        <v>7.0000000000000007E-2</v>
      </c>
      <c r="C42" s="79">
        <v>0.05</v>
      </c>
      <c r="D42" s="79">
        <v>66.8</v>
      </c>
      <c r="E42" s="79">
        <v>0.03</v>
      </c>
      <c r="F42" s="79">
        <v>35.299999999999997</v>
      </c>
      <c r="G42" s="75"/>
      <c r="H42" s="75"/>
      <c r="I42" s="75"/>
      <c r="J42" s="75"/>
      <c r="K42" s="75"/>
    </row>
    <row r="43" spans="1:11" ht="15" customHeight="1" x14ac:dyDescent="0.2">
      <c r="A43" s="78" t="s">
        <v>260</v>
      </c>
      <c r="B43" s="79">
        <v>0.54</v>
      </c>
      <c r="C43" s="79">
        <v>0.34</v>
      </c>
      <c r="D43" s="79">
        <v>62.8</v>
      </c>
      <c r="E43" s="79">
        <v>0.21</v>
      </c>
      <c r="F43" s="79">
        <v>38.5</v>
      </c>
      <c r="G43" s="75"/>
      <c r="H43" s="75"/>
      <c r="I43" s="75"/>
      <c r="J43" s="75"/>
      <c r="K43" s="75"/>
    </row>
    <row r="44" spans="1:11" ht="15" customHeight="1" x14ac:dyDescent="0.2">
      <c r="A44" s="78" t="s">
        <v>8</v>
      </c>
      <c r="B44" s="79">
        <v>20.8</v>
      </c>
      <c r="C44" s="79">
        <v>16.43</v>
      </c>
      <c r="D44" s="79">
        <v>79</v>
      </c>
      <c r="E44" s="79">
        <v>9.66</v>
      </c>
      <c r="F44" s="79">
        <v>46.4</v>
      </c>
      <c r="G44" s="75"/>
      <c r="H44" s="75"/>
      <c r="I44" s="75"/>
      <c r="J44" s="75"/>
      <c r="K44" s="75"/>
    </row>
    <row r="45" spans="1:11" ht="15" customHeight="1" x14ac:dyDescent="0.2">
      <c r="A45" s="78" t="s">
        <v>11</v>
      </c>
      <c r="B45" s="79">
        <v>8.77</v>
      </c>
      <c r="C45" s="79">
        <v>6.95</v>
      </c>
      <c r="D45" s="79">
        <v>79.2</v>
      </c>
      <c r="E45" s="79">
        <v>4.84</v>
      </c>
      <c r="F45" s="79">
        <v>55.2</v>
      </c>
      <c r="G45" s="75"/>
      <c r="H45" s="75"/>
      <c r="I45" s="75"/>
      <c r="J45" s="75"/>
      <c r="K45" s="75"/>
    </row>
    <row r="46" spans="1:11" ht="15" customHeight="1" x14ac:dyDescent="0.2">
      <c r="A46" s="78" t="s">
        <v>15</v>
      </c>
      <c r="B46" s="79">
        <v>22.89</v>
      </c>
      <c r="C46" s="79">
        <v>16.96</v>
      </c>
      <c r="D46" s="79">
        <v>74.099999999999994</v>
      </c>
      <c r="E46" s="79">
        <v>0</v>
      </c>
      <c r="F46" s="79">
        <v>0</v>
      </c>
      <c r="G46" s="75"/>
      <c r="H46" s="75"/>
      <c r="I46" s="75"/>
      <c r="J46" s="75"/>
      <c r="K46" s="75"/>
    </row>
    <row r="47" spans="1:11" ht="15" customHeight="1" x14ac:dyDescent="0.2">
      <c r="A47" s="80"/>
      <c r="B47" s="81">
        <v>581.55999999999995</v>
      </c>
      <c r="C47" s="81">
        <v>472.69</v>
      </c>
      <c r="D47" s="81">
        <v>81.28</v>
      </c>
      <c r="E47" s="81">
        <v>277.8</v>
      </c>
      <c r="F47" s="81">
        <v>47.77</v>
      </c>
      <c r="G47" s="75"/>
      <c r="H47" s="75"/>
      <c r="I47" s="75"/>
      <c r="J47" s="75"/>
      <c r="K47" s="75"/>
    </row>
    <row r="48" spans="1:11" ht="15" customHeight="1" x14ac:dyDescent="0.2">
      <c r="A48" s="75"/>
      <c r="B48" s="75"/>
      <c r="C48" s="75" t="s">
        <v>958</v>
      </c>
      <c r="D48" s="75"/>
      <c r="E48" s="75"/>
      <c r="F48" s="75"/>
      <c r="G48" s="75"/>
      <c r="H48" s="75"/>
      <c r="I48" s="75"/>
      <c r="J48" s="75"/>
      <c r="K48" s="75"/>
    </row>
    <row r="49" spans="1:11" ht="12.75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2.75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ht="12.75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 ht="12.75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2.75" customHeight="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ht="12.75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1" ht="12.75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 ht="12.75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 ht="12.75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ht="12.75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ht="12.75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2.75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2.75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ht="12.75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</row>
    <row r="63" spans="1:11" ht="12.75" customHeight="1" x14ac:dyDescent="0.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</row>
    <row r="64" spans="1:11" ht="12.75" customHeight="1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</row>
    <row r="65" spans="1:11" ht="12.75" customHeight="1" x14ac:dyDescent="0.2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</row>
    <row r="66" spans="1:11" ht="12.75" customHeight="1" x14ac:dyDescent="0.2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</row>
    <row r="67" spans="1:11" ht="12.75" customHeight="1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</row>
    <row r="68" spans="1:11" ht="12.75" customHeight="1" x14ac:dyDescent="0.2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 ht="12.75" customHeight="1" x14ac:dyDescent="0.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 ht="12.75" customHeight="1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</row>
    <row r="71" spans="1:11" ht="12.75" customHeight="1" x14ac:dyDescent="0.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</row>
    <row r="72" spans="1:11" ht="12.75" customHeight="1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</row>
    <row r="73" spans="1:11" ht="12.75" customHeight="1" x14ac:dyDescent="0.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</row>
    <row r="74" spans="1:11" ht="12.75" customHeight="1" x14ac:dyDescent="0.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</row>
    <row r="75" spans="1:11" ht="12.75" customHeight="1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</row>
    <row r="76" spans="1:11" ht="12.75" customHeight="1" x14ac:dyDescent="0.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</row>
    <row r="77" spans="1:11" ht="12.75" customHeight="1" x14ac:dyDescent="0.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</row>
    <row r="78" spans="1:11" ht="12.75" customHeight="1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11" ht="12.75" customHeight="1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</row>
    <row r="80" spans="1:11" ht="12.75" customHeight="1" x14ac:dyDescent="0.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</row>
    <row r="81" spans="1:11" ht="12.75" customHeight="1" x14ac:dyDescent="0.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</row>
    <row r="82" spans="1:11" ht="12.75" customHeight="1" x14ac:dyDescent="0.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</row>
    <row r="83" spans="1:11" ht="12.75" customHeight="1" x14ac:dyDescent="0.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</row>
    <row r="84" spans="1:11" ht="12.75" customHeight="1" x14ac:dyDescent="0.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</row>
    <row r="85" spans="1:11" ht="12.75" customHeight="1" x14ac:dyDescent="0.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</row>
    <row r="86" spans="1:11" ht="12.75" customHeight="1" x14ac:dyDescent="0.2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</row>
    <row r="87" spans="1:11" ht="12.75" customHeight="1" x14ac:dyDescent="0.2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</row>
    <row r="88" spans="1:11" ht="12.75" customHeight="1" x14ac:dyDescent="0.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</row>
    <row r="89" spans="1:11" ht="12.75" customHeight="1" x14ac:dyDescent="0.2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</row>
    <row r="90" spans="1:11" ht="12.75" customHeight="1" x14ac:dyDescent="0.2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</row>
    <row r="91" spans="1:11" ht="12.75" customHeight="1" x14ac:dyDescent="0.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</row>
    <row r="92" spans="1:11" ht="12.75" customHeight="1" x14ac:dyDescent="0.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 ht="12.75" customHeight="1" x14ac:dyDescent="0.2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 ht="12.75" customHeight="1" x14ac:dyDescent="0.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</row>
    <row r="95" spans="1:11" ht="12.75" customHeight="1" x14ac:dyDescent="0.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</row>
    <row r="96" spans="1:11" ht="12.75" customHeight="1" x14ac:dyDescent="0.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11" ht="12.75" customHeight="1" x14ac:dyDescent="0.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</row>
    <row r="98" spans="1:11" ht="12.75" customHeight="1" x14ac:dyDescent="0.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</row>
    <row r="99" spans="1:11" ht="12.75" customHeight="1" x14ac:dyDescent="0.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 ht="12.75" customHeight="1" x14ac:dyDescent="0.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</row>
  </sheetData>
  <mergeCells count="1">
    <mergeCell ref="A1:F1"/>
  </mergeCells>
  <pageMargins left="1.45" right="0.7" top="0.75" bottom="0.75" header="0" footer="0"/>
  <pageSetup scale="85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 x14ac:dyDescent="0.2"/>
  <cols>
    <col min="1" max="11" width="8.8554687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0" sqref="E10:E38"/>
    </sheetView>
  </sheetViews>
  <sheetFormatPr defaultColWidth="14.42578125" defaultRowHeight="15" customHeight="1" x14ac:dyDescent="0.2"/>
  <cols>
    <col min="1" max="1" width="5.140625" style="106" customWidth="1"/>
    <col min="2" max="2" width="20.42578125" style="106" customWidth="1"/>
    <col min="3" max="3" width="21.140625" style="106" customWidth="1"/>
    <col min="4" max="4" width="21.5703125" style="106" customWidth="1"/>
    <col min="5" max="5" width="21.42578125" style="106" customWidth="1"/>
    <col min="6" max="16384" width="14.42578125" style="106"/>
  </cols>
  <sheetData>
    <row r="1" spans="1:5" ht="13.5" customHeight="1" x14ac:dyDescent="0.2">
      <c r="A1" s="408" t="s">
        <v>1051</v>
      </c>
      <c r="B1" s="409"/>
      <c r="C1" s="409"/>
      <c r="D1" s="409"/>
      <c r="E1" s="410"/>
    </row>
    <row r="2" spans="1:5" ht="15" customHeight="1" x14ac:dyDescent="0.2">
      <c r="A2" s="411" t="s">
        <v>70</v>
      </c>
      <c r="B2" s="412"/>
      <c r="C2" s="412"/>
      <c r="D2" s="412"/>
      <c r="E2" s="412"/>
    </row>
    <row r="3" spans="1:5" ht="19.5" customHeight="1" x14ac:dyDescent="0.2">
      <c r="A3" s="330" t="s">
        <v>1</v>
      </c>
      <c r="B3" s="331" t="s">
        <v>71</v>
      </c>
      <c r="C3" s="332" t="s">
        <v>72</v>
      </c>
      <c r="D3" s="332" t="s">
        <v>1046</v>
      </c>
      <c r="E3" s="333" t="s">
        <v>1047</v>
      </c>
    </row>
    <row r="4" spans="1:5" ht="13.5" customHeight="1" x14ac:dyDescent="0.2">
      <c r="A4" s="328">
        <v>1</v>
      </c>
      <c r="B4" s="329" t="s">
        <v>887</v>
      </c>
      <c r="C4" s="214">
        <v>1545054.4799999993</v>
      </c>
      <c r="D4" s="214">
        <v>289074.70999999996</v>
      </c>
      <c r="E4" s="334">
        <v>18.709677473638347</v>
      </c>
    </row>
    <row r="5" spans="1:5" ht="13.5" customHeight="1" x14ac:dyDescent="0.2">
      <c r="A5" s="328">
        <v>2</v>
      </c>
      <c r="B5" s="329" t="s">
        <v>1049</v>
      </c>
      <c r="C5" s="214">
        <v>212105.39</v>
      </c>
      <c r="D5" s="214">
        <v>57446.28</v>
      </c>
      <c r="E5" s="334">
        <v>27.083837897754503</v>
      </c>
    </row>
    <row r="6" spans="1:5" ht="13.5" customHeight="1" x14ac:dyDescent="0.2">
      <c r="A6" s="328">
        <v>3</v>
      </c>
      <c r="B6" s="329" t="s">
        <v>970</v>
      </c>
      <c r="C6" s="214">
        <v>541830.3899999999</v>
      </c>
      <c r="D6" s="214">
        <v>152745.66999999998</v>
      </c>
      <c r="E6" s="334">
        <v>28.190679743895501</v>
      </c>
    </row>
    <row r="7" spans="1:5" ht="13.5" customHeight="1" x14ac:dyDescent="0.2">
      <c r="A7" s="328">
        <v>4</v>
      </c>
      <c r="B7" s="329" t="s">
        <v>1008</v>
      </c>
      <c r="C7" s="214">
        <v>338738.33999999997</v>
      </c>
      <c r="D7" s="214">
        <v>110712.77000000003</v>
      </c>
      <c r="E7" s="334">
        <v>32.683861531588079</v>
      </c>
    </row>
    <row r="8" spans="1:5" ht="13.5" customHeight="1" x14ac:dyDescent="0.2">
      <c r="A8" s="328">
        <v>5</v>
      </c>
      <c r="B8" s="329" t="s">
        <v>1006</v>
      </c>
      <c r="C8" s="214">
        <v>175812.86000000002</v>
      </c>
      <c r="D8" s="214">
        <v>57931.460000000006</v>
      </c>
      <c r="E8" s="334">
        <v>32.950638536907938</v>
      </c>
    </row>
    <row r="9" spans="1:5" ht="13.5" customHeight="1" x14ac:dyDescent="0.2">
      <c r="A9" s="328">
        <v>6</v>
      </c>
      <c r="B9" s="329" t="s">
        <v>886</v>
      </c>
      <c r="C9" s="214">
        <v>507849.56000000006</v>
      </c>
      <c r="D9" s="214">
        <v>201831.60000000003</v>
      </c>
      <c r="E9" s="334">
        <v>39.742399304234901</v>
      </c>
    </row>
    <row r="10" spans="1:5" ht="13.5" customHeight="1" x14ac:dyDescent="0.2">
      <c r="A10" s="328">
        <v>7</v>
      </c>
      <c r="B10" s="329" t="s">
        <v>988</v>
      </c>
      <c r="C10" s="214">
        <v>401332.93999999994</v>
      </c>
      <c r="D10" s="214">
        <v>174542.68999999997</v>
      </c>
      <c r="E10" s="334">
        <v>43.490746112193037</v>
      </c>
    </row>
    <row r="11" spans="1:5" ht="13.5" customHeight="1" x14ac:dyDescent="0.2">
      <c r="A11" s="328">
        <v>8</v>
      </c>
      <c r="B11" s="329" t="s">
        <v>885</v>
      </c>
      <c r="C11" s="214">
        <v>635410.71</v>
      </c>
      <c r="D11" s="214">
        <v>282696.15999999997</v>
      </c>
      <c r="E11" s="334">
        <v>44.490304546487735</v>
      </c>
    </row>
    <row r="12" spans="1:5" ht="13.5" customHeight="1" x14ac:dyDescent="0.2">
      <c r="A12" s="328">
        <v>9</v>
      </c>
      <c r="B12" s="329" t="s">
        <v>991</v>
      </c>
      <c r="C12" s="214">
        <v>1340793.6199999999</v>
      </c>
      <c r="D12" s="214">
        <v>597869.67000000004</v>
      </c>
      <c r="E12" s="334">
        <v>44.590730525701645</v>
      </c>
    </row>
    <row r="13" spans="1:5" ht="15.75" customHeight="1" x14ac:dyDescent="0.2">
      <c r="A13" s="328">
        <v>10</v>
      </c>
      <c r="B13" s="329" t="s">
        <v>883</v>
      </c>
      <c r="C13" s="214">
        <v>1680325.17</v>
      </c>
      <c r="D13" s="214">
        <v>778938.27</v>
      </c>
      <c r="E13" s="334">
        <v>46.356400767358622</v>
      </c>
    </row>
    <row r="14" spans="1:5" ht="13.5" customHeight="1" x14ac:dyDescent="0.2">
      <c r="A14" s="328">
        <v>11</v>
      </c>
      <c r="B14" s="329" t="s">
        <v>985</v>
      </c>
      <c r="C14" s="214">
        <v>484449.28999999986</v>
      </c>
      <c r="D14" s="214">
        <v>232389.59999999995</v>
      </c>
      <c r="E14" s="334">
        <v>47.969850466702098</v>
      </c>
    </row>
    <row r="15" spans="1:5" ht="13.5" customHeight="1" x14ac:dyDescent="0.2">
      <c r="A15" s="328">
        <v>12</v>
      </c>
      <c r="B15" s="329" t="s">
        <v>979</v>
      </c>
      <c r="C15" s="214">
        <v>193542.41999999998</v>
      </c>
      <c r="D15" s="214">
        <v>93971.48000000001</v>
      </c>
      <c r="E15" s="334">
        <v>48.553428235525843</v>
      </c>
    </row>
    <row r="16" spans="1:5" ht="13.5" customHeight="1" x14ac:dyDescent="0.2">
      <c r="A16" s="328">
        <v>13</v>
      </c>
      <c r="B16" s="329" t="s">
        <v>995</v>
      </c>
      <c r="C16" s="214">
        <v>418178.32</v>
      </c>
      <c r="D16" s="214">
        <v>207007.02999999997</v>
      </c>
      <c r="E16" s="334">
        <v>49.502095182744043</v>
      </c>
    </row>
    <row r="17" spans="1:5" ht="13.5" customHeight="1" x14ac:dyDescent="0.2">
      <c r="A17" s="328">
        <v>14</v>
      </c>
      <c r="B17" s="329" t="s">
        <v>873</v>
      </c>
      <c r="C17" s="214">
        <v>930550.80999999971</v>
      </c>
      <c r="D17" s="214">
        <v>484827.20999999985</v>
      </c>
      <c r="E17" s="334">
        <v>52.101100207521178</v>
      </c>
    </row>
    <row r="18" spans="1:5" ht="13.5" customHeight="1" x14ac:dyDescent="0.2">
      <c r="A18" s="328">
        <v>15</v>
      </c>
      <c r="B18" s="329" t="s">
        <v>974</v>
      </c>
      <c r="C18" s="214">
        <v>573267.99</v>
      </c>
      <c r="D18" s="214">
        <v>317245.51999999996</v>
      </c>
      <c r="E18" s="334">
        <v>55.339828061915675</v>
      </c>
    </row>
    <row r="19" spans="1:5" ht="13.5" customHeight="1" x14ac:dyDescent="0.2">
      <c r="A19" s="328">
        <v>16</v>
      </c>
      <c r="B19" s="329" t="s">
        <v>1048</v>
      </c>
      <c r="C19" s="214">
        <v>325916.63</v>
      </c>
      <c r="D19" s="214">
        <v>181608.34000000003</v>
      </c>
      <c r="E19" s="334">
        <v>55.722329971318132</v>
      </c>
    </row>
    <row r="20" spans="1:5" ht="13.5" customHeight="1" x14ac:dyDescent="0.2">
      <c r="A20" s="328">
        <v>17</v>
      </c>
      <c r="B20" s="329" t="s">
        <v>990</v>
      </c>
      <c r="C20" s="214">
        <v>1639999.2500000002</v>
      </c>
      <c r="D20" s="214">
        <v>963293.32000000041</v>
      </c>
      <c r="E20" s="334">
        <v>58.737424422602643</v>
      </c>
    </row>
    <row r="21" spans="1:5" ht="13.5" customHeight="1" x14ac:dyDescent="0.2">
      <c r="A21" s="328">
        <v>18</v>
      </c>
      <c r="B21" s="329" t="s">
        <v>876</v>
      </c>
      <c r="C21" s="214">
        <v>3424525.4400000004</v>
      </c>
      <c r="D21" s="214">
        <v>2137437.5599999996</v>
      </c>
      <c r="E21" s="334">
        <v>62.41558421595488</v>
      </c>
    </row>
    <row r="22" spans="1:5" ht="13.5" customHeight="1" x14ac:dyDescent="0.2">
      <c r="A22" s="328">
        <v>19</v>
      </c>
      <c r="B22" s="329" t="s">
        <v>969</v>
      </c>
      <c r="C22" s="214">
        <v>177073.11</v>
      </c>
      <c r="D22" s="214">
        <v>112591.95000000003</v>
      </c>
      <c r="E22" s="334">
        <v>63.585007345271137</v>
      </c>
    </row>
    <row r="23" spans="1:5" ht="13.5" customHeight="1" x14ac:dyDescent="0.2">
      <c r="A23" s="328">
        <v>20</v>
      </c>
      <c r="B23" s="329" t="s">
        <v>973</v>
      </c>
      <c r="C23" s="214">
        <v>966626.79000000015</v>
      </c>
      <c r="D23" s="214">
        <v>631672.84000000008</v>
      </c>
      <c r="E23" s="334">
        <v>65.348161931245457</v>
      </c>
    </row>
    <row r="24" spans="1:5" ht="13.5" customHeight="1" x14ac:dyDescent="0.2">
      <c r="A24" s="328">
        <v>21</v>
      </c>
      <c r="B24" s="329" t="s">
        <v>972</v>
      </c>
      <c r="C24" s="214">
        <v>704059.71999999974</v>
      </c>
      <c r="D24" s="214">
        <v>460400.87999999995</v>
      </c>
      <c r="E24" s="334">
        <v>65.392305073211702</v>
      </c>
    </row>
    <row r="25" spans="1:5" ht="13.5" customHeight="1" x14ac:dyDescent="0.2">
      <c r="A25" s="328">
        <v>22</v>
      </c>
      <c r="B25" s="329" t="s">
        <v>879</v>
      </c>
      <c r="C25" s="214">
        <v>813206.82999999973</v>
      </c>
      <c r="D25" s="214">
        <v>547597.61</v>
      </c>
      <c r="E25" s="334">
        <v>67.338048550330072</v>
      </c>
    </row>
    <row r="26" spans="1:5" ht="13.5" customHeight="1" x14ac:dyDescent="0.2">
      <c r="A26" s="328">
        <v>23</v>
      </c>
      <c r="B26" s="329" t="s">
        <v>977</v>
      </c>
      <c r="C26" s="214">
        <v>509797.7300000001</v>
      </c>
      <c r="D26" s="214">
        <v>355333.3600000001</v>
      </c>
      <c r="E26" s="334">
        <v>69.700851747613711</v>
      </c>
    </row>
    <row r="27" spans="1:5" ht="13.5" customHeight="1" x14ac:dyDescent="0.2">
      <c r="A27" s="328">
        <v>24</v>
      </c>
      <c r="B27" s="329" t="s">
        <v>994</v>
      </c>
      <c r="C27" s="214">
        <v>624733.70999999973</v>
      </c>
      <c r="D27" s="214">
        <v>442113.33</v>
      </c>
      <c r="E27" s="334">
        <v>70.768284618417695</v>
      </c>
    </row>
    <row r="28" spans="1:5" ht="13.5" customHeight="1" x14ac:dyDescent="0.2">
      <c r="A28" s="328">
        <v>25</v>
      </c>
      <c r="B28" s="329" t="s">
        <v>878</v>
      </c>
      <c r="C28" s="214">
        <v>4375090.5399999991</v>
      </c>
      <c r="D28" s="214">
        <v>3115090.26</v>
      </c>
      <c r="E28" s="334">
        <v>71.200589599684037</v>
      </c>
    </row>
    <row r="29" spans="1:5" ht="13.5" customHeight="1" x14ac:dyDescent="0.2">
      <c r="A29" s="328">
        <v>26</v>
      </c>
      <c r="B29" s="329" t="s">
        <v>978</v>
      </c>
      <c r="C29" s="214">
        <v>355793.76</v>
      </c>
      <c r="D29" s="214">
        <v>260143.38999999996</v>
      </c>
      <c r="E29" s="334">
        <v>73.116344142741553</v>
      </c>
    </row>
    <row r="30" spans="1:5" ht="13.5" customHeight="1" x14ac:dyDescent="0.2">
      <c r="A30" s="328">
        <v>27</v>
      </c>
      <c r="B30" s="329" t="s">
        <v>872</v>
      </c>
      <c r="C30" s="214">
        <v>13809283.48</v>
      </c>
      <c r="D30" s="214">
        <v>10361635.039999997</v>
      </c>
      <c r="E30" s="334">
        <v>75.033835426774772</v>
      </c>
    </row>
    <row r="31" spans="1:5" ht="13.5" customHeight="1" x14ac:dyDescent="0.2">
      <c r="A31" s="328">
        <v>28</v>
      </c>
      <c r="B31" s="329" t="s">
        <v>1050</v>
      </c>
      <c r="C31" s="214">
        <v>201577.36000000004</v>
      </c>
      <c r="D31" s="214">
        <v>152997.14000000001</v>
      </c>
      <c r="E31" s="334">
        <v>75.899962178292242</v>
      </c>
    </row>
    <row r="32" spans="1:5" ht="13.5" customHeight="1" x14ac:dyDescent="0.2">
      <c r="A32" s="328">
        <v>29</v>
      </c>
      <c r="B32" s="329" t="s">
        <v>976</v>
      </c>
      <c r="C32" s="214">
        <v>1095949.6399999997</v>
      </c>
      <c r="D32" s="214">
        <v>855505.57000000007</v>
      </c>
      <c r="E32" s="334">
        <v>78.060664356803869</v>
      </c>
    </row>
    <row r="33" spans="1:5" ht="13.5" customHeight="1" x14ac:dyDescent="0.2">
      <c r="A33" s="328">
        <v>30</v>
      </c>
      <c r="B33" s="329" t="s">
        <v>884</v>
      </c>
      <c r="C33" s="214">
        <v>599708.90999999992</v>
      </c>
      <c r="D33" s="214">
        <v>477712.43</v>
      </c>
      <c r="E33" s="334">
        <v>79.657384113235878</v>
      </c>
    </row>
    <row r="34" spans="1:5" ht="13.5" customHeight="1" x14ac:dyDescent="0.2">
      <c r="A34" s="328">
        <v>31</v>
      </c>
      <c r="B34" s="329" t="s">
        <v>986</v>
      </c>
      <c r="C34" s="214">
        <v>654855.11</v>
      </c>
      <c r="D34" s="214">
        <v>547157.52000000014</v>
      </c>
      <c r="E34" s="334">
        <v>83.553981887688124</v>
      </c>
    </row>
    <row r="35" spans="1:5" ht="13.5" customHeight="1" x14ac:dyDescent="0.2">
      <c r="A35" s="328">
        <v>32</v>
      </c>
      <c r="B35" s="329" t="s">
        <v>975</v>
      </c>
      <c r="C35" s="214">
        <v>422093.51999999996</v>
      </c>
      <c r="D35" s="214">
        <v>354919.89000000007</v>
      </c>
      <c r="E35" s="334">
        <v>84.085605009998758</v>
      </c>
    </row>
    <row r="36" spans="1:5" ht="13.5" customHeight="1" x14ac:dyDescent="0.2">
      <c r="A36" s="328">
        <v>33</v>
      </c>
      <c r="B36" s="329" t="s">
        <v>1007</v>
      </c>
      <c r="C36" s="214">
        <v>186171.52000000002</v>
      </c>
      <c r="D36" s="214">
        <v>174567.46000000005</v>
      </c>
      <c r="E36" s="334">
        <v>93.767005823447121</v>
      </c>
    </row>
    <row r="37" spans="1:5" ht="13.5" customHeight="1" x14ac:dyDescent="0.2">
      <c r="A37" s="328">
        <v>34</v>
      </c>
      <c r="B37" s="329" t="s">
        <v>982</v>
      </c>
      <c r="C37" s="214">
        <v>1118294.7199999995</v>
      </c>
      <c r="D37" s="214">
        <v>1070227.24</v>
      </c>
      <c r="E37" s="334">
        <v>95.701716270286994</v>
      </c>
    </row>
    <row r="38" spans="1:5" ht="13.5" customHeight="1" x14ac:dyDescent="0.2">
      <c r="A38" s="328">
        <v>35</v>
      </c>
      <c r="B38" s="329" t="s">
        <v>877</v>
      </c>
      <c r="C38" s="214">
        <v>10485990.370000003</v>
      </c>
      <c r="D38" s="214">
        <v>10321191.159999995</v>
      </c>
      <c r="E38" s="334">
        <v>98.428386788609956</v>
      </c>
    </row>
    <row r="39" spans="1:5" ht="13.5" customHeight="1" x14ac:dyDescent="0.2">
      <c r="A39" s="328">
        <v>36</v>
      </c>
      <c r="B39" s="329" t="s">
        <v>1005</v>
      </c>
      <c r="C39" s="214">
        <v>638786.74</v>
      </c>
      <c r="D39" s="214">
        <v>639145.87999999989</v>
      </c>
      <c r="E39" s="334">
        <v>100.056222206491</v>
      </c>
    </row>
    <row r="40" spans="1:5" ht="13.5" customHeight="1" x14ac:dyDescent="0.2">
      <c r="A40" s="328">
        <v>37</v>
      </c>
      <c r="B40" s="329" t="s">
        <v>888</v>
      </c>
      <c r="C40" s="214">
        <v>1954361.0000000012</v>
      </c>
      <c r="D40" s="214">
        <v>2098936.0400000014</v>
      </c>
      <c r="E40" s="334">
        <v>107.3975606349083</v>
      </c>
    </row>
    <row r="41" spans="1:5" ht="13.5" customHeight="1" x14ac:dyDescent="0.2">
      <c r="A41" s="328">
        <v>38</v>
      </c>
      <c r="B41" s="329" t="s">
        <v>987</v>
      </c>
      <c r="C41" s="214">
        <v>517155.14000000007</v>
      </c>
      <c r="D41" s="214">
        <v>564520.93000000017</v>
      </c>
      <c r="E41" s="334">
        <v>109.15891312614627</v>
      </c>
    </row>
    <row r="42" spans="1:5" ht="13.5" customHeight="1" x14ac:dyDescent="0.2">
      <c r="A42" s="328">
        <v>39</v>
      </c>
      <c r="B42" s="329" t="s">
        <v>1004</v>
      </c>
      <c r="C42" s="214">
        <v>637353.41999999993</v>
      </c>
      <c r="D42" s="214">
        <v>719248.74</v>
      </c>
      <c r="E42" s="334">
        <v>112.84927913307503</v>
      </c>
    </row>
    <row r="43" spans="1:5" ht="13.5" customHeight="1" x14ac:dyDescent="0.2">
      <c r="A43" s="328">
        <v>40</v>
      </c>
      <c r="B43" s="329" t="s">
        <v>980</v>
      </c>
      <c r="C43" s="214">
        <v>537459.89000000013</v>
      </c>
      <c r="D43" s="214">
        <v>613232.23</v>
      </c>
      <c r="E43" s="334">
        <v>114.09823159082622</v>
      </c>
    </row>
    <row r="44" spans="1:5" ht="13.5" customHeight="1" x14ac:dyDescent="0.2">
      <c r="A44" s="328">
        <v>41</v>
      </c>
      <c r="B44" s="329" t="s">
        <v>875</v>
      </c>
      <c r="C44" s="214">
        <v>1183614.6000000003</v>
      </c>
      <c r="D44" s="214">
        <v>1356058.7999999996</v>
      </c>
      <c r="E44" s="334">
        <v>114.56928632005716</v>
      </c>
    </row>
    <row r="45" spans="1:5" ht="13.5" customHeight="1" x14ac:dyDescent="0.2">
      <c r="A45" s="328">
        <v>42</v>
      </c>
      <c r="B45" s="329" t="s">
        <v>871</v>
      </c>
      <c r="C45" s="214">
        <v>461204.97999999986</v>
      </c>
      <c r="D45" s="214">
        <v>539153.83000000007</v>
      </c>
      <c r="E45" s="334">
        <v>116.90112929830035</v>
      </c>
    </row>
    <row r="46" spans="1:5" ht="13.5" customHeight="1" x14ac:dyDescent="0.2">
      <c r="A46" s="328">
        <v>43</v>
      </c>
      <c r="B46" s="329" t="s">
        <v>992</v>
      </c>
      <c r="C46" s="214">
        <v>774583.16999999993</v>
      </c>
      <c r="D46" s="214">
        <v>909801.8899999999</v>
      </c>
      <c r="E46" s="334">
        <v>117.45696591884381</v>
      </c>
    </row>
    <row r="47" spans="1:5" ht="13.5" customHeight="1" x14ac:dyDescent="0.2">
      <c r="A47" s="328">
        <v>44</v>
      </c>
      <c r="B47" s="329" t="s">
        <v>996</v>
      </c>
      <c r="C47" s="214">
        <v>751740.23999999987</v>
      </c>
      <c r="D47" s="214">
        <v>884054.85999999987</v>
      </c>
      <c r="E47" s="334">
        <v>117.60110912780191</v>
      </c>
    </row>
    <row r="48" spans="1:5" ht="13.5" customHeight="1" x14ac:dyDescent="0.2">
      <c r="A48" s="328">
        <v>45</v>
      </c>
      <c r="B48" s="329" t="s">
        <v>983</v>
      </c>
      <c r="C48" s="214">
        <v>291276.84999999998</v>
      </c>
      <c r="D48" s="214">
        <v>352915.96000000008</v>
      </c>
      <c r="E48" s="334">
        <v>121.16169204658733</v>
      </c>
    </row>
    <row r="49" spans="1:5" ht="13.5" customHeight="1" x14ac:dyDescent="0.2">
      <c r="A49" s="328">
        <v>46</v>
      </c>
      <c r="B49" s="329" t="s">
        <v>971</v>
      </c>
      <c r="C49" s="214">
        <v>288639.74999999994</v>
      </c>
      <c r="D49" s="214">
        <v>359267.15</v>
      </c>
      <c r="E49" s="334">
        <v>124.46904835525949</v>
      </c>
    </row>
    <row r="50" spans="1:5" ht="13.5" customHeight="1" x14ac:dyDescent="0.2">
      <c r="A50" s="328">
        <v>47</v>
      </c>
      <c r="B50" s="329" t="s">
        <v>874</v>
      </c>
      <c r="C50" s="214">
        <v>932311.88999999966</v>
      </c>
      <c r="D50" s="214">
        <v>1182104.25</v>
      </c>
      <c r="E50" s="334">
        <v>126.79278926711966</v>
      </c>
    </row>
    <row r="51" spans="1:5" ht="13.5" customHeight="1" x14ac:dyDescent="0.2">
      <c r="A51" s="328">
        <v>48</v>
      </c>
      <c r="B51" s="329" t="s">
        <v>882</v>
      </c>
      <c r="C51" s="214">
        <v>897320.04000000027</v>
      </c>
      <c r="D51" s="214">
        <v>1168876.9700000002</v>
      </c>
      <c r="E51" s="334">
        <v>130.26310768675131</v>
      </c>
    </row>
    <row r="52" spans="1:5" ht="13.5" customHeight="1" x14ac:dyDescent="0.2">
      <c r="A52" s="328">
        <v>49</v>
      </c>
      <c r="B52" s="329" t="s">
        <v>984</v>
      </c>
      <c r="C52" s="214">
        <v>922474.72999999986</v>
      </c>
      <c r="D52" s="214">
        <v>1224112.5099999998</v>
      </c>
      <c r="E52" s="334">
        <v>132.69875804619602</v>
      </c>
    </row>
    <row r="53" spans="1:5" ht="13.5" customHeight="1" x14ac:dyDescent="0.2">
      <c r="A53" s="328">
        <v>50</v>
      </c>
      <c r="B53" s="329" t="s">
        <v>880</v>
      </c>
      <c r="C53" s="214">
        <v>647216.23999999987</v>
      </c>
      <c r="D53" s="214">
        <v>868437.7899999998</v>
      </c>
      <c r="E53" s="334">
        <v>134.18046957536168</v>
      </c>
    </row>
    <row r="54" spans="1:5" ht="13.5" customHeight="1" x14ac:dyDescent="0.2">
      <c r="A54" s="328">
        <v>51</v>
      </c>
      <c r="B54" s="329" t="s">
        <v>981</v>
      </c>
      <c r="C54" s="214">
        <v>342026.54000000004</v>
      </c>
      <c r="D54" s="214">
        <v>463509.53999999992</v>
      </c>
      <c r="E54" s="334">
        <v>135.5185887036719</v>
      </c>
    </row>
    <row r="55" spans="1:5" ht="13.5" customHeight="1" x14ac:dyDescent="0.2">
      <c r="A55" s="328">
        <v>52</v>
      </c>
      <c r="B55" s="329" t="s">
        <v>881</v>
      </c>
      <c r="C55" s="214">
        <v>624942.39000000013</v>
      </c>
      <c r="D55" s="214">
        <v>898957.64</v>
      </c>
      <c r="E55" s="334">
        <v>143.84648159328734</v>
      </c>
    </row>
    <row r="56" spans="1:5" s="361" customFormat="1" ht="13.5" customHeight="1" x14ac:dyDescent="0.2">
      <c r="A56" s="328">
        <v>53</v>
      </c>
      <c r="B56" s="329" t="s">
        <v>989</v>
      </c>
      <c r="C56" s="214">
        <v>488271.64</v>
      </c>
      <c r="D56" s="214">
        <v>832328.64999999979</v>
      </c>
      <c r="E56" s="334">
        <v>170.46426247487972</v>
      </c>
    </row>
    <row r="57" spans="1:5" s="361" customFormat="1" ht="13.5" customHeight="1" x14ac:dyDescent="0.2">
      <c r="A57" s="328">
        <v>54</v>
      </c>
      <c r="B57" s="329" t="s">
        <v>993</v>
      </c>
      <c r="C57" s="214">
        <v>394197.11000000004</v>
      </c>
      <c r="D57" s="214">
        <v>700586.87000000034</v>
      </c>
      <c r="E57" s="334">
        <v>177.72501427014527</v>
      </c>
    </row>
    <row r="58" spans="1:5" s="361" customFormat="1" ht="13.5" customHeight="1" x14ac:dyDescent="0.2">
      <c r="A58" s="328">
        <v>55</v>
      </c>
      <c r="B58" s="329" t="s">
        <v>1003</v>
      </c>
      <c r="C58" s="214">
        <v>166647.97999999998</v>
      </c>
      <c r="D58" s="214">
        <v>369807.64000000013</v>
      </c>
      <c r="E58" s="334">
        <v>221.90946448915864</v>
      </c>
    </row>
    <row r="59" spans="1:5" ht="13.5" customHeight="1" x14ac:dyDescent="0.2">
      <c r="A59" s="328"/>
      <c r="B59" s="331" t="s">
        <v>73</v>
      </c>
      <c r="C59" s="312">
        <v>65921574.770000011</v>
      </c>
      <c r="D59" s="312">
        <v>54307484.579999998</v>
      </c>
      <c r="E59" s="341">
        <v>82.381958819215853</v>
      </c>
    </row>
    <row r="60" spans="1:5" ht="13.5" customHeight="1" x14ac:dyDescent="0.2">
      <c r="A60" s="545"/>
      <c r="B60" s="546"/>
      <c r="C60" s="547" t="s">
        <v>1068</v>
      </c>
      <c r="D60" s="548"/>
      <c r="E60" s="546"/>
    </row>
    <row r="61" spans="1:5" ht="13.5" customHeight="1" x14ac:dyDescent="0.2">
      <c r="A61" s="288"/>
      <c r="B61" s="286"/>
      <c r="C61" s="138"/>
      <c r="D61" s="138"/>
      <c r="E61" s="138"/>
    </row>
    <row r="62" spans="1:5" ht="13.5" customHeight="1" x14ac:dyDescent="0.2">
      <c r="A62" s="288"/>
      <c r="B62" s="286"/>
      <c r="C62" s="138"/>
      <c r="D62" s="138"/>
      <c r="E62" s="286"/>
    </row>
    <row r="63" spans="1:5" ht="13.5" customHeight="1" x14ac:dyDescent="0.2">
      <c r="A63" s="288"/>
      <c r="B63" s="286"/>
      <c r="C63" s="138"/>
      <c r="D63" s="138"/>
      <c r="E63" s="286"/>
    </row>
    <row r="64" spans="1:5" ht="13.5" customHeight="1" x14ac:dyDescent="0.2">
      <c r="A64" s="288"/>
      <c r="B64" s="286"/>
      <c r="C64" s="138"/>
      <c r="D64" s="138"/>
      <c r="E64" s="286"/>
    </row>
    <row r="65" spans="1:5" ht="13.5" customHeight="1" x14ac:dyDescent="0.2">
      <c r="A65" s="288"/>
      <c r="B65" s="286"/>
      <c r="C65" s="138"/>
      <c r="D65" s="138"/>
      <c r="E65" s="286"/>
    </row>
    <row r="66" spans="1:5" ht="13.5" customHeight="1" x14ac:dyDescent="0.2">
      <c r="A66" s="288"/>
      <c r="B66" s="286"/>
      <c r="C66" s="138"/>
      <c r="D66" s="138"/>
      <c r="E66" s="286"/>
    </row>
    <row r="67" spans="1:5" ht="13.5" customHeight="1" x14ac:dyDescent="0.2">
      <c r="A67" s="288"/>
      <c r="B67" s="286"/>
      <c r="C67" s="138"/>
      <c r="D67" s="138"/>
      <c r="E67" s="286"/>
    </row>
    <row r="68" spans="1:5" ht="13.5" customHeight="1" x14ac:dyDescent="0.2">
      <c r="A68" s="288"/>
      <c r="B68" s="286"/>
      <c r="C68" s="138"/>
      <c r="D68" s="138"/>
      <c r="E68" s="286"/>
    </row>
    <row r="69" spans="1:5" ht="13.5" customHeight="1" x14ac:dyDescent="0.2">
      <c r="A69" s="288"/>
      <c r="B69" s="286"/>
      <c r="C69" s="138"/>
      <c r="D69" s="138"/>
      <c r="E69" s="286"/>
    </row>
    <row r="70" spans="1:5" ht="13.5" customHeight="1" x14ac:dyDescent="0.2">
      <c r="A70" s="288"/>
      <c r="B70" s="286"/>
      <c r="C70" s="138"/>
      <c r="D70" s="138"/>
      <c r="E70" s="286"/>
    </row>
    <row r="71" spans="1:5" ht="13.5" customHeight="1" x14ac:dyDescent="0.2">
      <c r="A71" s="288"/>
      <c r="B71" s="286"/>
      <c r="C71" s="138"/>
      <c r="D71" s="138"/>
      <c r="E71" s="286"/>
    </row>
    <row r="72" spans="1:5" ht="13.5" customHeight="1" x14ac:dyDescent="0.2">
      <c r="A72" s="288"/>
      <c r="B72" s="286"/>
      <c r="C72" s="138"/>
      <c r="D72" s="138"/>
      <c r="E72" s="286"/>
    </row>
    <row r="73" spans="1:5" ht="13.5" customHeight="1" x14ac:dyDescent="0.2">
      <c r="A73" s="288"/>
      <c r="B73" s="286"/>
      <c r="C73" s="138"/>
      <c r="D73" s="138"/>
      <c r="E73" s="286"/>
    </row>
    <row r="74" spans="1:5" ht="13.5" customHeight="1" x14ac:dyDescent="0.2">
      <c r="A74" s="288"/>
      <c r="B74" s="286"/>
      <c r="C74" s="138"/>
      <c r="D74" s="138"/>
      <c r="E74" s="286"/>
    </row>
    <row r="75" spans="1:5" ht="13.5" customHeight="1" x14ac:dyDescent="0.2">
      <c r="A75" s="288"/>
      <c r="B75" s="286"/>
      <c r="C75" s="138"/>
      <c r="D75" s="138"/>
      <c r="E75" s="286"/>
    </row>
    <row r="76" spans="1:5" ht="13.5" customHeight="1" x14ac:dyDescent="0.2">
      <c r="A76" s="288"/>
      <c r="B76" s="286"/>
      <c r="C76" s="138"/>
      <c r="D76" s="138"/>
      <c r="E76" s="286"/>
    </row>
    <row r="77" spans="1:5" ht="13.5" customHeight="1" x14ac:dyDescent="0.2">
      <c r="A77" s="288"/>
      <c r="B77" s="286"/>
      <c r="C77" s="138"/>
      <c r="D77" s="138"/>
      <c r="E77" s="286"/>
    </row>
    <row r="78" spans="1:5" ht="13.5" customHeight="1" x14ac:dyDescent="0.2">
      <c r="A78" s="288"/>
      <c r="B78" s="286"/>
      <c r="C78" s="138"/>
      <c r="D78" s="138"/>
      <c r="E78" s="286"/>
    </row>
    <row r="79" spans="1:5" ht="13.5" customHeight="1" x14ac:dyDescent="0.2">
      <c r="A79" s="288"/>
      <c r="B79" s="286"/>
      <c r="C79" s="138"/>
      <c r="D79" s="138"/>
      <c r="E79" s="286"/>
    </row>
    <row r="80" spans="1:5" ht="13.5" customHeight="1" x14ac:dyDescent="0.2">
      <c r="A80" s="288"/>
      <c r="B80" s="286"/>
      <c r="C80" s="138"/>
      <c r="D80" s="138"/>
      <c r="E80" s="286"/>
    </row>
    <row r="81" spans="1:5" ht="13.5" customHeight="1" x14ac:dyDescent="0.2">
      <c r="A81" s="288"/>
      <c r="B81" s="286"/>
      <c r="C81" s="138"/>
      <c r="D81" s="138"/>
      <c r="E81" s="286"/>
    </row>
    <row r="82" spans="1:5" ht="13.5" customHeight="1" x14ac:dyDescent="0.2">
      <c r="A82" s="288"/>
      <c r="B82" s="286"/>
      <c r="C82" s="138"/>
      <c r="D82" s="138"/>
      <c r="E82" s="286"/>
    </row>
    <row r="83" spans="1:5" ht="13.5" customHeight="1" x14ac:dyDescent="0.2">
      <c r="A83" s="288"/>
      <c r="B83" s="286"/>
      <c r="C83" s="138"/>
      <c r="D83" s="138"/>
      <c r="E83" s="286"/>
    </row>
    <row r="84" spans="1:5" ht="13.5" customHeight="1" x14ac:dyDescent="0.2">
      <c r="A84" s="288"/>
      <c r="B84" s="286"/>
      <c r="C84" s="138"/>
      <c r="D84" s="138"/>
      <c r="E84" s="286"/>
    </row>
    <row r="85" spans="1:5" ht="13.5" customHeight="1" x14ac:dyDescent="0.2">
      <c r="A85" s="288"/>
      <c r="B85" s="286"/>
      <c r="C85" s="138"/>
      <c r="D85" s="138"/>
      <c r="E85" s="286"/>
    </row>
    <row r="86" spans="1:5" ht="13.5" customHeight="1" x14ac:dyDescent="0.2">
      <c r="A86" s="288"/>
      <c r="B86" s="286"/>
      <c r="C86" s="138"/>
      <c r="D86" s="138"/>
      <c r="E86" s="286"/>
    </row>
  </sheetData>
  <sortState ref="B4:E58">
    <sortCondition ref="E4:E58"/>
  </sortState>
  <mergeCells count="2">
    <mergeCell ref="A1:E1"/>
    <mergeCell ref="A2:E2"/>
  </mergeCells>
  <conditionalFormatting sqref="E1:E1048576">
    <cfRule type="cellIs" dxfId="0" priority="1" operator="lessThan">
      <formula>40</formula>
    </cfRule>
  </conditionalFormatting>
  <printOptions horizontalCentered="1"/>
  <pageMargins left="0" right="0" top="0" bottom="0" header="0" footer="0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6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XFD1048576"/>
    </sheetView>
  </sheetViews>
  <sheetFormatPr defaultColWidth="14.42578125" defaultRowHeight="15" customHeight="1" x14ac:dyDescent="0.2"/>
  <cols>
    <col min="1" max="1" width="4.42578125" style="382" customWidth="1"/>
    <col min="2" max="2" width="24.140625" style="382" customWidth="1"/>
    <col min="3" max="4" width="10.85546875" style="382" customWidth="1"/>
    <col min="5" max="5" width="10.42578125" style="382" customWidth="1"/>
    <col min="6" max="6" width="10.5703125" style="382" customWidth="1"/>
    <col min="7" max="8" width="9.140625" style="382" customWidth="1"/>
    <col min="9" max="9" width="9.5703125" style="382" customWidth="1"/>
    <col min="10" max="10" width="10.85546875" style="382" customWidth="1"/>
    <col min="11" max="11" width="11.42578125" style="382" customWidth="1"/>
    <col min="12" max="12" width="10.5703125" style="382" customWidth="1"/>
    <col min="13" max="13" width="9" style="382" customWidth="1"/>
    <col min="14" max="16384" width="14.42578125" style="382"/>
  </cols>
  <sheetData>
    <row r="1" spans="1:13" ht="15" customHeight="1" x14ac:dyDescent="0.2">
      <c r="A1" s="414" t="s">
        <v>1028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3" ht="15" customHeight="1" x14ac:dyDescent="0.2">
      <c r="A2" s="85"/>
      <c r="B2" s="86" t="s">
        <v>74</v>
      </c>
      <c r="C2" s="144"/>
      <c r="D2" s="144"/>
      <c r="E2" s="144"/>
      <c r="F2" s="144"/>
      <c r="G2" s="144"/>
      <c r="H2" s="144" t="s">
        <v>75</v>
      </c>
      <c r="I2" s="144"/>
      <c r="J2" s="145" t="s">
        <v>76</v>
      </c>
      <c r="K2" s="144"/>
      <c r="L2" s="144"/>
      <c r="M2" s="150"/>
    </row>
    <row r="3" spans="1:13" ht="21.75" customHeight="1" x14ac:dyDescent="0.2">
      <c r="A3" s="419" t="s">
        <v>1</v>
      </c>
      <c r="B3" s="419" t="s">
        <v>77</v>
      </c>
      <c r="C3" s="395" t="s">
        <v>1027</v>
      </c>
      <c r="D3" s="420"/>
      <c r="E3" s="420"/>
      <c r="F3" s="420"/>
      <c r="G3" s="420"/>
      <c r="H3" s="420"/>
      <c r="I3" s="420"/>
      <c r="J3" s="420"/>
      <c r="K3" s="420"/>
      <c r="L3" s="413"/>
      <c r="M3" s="416" t="s">
        <v>963</v>
      </c>
    </row>
    <row r="4" spans="1:13" ht="24.75" customHeight="1" x14ac:dyDescent="0.2">
      <c r="A4" s="417"/>
      <c r="B4" s="417"/>
      <c r="C4" s="395" t="s">
        <v>78</v>
      </c>
      <c r="D4" s="413"/>
      <c r="E4" s="395" t="s">
        <v>79</v>
      </c>
      <c r="F4" s="413"/>
      <c r="G4" s="395" t="s">
        <v>80</v>
      </c>
      <c r="H4" s="413"/>
      <c r="I4" s="395" t="s">
        <v>81</v>
      </c>
      <c r="J4" s="413"/>
      <c r="K4" s="395" t="s">
        <v>82</v>
      </c>
      <c r="L4" s="413"/>
      <c r="M4" s="417"/>
    </row>
    <row r="5" spans="1:13" ht="21.75" customHeight="1" x14ac:dyDescent="0.2">
      <c r="A5" s="418"/>
      <c r="B5" s="418"/>
      <c r="C5" s="151" t="s">
        <v>83</v>
      </c>
      <c r="D5" s="151" t="s">
        <v>84</v>
      </c>
      <c r="E5" s="151" t="s">
        <v>83</v>
      </c>
      <c r="F5" s="151" t="s">
        <v>84</v>
      </c>
      <c r="G5" s="151" t="s">
        <v>83</v>
      </c>
      <c r="H5" s="151" t="s">
        <v>84</v>
      </c>
      <c r="I5" s="151" t="s">
        <v>83</v>
      </c>
      <c r="J5" s="151" t="s">
        <v>84</v>
      </c>
      <c r="K5" s="151" t="s">
        <v>83</v>
      </c>
      <c r="L5" s="151" t="s">
        <v>84</v>
      </c>
      <c r="M5" s="418"/>
    </row>
    <row r="6" spans="1:13" ht="13.5" customHeight="1" x14ac:dyDescent="0.2">
      <c r="A6" s="132">
        <v>1</v>
      </c>
      <c r="B6" s="121" t="s">
        <v>7</v>
      </c>
      <c r="C6" s="130">
        <v>114504</v>
      </c>
      <c r="D6" s="130">
        <v>252482.14</v>
      </c>
      <c r="E6" s="130">
        <v>86176</v>
      </c>
      <c r="F6" s="130">
        <v>184357.19</v>
      </c>
      <c r="G6" s="130">
        <v>1664</v>
      </c>
      <c r="H6" s="130">
        <v>34876.480000000003</v>
      </c>
      <c r="I6" s="130">
        <v>2856</v>
      </c>
      <c r="J6" s="130">
        <v>125763.03999999996</v>
      </c>
      <c r="K6" s="130">
        <f t="shared" ref="K6:L6" si="0">C6+G6+I6</f>
        <v>119024</v>
      </c>
      <c r="L6" s="130">
        <f t="shared" si="0"/>
        <v>413121.66</v>
      </c>
      <c r="M6" s="152">
        <f>L6*100/'CD Ratio_3(i)'!F6</f>
        <v>20.771782346967171</v>
      </c>
    </row>
    <row r="7" spans="1:13" ht="13.5" customHeight="1" x14ac:dyDescent="0.2">
      <c r="A7" s="132">
        <v>2</v>
      </c>
      <c r="B7" s="121" t="s">
        <v>8</v>
      </c>
      <c r="C7" s="130">
        <v>589508</v>
      </c>
      <c r="D7" s="130">
        <v>1296494.7299999997</v>
      </c>
      <c r="E7" s="130">
        <v>381212</v>
      </c>
      <c r="F7" s="130">
        <v>930786.84999999963</v>
      </c>
      <c r="G7" s="130">
        <v>819</v>
      </c>
      <c r="H7" s="130">
        <v>51913.21</v>
      </c>
      <c r="I7" s="130">
        <v>15612</v>
      </c>
      <c r="J7" s="130">
        <v>77326.380000000034</v>
      </c>
      <c r="K7" s="130">
        <f t="shared" ref="K7:K17" si="1">C7+G7+I7</f>
        <v>605939</v>
      </c>
      <c r="L7" s="130">
        <f t="shared" ref="L7:L17" si="2">D7+H7+J7</f>
        <v>1425734.3199999998</v>
      </c>
      <c r="M7" s="152">
        <f>L7*100/'CD Ratio_3(i)'!F7</f>
        <v>42.950887058316624</v>
      </c>
    </row>
    <row r="8" spans="1:13" ht="13.5" customHeight="1" x14ac:dyDescent="0.2">
      <c r="A8" s="132">
        <v>3</v>
      </c>
      <c r="B8" s="121" t="s">
        <v>9</v>
      </c>
      <c r="C8" s="130">
        <v>45072</v>
      </c>
      <c r="D8" s="130">
        <v>98139.580000000016</v>
      </c>
      <c r="E8" s="130">
        <v>38750</v>
      </c>
      <c r="F8" s="130">
        <v>82995.790000000008</v>
      </c>
      <c r="G8" s="130">
        <v>251</v>
      </c>
      <c r="H8" s="130">
        <v>20605.519999999997</v>
      </c>
      <c r="I8" s="130">
        <v>9698</v>
      </c>
      <c r="J8" s="130">
        <v>51372.789999999994</v>
      </c>
      <c r="K8" s="130">
        <f t="shared" si="1"/>
        <v>55021</v>
      </c>
      <c r="L8" s="130">
        <f t="shared" si="2"/>
        <v>170117.89</v>
      </c>
      <c r="M8" s="152">
        <f>L8*100/'CD Ratio_3(i)'!F8</f>
        <v>19.908883078847492</v>
      </c>
    </row>
    <row r="9" spans="1:13" ht="13.5" customHeight="1" x14ac:dyDescent="0.2">
      <c r="A9" s="132">
        <v>4</v>
      </c>
      <c r="B9" s="121" t="s">
        <v>10</v>
      </c>
      <c r="C9" s="130">
        <v>153162</v>
      </c>
      <c r="D9" s="130">
        <v>363688.83999999997</v>
      </c>
      <c r="E9" s="130">
        <v>143525</v>
      </c>
      <c r="F9" s="130">
        <v>317710.44999999995</v>
      </c>
      <c r="G9" s="130">
        <v>435</v>
      </c>
      <c r="H9" s="130">
        <v>32708.949999999993</v>
      </c>
      <c r="I9" s="130">
        <v>1378</v>
      </c>
      <c r="J9" s="130">
        <v>27843.630000000005</v>
      </c>
      <c r="K9" s="130">
        <f t="shared" si="1"/>
        <v>154975</v>
      </c>
      <c r="L9" s="130">
        <f t="shared" si="2"/>
        <v>424241.42</v>
      </c>
      <c r="M9" s="152">
        <f>L9*100/'CD Ratio_3(i)'!F9</f>
        <v>20.069963723699839</v>
      </c>
    </row>
    <row r="10" spans="1:13" ht="13.5" customHeight="1" x14ac:dyDescent="0.2">
      <c r="A10" s="132">
        <v>5</v>
      </c>
      <c r="B10" s="121" t="s">
        <v>11</v>
      </c>
      <c r="C10" s="130">
        <v>316543</v>
      </c>
      <c r="D10" s="130">
        <v>664785.68000000028</v>
      </c>
      <c r="E10" s="130">
        <v>268914</v>
      </c>
      <c r="F10" s="130">
        <v>546186.0399999998</v>
      </c>
      <c r="G10" s="130">
        <v>866</v>
      </c>
      <c r="H10" s="130">
        <v>50937.5</v>
      </c>
      <c r="I10" s="130">
        <v>1544</v>
      </c>
      <c r="J10" s="130">
        <v>54445.539999999986</v>
      </c>
      <c r="K10" s="130">
        <f t="shared" si="1"/>
        <v>318953</v>
      </c>
      <c r="L10" s="130">
        <f t="shared" si="2"/>
        <v>770168.72000000032</v>
      </c>
      <c r="M10" s="152">
        <f>L10*100/'CD Ratio_3(i)'!F10</f>
        <v>34.930862475391635</v>
      </c>
    </row>
    <row r="11" spans="1:13" ht="13.5" customHeight="1" x14ac:dyDescent="0.2">
      <c r="A11" s="132">
        <v>6</v>
      </c>
      <c r="B11" s="121" t="s">
        <v>12</v>
      </c>
      <c r="C11" s="130">
        <v>94311</v>
      </c>
      <c r="D11" s="130">
        <v>198317.98</v>
      </c>
      <c r="E11" s="130">
        <v>81867</v>
      </c>
      <c r="F11" s="130">
        <v>174284.11</v>
      </c>
      <c r="G11" s="130">
        <v>166</v>
      </c>
      <c r="H11" s="130">
        <v>8481.6</v>
      </c>
      <c r="I11" s="130">
        <v>213</v>
      </c>
      <c r="J11" s="130">
        <v>22629.920000000002</v>
      </c>
      <c r="K11" s="130">
        <f t="shared" si="1"/>
        <v>94690</v>
      </c>
      <c r="L11" s="130">
        <f t="shared" si="2"/>
        <v>229429.50000000003</v>
      </c>
      <c r="M11" s="152">
        <f>L11*100/'CD Ratio_3(i)'!F11</f>
        <v>19.67185039017151</v>
      </c>
    </row>
    <row r="12" spans="1:13" ht="13.5" customHeight="1" x14ac:dyDescent="0.2">
      <c r="A12" s="132">
        <v>7</v>
      </c>
      <c r="B12" s="121" t="s">
        <v>13</v>
      </c>
      <c r="C12" s="130">
        <v>7769</v>
      </c>
      <c r="D12" s="130">
        <v>18677.849999999999</v>
      </c>
      <c r="E12" s="130">
        <v>3909</v>
      </c>
      <c r="F12" s="130">
        <v>10092.06</v>
      </c>
      <c r="G12" s="130">
        <v>22</v>
      </c>
      <c r="H12" s="130">
        <v>524.69999999999993</v>
      </c>
      <c r="I12" s="130">
        <v>214</v>
      </c>
      <c r="J12" s="130">
        <v>5132.53</v>
      </c>
      <c r="K12" s="130">
        <f t="shared" si="1"/>
        <v>8005</v>
      </c>
      <c r="L12" s="130">
        <f t="shared" si="2"/>
        <v>24335.079999999998</v>
      </c>
      <c r="M12" s="152">
        <f>L12*100/'CD Ratio_3(i)'!F12</f>
        <v>6.2927378217175907</v>
      </c>
    </row>
    <row r="13" spans="1:13" ht="13.5" customHeight="1" x14ac:dyDescent="0.2">
      <c r="A13" s="132">
        <v>8</v>
      </c>
      <c r="B13" s="121" t="s">
        <v>968</v>
      </c>
      <c r="C13" s="130">
        <v>5281</v>
      </c>
      <c r="D13" s="130">
        <v>9399.9000000000015</v>
      </c>
      <c r="E13" s="130">
        <v>4912</v>
      </c>
      <c r="F13" s="130">
        <v>17955.61</v>
      </c>
      <c r="G13" s="130">
        <v>9</v>
      </c>
      <c r="H13" s="130">
        <v>429.32999999999993</v>
      </c>
      <c r="I13" s="130">
        <v>181</v>
      </c>
      <c r="J13" s="130">
        <v>4572.3999999999996</v>
      </c>
      <c r="K13" s="130">
        <f t="shared" si="1"/>
        <v>5471</v>
      </c>
      <c r="L13" s="130">
        <f t="shared" si="2"/>
        <v>14401.630000000001</v>
      </c>
      <c r="M13" s="152">
        <f>L13*100/'CD Ratio_3(i)'!F13</f>
        <v>12.517097158271294</v>
      </c>
    </row>
    <row r="14" spans="1:13" ht="13.5" customHeight="1" x14ac:dyDescent="0.2">
      <c r="A14" s="132">
        <v>9</v>
      </c>
      <c r="B14" s="121" t="s">
        <v>14</v>
      </c>
      <c r="C14" s="130">
        <v>206219</v>
      </c>
      <c r="D14" s="130">
        <v>394805.06000000017</v>
      </c>
      <c r="E14" s="130">
        <v>179852</v>
      </c>
      <c r="F14" s="130">
        <v>354360.25000000006</v>
      </c>
      <c r="G14" s="130">
        <v>824</v>
      </c>
      <c r="H14" s="130">
        <v>35509.079999999994</v>
      </c>
      <c r="I14" s="130">
        <v>3217</v>
      </c>
      <c r="J14" s="130">
        <v>100545.34999999992</v>
      </c>
      <c r="K14" s="130">
        <f t="shared" si="1"/>
        <v>210260</v>
      </c>
      <c r="L14" s="130">
        <f t="shared" si="2"/>
        <v>530859.49000000011</v>
      </c>
      <c r="M14" s="152">
        <f>L14*100/'CD Ratio_3(i)'!F14</f>
        <v>16.226133514315343</v>
      </c>
    </row>
    <row r="15" spans="1:13" ht="13.5" customHeight="1" x14ac:dyDescent="0.2">
      <c r="A15" s="132">
        <v>10</v>
      </c>
      <c r="B15" s="121" t="s">
        <v>15</v>
      </c>
      <c r="C15" s="130">
        <v>614508</v>
      </c>
      <c r="D15" s="130">
        <v>1528754.1799999988</v>
      </c>
      <c r="E15" s="130">
        <v>591429</v>
      </c>
      <c r="F15" s="130">
        <v>1381215.34</v>
      </c>
      <c r="G15" s="130">
        <v>66</v>
      </c>
      <c r="H15" s="130">
        <v>24069.659999999989</v>
      </c>
      <c r="I15" s="130">
        <v>2328</v>
      </c>
      <c r="J15" s="130">
        <v>176961.90999999997</v>
      </c>
      <c r="K15" s="130">
        <f t="shared" si="1"/>
        <v>616902</v>
      </c>
      <c r="L15" s="130">
        <f t="shared" si="2"/>
        <v>1729785.7499999986</v>
      </c>
      <c r="M15" s="152">
        <f>L15*100/'CD Ratio_3(i)'!F15</f>
        <v>17.09824972855586</v>
      </c>
    </row>
    <row r="16" spans="1:13" ht="13.5" customHeight="1" x14ac:dyDescent="0.2">
      <c r="A16" s="132">
        <v>11</v>
      </c>
      <c r="B16" s="121" t="s">
        <v>16</v>
      </c>
      <c r="C16" s="130">
        <v>55093</v>
      </c>
      <c r="D16" s="130">
        <v>102838.19</v>
      </c>
      <c r="E16" s="130">
        <v>9533</v>
      </c>
      <c r="F16" s="130">
        <v>36008.840000000004</v>
      </c>
      <c r="G16" s="130">
        <v>257</v>
      </c>
      <c r="H16" s="130">
        <v>5168</v>
      </c>
      <c r="I16" s="130">
        <v>37686</v>
      </c>
      <c r="J16" s="130">
        <v>104193.07</v>
      </c>
      <c r="K16" s="130">
        <f t="shared" si="1"/>
        <v>93036</v>
      </c>
      <c r="L16" s="130">
        <f t="shared" si="2"/>
        <v>212199.26</v>
      </c>
      <c r="M16" s="152">
        <f>L16*100/'CD Ratio_3(i)'!F16</f>
        <v>25.411400877934632</v>
      </c>
    </row>
    <row r="17" spans="1:13" ht="13.5" customHeight="1" x14ac:dyDescent="0.2">
      <c r="A17" s="132">
        <v>12</v>
      </c>
      <c r="B17" s="121" t="s">
        <v>17</v>
      </c>
      <c r="C17" s="130">
        <v>218718</v>
      </c>
      <c r="D17" s="130">
        <v>568763.75000000023</v>
      </c>
      <c r="E17" s="130">
        <v>182228</v>
      </c>
      <c r="F17" s="130">
        <v>487404.42999999993</v>
      </c>
      <c r="G17" s="130">
        <v>1019</v>
      </c>
      <c r="H17" s="130">
        <v>16378.869999999997</v>
      </c>
      <c r="I17" s="130">
        <v>10608</v>
      </c>
      <c r="J17" s="130">
        <v>112948.03000000004</v>
      </c>
      <c r="K17" s="130">
        <f t="shared" si="1"/>
        <v>230345</v>
      </c>
      <c r="L17" s="130">
        <f t="shared" si="2"/>
        <v>698090.65000000026</v>
      </c>
      <c r="M17" s="152">
        <f>L17*100/'CD Ratio_3(i)'!F17</f>
        <v>34.352405185279864</v>
      </c>
    </row>
    <row r="18" spans="1:13" s="155" customFormat="1" ht="13.5" customHeight="1" x14ac:dyDescent="0.2">
      <c r="A18" s="136"/>
      <c r="B18" s="122" t="s">
        <v>18</v>
      </c>
      <c r="C18" s="137">
        <f t="shared" ref="C18:L18" si="3">SUM(C6:C17)</f>
        <v>2420688</v>
      </c>
      <c r="D18" s="137">
        <f t="shared" si="3"/>
        <v>5497147.879999999</v>
      </c>
      <c r="E18" s="137">
        <f t="shared" si="3"/>
        <v>1972307</v>
      </c>
      <c r="F18" s="137">
        <f t="shared" si="3"/>
        <v>4523356.959999999</v>
      </c>
      <c r="G18" s="137">
        <f t="shared" si="3"/>
        <v>6398</v>
      </c>
      <c r="H18" s="137">
        <f t="shared" si="3"/>
        <v>281602.89999999997</v>
      </c>
      <c r="I18" s="137">
        <f t="shared" si="3"/>
        <v>85535</v>
      </c>
      <c r="J18" s="137">
        <f t="shared" si="3"/>
        <v>863734.58999999985</v>
      </c>
      <c r="K18" s="137">
        <f t="shared" si="3"/>
        <v>2512621</v>
      </c>
      <c r="L18" s="137">
        <f t="shared" si="3"/>
        <v>6642485.3699999992</v>
      </c>
      <c r="M18" s="153">
        <f>L18*100/'CD Ratio_3(i)'!F18</f>
        <v>23.384853979571833</v>
      </c>
    </row>
    <row r="19" spans="1:13" ht="13.5" customHeight="1" x14ac:dyDescent="0.2">
      <c r="A19" s="132">
        <v>13</v>
      </c>
      <c r="B19" s="121" t="s">
        <v>19</v>
      </c>
      <c r="C19" s="130">
        <v>97468</v>
      </c>
      <c r="D19" s="130">
        <v>394397.48000000004</v>
      </c>
      <c r="E19" s="130">
        <v>56116</v>
      </c>
      <c r="F19" s="130">
        <v>316373.43999999994</v>
      </c>
      <c r="G19" s="130">
        <v>87</v>
      </c>
      <c r="H19" s="130">
        <v>10649.66</v>
      </c>
      <c r="I19" s="130">
        <v>1775</v>
      </c>
      <c r="J19" s="130">
        <v>291822.66000000003</v>
      </c>
      <c r="K19" s="130">
        <f t="shared" ref="K19:L19" si="4">C19+G19+I19</f>
        <v>99330</v>
      </c>
      <c r="L19" s="130">
        <f t="shared" si="4"/>
        <v>696869.8</v>
      </c>
      <c r="M19" s="152">
        <f>L19*100/'CD Ratio_3(i)'!F19</f>
        <v>32.693840865570387</v>
      </c>
    </row>
    <row r="20" spans="1:13" ht="13.5" customHeight="1" x14ac:dyDescent="0.2">
      <c r="A20" s="132">
        <v>14</v>
      </c>
      <c r="B20" s="121" t="s">
        <v>20</v>
      </c>
      <c r="C20" s="130">
        <v>26889</v>
      </c>
      <c r="D20" s="130">
        <v>30433.710000000028</v>
      </c>
      <c r="E20" s="130">
        <v>1504</v>
      </c>
      <c r="F20" s="130">
        <v>16670.980000000003</v>
      </c>
      <c r="G20" s="130">
        <v>392</v>
      </c>
      <c r="H20" s="130">
        <v>373.56000000000012</v>
      </c>
      <c r="I20" s="130">
        <v>11519</v>
      </c>
      <c r="J20" s="130">
        <v>6428.0700000000024</v>
      </c>
      <c r="K20" s="130">
        <f t="shared" ref="K20:K57" si="5">C20+G20+I20</f>
        <v>38800</v>
      </c>
      <c r="L20" s="130">
        <f t="shared" ref="L20:L57" si="6">D20+H20+J20</f>
        <v>37235.340000000033</v>
      </c>
      <c r="M20" s="152">
        <f>L20*100/'CD Ratio_3(i)'!F20</f>
        <v>4.0900071476437514</v>
      </c>
    </row>
    <row r="21" spans="1:13" ht="13.5" customHeight="1" x14ac:dyDescent="0.2">
      <c r="A21" s="132">
        <v>15</v>
      </c>
      <c r="B21" s="121" t="s">
        <v>21</v>
      </c>
      <c r="C21" s="130">
        <v>2384</v>
      </c>
      <c r="D21" s="130">
        <v>2851.9700000000003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f t="shared" si="5"/>
        <v>2384</v>
      </c>
      <c r="L21" s="130">
        <f t="shared" si="6"/>
        <v>2851.9700000000003</v>
      </c>
      <c r="M21" s="152">
        <f>L21*100/'CD Ratio_3(i)'!F21</f>
        <v>81.816799586895399</v>
      </c>
    </row>
    <row r="22" spans="1:13" ht="13.5" customHeight="1" x14ac:dyDescent="0.2">
      <c r="A22" s="132">
        <v>16</v>
      </c>
      <c r="B22" s="121" t="s">
        <v>22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f t="shared" si="5"/>
        <v>0</v>
      </c>
      <c r="L22" s="130">
        <f t="shared" si="6"/>
        <v>0</v>
      </c>
      <c r="M22" s="152" t="e">
        <f>L22*100/'CD Ratio_3(i)'!F22</f>
        <v>#DIV/0!</v>
      </c>
    </row>
    <row r="23" spans="1:13" ht="12.75" customHeight="1" x14ac:dyDescent="0.2">
      <c r="A23" s="132">
        <v>17</v>
      </c>
      <c r="B23" s="121" t="s">
        <v>23</v>
      </c>
      <c r="C23" s="130">
        <v>49828</v>
      </c>
      <c r="D23" s="130">
        <v>50375.279999999992</v>
      </c>
      <c r="E23" s="130">
        <v>22669</v>
      </c>
      <c r="F23" s="130">
        <v>44184.81</v>
      </c>
      <c r="G23" s="130">
        <v>18</v>
      </c>
      <c r="H23" s="130">
        <v>333.84</v>
      </c>
      <c r="I23" s="130">
        <v>1906</v>
      </c>
      <c r="J23" s="130">
        <v>34638.319999999992</v>
      </c>
      <c r="K23" s="130">
        <f t="shared" si="5"/>
        <v>51752</v>
      </c>
      <c r="L23" s="130">
        <f t="shared" si="6"/>
        <v>85347.439999999973</v>
      </c>
      <c r="M23" s="152">
        <f>L23*100/'CD Ratio_3(i)'!F23</f>
        <v>39.963621010266614</v>
      </c>
    </row>
    <row r="24" spans="1:13" ht="13.5" customHeight="1" x14ac:dyDescent="0.2">
      <c r="A24" s="132">
        <v>18</v>
      </c>
      <c r="B24" s="121" t="s">
        <v>24</v>
      </c>
      <c r="C24" s="130">
        <v>6</v>
      </c>
      <c r="D24" s="130">
        <v>81.040000000000006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f t="shared" si="5"/>
        <v>6</v>
      </c>
      <c r="L24" s="130">
        <f t="shared" si="6"/>
        <v>81.040000000000006</v>
      </c>
      <c r="M24" s="152">
        <f>L24*100/'CD Ratio_3(i)'!F24</f>
        <v>9.4386210109480562</v>
      </c>
    </row>
    <row r="25" spans="1:13" ht="13.5" customHeight="1" x14ac:dyDescent="0.2">
      <c r="A25" s="132">
        <v>19</v>
      </c>
      <c r="B25" s="121" t="s">
        <v>25</v>
      </c>
      <c r="C25" s="130">
        <v>10003</v>
      </c>
      <c r="D25" s="130">
        <v>26536.92</v>
      </c>
      <c r="E25" s="130">
        <v>9052</v>
      </c>
      <c r="F25" s="130">
        <v>22420.190000000002</v>
      </c>
      <c r="G25" s="130">
        <v>6</v>
      </c>
      <c r="H25" s="130">
        <v>1869.19</v>
      </c>
      <c r="I25" s="130">
        <v>27</v>
      </c>
      <c r="J25" s="130">
        <v>2430.04</v>
      </c>
      <c r="K25" s="130">
        <f t="shared" si="5"/>
        <v>10036</v>
      </c>
      <c r="L25" s="130">
        <f t="shared" si="6"/>
        <v>30836.149999999998</v>
      </c>
      <c r="M25" s="152">
        <f>L25*100/'CD Ratio_3(i)'!F25</f>
        <v>40.731211241738485</v>
      </c>
    </row>
    <row r="26" spans="1:13" ht="13.5" customHeight="1" x14ac:dyDescent="0.2">
      <c r="A26" s="132">
        <v>20</v>
      </c>
      <c r="B26" s="121" t="s">
        <v>26</v>
      </c>
      <c r="C26" s="130">
        <v>414022</v>
      </c>
      <c r="D26" s="130">
        <v>981933.79999999981</v>
      </c>
      <c r="E26" s="130">
        <v>68784</v>
      </c>
      <c r="F26" s="130">
        <v>397075.25</v>
      </c>
      <c r="G26" s="130">
        <v>402</v>
      </c>
      <c r="H26" s="130">
        <v>13671.440000000002</v>
      </c>
      <c r="I26" s="130">
        <v>5789</v>
      </c>
      <c r="J26" s="130">
        <v>306712.60000000009</v>
      </c>
      <c r="K26" s="130">
        <f t="shared" si="5"/>
        <v>420213</v>
      </c>
      <c r="L26" s="130">
        <f t="shared" si="6"/>
        <v>1302317.8399999999</v>
      </c>
      <c r="M26" s="152">
        <f>L26*100/'CD Ratio_3(i)'!F26</f>
        <v>20.292722098011655</v>
      </c>
    </row>
    <row r="27" spans="1:13" ht="13.5" customHeight="1" x14ac:dyDescent="0.2">
      <c r="A27" s="132">
        <v>21</v>
      </c>
      <c r="B27" s="121" t="s">
        <v>27</v>
      </c>
      <c r="C27" s="130">
        <v>164794</v>
      </c>
      <c r="D27" s="130">
        <v>739332.58000000031</v>
      </c>
      <c r="E27" s="130">
        <v>69294</v>
      </c>
      <c r="F27" s="130">
        <v>493248.83</v>
      </c>
      <c r="G27" s="130">
        <v>15</v>
      </c>
      <c r="H27" s="130">
        <v>40.700000000000003</v>
      </c>
      <c r="I27" s="130">
        <v>717</v>
      </c>
      <c r="J27" s="130">
        <v>74991.150000000009</v>
      </c>
      <c r="K27" s="130">
        <f t="shared" si="5"/>
        <v>165526</v>
      </c>
      <c r="L27" s="130">
        <f t="shared" si="6"/>
        <v>814364.43000000028</v>
      </c>
      <c r="M27" s="152">
        <f>L27*100/'CD Ratio_3(i)'!F27</f>
        <v>21.919045724938101</v>
      </c>
    </row>
    <row r="28" spans="1:13" ht="13.5" customHeight="1" x14ac:dyDescent="0.2">
      <c r="A28" s="132">
        <v>22</v>
      </c>
      <c r="B28" s="121" t="s">
        <v>28</v>
      </c>
      <c r="C28" s="130">
        <v>26310</v>
      </c>
      <c r="D28" s="130">
        <v>61546.13</v>
      </c>
      <c r="E28" s="130">
        <v>4753</v>
      </c>
      <c r="F28" s="130">
        <v>3782.4199999999992</v>
      </c>
      <c r="G28" s="130">
        <v>742</v>
      </c>
      <c r="H28" s="130">
        <v>5943.22</v>
      </c>
      <c r="I28" s="130">
        <v>9323</v>
      </c>
      <c r="J28" s="130">
        <v>42525.210000000006</v>
      </c>
      <c r="K28" s="130">
        <f t="shared" si="5"/>
        <v>36375</v>
      </c>
      <c r="L28" s="130">
        <f t="shared" si="6"/>
        <v>110014.56</v>
      </c>
      <c r="M28" s="152">
        <f>L28*100/'CD Ratio_3(i)'!F28</f>
        <v>25.755633486470114</v>
      </c>
    </row>
    <row r="29" spans="1:13" ht="13.5" customHeight="1" x14ac:dyDescent="0.2">
      <c r="A29" s="132">
        <v>23</v>
      </c>
      <c r="B29" s="121" t="s">
        <v>29</v>
      </c>
      <c r="C29" s="130">
        <v>205600</v>
      </c>
      <c r="D29" s="130">
        <v>200349.37999999995</v>
      </c>
      <c r="E29" s="130">
        <v>7212</v>
      </c>
      <c r="F29" s="130">
        <v>82341.040000000008</v>
      </c>
      <c r="G29" s="130">
        <v>0</v>
      </c>
      <c r="H29" s="130">
        <v>0</v>
      </c>
      <c r="I29" s="130">
        <v>28</v>
      </c>
      <c r="J29" s="130">
        <v>3531</v>
      </c>
      <c r="K29" s="130">
        <f t="shared" si="5"/>
        <v>205628</v>
      </c>
      <c r="L29" s="130">
        <f t="shared" si="6"/>
        <v>203880.37999999995</v>
      </c>
      <c r="M29" s="152">
        <f>L29*100/'CD Ratio_3(i)'!F29</f>
        <v>25.040031367530361</v>
      </c>
    </row>
    <row r="30" spans="1:13" ht="13.5" customHeight="1" x14ac:dyDescent="0.2">
      <c r="A30" s="132">
        <v>24</v>
      </c>
      <c r="B30" s="121" t="s">
        <v>30</v>
      </c>
      <c r="C30" s="130">
        <v>718045</v>
      </c>
      <c r="D30" s="130">
        <v>459248.35999999993</v>
      </c>
      <c r="E30" s="130">
        <v>20024</v>
      </c>
      <c r="F30" s="130">
        <v>148239.28999999998</v>
      </c>
      <c r="G30" s="130">
        <v>4</v>
      </c>
      <c r="H30" s="130">
        <v>147.54</v>
      </c>
      <c r="I30" s="130">
        <v>12</v>
      </c>
      <c r="J30" s="130">
        <v>4760.1100000000006</v>
      </c>
      <c r="K30" s="130">
        <f t="shared" si="5"/>
        <v>718061</v>
      </c>
      <c r="L30" s="130">
        <f t="shared" si="6"/>
        <v>464156.00999999989</v>
      </c>
      <c r="M30" s="152">
        <f>L30*100/'CD Ratio_3(i)'!F30</f>
        <v>44.96112958951025</v>
      </c>
    </row>
    <row r="31" spans="1:13" ht="13.5" customHeight="1" x14ac:dyDescent="0.2">
      <c r="A31" s="132">
        <v>25</v>
      </c>
      <c r="B31" s="121" t="s">
        <v>31</v>
      </c>
      <c r="C31" s="130">
        <v>0</v>
      </c>
      <c r="D31" s="130">
        <v>0</v>
      </c>
      <c r="E31" s="130">
        <v>1</v>
      </c>
      <c r="F31" s="130">
        <v>60.85</v>
      </c>
      <c r="G31" s="130">
        <v>0</v>
      </c>
      <c r="H31" s="130">
        <v>0</v>
      </c>
      <c r="I31" s="130">
        <v>239</v>
      </c>
      <c r="J31" s="130">
        <v>1273.77</v>
      </c>
      <c r="K31" s="130">
        <f t="shared" si="5"/>
        <v>239</v>
      </c>
      <c r="L31" s="130">
        <f t="shared" si="6"/>
        <v>1273.77</v>
      </c>
      <c r="M31" s="152">
        <f>L31*100/'CD Ratio_3(i)'!F31</f>
        <v>25.98602539909216</v>
      </c>
    </row>
    <row r="32" spans="1:13" ht="13.5" customHeight="1" x14ac:dyDescent="0.2">
      <c r="A32" s="132">
        <v>26</v>
      </c>
      <c r="B32" s="121" t="s">
        <v>32</v>
      </c>
      <c r="C32" s="130">
        <v>379</v>
      </c>
      <c r="D32" s="130">
        <v>926.38</v>
      </c>
      <c r="E32" s="130">
        <v>25</v>
      </c>
      <c r="F32" s="130">
        <v>38.730000000000004</v>
      </c>
      <c r="G32" s="130">
        <v>22</v>
      </c>
      <c r="H32" s="130">
        <v>2965.88</v>
      </c>
      <c r="I32" s="130">
        <v>266</v>
      </c>
      <c r="J32" s="130">
        <v>3085.31</v>
      </c>
      <c r="K32" s="130">
        <f t="shared" si="5"/>
        <v>667</v>
      </c>
      <c r="L32" s="130">
        <f t="shared" si="6"/>
        <v>6977.57</v>
      </c>
      <c r="M32" s="152">
        <f>L32*100/'CD Ratio_3(i)'!F32</f>
        <v>20.967138040662768</v>
      </c>
    </row>
    <row r="33" spans="1:13" ht="13.5" customHeight="1" x14ac:dyDescent="0.2">
      <c r="A33" s="132">
        <v>27</v>
      </c>
      <c r="B33" s="121" t="s">
        <v>33</v>
      </c>
      <c r="C33" s="130">
        <v>2</v>
      </c>
      <c r="D33" s="130">
        <v>38.29</v>
      </c>
      <c r="E33" s="130">
        <v>1</v>
      </c>
      <c r="F33" s="130">
        <v>37.51</v>
      </c>
      <c r="G33" s="130">
        <v>0</v>
      </c>
      <c r="H33" s="130">
        <v>0</v>
      </c>
      <c r="I33" s="130">
        <v>54</v>
      </c>
      <c r="J33" s="130">
        <v>1362.69</v>
      </c>
      <c r="K33" s="130">
        <f t="shared" si="5"/>
        <v>56</v>
      </c>
      <c r="L33" s="130">
        <f t="shared" si="6"/>
        <v>1400.98</v>
      </c>
      <c r="M33" s="152">
        <f>L33*100/'CD Ratio_3(i)'!F33</f>
        <v>8.7452699336948019</v>
      </c>
    </row>
    <row r="34" spans="1:13" ht="13.5" customHeight="1" x14ac:dyDescent="0.2">
      <c r="A34" s="132">
        <v>28</v>
      </c>
      <c r="B34" s="121" t="s">
        <v>34</v>
      </c>
      <c r="C34" s="130">
        <v>344123</v>
      </c>
      <c r="D34" s="130">
        <v>309708.76</v>
      </c>
      <c r="E34" s="130">
        <v>1153</v>
      </c>
      <c r="F34" s="130">
        <v>9395.33</v>
      </c>
      <c r="G34" s="130">
        <v>76</v>
      </c>
      <c r="H34" s="130">
        <v>4530.24</v>
      </c>
      <c r="I34" s="130">
        <v>637</v>
      </c>
      <c r="J34" s="130">
        <v>124528.04</v>
      </c>
      <c r="K34" s="130">
        <f t="shared" si="5"/>
        <v>344836</v>
      </c>
      <c r="L34" s="130">
        <f t="shared" si="6"/>
        <v>438767.04</v>
      </c>
      <c r="M34" s="152">
        <f>L34*100/'CD Ratio_3(i)'!F34</f>
        <v>37.387513648468818</v>
      </c>
    </row>
    <row r="35" spans="1:13" ht="13.5" customHeight="1" x14ac:dyDescent="0.2">
      <c r="A35" s="132">
        <v>29</v>
      </c>
      <c r="B35" s="121" t="s">
        <v>35</v>
      </c>
      <c r="C35" s="130">
        <v>10</v>
      </c>
      <c r="D35" s="130">
        <v>517.70000000000005</v>
      </c>
      <c r="E35" s="130">
        <v>0</v>
      </c>
      <c r="F35" s="130">
        <v>0</v>
      </c>
      <c r="G35" s="130">
        <v>0</v>
      </c>
      <c r="H35" s="130">
        <v>0</v>
      </c>
      <c r="I35" s="130">
        <v>10</v>
      </c>
      <c r="J35" s="130">
        <v>408.49</v>
      </c>
      <c r="K35" s="130">
        <f t="shared" si="5"/>
        <v>20</v>
      </c>
      <c r="L35" s="130">
        <f t="shared" si="6"/>
        <v>926.19</v>
      </c>
      <c r="M35" s="152">
        <f>L35*100/'CD Ratio_3(i)'!F35</f>
        <v>21.891707912016226</v>
      </c>
    </row>
    <row r="36" spans="1:13" ht="13.5" customHeight="1" x14ac:dyDescent="0.2">
      <c r="A36" s="132">
        <v>30</v>
      </c>
      <c r="B36" s="121" t="s">
        <v>36</v>
      </c>
      <c r="C36" s="130">
        <v>5772</v>
      </c>
      <c r="D36" s="130">
        <v>27537.690000000002</v>
      </c>
      <c r="E36" s="130">
        <v>141245</v>
      </c>
      <c r="F36" s="130">
        <v>52530.909999999996</v>
      </c>
      <c r="G36" s="130">
        <v>7</v>
      </c>
      <c r="H36" s="130">
        <v>6.6400000000000006</v>
      </c>
      <c r="I36" s="130">
        <v>72</v>
      </c>
      <c r="J36" s="130">
        <v>2354.52</v>
      </c>
      <c r="K36" s="130">
        <f t="shared" si="5"/>
        <v>5851</v>
      </c>
      <c r="L36" s="130">
        <f t="shared" si="6"/>
        <v>29898.850000000002</v>
      </c>
      <c r="M36" s="152">
        <f>L36*100/'CD Ratio_3(i)'!F36</f>
        <v>27.049070801540029</v>
      </c>
    </row>
    <row r="37" spans="1:13" ht="13.5" customHeight="1" x14ac:dyDescent="0.2">
      <c r="A37" s="132">
        <v>31</v>
      </c>
      <c r="B37" s="121" t="s">
        <v>37</v>
      </c>
      <c r="C37" s="130">
        <v>938</v>
      </c>
      <c r="D37" s="130">
        <v>2196.25</v>
      </c>
      <c r="E37" s="130">
        <v>0</v>
      </c>
      <c r="F37" s="130">
        <v>0</v>
      </c>
      <c r="G37" s="130">
        <v>1</v>
      </c>
      <c r="H37" s="130">
        <v>0</v>
      </c>
      <c r="I37" s="130">
        <v>46</v>
      </c>
      <c r="J37" s="130">
        <v>968.98</v>
      </c>
      <c r="K37" s="130">
        <f t="shared" si="5"/>
        <v>985</v>
      </c>
      <c r="L37" s="130">
        <f t="shared" si="6"/>
        <v>3165.23</v>
      </c>
      <c r="M37" s="152">
        <f>L37*100/'CD Ratio_3(i)'!F37</f>
        <v>14.461564047280625</v>
      </c>
    </row>
    <row r="38" spans="1:13" ht="13.5" customHeight="1" x14ac:dyDescent="0.2">
      <c r="A38" s="132">
        <v>32</v>
      </c>
      <c r="B38" s="121" t="s">
        <v>38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f t="shared" si="5"/>
        <v>0</v>
      </c>
      <c r="L38" s="130">
        <f t="shared" si="6"/>
        <v>0</v>
      </c>
      <c r="M38" s="152">
        <v>0</v>
      </c>
    </row>
    <row r="39" spans="1:13" ht="13.5" customHeight="1" x14ac:dyDescent="0.2">
      <c r="A39" s="132">
        <v>33</v>
      </c>
      <c r="B39" s="121" t="s">
        <v>39</v>
      </c>
      <c r="C39" s="130">
        <v>434</v>
      </c>
      <c r="D39" s="130">
        <v>790.43</v>
      </c>
      <c r="E39" s="130">
        <v>3</v>
      </c>
      <c r="F39" s="130">
        <v>11.6</v>
      </c>
      <c r="G39" s="130">
        <v>0</v>
      </c>
      <c r="H39" s="130">
        <v>0</v>
      </c>
      <c r="I39" s="130">
        <v>159</v>
      </c>
      <c r="J39" s="130">
        <v>1557.02</v>
      </c>
      <c r="K39" s="130">
        <f t="shared" si="5"/>
        <v>593</v>
      </c>
      <c r="L39" s="130">
        <f t="shared" si="6"/>
        <v>2347.4499999999998</v>
      </c>
      <c r="M39" s="152">
        <f>L39*100/'CD Ratio_3(i)'!F39</f>
        <v>39.656019988073368</v>
      </c>
    </row>
    <row r="40" spans="1:13" ht="13.5" customHeight="1" x14ac:dyDescent="0.2">
      <c r="A40" s="132">
        <v>34</v>
      </c>
      <c r="B40" s="121" t="s">
        <v>40</v>
      </c>
      <c r="C40" s="130">
        <v>73776</v>
      </c>
      <c r="D40" s="130">
        <v>84122.960000000036</v>
      </c>
      <c r="E40" s="130">
        <v>5123</v>
      </c>
      <c r="F40" s="130">
        <v>38512.81</v>
      </c>
      <c r="G40" s="130">
        <v>29</v>
      </c>
      <c r="H40" s="130">
        <v>3456.0999999999995</v>
      </c>
      <c r="I40" s="130">
        <v>245</v>
      </c>
      <c r="J40" s="130">
        <v>44598.59</v>
      </c>
      <c r="K40" s="130">
        <f t="shared" si="5"/>
        <v>74050</v>
      </c>
      <c r="L40" s="130">
        <f t="shared" si="6"/>
        <v>132177.65000000002</v>
      </c>
      <c r="M40" s="152">
        <f>L40*100/'CD Ratio_3(i)'!F40</f>
        <v>21.950308089460076</v>
      </c>
    </row>
    <row r="41" spans="1:13" s="155" customFormat="1" ht="13.5" customHeight="1" x14ac:dyDescent="0.2">
      <c r="A41" s="136"/>
      <c r="B41" s="122" t="s">
        <v>41</v>
      </c>
      <c r="C41" s="137">
        <f t="shared" ref="C41:J41" si="7">SUM(C19:C40)</f>
        <v>2140783</v>
      </c>
      <c r="D41" s="137">
        <f t="shared" si="7"/>
        <v>3372925.1100000003</v>
      </c>
      <c r="E41" s="137">
        <f t="shared" si="7"/>
        <v>406959</v>
      </c>
      <c r="F41" s="137">
        <f t="shared" si="7"/>
        <v>1624923.9900000002</v>
      </c>
      <c r="G41" s="137">
        <f t="shared" si="7"/>
        <v>1801</v>
      </c>
      <c r="H41" s="137">
        <f t="shared" si="7"/>
        <v>43988.009999999995</v>
      </c>
      <c r="I41" s="137">
        <f t="shared" si="7"/>
        <v>32824</v>
      </c>
      <c r="J41" s="137">
        <f t="shared" si="7"/>
        <v>947976.57000000018</v>
      </c>
      <c r="K41" s="137">
        <f t="shared" si="5"/>
        <v>2175408</v>
      </c>
      <c r="L41" s="137">
        <f t="shared" si="6"/>
        <v>4364889.6900000004</v>
      </c>
      <c r="M41" s="153">
        <f>L41*100/'CD Ratio_3(i)'!F41</f>
        <v>24.639898831720057</v>
      </c>
    </row>
    <row r="42" spans="1:13" s="155" customFormat="1" ht="13.5" customHeight="1" x14ac:dyDescent="0.2">
      <c r="A42" s="136"/>
      <c r="B42" s="122" t="s">
        <v>42</v>
      </c>
      <c r="C42" s="137">
        <f t="shared" ref="C42:J42" si="8">C41+C18</f>
        <v>4561471</v>
      </c>
      <c r="D42" s="137">
        <f t="shared" si="8"/>
        <v>8870072.9899999984</v>
      </c>
      <c r="E42" s="137">
        <f t="shared" si="8"/>
        <v>2379266</v>
      </c>
      <c r="F42" s="137">
        <f t="shared" si="8"/>
        <v>6148280.9499999993</v>
      </c>
      <c r="G42" s="137">
        <f t="shared" si="8"/>
        <v>8199</v>
      </c>
      <c r="H42" s="137">
        <f t="shared" si="8"/>
        <v>325590.90999999997</v>
      </c>
      <c r="I42" s="137">
        <f t="shared" si="8"/>
        <v>118359</v>
      </c>
      <c r="J42" s="137">
        <f t="shared" si="8"/>
        <v>1811711.1600000001</v>
      </c>
      <c r="K42" s="137">
        <f t="shared" si="5"/>
        <v>4688029</v>
      </c>
      <c r="L42" s="137">
        <f t="shared" si="6"/>
        <v>11007375.059999999</v>
      </c>
      <c r="M42" s="153">
        <f>L42*100/'CD Ratio_3(i)'!F42</f>
        <v>23.86691965043029</v>
      </c>
    </row>
    <row r="43" spans="1:13" ht="13.5" customHeight="1" x14ac:dyDescent="0.2">
      <c r="A43" s="132">
        <v>35</v>
      </c>
      <c r="B43" s="121" t="s">
        <v>43</v>
      </c>
      <c r="C43" s="130">
        <v>182083</v>
      </c>
      <c r="D43" s="130">
        <v>230153.18000000014</v>
      </c>
      <c r="E43" s="130">
        <v>175935</v>
      </c>
      <c r="F43" s="130">
        <v>224842.47999999998</v>
      </c>
      <c r="G43" s="130">
        <v>121</v>
      </c>
      <c r="H43" s="130">
        <v>6649.34</v>
      </c>
      <c r="I43" s="130">
        <v>347</v>
      </c>
      <c r="J43" s="130">
        <v>487.83000000000004</v>
      </c>
      <c r="K43" s="130">
        <f t="shared" si="5"/>
        <v>182551</v>
      </c>
      <c r="L43" s="130">
        <f t="shared" si="6"/>
        <v>237290.35000000012</v>
      </c>
      <c r="M43" s="152">
        <f>L43*100/'CD Ratio_3(i)'!F43</f>
        <v>52.512359384860325</v>
      </c>
    </row>
    <row r="44" spans="1:13" ht="13.5" customHeight="1" x14ac:dyDescent="0.2">
      <c r="A44" s="132">
        <v>36</v>
      </c>
      <c r="B44" s="121" t="s">
        <v>44</v>
      </c>
      <c r="C44" s="130">
        <v>486698</v>
      </c>
      <c r="D44" s="130">
        <v>799656.58000000031</v>
      </c>
      <c r="E44" s="130">
        <v>390502</v>
      </c>
      <c r="F44" s="130">
        <v>667637.50000000035</v>
      </c>
      <c r="G44" s="130">
        <v>251</v>
      </c>
      <c r="H44" s="130">
        <v>14749.37</v>
      </c>
      <c r="I44" s="130">
        <v>578</v>
      </c>
      <c r="J44" s="130">
        <v>2853.8399999999997</v>
      </c>
      <c r="K44" s="130">
        <f t="shared" si="5"/>
        <v>487527</v>
      </c>
      <c r="L44" s="130">
        <f t="shared" si="6"/>
        <v>817259.79000000027</v>
      </c>
      <c r="M44" s="152">
        <f>L44*100/'CD Ratio_3(i)'!F44</f>
        <v>52.419912457325466</v>
      </c>
    </row>
    <row r="45" spans="1:13" s="155" customFormat="1" ht="13.5" customHeight="1" x14ac:dyDescent="0.2">
      <c r="A45" s="136"/>
      <c r="B45" s="122" t="s">
        <v>45</v>
      </c>
      <c r="C45" s="137">
        <f t="shared" ref="C45:J45" si="9">SUM(C43:C44)</f>
        <v>668781</v>
      </c>
      <c r="D45" s="137">
        <f t="shared" si="9"/>
        <v>1029809.7600000005</v>
      </c>
      <c r="E45" s="137">
        <f t="shared" si="9"/>
        <v>566437</v>
      </c>
      <c r="F45" s="137">
        <f t="shared" si="9"/>
        <v>892479.98000000033</v>
      </c>
      <c r="G45" s="137">
        <f t="shared" si="9"/>
        <v>372</v>
      </c>
      <c r="H45" s="137">
        <f t="shared" si="9"/>
        <v>21398.71</v>
      </c>
      <c r="I45" s="137">
        <f t="shared" si="9"/>
        <v>925</v>
      </c>
      <c r="J45" s="137">
        <f t="shared" si="9"/>
        <v>3341.6699999999996</v>
      </c>
      <c r="K45" s="137">
        <f t="shared" si="5"/>
        <v>670078</v>
      </c>
      <c r="L45" s="137">
        <f t="shared" si="6"/>
        <v>1054550.1400000004</v>
      </c>
      <c r="M45" s="153">
        <f>L45*100/'CD Ratio_3(i)'!F45</f>
        <v>52.440686076151117</v>
      </c>
    </row>
    <row r="46" spans="1:13" ht="13.5" customHeight="1" x14ac:dyDescent="0.2">
      <c r="A46" s="132">
        <v>37</v>
      </c>
      <c r="B46" s="121" t="s">
        <v>46</v>
      </c>
      <c r="C46" s="130">
        <v>4090820</v>
      </c>
      <c r="D46" s="130">
        <v>3842880</v>
      </c>
      <c r="E46" s="130">
        <v>4009219</v>
      </c>
      <c r="F46" s="130">
        <v>3792563</v>
      </c>
      <c r="G46" s="130">
        <v>0</v>
      </c>
      <c r="H46" s="130">
        <v>0</v>
      </c>
      <c r="I46" s="130">
        <v>0</v>
      </c>
      <c r="J46" s="130">
        <v>0</v>
      </c>
      <c r="K46" s="130">
        <f t="shared" si="5"/>
        <v>4090820</v>
      </c>
      <c r="L46" s="130">
        <f t="shared" si="6"/>
        <v>3842880</v>
      </c>
      <c r="M46" s="152">
        <f>L46*100/'CD Ratio_3(i)'!F46</f>
        <v>88.742655351836476</v>
      </c>
    </row>
    <row r="47" spans="1:13" s="155" customFormat="1" ht="13.5" customHeight="1" x14ac:dyDescent="0.2">
      <c r="A47" s="136"/>
      <c r="B47" s="122" t="s">
        <v>47</v>
      </c>
      <c r="C47" s="137">
        <f t="shared" ref="C47:M47" si="10">C46</f>
        <v>4090820</v>
      </c>
      <c r="D47" s="137">
        <f t="shared" si="10"/>
        <v>3842880</v>
      </c>
      <c r="E47" s="137">
        <f t="shared" si="10"/>
        <v>4009219</v>
      </c>
      <c r="F47" s="137">
        <f t="shared" si="10"/>
        <v>3792563</v>
      </c>
      <c r="G47" s="137">
        <f t="shared" si="10"/>
        <v>0</v>
      </c>
      <c r="H47" s="137">
        <f t="shared" si="10"/>
        <v>0</v>
      </c>
      <c r="I47" s="137">
        <f t="shared" si="10"/>
        <v>0</v>
      </c>
      <c r="J47" s="137">
        <f t="shared" si="10"/>
        <v>0</v>
      </c>
      <c r="K47" s="137">
        <f>C47+G47+I47</f>
        <v>4090820</v>
      </c>
      <c r="L47" s="137">
        <f t="shared" si="6"/>
        <v>3842880</v>
      </c>
      <c r="M47" s="137">
        <f t="shared" si="10"/>
        <v>88.742655351836476</v>
      </c>
    </row>
    <row r="48" spans="1:13" ht="13.5" customHeight="1" x14ac:dyDescent="0.2">
      <c r="A48" s="132">
        <v>38</v>
      </c>
      <c r="B48" s="121" t="s">
        <v>48</v>
      </c>
      <c r="C48" s="130">
        <v>249573</v>
      </c>
      <c r="D48" s="130">
        <v>160773.14000000004</v>
      </c>
      <c r="E48" s="130">
        <v>3</v>
      </c>
      <c r="F48" s="130">
        <v>5</v>
      </c>
      <c r="G48" s="130">
        <v>134</v>
      </c>
      <c r="H48" s="130">
        <v>5500.6399999999994</v>
      </c>
      <c r="I48" s="130">
        <v>2912</v>
      </c>
      <c r="J48" s="130">
        <v>51070.57</v>
      </c>
      <c r="K48" s="130">
        <f t="shared" si="5"/>
        <v>252619</v>
      </c>
      <c r="L48" s="130">
        <f t="shared" si="6"/>
        <v>217344.35000000003</v>
      </c>
      <c r="M48" s="152">
        <f>L48*100/'CD Ratio_3(i)'!F48</f>
        <v>17.460936455610426</v>
      </c>
    </row>
    <row r="49" spans="1:13" ht="13.5" customHeight="1" x14ac:dyDescent="0.2">
      <c r="A49" s="132">
        <v>39</v>
      </c>
      <c r="B49" s="121" t="s">
        <v>49</v>
      </c>
      <c r="C49" s="130">
        <v>25439</v>
      </c>
      <c r="D49" s="130">
        <v>12108.630000000001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f t="shared" si="5"/>
        <v>25439</v>
      </c>
      <c r="L49" s="130">
        <f t="shared" si="6"/>
        <v>12108.630000000001</v>
      </c>
      <c r="M49" s="152">
        <f>L49*100/'CD Ratio_3(i)'!F49</f>
        <v>12.557436549510468</v>
      </c>
    </row>
    <row r="50" spans="1:13" ht="13.5" customHeight="1" x14ac:dyDescent="0.2">
      <c r="A50" s="132">
        <v>40</v>
      </c>
      <c r="B50" s="121" t="s">
        <v>50</v>
      </c>
      <c r="C50" s="130">
        <v>259100</v>
      </c>
      <c r="D50" s="130">
        <v>88509.349999999991</v>
      </c>
      <c r="E50" s="130">
        <v>295</v>
      </c>
      <c r="F50" s="130">
        <v>1480.5399999999995</v>
      </c>
      <c r="G50" s="130">
        <v>0</v>
      </c>
      <c r="H50" s="130">
        <v>0</v>
      </c>
      <c r="I50" s="130">
        <v>73779</v>
      </c>
      <c r="J50" s="130">
        <v>18837.819999999996</v>
      </c>
      <c r="K50" s="130">
        <f t="shared" si="5"/>
        <v>332879</v>
      </c>
      <c r="L50" s="130">
        <f t="shared" si="6"/>
        <v>107347.16999999998</v>
      </c>
      <c r="M50" s="152">
        <f>L50*100/'CD Ratio_3(i)'!F50</f>
        <v>90.37340818430026</v>
      </c>
    </row>
    <row r="51" spans="1:13" ht="13.5" customHeight="1" x14ac:dyDescent="0.2">
      <c r="A51" s="132">
        <v>41</v>
      </c>
      <c r="B51" s="121" t="s">
        <v>52</v>
      </c>
      <c r="C51" s="130">
        <v>198857</v>
      </c>
      <c r="D51" s="130">
        <v>64792.969999999987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f t="shared" si="5"/>
        <v>198857</v>
      </c>
      <c r="L51" s="130">
        <f t="shared" si="6"/>
        <v>64792.969999999987</v>
      </c>
      <c r="M51" s="152">
        <f>L51*100/'CD Ratio_3(i)'!F51</f>
        <v>34.03546807024275</v>
      </c>
    </row>
    <row r="52" spans="1:13" ht="13.5" customHeight="1" x14ac:dyDescent="0.2">
      <c r="A52" s="132">
        <v>42</v>
      </c>
      <c r="B52" s="121" t="s">
        <v>1009</v>
      </c>
      <c r="C52" s="130">
        <v>39830</v>
      </c>
      <c r="D52" s="130">
        <v>12926.350000000002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f t="shared" si="5"/>
        <v>39830</v>
      </c>
      <c r="L52" s="130">
        <f t="shared" si="6"/>
        <v>12926.350000000002</v>
      </c>
      <c r="M52" s="152">
        <f>L52*100/'CD Ratio_3(i)'!F52</f>
        <v>36.079760740109123</v>
      </c>
    </row>
    <row r="53" spans="1:13" ht="13.5" customHeight="1" x14ac:dyDescent="0.2">
      <c r="A53" s="132">
        <v>43</v>
      </c>
      <c r="B53" s="121" t="s">
        <v>53</v>
      </c>
      <c r="C53" s="130">
        <v>62751</v>
      </c>
      <c r="D53" s="130">
        <v>21185.149999999998</v>
      </c>
      <c r="E53" s="130">
        <v>0</v>
      </c>
      <c r="F53" s="130">
        <v>0</v>
      </c>
      <c r="G53" s="130">
        <v>145</v>
      </c>
      <c r="H53" s="130">
        <v>83.070000000000007</v>
      </c>
      <c r="I53" s="130">
        <v>3119</v>
      </c>
      <c r="J53" s="130">
        <v>1151.67</v>
      </c>
      <c r="K53" s="130">
        <f t="shared" si="5"/>
        <v>66015</v>
      </c>
      <c r="L53" s="130">
        <f t="shared" si="6"/>
        <v>22419.89</v>
      </c>
      <c r="M53" s="152">
        <f>L53*100/'CD Ratio_3(i)'!F53</f>
        <v>39.385114883184443</v>
      </c>
    </row>
    <row r="54" spans="1:13" ht="13.5" customHeight="1" x14ac:dyDescent="0.2">
      <c r="A54" s="132">
        <v>44</v>
      </c>
      <c r="B54" s="121" t="s">
        <v>54</v>
      </c>
      <c r="C54" s="130">
        <v>40149</v>
      </c>
      <c r="D54" s="130">
        <v>13383.65</v>
      </c>
      <c r="E54" s="130">
        <v>0</v>
      </c>
      <c r="F54" s="130">
        <v>0</v>
      </c>
      <c r="G54" s="130">
        <v>0</v>
      </c>
      <c r="H54" s="130">
        <v>0</v>
      </c>
      <c r="I54" s="130">
        <v>9153</v>
      </c>
      <c r="J54" s="130">
        <v>7615.01</v>
      </c>
      <c r="K54" s="130">
        <f t="shared" si="5"/>
        <v>49302</v>
      </c>
      <c r="L54" s="130">
        <f t="shared" si="6"/>
        <v>20998.66</v>
      </c>
      <c r="M54" s="152">
        <f>L54*100/'CD Ratio_3(i)'!F54</f>
        <v>44.218336282112453</v>
      </c>
    </row>
    <row r="55" spans="1:13" ht="13.5" customHeight="1" x14ac:dyDescent="0.2">
      <c r="A55" s="132">
        <v>45</v>
      </c>
      <c r="B55" s="121" t="s">
        <v>55</v>
      </c>
      <c r="C55" s="130">
        <v>55786</v>
      </c>
      <c r="D55" s="130">
        <v>17039.569999999996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f t="shared" si="5"/>
        <v>55786</v>
      </c>
      <c r="L55" s="130">
        <f t="shared" si="6"/>
        <v>17039.569999999996</v>
      </c>
      <c r="M55" s="152">
        <f>L55*100/'CD Ratio_3(i)'!F55</f>
        <v>30.525643710528612</v>
      </c>
    </row>
    <row r="56" spans="1:13" s="155" customFormat="1" ht="13.5" customHeight="1" x14ac:dyDescent="0.2">
      <c r="A56" s="136"/>
      <c r="B56" s="122" t="s">
        <v>56</v>
      </c>
      <c r="C56" s="137">
        <f>SUM(C48:C55)</f>
        <v>931485</v>
      </c>
      <c r="D56" s="137">
        <f t="shared" ref="D56:L56" si="11">SUM(D48:D55)</f>
        <v>390718.81000000006</v>
      </c>
      <c r="E56" s="137">
        <f t="shared" si="11"/>
        <v>298</v>
      </c>
      <c r="F56" s="137">
        <f t="shared" si="11"/>
        <v>1485.5399999999995</v>
      </c>
      <c r="G56" s="137">
        <f t="shared" si="11"/>
        <v>279</v>
      </c>
      <c r="H56" s="137">
        <f t="shared" si="11"/>
        <v>5583.7099999999991</v>
      </c>
      <c r="I56" s="137">
        <f t="shared" si="11"/>
        <v>88963</v>
      </c>
      <c r="J56" s="137">
        <f t="shared" si="11"/>
        <v>78675.069999999992</v>
      </c>
      <c r="K56" s="137">
        <f t="shared" si="11"/>
        <v>1020727</v>
      </c>
      <c r="L56" s="137">
        <f t="shared" si="11"/>
        <v>474977.58999999997</v>
      </c>
      <c r="M56" s="153">
        <f>L56*100/'CD Ratio_3(i)'!F56</f>
        <v>25.724745634035251</v>
      </c>
    </row>
    <row r="57" spans="1:13" s="155" customFormat="1" ht="13.5" customHeight="1" x14ac:dyDescent="0.2">
      <c r="A57" s="136"/>
      <c r="B57" s="122" t="s">
        <v>6</v>
      </c>
      <c r="C57" s="137">
        <f t="shared" ref="C57:J57" si="12">C56+C47+C45+C42</f>
        <v>10252557</v>
      </c>
      <c r="D57" s="137">
        <f t="shared" si="12"/>
        <v>14133481.559999999</v>
      </c>
      <c r="E57" s="137">
        <f t="shared" si="12"/>
        <v>6955220</v>
      </c>
      <c r="F57" s="137">
        <f t="shared" si="12"/>
        <v>10834809.469999999</v>
      </c>
      <c r="G57" s="137">
        <f t="shared" si="12"/>
        <v>8850</v>
      </c>
      <c r="H57" s="137">
        <f t="shared" si="12"/>
        <v>352573.32999999996</v>
      </c>
      <c r="I57" s="137">
        <f t="shared" si="12"/>
        <v>208247</v>
      </c>
      <c r="J57" s="137">
        <f t="shared" si="12"/>
        <v>1893727.9000000001</v>
      </c>
      <c r="K57" s="137">
        <f t="shared" si="5"/>
        <v>10469654</v>
      </c>
      <c r="L57" s="137">
        <f t="shared" si="6"/>
        <v>16379782.789999999</v>
      </c>
      <c r="M57" s="153">
        <f>L57*100/'CD Ratio_3(i)'!F59</f>
        <v>30.161188493035521</v>
      </c>
    </row>
    <row r="58" spans="1:13" ht="13.5" customHeight="1" x14ac:dyDescent="0.2">
      <c r="A58" s="85"/>
      <c r="B58" s="84"/>
      <c r="C58" s="144"/>
      <c r="D58" s="144"/>
      <c r="E58" s="144"/>
      <c r="F58" s="145" t="s">
        <v>1069</v>
      </c>
      <c r="G58" s="144"/>
      <c r="H58" s="144"/>
      <c r="I58" s="144"/>
      <c r="J58" s="144"/>
      <c r="K58" s="144"/>
      <c r="L58" s="144"/>
      <c r="M58" s="150"/>
    </row>
    <row r="59" spans="1:13" ht="13.5" customHeight="1" x14ac:dyDescent="0.2">
      <c r="A59" s="85"/>
      <c r="B59" s="8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50"/>
    </row>
    <row r="60" spans="1:13" ht="13.5" customHeight="1" x14ac:dyDescent="0.2">
      <c r="A60" s="85"/>
      <c r="B60" s="8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50"/>
    </row>
    <row r="61" spans="1:13" ht="13.5" customHeight="1" x14ac:dyDescent="0.2">
      <c r="A61" s="85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50"/>
    </row>
    <row r="62" spans="1:13" ht="13.5" customHeight="1" x14ac:dyDescent="0.2">
      <c r="A62" s="85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50"/>
    </row>
    <row r="63" spans="1:13" ht="13.5" customHeight="1" x14ac:dyDescent="0.2">
      <c r="A63" s="85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50"/>
    </row>
    <row r="64" spans="1:13" ht="13.5" customHeight="1" x14ac:dyDescent="0.2">
      <c r="A64" s="85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50"/>
    </row>
    <row r="65" spans="1:13" ht="13.5" customHeight="1" x14ac:dyDescent="0.2">
      <c r="A65" s="85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50"/>
    </row>
    <row r="66" spans="1:13" ht="13.5" customHeight="1" x14ac:dyDescent="0.2">
      <c r="A66" s="85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50"/>
    </row>
    <row r="67" spans="1:13" ht="13.5" customHeight="1" x14ac:dyDescent="0.2">
      <c r="A67" s="85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50"/>
    </row>
    <row r="68" spans="1:13" ht="13.5" customHeight="1" x14ac:dyDescent="0.2">
      <c r="A68" s="85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50"/>
    </row>
    <row r="69" spans="1:13" ht="13.5" customHeight="1" x14ac:dyDescent="0.2">
      <c r="A69" s="85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50"/>
    </row>
    <row r="70" spans="1:13" ht="13.5" customHeight="1" x14ac:dyDescent="0.2">
      <c r="A70" s="85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50"/>
    </row>
    <row r="71" spans="1:13" ht="13.5" customHeight="1" x14ac:dyDescent="0.2">
      <c r="A71" s="85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50"/>
    </row>
    <row r="72" spans="1:13" ht="13.5" customHeight="1" x14ac:dyDescent="0.2">
      <c r="A72" s="85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50"/>
    </row>
    <row r="73" spans="1:13" ht="13.5" customHeight="1" x14ac:dyDescent="0.2">
      <c r="A73" s="85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50"/>
    </row>
    <row r="74" spans="1:13" ht="13.5" customHeight="1" x14ac:dyDescent="0.2">
      <c r="A74" s="85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50"/>
    </row>
    <row r="75" spans="1:13" ht="13.5" customHeight="1" x14ac:dyDescent="0.2">
      <c r="A75" s="85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50"/>
    </row>
    <row r="76" spans="1:13" ht="13.5" customHeight="1" x14ac:dyDescent="0.2">
      <c r="A76" s="85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50"/>
    </row>
    <row r="77" spans="1:13" ht="13.5" customHeight="1" x14ac:dyDescent="0.2">
      <c r="A77" s="85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50"/>
    </row>
    <row r="78" spans="1:13" ht="13.5" customHeight="1" x14ac:dyDescent="0.2">
      <c r="A78" s="85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50"/>
    </row>
    <row r="79" spans="1:13" ht="13.5" customHeight="1" x14ac:dyDescent="0.2">
      <c r="A79" s="85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50"/>
    </row>
    <row r="80" spans="1:13" ht="13.5" customHeight="1" x14ac:dyDescent="0.2">
      <c r="A80" s="85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50"/>
    </row>
    <row r="81" spans="1:13" ht="13.5" customHeight="1" x14ac:dyDescent="0.2">
      <c r="A81" s="85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50"/>
    </row>
    <row r="82" spans="1:13" ht="13.5" customHeight="1" x14ac:dyDescent="0.2">
      <c r="A82" s="85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50"/>
    </row>
    <row r="83" spans="1:13" ht="13.5" customHeight="1" x14ac:dyDescent="0.2">
      <c r="A83" s="85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50"/>
    </row>
    <row r="84" spans="1:13" ht="13.5" customHeight="1" x14ac:dyDescent="0.2">
      <c r="A84" s="85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50"/>
    </row>
    <row r="85" spans="1:13" ht="13.5" customHeight="1" x14ac:dyDescent="0.2">
      <c r="A85" s="85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50"/>
    </row>
    <row r="86" spans="1:13" ht="13.5" customHeight="1" x14ac:dyDescent="0.2">
      <c r="A86" s="85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50"/>
    </row>
    <row r="87" spans="1:13" ht="13.5" customHeight="1" x14ac:dyDescent="0.2">
      <c r="A87" s="85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50"/>
    </row>
    <row r="88" spans="1:13" ht="13.5" customHeight="1" x14ac:dyDescent="0.2">
      <c r="A88" s="85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50"/>
    </row>
    <row r="89" spans="1:13" ht="13.5" customHeight="1" x14ac:dyDescent="0.2">
      <c r="A89" s="85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50"/>
    </row>
    <row r="90" spans="1:13" ht="13.5" customHeight="1" x14ac:dyDescent="0.2">
      <c r="A90" s="85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50"/>
    </row>
    <row r="91" spans="1:13" ht="13.5" customHeight="1" x14ac:dyDescent="0.2">
      <c r="A91" s="85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50"/>
    </row>
    <row r="92" spans="1:13" ht="13.5" customHeight="1" x14ac:dyDescent="0.2">
      <c r="A92" s="85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50"/>
    </row>
    <row r="93" spans="1:13" ht="13.5" customHeight="1" x14ac:dyDescent="0.2">
      <c r="A93" s="85"/>
      <c r="B93" s="8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50"/>
    </row>
    <row r="94" spans="1:13" ht="13.5" customHeight="1" x14ac:dyDescent="0.2">
      <c r="A94" s="85"/>
      <c r="B94" s="8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50"/>
    </row>
    <row r="95" spans="1:13" ht="13.5" customHeight="1" x14ac:dyDescent="0.2">
      <c r="A95" s="85"/>
      <c r="B95" s="8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50"/>
    </row>
    <row r="96" spans="1:13" ht="13.5" customHeight="1" x14ac:dyDescent="0.2">
      <c r="A96" s="85"/>
      <c r="B96" s="8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50"/>
    </row>
  </sheetData>
  <mergeCells count="10">
    <mergeCell ref="I4:J4"/>
    <mergeCell ref="G4:H4"/>
    <mergeCell ref="K4:L4"/>
    <mergeCell ref="A1:M1"/>
    <mergeCell ref="M3:M5"/>
    <mergeCell ref="A3:A5"/>
    <mergeCell ref="B3:B5"/>
    <mergeCell ref="C3:L3"/>
    <mergeCell ref="C4:D4"/>
    <mergeCell ref="E4:F4"/>
  </mergeCells>
  <conditionalFormatting sqref="M6:M46 M48:M57">
    <cfRule type="cellIs" dxfId="7" priority="3" operator="greaterThan">
      <formula>100</formula>
    </cfRule>
    <cfRule type="cellIs" dxfId="6" priority="4" operator="greaterThan">
      <formula>100</formula>
    </cfRule>
  </conditionalFormatting>
  <pageMargins left="0.45" right="0.2" top="0.5" bottom="0.5" header="0" footer="0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99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62" sqref="I62"/>
    </sheetView>
  </sheetViews>
  <sheetFormatPr defaultColWidth="14.42578125" defaultRowHeight="15" customHeight="1" x14ac:dyDescent="0.2"/>
  <cols>
    <col min="1" max="1" width="4.42578125" style="83" customWidth="1"/>
    <col min="2" max="2" width="25" style="83" customWidth="1"/>
    <col min="3" max="4" width="9.85546875" style="83" customWidth="1"/>
    <col min="5" max="5" width="7.85546875" style="83" customWidth="1"/>
    <col min="6" max="6" width="9.42578125" style="83" customWidth="1"/>
    <col min="7" max="7" width="7.85546875" style="83" customWidth="1"/>
    <col min="8" max="8" width="9.42578125" style="83" customWidth="1"/>
    <col min="9" max="9" width="8.140625" style="83" customWidth="1"/>
    <col min="10" max="10" width="7.140625" style="83" customWidth="1"/>
    <col min="11" max="11" width="7.85546875" style="83" customWidth="1"/>
    <col min="12" max="12" width="9.42578125" style="83" customWidth="1"/>
    <col min="13" max="13" width="9.140625" style="83" customWidth="1"/>
    <col min="14" max="14" width="10.42578125" style="83" customWidth="1"/>
    <col min="15" max="15" width="9" style="83" customWidth="1"/>
    <col min="16" max="16384" width="14.42578125" style="83"/>
  </cols>
  <sheetData>
    <row r="1" spans="1:15" ht="13.5" customHeight="1" x14ac:dyDescent="0.2">
      <c r="A1" s="414" t="s">
        <v>1029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</row>
    <row r="2" spans="1:15" ht="13.5" customHeight="1" x14ac:dyDescent="0.2">
      <c r="A2" s="85"/>
      <c r="B2" s="99" t="s">
        <v>964</v>
      </c>
      <c r="C2" s="144"/>
      <c r="D2" s="144"/>
      <c r="E2" s="144"/>
      <c r="F2" s="144"/>
      <c r="G2" s="144"/>
      <c r="H2" s="144"/>
      <c r="I2" s="144" t="s">
        <v>75</v>
      </c>
      <c r="J2" s="144"/>
      <c r="K2" s="144"/>
      <c r="L2" s="144" t="s">
        <v>85</v>
      </c>
      <c r="M2" s="144"/>
      <c r="N2" s="144"/>
      <c r="O2" s="150"/>
    </row>
    <row r="3" spans="1:15" ht="24.75" customHeight="1" x14ac:dyDescent="0.2">
      <c r="A3" s="422" t="s">
        <v>1</v>
      </c>
      <c r="B3" s="422" t="s">
        <v>77</v>
      </c>
      <c r="C3" s="395" t="s">
        <v>1027</v>
      </c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13"/>
      <c r="O3" s="421" t="s">
        <v>86</v>
      </c>
    </row>
    <row r="4" spans="1:15" ht="24.75" customHeight="1" x14ac:dyDescent="0.2">
      <c r="A4" s="417"/>
      <c r="B4" s="417"/>
      <c r="C4" s="395" t="s">
        <v>87</v>
      </c>
      <c r="D4" s="413"/>
      <c r="E4" s="395" t="s">
        <v>88</v>
      </c>
      <c r="F4" s="413"/>
      <c r="G4" s="395" t="s">
        <v>89</v>
      </c>
      <c r="H4" s="413"/>
      <c r="I4" s="395" t="s">
        <v>90</v>
      </c>
      <c r="J4" s="423"/>
      <c r="K4" s="395" t="s">
        <v>91</v>
      </c>
      <c r="L4" s="413"/>
      <c r="M4" s="395" t="s">
        <v>73</v>
      </c>
      <c r="N4" s="413"/>
      <c r="O4" s="417"/>
    </row>
    <row r="5" spans="1:15" ht="24.75" customHeight="1" x14ac:dyDescent="0.2">
      <c r="A5" s="418"/>
      <c r="B5" s="418"/>
      <c r="C5" s="151" t="s">
        <v>92</v>
      </c>
      <c r="D5" s="151" t="s">
        <v>93</v>
      </c>
      <c r="E5" s="151" t="s">
        <v>92</v>
      </c>
      <c r="F5" s="151" t="s">
        <v>93</v>
      </c>
      <c r="G5" s="151" t="s">
        <v>92</v>
      </c>
      <c r="H5" s="151" t="s">
        <v>93</v>
      </c>
      <c r="I5" s="151" t="s">
        <v>92</v>
      </c>
      <c r="J5" s="151" t="s">
        <v>93</v>
      </c>
      <c r="K5" s="151" t="s">
        <v>92</v>
      </c>
      <c r="L5" s="151" t="s">
        <v>93</v>
      </c>
      <c r="M5" s="151" t="s">
        <v>92</v>
      </c>
      <c r="N5" s="151" t="s">
        <v>93</v>
      </c>
      <c r="O5" s="418"/>
    </row>
    <row r="6" spans="1:15" ht="13.5" customHeight="1" x14ac:dyDescent="0.2">
      <c r="A6" s="160">
        <v>1</v>
      </c>
      <c r="B6" s="130" t="s">
        <v>7</v>
      </c>
      <c r="C6" s="130">
        <v>117752</v>
      </c>
      <c r="D6" s="130">
        <v>378076.09999999992</v>
      </c>
      <c r="E6" s="130">
        <v>1703</v>
      </c>
      <c r="F6" s="130">
        <v>126981.07000000007</v>
      </c>
      <c r="G6" s="130">
        <v>241</v>
      </c>
      <c r="H6" s="130">
        <v>54049.77</v>
      </c>
      <c r="I6" s="130">
        <v>0</v>
      </c>
      <c r="J6" s="130">
        <v>0</v>
      </c>
      <c r="K6" s="130">
        <v>0</v>
      </c>
      <c r="L6" s="130">
        <v>0</v>
      </c>
      <c r="M6" s="130">
        <f>C6+E6+G6+I6+K6</f>
        <v>119696</v>
      </c>
      <c r="N6" s="130">
        <f>D6+F6+H6+J6+L6</f>
        <v>559106.93999999994</v>
      </c>
      <c r="O6" s="152">
        <f>D6*100/'CD Ratio_3(i)'!F6</f>
        <v>19.009689445453414</v>
      </c>
    </row>
    <row r="7" spans="1:15" ht="13.5" customHeight="1" x14ac:dyDescent="0.2">
      <c r="A7" s="160">
        <v>2</v>
      </c>
      <c r="B7" s="130" t="s">
        <v>8</v>
      </c>
      <c r="C7" s="130">
        <v>207154</v>
      </c>
      <c r="D7" s="130">
        <v>339274.25000000006</v>
      </c>
      <c r="E7" s="130">
        <v>1352</v>
      </c>
      <c r="F7" s="130">
        <v>132395.12999999998</v>
      </c>
      <c r="G7" s="130">
        <v>419</v>
      </c>
      <c r="H7" s="130">
        <v>29403.159999999993</v>
      </c>
      <c r="I7" s="130">
        <v>0</v>
      </c>
      <c r="J7" s="130">
        <v>0</v>
      </c>
      <c r="K7" s="130">
        <v>0</v>
      </c>
      <c r="L7" s="130">
        <v>0</v>
      </c>
      <c r="M7" s="130">
        <f t="shared" ref="M7:M17" si="0">C7+E7+G7+I7+K7</f>
        <v>208925</v>
      </c>
      <c r="N7" s="130">
        <f t="shared" ref="N7:N17" si="1">D7+F7+H7+J7+L7</f>
        <v>501072.54</v>
      </c>
      <c r="O7" s="152">
        <f>D7*100/'CD Ratio_3(i)'!F7</f>
        <v>10.220789237608509</v>
      </c>
    </row>
    <row r="8" spans="1:15" ht="13.5" customHeight="1" x14ac:dyDescent="0.2">
      <c r="A8" s="160">
        <v>3</v>
      </c>
      <c r="B8" s="130" t="s">
        <v>9</v>
      </c>
      <c r="C8" s="130">
        <v>24992</v>
      </c>
      <c r="D8" s="130">
        <v>113167.4</v>
      </c>
      <c r="E8" s="130">
        <v>664</v>
      </c>
      <c r="F8" s="130">
        <v>105930.33999999998</v>
      </c>
      <c r="G8" s="130">
        <v>56</v>
      </c>
      <c r="H8" s="130">
        <v>28675.64</v>
      </c>
      <c r="I8" s="130">
        <v>0</v>
      </c>
      <c r="J8" s="130">
        <v>0</v>
      </c>
      <c r="K8" s="130">
        <v>0</v>
      </c>
      <c r="L8" s="130">
        <v>0</v>
      </c>
      <c r="M8" s="130">
        <f t="shared" si="0"/>
        <v>25712</v>
      </c>
      <c r="N8" s="130">
        <f t="shared" si="1"/>
        <v>247773.38</v>
      </c>
      <c r="O8" s="152">
        <f>D8*100/'CD Ratio_3(i)'!F8</f>
        <v>13.243971782962776</v>
      </c>
    </row>
    <row r="9" spans="1:15" ht="13.5" customHeight="1" x14ac:dyDescent="0.2">
      <c r="A9" s="160">
        <v>4</v>
      </c>
      <c r="B9" s="130" t="s">
        <v>10</v>
      </c>
      <c r="C9" s="130">
        <v>71796</v>
      </c>
      <c r="D9" s="130">
        <v>256683.07999999993</v>
      </c>
      <c r="E9" s="130">
        <v>2980</v>
      </c>
      <c r="F9" s="130">
        <v>73008.700000000055</v>
      </c>
      <c r="G9" s="130">
        <v>119</v>
      </c>
      <c r="H9" s="130">
        <v>16523.399999999998</v>
      </c>
      <c r="I9" s="130">
        <v>0</v>
      </c>
      <c r="J9" s="130">
        <v>0</v>
      </c>
      <c r="K9" s="130">
        <v>1679</v>
      </c>
      <c r="L9" s="130">
        <v>2289.6099999999992</v>
      </c>
      <c r="M9" s="130">
        <f t="shared" si="0"/>
        <v>76574</v>
      </c>
      <c r="N9" s="130">
        <f t="shared" si="1"/>
        <v>348504.79</v>
      </c>
      <c r="O9" s="152">
        <f>D9*100/'CD Ratio_3(i)'!F9</f>
        <v>12.143133275594689</v>
      </c>
    </row>
    <row r="10" spans="1:15" ht="13.5" customHeight="1" x14ac:dyDescent="0.2">
      <c r="A10" s="160">
        <v>5</v>
      </c>
      <c r="B10" s="130" t="s">
        <v>11</v>
      </c>
      <c r="C10" s="130">
        <v>118379</v>
      </c>
      <c r="D10" s="130">
        <v>377393.66000000009</v>
      </c>
      <c r="E10" s="130">
        <v>2521</v>
      </c>
      <c r="F10" s="130">
        <v>176197.56000000006</v>
      </c>
      <c r="G10" s="130">
        <v>106</v>
      </c>
      <c r="H10" s="130">
        <v>41527.050000000003</v>
      </c>
      <c r="I10" s="130">
        <v>0</v>
      </c>
      <c r="J10" s="130">
        <v>0</v>
      </c>
      <c r="K10" s="130">
        <v>4555</v>
      </c>
      <c r="L10" s="130">
        <v>25950.03000000001</v>
      </c>
      <c r="M10" s="130">
        <f t="shared" si="0"/>
        <v>125561</v>
      </c>
      <c r="N10" s="130">
        <f t="shared" si="1"/>
        <v>621068.30000000028</v>
      </c>
      <c r="O10" s="152">
        <f>D10*100/'CD Ratio_3(i)'!F10</f>
        <v>17.116620935403226</v>
      </c>
    </row>
    <row r="11" spans="1:15" ht="13.5" customHeight="1" x14ac:dyDescent="0.2">
      <c r="A11" s="160">
        <v>6</v>
      </c>
      <c r="B11" s="130" t="s">
        <v>12</v>
      </c>
      <c r="C11" s="130">
        <v>39789</v>
      </c>
      <c r="D11" s="130">
        <v>152427.88999999984</v>
      </c>
      <c r="E11" s="130">
        <v>601</v>
      </c>
      <c r="F11" s="130">
        <v>45446.74</v>
      </c>
      <c r="G11" s="130">
        <v>63</v>
      </c>
      <c r="H11" s="130">
        <v>24378.720000000001</v>
      </c>
      <c r="I11" s="130">
        <v>0</v>
      </c>
      <c r="J11" s="130">
        <v>0</v>
      </c>
      <c r="K11" s="130">
        <v>0</v>
      </c>
      <c r="L11" s="130">
        <v>0</v>
      </c>
      <c r="M11" s="130">
        <f t="shared" si="0"/>
        <v>40453</v>
      </c>
      <c r="N11" s="130">
        <f t="shared" si="1"/>
        <v>222253.34999999983</v>
      </c>
      <c r="O11" s="152">
        <f>D11*100/'CD Ratio_3(i)'!F11</f>
        <v>13.069542702091562</v>
      </c>
    </row>
    <row r="12" spans="1:15" ht="13.5" customHeight="1" x14ac:dyDescent="0.2">
      <c r="A12" s="160">
        <v>7</v>
      </c>
      <c r="B12" s="130" t="s">
        <v>13</v>
      </c>
      <c r="C12" s="130">
        <v>11912</v>
      </c>
      <c r="D12" s="130">
        <v>37550.650000000009</v>
      </c>
      <c r="E12" s="130">
        <v>59</v>
      </c>
      <c r="F12" s="130">
        <v>5473.51</v>
      </c>
      <c r="G12" s="130">
        <v>8</v>
      </c>
      <c r="H12" s="130">
        <v>1229.1600000000001</v>
      </c>
      <c r="I12" s="130">
        <v>0</v>
      </c>
      <c r="J12" s="130">
        <v>0</v>
      </c>
      <c r="K12" s="130">
        <v>0</v>
      </c>
      <c r="L12" s="130">
        <v>0</v>
      </c>
      <c r="M12" s="130">
        <f t="shared" si="0"/>
        <v>11979</v>
      </c>
      <c r="N12" s="130">
        <f t="shared" si="1"/>
        <v>44253.320000000014</v>
      </c>
      <c r="O12" s="152">
        <f>D12*100/'CD Ratio_3(i)'!F12</f>
        <v>9.7101137734118677</v>
      </c>
    </row>
    <row r="13" spans="1:15" ht="13.5" customHeight="1" x14ac:dyDescent="0.2">
      <c r="A13" s="160">
        <v>8</v>
      </c>
      <c r="B13" s="130" t="s">
        <v>968</v>
      </c>
      <c r="C13" s="130">
        <v>7891</v>
      </c>
      <c r="D13" s="130">
        <v>32961.830000000009</v>
      </c>
      <c r="E13" s="130">
        <v>126</v>
      </c>
      <c r="F13" s="130">
        <v>15502.460000000001</v>
      </c>
      <c r="G13" s="130">
        <v>10</v>
      </c>
      <c r="H13" s="130">
        <v>8393.85</v>
      </c>
      <c r="I13" s="130">
        <v>0</v>
      </c>
      <c r="J13" s="130">
        <v>0</v>
      </c>
      <c r="K13" s="130">
        <v>0</v>
      </c>
      <c r="L13" s="130">
        <v>0</v>
      </c>
      <c r="M13" s="130">
        <f t="shared" si="0"/>
        <v>8027</v>
      </c>
      <c r="N13" s="130">
        <f t="shared" si="1"/>
        <v>56858.140000000007</v>
      </c>
      <c r="O13" s="152">
        <f>D13*100/'CD Ratio_3(i)'!F13</f>
        <v>28.648592459632805</v>
      </c>
    </row>
    <row r="14" spans="1:15" ht="13.5" customHeight="1" x14ac:dyDescent="0.2">
      <c r="A14" s="160">
        <v>9</v>
      </c>
      <c r="B14" s="130" t="s">
        <v>14</v>
      </c>
      <c r="C14" s="130">
        <v>94501</v>
      </c>
      <c r="D14" s="130">
        <v>274510.32</v>
      </c>
      <c r="E14" s="130">
        <v>5486</v>
      </c>
      <c r="F14" s="130">
        <v>170041.92000000004</v>
      </c>
      <c r="G14" s="130">
        <v>477</v>
      </c>
      <c r="H14" s="130">
        <v>87033.560000000012</v>
      </c>
      <c r="I14" s="130">
        <v>0</v>
      </c>
      <c r="J14" s="130">
        <v>0</v>
      </c>
      <c r="K14" s="130">
        <v>0</v>
      </c>
      <c r="L14" s="130">
        <v>0</v>
      </c>
      <c r="M14" s="130">
        <f t="shared" si="0"/>
        <v>100464</v>
      </c>
      <c r="N14" s="130">
        <f t="shared" si="1"/>
        <v>531585.80000000005</v>
      </c>
      <c r="O14" s="152">
        <f>D14*100/'CD Ratio_3(i)'!F14</f>
        <v>8.3906216000347449</v>
      </c>
    </row>
    <row r="15" spans="1:15" ht="13.5" customHeight="1" x14ac:dyDescent="0.2">
      <c r="A15" s="160">
        <v>10</v>
      </c>
      <c r="B15" s="130" t="s">
        <v>15</v>
      </c>
      <c r="C15" s="130">
        <v>197977</v>
      </c>
      <c r="D15" s="130">
        <v>695402.47000000102</v>
      </c>
      <c r="E15" s="130">
        <v>4256</v>
      </c>
      <c r="F15" s="130">
        <v>327896.39000000042</v>
      </c>
      <c r="G15" s="130">
        <v>532</v>
      </c>
      <c r="H15" s="130">
        <v>162852.54999999999</v>
      </c>
      <c r="I15" s="130">
        <v>0</v>
      </c>
      <c r="J15" s="130">
        <v>0</v>
      </c>
      <c r="K15" s="130">
        <v>309</v>
      </c>
      <c r="L15" s="130">
        <v>34652.82</v>
      </c>
      <c r="M15" s="130">
        <f t="shared" si="0"/>
        <v>203074</v>
      </c>
      <c r="N15" s="130">
        <f t="shared" si="1"/>
        <v>1220804.2300000016</v>
      </c>
      <c r="O15" s="152">
        <f>D15*100/'CD Ratio_3(i)'!F15</f>
        <v>6.8737790757697033</v>
      </c>
    </row>
    <row r="16" spans="1:15" ht="13.5" customHeight="1" x14ac:dyDescent="0.2">
      <c r="A16" s="160">
        <v>11</v>
      </c>
      <c r="B16" s="130" t="s">
        <v>16</v>
      </c>
      <c r="C16" s="130">
        <v>448</v>
      </c>
      <c r="D16" s="130">
        <v>61580.59</v>
      </c>
      <c r="E16" s="130">
        <v>12</v>
      </c>
      <c r="F16" s="130">
        <v>9249.5499999999993</v>
      </c>
      <c r="G16" s="130">
        <v>138</v>
      </c>
      <c r="H16" s="130">
        <v>92.32</v>
      </c>
      <c r="I16" s="130">
        <v>0</v>
      </c>
      <c r="J16" s="130">
        <v>0</v>
      </c>
      <c r="K16" s="130">
        <v>0</v>
      </c>
      <c r="L16" s="130">
        <v>0</v>
      </c>
      <c r="M16" s="130">
        <f t="shared" si="0"/>
        <v>598</v>
      </c>
      <c r="N16" s="130">
        <f t="shared" si="1"/>
        <v>70922.460000000006</v>
      </c>
      <c r="O16" s="152">
        <f>D16*100/'CD Ratio_3(i)'!F16</f>
        <v>7.374432214276962</v>
      </c>
    </row>
    <row r="17" spans="1:15" ht="13.5" customHeight="1" x14ac:dyDescent="0.2">
      <c r="A17" s="160">
        <v>12</v>
      </c>
      <c r="B17" s="130" t="s">
        <v>17</v>
      </c>
      <c r="C17" s="130">
        <v>123934</v>
      </c>
      <c r="D17" s="130">
        <v>313722.27999999968</v>
      </c>
      <c r="E17" s="130">
        <v>2613</v>
      </c>
      <c r="F17" s="130">
        <v>132223.09999999998</v>
      </c>
      <c r="G17" s="130">
        <v>254</v>
      </c>
      <c r="H17" s="130">
        <v>67722.41</v>
      </c>
      <c r="I17" s="130">
        <v>0</v>
      </c>
      <c r="J17" s="130">
        <v>0</v>
      </c>
      <c r="K17" s="130">
        <v>0</v>
      </c>
      <c r="L17" s="130">
        <v>0</v>
      </c>
      <c r="M17" s="130">
        <f t="shared" si="0"/>
        <v>126801</v>
      </c>
      <c r="N17" s="130">
        <f t="shared" si="1"/>
        <v>513667.78999999969</v>
      </c>
      <c r="O17" s="152">
        <f>D17*100/'CD Ratio_3(i)'!F17</f>
        <v>15.437987714360313</v>
      </c>
    </row>
    <row r="18" spans="1:15" s="155" customFormat="1" ht="13.5" customHeight="1" x14ac:dyDescent="0.2">
      <c r="A18" s="151"/>
      <c r="B18" s="137" t="s">
        <v>18</v>
      </c>
      <c r="C18" s="137">
        <f t="shared" ref="C18:L18" si="2">SUM(C6:C17)</f>
        <v>1016525</v>
      </c>
      <c r="D18" s="137">
        <f t="shared" si="2"/>
        <v>3032750.5200000005</v>
      </c>
      <c r="E18" s="137">
        <f t="shared" si="2"/>
        <v>22373</v>
      </c>
      <c r="F18" s="137">
        <f t="shared" si="2"/>
        <v>1320346.4700000007</v>
      </c>
      <c r="G18" s="137">
        <f t="shared" si="2"/>
        <v>2423</v>
      </c>
      <c r="H18" s="137">
        <f t="shared" si="2"/>
        <v>521881.58999999997</v>
      </c>
      <c r="I18" s="137">
        <f t="shared" si="2"/>
        <v>0</v>
      </c>
      <c r="J18" s="137">
        <f t="shared" si="2"/>
        <v>0</v>
      </c>
      <c r="K18" s="137">
        <f t="shared" si="2"/>
        <v>6543</v>
      </c>
      <c r="L18" s="137">
        <f t="shared" si="2"/>
        <v>62892.460000000006</v>
      </c>
      <c r="M18" s="137">
        <f>C18+E18+G18+I18+K18</f>
        <v>1047864</v>
      </c>
      <c r="N18" s="137">
        <f>D18+F18+H18+J18+L18</f>
        <v>4937871.040000001</v>
      </c>
      <c r="O18" s="153">
        <f>D18*100/'CD Ratio_3(i)'!F18</f>
        <v>10.676791007621079</v>
      </c>
    </row>
    <row r="19" spans="1:15" ht="13.5" customHeight="1" x14ac:dyDescent="0.2">
      <c r="A19" s="160">
        <v>13</v>
      </c>
      <c r="B19" s="130" t="s">
        <v>19</v>
      </c>
      <c r="C19" s="130">
        <v>9917</v>
      </c>
      <c r="D19" s="130">
        <v>265517.51999999996</v>
      </c>
      <c r="E19" s="130">
        <v>3132</v>
      </c>
      <c r="F19" s="130">
        <v>194778.83000000005</v>
      </c>
      <c r="G19" s="130">
        <v>578</v>
      </c>
      <c r="H19" s="130">
        <v>107350.26</v>
      </c>
      <c r="I19" s="130">
        <v>0</v>
      </c>
      <c r="J19" s="130">
        <v>0</v>
      </c>
      <c r="K19" s="130">
        <v>0</v>
      </c>
      <c r="L19" s="130">
        <v>0</v>
      </c>
      <c r="M19" s="130">
        <f>C19+E19+G19+I19+K19</f>
        <v>13627</v>
      </c>
      <c r="N19" s="130">
        <f>D19+F19+H19+J19+L19</f>
        <v>567646.61</v>
      </c>
      <c r="O19" s="152">
        <f>D19*100/'CD Ratio_3(i)'!F19</f>
        <v>12.45682844327721</v>
      </c>
    </row>
    <row r="20" spans="1:15" ht="13.5" customHeight="1" x14ac:dyDescent="0.2">
      <c r="A20" s="160">
        <v>14</v>
      </c>
      <c r="B20" s="130" t="s">
        <v>20</v>
      </c>
      <c r="C20" s="130">
        <v>96846</v>
      </c>
      <c r="D20" s="130">
        <v>49064.780000000006</v>
      </c>
      <c r="E20" s="130">
        <v>90</v>
      </c>
      <c r="F20" s="130">
        <v>8263.68</v>
      </c>
      <c r="G20" s="130">
        <v>1</v>
      </c>
      <c r="H20" s="130">
        <v>10.75</v>
      </c>
      <c r="I20" s="130">
        <v>0</v>
      </c>
      <c r="J20" s="130">
        <v>0</v>
      </c>
      <c r="K20" s="130">
        <v>0</v>
      </c>
      <c r="L20" s="130">
        <v>0</v>
      </c>
      <c r="M20" s="130">
        <f t="shared" ref="M20:M40" si="3">C20+E20+G20+I20+K20</f>
        <v>96937</v>
      </c>
      <c r="N20" s="130">
        <f t="shared" ref="N20:N40" si="4">D20+F20+H20+J20+L20</f>
        <v>57339.210000000006</v>
      </c>
      <c r="O20" s="152">
        <f>D20*100/'CD Ratio_3(i)'!F20</f>
        <v>5.3893774274001007</v>
      </c>
    </row>
    <row r="21" spans="1:15" ht="13.5" customHeight="1" x14ac:dyDescent="0.2">
      <c r="A21" s="160">
        <v>15</v>
      </c>
      <c r="B21" s="130" t="s">
        <v>21</v>
      </c>
      <c r="C21" s="130">
        <v>1</v>
      </c>
      <c r="D21" s="130">
        <v>11.02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f t="shared" si="3"/>
        <v>1</v>
      </c>
      <c r="N21" s="130">
        <f t="shared" si="4"/>
        <v>11.02</v>
      </c>
      <c r="O21" s="152">
        <f>D21*100/'CD Ratio_3(i)'!F21</f>
        <v>0.31613976705490848</v>
      </c>
    </row>
    <row r="22" spans="1:15" ht="13.5" customHeight="1" x14ac:dyDescent="0.2">
      <c r="A22" s="160">
        <v>16</v>
      </c>
      <c r="B22" s="130" t="s">
        <v>22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f t="shared" si="3"/>
        <v>0</v>
      </c>
      <c r="N22" s="130">
        <f t="shared" si="4"/>
        <v>0</v>
      </c>
      <c r="O22" s="152" t="e">
        <f>D22*100/'CD Ratio_3(i)'!F22</f>
        <v>#DIV/0!</v>
      </c>
    </row>
    <row r="23" spans="1:15" ht="13.5" customHeight="1" x14ac:dyDescent="0.2">
      <c r="A23" s="160">
        <v>17</v>
      </c>
      <c r="B23" s="130" t="s">
        <v>23</v>
      </c>
      <c r="C23" s="130">
        <v>51</v>
      </c>
      <c r="D23" s="130">
        <v>1740.1399999999999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f t="shared" si="3"/>
        <v>51</v>
      </c>
      <c r="N23" s="130">
        <f t="shared" si="4"/>
        <v>1740.1399999999999</v>
      </c>
      <c r="O23" s="152">
        <f>D23*100/'CD Ratio_3(i)'!F23</f>
        <v>0.81481407602624478</v>
      </c>
    </row>
    <row r="24" spans="1:15" ht="13.5" customHeight="1" x14ac:dyDescent="0.2">
      <c r="A24" s="160">
        <v>18</v>
      </c>
      <c r="B24" s="130" t="s">
        <v>24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f t="shared" si="3"/>
        <v>0</v>
      </c>
      <c r="N24" s="130">
        <f t="shared" si="4"/>
        <v>0</v>
      </c>
      <c r="O24" s="152">
        <f>D24*100/'CD Ratio_3(i)'!F24</f>
        <v>0</v>
      </c>
    </row>
    <row r="25" spans="1:15" ht="13.5" customHeight="1" x14ac:dyDescent="0.2">
      <c r="A25" s="160">
        <v>19</v>
      </c>
      <c r="B25" s="130" t="s">
        <v>25</v>
      </c>
      <c r="C25" s="130">
        <v>247</v>
      </c>
      <c r="D25" s="130">
        <v>2235.52</v>
      </c>
      <c r="E25" s="130">
        <v>66</v>
      </c>
      <c r="F25" s="130">
        <v>4524.6900000000005</v>
      </c>
      <c r="G25" s="130">
        <v>25</v>
      </c>
      <c r="H25" s="130">
        <v>3170.44</v>
      </c>
      <c r="I25" s="130">
        <v>0</v>
      </c>
      <c r="J25" s="130">
        <v>0</v>
      </c>
      <c r="K25" s="130">
        <v>9</v>
      </c>
      <c r="L25" s="130">
        <v>4.66</v>
      </c>
      <c r="M25" s="130">
        <f t="shared" si="3"/>
        <v>347</v>
      </c>
      <c r="N25" s="130">
        <f t="shared" si="4"/>
        <v>9935.3100000000013</v>
      </c>
      <c r="O25" s="152">
        <f>D25*100/'CD Ratio_3(i)'!F25</f>
        <v>2.9528795700867718</v>
      </c>
    </row>
    <row r="26" spans="1:15" ht="13.5" customHeight="1" x14ac:dyDescent="0.2">
      <c r="A26" s="160">
        <v>20</v>
      </c>
      <c r="B26" s="130" t="s">
        <v>26</v>
      </c>
      <c r="C26" s="130">
        <v>28290</v>
      </c>
      <c r="D26" s="130">
        <v>730138.66999999993</v>
      </c>
      <c r="E26" s="130">
        <v>11495</v>
      </c>
      <c r="F26" s="130">
        <v>525174.56000000006</v>
      </c>
      <c r="G26" s="130">
        <v>3219</v>
      </c>
      <c r="H26" s="130">
        <v>378079.5199999999</v>
      </c>
      <c r="I26" s="130">
        <v>0</v>
      </c>
      <c r="J26" s="130">
        <v>0</v>
      </c>
      <c r="K26" s="130">
        <v>0</v>
      </c>
      <c r="L26" s="130">
        <v>0</v>
      </c>
      <c r="M26" s="130">
        <f t="shared" si="3"/>
        <v>43004</v>
      </c>
      <c r="N26" s="130">
        <f t="shared" si="4"/>
        <v>1633392.75</v>
      </c>
      <c r="O26" s="152">
        <f>D26*100/'CD Ratio_3(i)'!F26</f>
        <v>11.377023847973888</v>
      </c>
    </row>
    <row r="27" spans="1:15" ht="13.5" customHeight="1" x14ac:dyDescent="0.2">
      <c r="A27" s="160">
        <v>21</v>
      </c>
      <c r="B27" s="130" t="s">
        <v>27</v>
      </c>
      <c r="C27" s="130">
        <v>19109</v>
      </c>
      <c r="D27" s="130">
        <v>578568.6399999999</v>
      </c>
      <c r="E27" s="130">
        <v>8026</v>
      </c>
      <c r="F27" s="130">
        <v>544311.16999999993</v>
      </c>
      <c r="G27" s="130">
        <v>1420</v>
      </c>
      <c r="H27" s="130">
        <v>160288.26000000007</v>
      </c>
      <c r="I27" s="130">
        <v>0</v>
      </c>
      <c r="J27" s="130">
        <v>0</v>
      </c>
      <c r="K27" s="130">
        <v>0</v>
      </c>
      <c r="L27" s="130">
        <v>0</v>
      </c>
      <c r="M27" s="130">
        <f t="shared" si="3"/>
        <v>28555</v>
      </c>
      <c r="N27" s="130">
        <f t="shared" si="4"/>
        <v>1283168.0699999998</v>
      </c>
      <c r="O27" s="152">
        <f>D27*100/'CD Ratio_3(i)'!F27</f>
        <v>15.57247837454694</v>
      </c>
    </row>
    <row r="28" spans="1:15" ht="13.5" customHeight="1" x14ac:dyDescent="0.2">
      <c r="A28" s="160">
        <v>22</v>
      </c>
      <c r="B28" s="130" t="s">
        <v>28</v>
      </c>
      <c r="C28" s="130">
        <v>234</v>
      </c>
      <c r="D28" s="130">
        <v>24241.390000000007</v>
      </c>
      <c r="E28" s="130">
        <v>16</v>
      </c>
      <c r="F28" s="130">
        <v>3835.69</v>
      </c>
      <c r="G28" s="130">
        <v>9</v>
      </c>
      <c r="H28" s="130">
        <v>127.79</v>
      </c>
      <c r="I28" s="130">
        <v>0</v>
      </c>
      <c r="J28" s="130">
        <v>0</v>
      </c>
      <c r="K28" s="130">
        <v>10</v>
      </c>
      <c r="L28" s="130">
        <v>5.24</v>
      </c>
      <c r="M28" s="130">
        <f t="shared" si="3"/>
        <v>269</v>
      </c>
      <c r="N28" s="130">
        <f t="shared" si="4"/>
        <v>28210.110000000008</v>
      </c>
      <c r="O28" s="152">
        <f>D28*100/'CD Ratio_3(i)'!F28</f>
        <v>5.6751793221059268</v>
      </c>
    </row>
    <row r="29" spans="1:15" ht="13.5" customHeight="1" x14ac:dyDescent="0.2">
      <c r="A29" s="160">
        <v>23</v>
      </c>
      <c r="B29" s="130" t="s">
        <v>29</v>
      </c>
      <c r="C29" s="130">
        <v>19192</v>
      </c>
      <c r="D29" s="130">
        <v>122207.7</v>
      </c>
      <c r="E29" s="130">
        <v>1015</v>
      </c>
      <c r="F29" s="130">
        <v>54307.880000000005</v>
      </c>
      <c r="G29" s="130">
        <v>119</v>
      </c>
      <c r="H29" s="130">
        <v>3767.98</v>
      </c>
      <c r="I29" s="130">
        <v>0</v>
      </c>
      <c r="J29" s="130">
        <v>0</v>
      </c>
      <c r="K29" s="130">
        <v>0</v>
      </c>
      <c r="L29" s="130">
        <v>0</v>
      </c>
      <c r="M29" s="130">
        <f t="shared" si="3"/>
        <v>20326</v>
      </c>
      <c r="N29" s="130">
        <f t="shared" si="4"/>
        <v>180283.56000000003</v>
      </c>
      <c r="O29" s="152">
        <f>D29*100/'CD Ratio_3(i)'!F29</f>
        <v>15.009215900783296</v>
      </c>
    </row>
    <row r="30" spans="1:15" ht="13.5" customHeight="1" x14ac:dyDescent="0.2">
      <c r="A30" s="160">
        <v>24</v>
      </c>
      <c r="B30" s="130" t="s">
        <v>30</v>
      </c>
      <c r="C30" s="130">
        <v>143483</v>
      </c>
      <c r="D30" s="130">
        <v>117951.00000000003</v>
      </c>
      <c r="E30" s="130">
        <v>1570</v>
      </c>
      <c r="F30" s="130">
        <v>44511.979999999989</v>
      </c>
      <c r="G30" s="130">
        <v>390</v>
      </c>
      <c r="H30" s="130">
        <v>21144.28</v>
      </c>
      <c r="I30" s="130">
        <v>0</v>
      </c>
      <c r="J30" s="130">
        <v>0</v>
      </c>
      <c r="K30" s="130">
        <v>0</v>
      </c>
      <c r="L30" s="130">
        <v>0</v>
      </c>
      <c r="M30" s="130">
        <f t="shared" si="3"/>
        <v>145443</v>
      </c>
      <c r="N30" s="130">
        <f t="shared" si="4"/>
        <v>183607.26</v>
      </c>
      <c r="O30" s="152">
        <f>D30*100/'CD Ratio_3(i)'!F30</f>
        <v>11.425490744399337</v>
      </c>
    </row>
    <row r="31" spans="1:15" ht="13.5" customHeight="1" x14ac:dyDescent="0.2">
      <c r="A31" s="160">
        <v>25</v>
      </c>
      <c r="B31" s="130" t="s">
        <v>31</v>
      </c>
      <c r="C31" s="130">
        <v>7</v>
      </c>
      <c r="D31" s="130">
        <v>132.6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f t="shared" si="3"/>
        <v>7</v>
      </c>
      <c r="N31" s="130">
        <f t="shared" si="4"/>
        <v>132.6</v>
      </c>
      <c r="O31" s="152">
        <f>D31*100/'CD Ratio_3(i)'!F31</f>
        <v>2.7051563217218342</v>
      </c>
    </row>
    <row r="32" spans="1:15" ht="13.5" customHeight="1" x14ac:dyDescent="0.2">
      <c r="A32" s="160">
        <v>26</v>
      </c>
      <c r="B32" s="130" t="s">
        <v>32</v>
      </c>
      <c r="C32" s="130">
        <v>51</v>
      </c>
      <c r="D32" s="130">
        <v>5087.7999999999993</v>
      </c>
      <c r="E32" s="130">
        <v>19</v>
      </c>
      <c r="F32" s="130">
        <v>3969.98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f t="shared" si="3"/>
        <v>70</v>
      </c>
      <c r="N32" s="130">
        <f t="shared" si="4"/>
        <v>9057.7799999999988</v>
      </c>
      <c r="O32" s="152">
        <f>D32*100/'CD Ratio_3(i)'!F32</f>
        <v>15.288503723113351</v>
      </c>
    </row>
    <row r="33" spans="1:17" ht="13.5" customHeight="1" x14ac:dyDescent="0.2">
      <c r="A33" s="160">
        <v>27</v>
      </c>
      <c r="B33" s="130" t="s">
        <v>33</v>
      </c>
      <c r="C33" s="130">
        <v>36</v>
      </c>
      <c r="D33" s="130">
        <v>3585.63</v>
      </c>
      <c r="E33" s="130">
        <v>7</v>
      </c>
      <c r="F33" s="130">
        <v>1778.98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f t="shared" si="3"/>
        <v>43</v>
      </c>
      <c r="N33" s="130">
        <f t="shared" si="4"/>
        <v>5364.6100000000006</v>
      </c>
      <c r="O33" s="152">
        <f>D33*100/'CD Ratio_3(i)'!F33</f>
        <v>22.382405339372507</v>
      </c>
    </row>
    <row r="34" spans="1:17" ht="13.5" customHeight="1" x14ac:dyDescent="0.2">
      <c r="A34" s="160">
        <v>28</v>
      </c>
      <c r="B34" s="130" t="s">
        <v>34</v>
      </c>
      <c r="C34" s="130">
        <v>8305</v>
      </c>
      <c r="D34" s="130">
        <v>180168.19999999998</v>
      </c>
      <c r="E34" s="130">
        <v>3843</v>
      </c>
      <c r="F34" s="130">
        <v>159910.08999999997</v>
      </c>
      <c r="G34" s="130">
        <v>900</v>
      </c>
      <c r="H34" s="130">
        <v>82307.059999999983</v>
      </c>
      <c r="I34" s="130">
        <v>0</v>
      </c>
      <c r="J34" s="130">
        <v>0</v>
      </c>
      <c r="K34" s="130">
        <v>0</v>
      </c>
      <c r="L34" s="130">
        <v>0</v>
      </c>
      <c r="M34" s="130">
        <f t="shared" si="3"/>
        <v>13048</v>
      </c>
      <c r="N34" s="130">
        <f t="shared" si="4"/>
        <v>422385.34999999992</v>
      </c>
      <c r="O34" s="152">
        <f>D34*100/'CD Ratio_3(i)'!F34</f>
        <v>15.352203840379762</v>
      </c>
    </row>
    <row r="35" spans="1:17" ht="13.5" customHeight="1" x14ac:dyDescent="0.2">
      <c r="A35" s="160">
        <v>29</v>
      </c>
      <c r="B35" s="130" t="s">
        <v>35</v>
      </c>
      <c r="C35" s="130">
        <v>12</v>
      </c>
      <c r="D35" s="130">
        <v>638.73</v>
      </c>
      <c r="E35" s="130">
        <v>14</v>
      </c>
      <c r="F35" s="130">
        <v>1983.49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f t="shared" si="3"/>
        <v>26</v>
      </c>
      <c r="N35" s="130">
        <f t="shared" si="4"/>
        <v>2622.2200000000003</v>
      </c>
      <c r="O35" s="152">
        <f>D35*100/'CD Ratio_3(i)'!F35</f>
        <v>15.09721611617716</v>
      </c>
    </row>
    <row r="36" spans="1:17" ht="13.5" customHeight="1" x14ac:dyDescent="0.2">
      <c r="A36" s="160">
        <v>30</v>
      </c>
      <c r="B36" s="130" t="s">
        <v>36</v>
      </c>
      <c r="C36" s="130">
        <v>28</v>
      </c>
      <c r="D36" s="130">
        <v>1571.61</v>
      </c>
      <c r="E36" s="130">
        <v>1</v>
      </c>
      <c r="F36" s="130">
        <v>12.21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f t="shared" si="3"/>
        <v>29</v>
      </c>
      <c r="N36" s="130">
        <f t="shared" si="4"/>
        <v>1583.82</v>
      </c>
      <c r="O36" s="152">
        <f>D36*100/'CD Ratio_3(i)'!F36</f>
        <v>1.4218135534446417</v>
      </c>
    </row>
    <row r="37" spans="1:17" ht="13.5" customHeight="1" x14ac:dyDescent="0.2">
      <c r="A37" s="160">
        <v>31</v>
      </c>
      <c r="B37" s="130" t="s">
        <v>37</v>
      </c>
      <c r="C37" s="130">
        <v>12</v>
      </c>
      <c r="D37" s="130">
        <v>287.02</v>
      </c>
      <c r="E37" s="130">
        <v>4</v>
      </c>
      <c r="F37" s="130">
        <v>1524.52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f t="shared" si="3"/>
        <v>16</v>
      </c>
      <c r="N37" s="130">
        <f t="shared" si="4"/>
        <v>1811.54</v>
      </c>
      <c r="O37" s="152">
        <f>D37*100/'CD Ratio_3(i)'!F37</f>
        <v>1.3113606634748454</v>
      </c>
    </row>
    <row r="38" spans="1:17" ht="13.5" customHeight="1" x14ac:dyDescent="0.2">
      <c r="A38" s="160">
        <v>32</v>
      </c>
      <c r="B38" s="130" t="s">
        <v>38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f t="shared" si="3"/>
        <v>0</v>
      </c>
      <c r="N38" s="130">
        <f t="shared" si="4"/>
        <v>0</v>
      </c>
      <c r="O38" s="152">
        <v>0</v>
      </c>
    </row>
    <row r="39" spans="1:17" ht="13.5" customHeight="1" x14ac:dyDescent="0.2">
      <c r="A39" s="160">
        <v>33</v>
      </c>
      <c r="B39" s="130" t="s">
        <v>39</v>
      </c>
      <c r="C39" s="130">
        <v>4</v>
      </c>
      <c r="D39" s="130">
        <v>262.13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0">
        <f t="shared" si="3"/>
        <v>4</v>
      </c>
      <c r="N39" s="130">
        <f t="shared" si="4"/>
        <v>262.13</v>
      </c>
      <c r="O39" s="152">
        <f>D39*100/'CD Ratio_3(i)'!F39</f>
        <v>4.4282231866381281</v>
      </c>
    </row>
    <row r="40" spans="1:17" ht="13.5" customHeight="1" x14ac:dyDescent="0.2">
      <c r="A40" s="160">
        <v>34</v>
      </c>
      <c r="B40" s="130" t="s">
        <v>40</v>
      </c>
      <c r="C40" s="130">
        <v>3825</v>
      </c>
      <c r="D40" s="130">
        <v>93558.370000000024</v>
      </c>
      <c r="E40" s="130">
        <v>1238</v>
      </c>
      <c r="F40" s="130">
        <v>62707.349999999991</v>
      </c>
      <c r="G40" s="130">
        <v>256</v>
      </c>
      <c r="H40" s="130">
        <v>33156.71</v>
      </c>
      <c r="I40" s="130">
        <v>0</v>
      </c>
      <c r="J40" s="130">
        <v>0</v>
      </c>
      <c r="K40" s="130">
        <v>0</v>
      </c>
      <c r="L40" s="130">
        <v>0</v>
      </c>
      <c r="M40" s="130">
        <f t="shared" si="3"/>
        <v>5319</v>
      </c>
      <c r="N40" s="130">
        <f t="shared" si="4"/>
        <v>189422.43000000002</v>
      </c>
      <c r="O40" s="152">
        <f>D40*100/'CD Ratio_3(i)'!F40</f>
        <v>15.53693113660062</v>
      </c>
    </row>
    <row r="41" spans="1:17" s="155" customFormat="1" ht="13.5" customHeight="1" x14ac:dyDescent="0.2">
      <c r="A41" s="151"/>
      <c r="B41" s="137" t="s">
        <v>41</v>
      </c>
      <c r="C41" s="137">
        <f t="shared" ref="C41:N41" si="5">SUM(C19:C40)</f>
        <v>329650</v>
      </c>
      <c r="D41" s="137">
        <f t="shared" si="5"/>
        <v>2176968.4699999997</v>
      </c>
      <c r="E41" s="137">
        <f t="shared" si="5"/>
        <v>30536</v>
      </c>
      <c r="F41" s="137">
        <f t="shared" si="5"/>
        <v>1611595.0999999999</v>
      </c>
      <c r="G41" s="137">
        <f t="shared" si="5"/>
        <v>6917</v>
      </c>
      <c r="H41" s="137">
        <f t="shared" si="5"/>
        <v>789403.04999999993</v>
      </c>
      <c r="I41" s="137">
        <f t="shared" si="5"/>
        <v>0</v>
      </c>
      <c r="J41" s="137">
        <f t="shared" si="5"/>
        <v>0</v>
      </c>
      <c r="K41" s="137">
        <f t="shared" si="5"/>
        <v>19</v>
      </c>
      <c r="L41" s="137">
        <f t="shared" si="5"/>
        <v>9.9</v>
      </c>
      <c r="M41" s="137">
        <f t="shared" si="5"/>
        <v>367122</v>
      </c>
      <c r="N41" s="137">
        <f t="shared" si="5"/>
        <v>4577976.5199999996</v>
      </c>
      <c r="O41" s="153">
        <f>D41*100/'CD Ratio_3(i)'!F41</f>
        <v>12.289035157872314</v>
      </c>
    </row>
    <row r="42" spans="1:17" s="155" customFormat="1" ht="13.5" customHeight="1" x14ac:dyDescent="0.2">
      <c r="A42" s="151"/>
      <c r="B42" s="137" t="s">
        <v>42</v>
      </c>
      <c r="C42" s="137">
        <f t="shared" ref="C42:N42" si="6">C41+C18</f>
        <v>1346175</v>
      </c>
      <c r="D42" s="137">
        <f t="shared" si="6"/>
        <v>5209718.99</v>
      </c>
      <c r="E42" s="137">
        <f t="shared" si="6"/>
        <v>52909</v>
      </c>
      <c r="F42" s="137">
        <f t="shared" si="6"/>
        <v>2931941.5700000003</v>
      </c>
      <c r="G42" s="137">
        <f t="shared" si="6"/>
        <v>9340</v>
      </c>
      <c r="H42" s="137">
        <f t="shared" si="6"/>
        <v>1311284.6399999999</v>
      </c>
      <c r="I42" s="137">
        <f t="shared" si="6"/>
        <v>0</v>
      </c>
      <c r="J42" s="137">
        <f t="shared" si="6"/>
        <v>0</v>
      </c>
      <c r="K42" s="137">
        <f t="shared" si="6"/>
        <v>6562</v>
      </c>
      <c r="L42" s="137">
        <f t="shared" si="6"/>
        <v>62902.360000000008</v>
      </c>
      <c r="M42" s="137">
        <f t="shared" si="6"/>
        <v>1414986</v>
      </c>
      <c r="N42" s="137">
        <f t="shared" si="6"/>
        <v>9515847.5600000005</v>
      </c>
      <c r="O42" s="153">
        <f>D42*100/'CD Ratio_3(i)'!F42</f>
        <v>11.296057766532657</v>
      </c>
      <c r="Q42" s="343"/>
    </row>
    <row r="43" spans="1:17" ht="13.5" customHeight="1" x14ac:dyDescent="0.2">
      <c r="A43" s="160">
        <v>35</v>
      </c>
      <c r="B43" s="130" t="s">
        <v>43</v>
      </c>
      <c r="C43" s="130">
        <v>73267</v>
      </c>
      <c r="D43" s="130">
        <v>70308.340000000011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1197</v>
      </c>
      <c r="L43" s="130">
        <v>4017.6200000000003</v>
      </c>
      <c r="M43" s="130">
        <f t="shared" ref="M43:N48" si="7">C43+E43+G43+I43+K43</f>
        <v>74464</v>
      </c>
      <c r="N43" s="130">
        <f t="shared" si="7"/>
        <v>74325.960000000006</v>
      </c>
      <c r="O43" s="152">
        <f>D43*100/'CD Ratio_3(i)'!F43</f>
        <v>15.559237102701182</v>
      </c>
      <c r="Q43" s="327"/>
    </row>
    <row r="44" spans="1:17" ht="13.5" customHeight="1" x14ac:dyDescent="0.2">
      <c r="A44" s="160">
        <v>36</v>
      </c>
      <c r="B44" s="130" t="s">
        <v>44</v>
      </c>
      <c r="C44" s="130">
        <v>199375</v>
      </c>
      <c r="D44" s="130">
        <v>204465.16999999998</v>
      </c>
      <c r="E44" s="130">
        <v>34</v>
      </c>
      <c r="F44" s="130">
        <v>3849.8999999999992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f t="shared" si="7"/>
        <v>199409</v>
      </c>
      <c r="N44" s="130">
        <f t="shared" si="7"/>
        <v>208315.06999999998</v>
      </c>
      <c r="O44" s="152">
        <f>D44*100/'CD Ratio_3(i)'!F44</f>
        <v>13.114613545311174</v>
      </c>
    </row>
    <row r="45" spans="1:17" s="155" customFormat="1" ht="13.5" customHeight="1" x14ac:dyDescent="0.2">
      <c r="A45" s="151"/>
      <c r="B45" s="137" t="s">
        <v>45</v>
      </c>
      <c r="C45" s="137">
        <f t="shared" ref="C45:L45" si="8">SUM(C43:C44)</f>
        <v>272642</v>
      </c>
      <c r="D45" s="137">
        <f t="shared" si="8"/>
        <v>274773.51</v>
      </c>
      <c r="E45" s="137">
        <f t="shared" si="8"/>
        <v>34</v>
      </c>
      <c r="F45" s="137">
        <f t="shared" si="8"/>
        <v>3849.8999999999992</v>
      </c>
      <c r="G45" s="137">
        <f t="shared" si="8"/>
        <v>0</v>
      </c>
      <c r="H45" s="137">
        <f t="shared" si="8"/>
        <v>0</v>
      </c>
      <c r="I45" s="137">
        <f t="shared" si="8"/>
        <v>0</v>
      </c>
      <c r="J45" s="137">
        <f t="shared" si="8"/>
        <v>0</v>
      </c>
      <c r="K45" s="137">
        <f t="shared" si="8"/>
        <v>1197</v>
      </c>
      <c r="L45" s="137">
        <f t="shared" si="8"/>
        <v>4017.6200000000003</v>
      </c>
      <c r="M45" s="137">
        <f t="shared" si="7"/>
        <v>273873</v>
      </c>
      <c r="N45" s="137">
        <f t="shared" si="7"/>
        <v>282641.03000000003</v>
      </c>
      <c r="O45" s="153">
        <f>D45*100/'CD Ratio_3(i)'!F45</f>
        <v>13.663941460338876</v>
      </c>
    </row>
    <row r="46" spans="1:17" ht="13.5" customHeight="1" x14ac:dyDescent="0.2">
      <c r="A46" s="160">
        <v>37</v>
      </c>
      <c r="B46" s="130" t="s">
        <v>46</v>
      </c>
      <c r="C46" s="130">
        <v>38408</v>
      </c>
      <c r="D46" s="130">
        <v>103230</v>
      </c>
      <c r="E46" s="130">
        <v>9</v>
      </c>
      <c r="F46" s="130">
        <v>2549</v>
      </c>
      <c r="G46" s="130">
        <v>7</v>
      </c>
      <c r="H46" s="130">
        <v>6806</v>
      </c>
      <c r="I46" s="130">
        <v>0</v>
      </c>
      <c r="J46" s="130">
        <v>0</v>
      </c>
      <c r="K46" s="130">
        <v>3</v>
      </c>
      <c r="L46" s="130">
        <v>251596</v>
      </c>
      <c r="M46" s="137">
        <f t="shared" si="7"/>
        <v>38427</v>
      </c>
      <c r="N46" s="137">
        <f t="shared" si="7"/>
        <v>364181</v>
      </c>
      <c r="O46" s="153">
        <f>D46*100/'CD Ratio_3(i)'!F46</f>
        <v>2.3838642663757597</v>
      </c>
    </row>
    <row r="47" spans="1:17" s="155" customFormat="1" ht="13.5" customHeight="1" x14ac:dyDescent="0.2">
      <c r="A47" s="151"/>
      <c r="B47" s="137" t="s">
        <v>47</v>
      </c>
      <c r="C47" s="137">
        <f t="shared" ref="C47:L47" si="9">C46</f>
        <v>38408</v>
      </c>
      <c r="D47" s="137">
        <f t="shared" si="9"/>
        <v>103230</v>
      </c>
      <c r="E47" s="137">
        <f t="shared" si="9"/>
        <v>9</v>
      </c>
      <c r="F47" s="137">
        <f t="shared" si="9"/>
        <v>2549</v>
      </c>
      <c r="G47" s="137">
        <f t="shared" si="9"/>
        <v>7</v>
      </c>
      <c r="H47" s="137">
        <f t="shared" si="9"/>
        <v>6806</v>
      </c>
      <c r="I47" s="137">
        <f t="shared" si="9"/>
        <v>0</v>
      </c>
      <c r="J47" s="137">
        <f t="shared" si="9"/>
        <v>0</v>
      </c>
      <c r="K47" s="137">
        <f t="shared" si="9"/>
        <v>3</v>
      </c>
      <c r="L47" s="137">
        <f t="shared" si="9"/>
        <v>251596</v>
      </c>
      <c r="M47" s="137">
        <f t="shared" si="7"/>
        <v>38427</v>
      </c>
      <c r="N47" s="137">
        <f t="shared" si="7"/>
        <v>364181</v>
      </c>
      <c r="O47" s="153">
        <f>D47*100/'CD Ratio_3(i)'!F47</f>
        <v>2.3838642663757597</v>
      </c>
    </row>
    <row r="48" spans="1:17" ht="13.5" customHeight="1" x14ac:dyDescent="0.2">
      <c r="A48" s="160">
        <v>38</v>
      </c>
      <c r="B48" s="130" t="s">
        <v>48</v>
      </c>
      <c r="C48" s="130">
        <v>70554</v>
      </c>
      <c r="D48" s="130">
        <v>572421.00000000012</v>
      </c>
      <c r="E48" s="130">
        <v>877</v>
      </c>
      <c r="F48" s="130">
        <v>49312.420000000006</v>
      </c>
      <c r="G48" s="130">
        <v>74</v>
      </c>
      <c r="H48" s="130">
        <v>11343.12</v>
      </c>
      <c r="I48" s="130">
        <v>0</v>
      </c>
      <c r="J48" s="130">
        <v>0</v>
      </c>
      <c r="K48" s="130">
        <v>0</v>
      </c>
      <c r="L48" s="130">
        <v>0</v>
      </c>
      <c r="M48" s="130">
        <f t="shared" si="7"/>
        <v>71505</v>
      </c>
      <c r="N48" s="130">
        <f t="shared" si="7"/>
        <v>633076.54000000015</v>
      </c>
      <c r="O48" s="152">
        <f>D48*100/'CD Ratio_3(i)'!F48</f>
        <v>45.986963575804829</v>
      </c>
    </row>
    <row r="49" spans="1:15" ht="13.5" customHeight="1" x14ac:dyDescent="0.2">
      <c r="A49" s="160">
        <v>39</v>
      </c>
      <c r="B49" s="130" t="s">
        <v>49</v>
      </c>
      <c r="C49" s="130">
        <v>6638</v>
      </c>
      <c r="D49" s="130">
        <v>36591.490000000013</v>
      </c>
      <c r="E49" s="130">
        <v>180</v>
      </c>
      <c r="F49" s="130">
        <v>5512.0600000000013</v>
      </c>
      <c r="G49" s="130">
        <v>9</v>
      </c>
      <c r="H49" s="130">
        <v>56.6</v>
      </c>
      <c r="I49" s="130">
        <v>0</v>
      </c>
      <c r="J49" s="130">
        <v>0</v>
      </c>
      <c r="K49" s="130">
        <v>0</v>
      </c>
      <c r="L49" s="130">
        <v>0</v>
      </c>
      <c r="M49" s="130">
        <f t="shared" ref="M49:N57" si="10">C49+E49+G49+I49+K49</f>
        <v>6827</v>
      </c>
      <c r="N49" s="130">
        <f t="shared" ref="N49:N53" si="11">D49+F49+H49+J49+L49</f>
        <v>42160.150000000016</v>
      </c>
      <c r="O49" s="152">
        <f>D49*100/'CD Ratio_3(i)'!F49</f>
        <v>37.947754116448102</v>
      </c>
    </row>
    <row r="50" spans="1:15" ht="13.5" customHeight="1" x14ac:dyDescent="0.2">
      <c r="A50" s="160">
        <v>40</v>
      </c>
      <c r="B50" s="130" t="s">
        <v>50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f t="shared" si="10"/>
        <v>0</v>
      </c>
      <c r="N50" s="130">
        <f t="shared" si="11"/>
        <v>0</v>
      </c>
      <c r="O50" s="152">
        <f>D50*100/'CD Ratio_3(i)'!F50</f>
        <v>0</v>
      </c>
    </row>
    <row r="51" spans="1:15" ht="13.5" customHeight="1" x14ac:dyDescent="0.2">
      <c r="A51" s="160">
        <v>41</v>
      </c>
      <c r="B51" s="130" t="s">
        <v>52</v>
      </c>
      <c r="C51" s="130">
        <v>3206</v>
      </c>
      <c r="D51" s="130">
        <v>23153.989999999998</v>
      </c>
      <c r="E51" s="130">
        <v>11</v>
      </c>
      <c r="F51" s="130">
        <v>663.12</v>
      </c>
      <c r="G51" s="130">
        <v>4</v>
      </c>
      <c r="H51" s="130">
        <v>152.29999999999998</v>
      </c>
      <c r="I51" s="130">
        <v>0</v>
      </c>
      <c r="J51" s="130">
        <v>0</v>
      </c>
      <c r="K51" s="130">
        <v>0</v>
      </c>
      <c r="L51" s="130">
        <v>0</v>
      </c>
      <c r="M51" s="130">
        <f t="shared" si="10"/>
        <v>3221</v>
      </c>
      <c r="N51" s="130">
        <f t="shared" si="11"/>
        <v>23969.409999999996</v>
      </c>
      <c r="O51" s="152">
        <f>D51*100/'CD Ratio_3(i)'!F51</f>
        <v>12.162691220107984</v>
      </c>
    </row>
    <row r="52" spans="1:15" ht="13.5" customHeight="1" x14ac:dyDescent="0.2">
      <c r="A52" s="160">
        <v>42</v>
      </c>
      <c r="B52" s="130" t="s">
        <v>1009</v>
      </c>
      <c r="C52" s="130">
        <v>360</v>
      </c>
      <c r="D52" s="130">
        <v>7383.2200000000012</v>
      </c>
      <c r="E52" s="130">
        <v>37</v>
      </c>
      <c r="F52" s="130">
        <v>2810.8900000000003</v>
      </c>
      <c r="G52" s="130">
        <v>0</v>
      </c>
      <c r="H52" s="130">
        <v>0</v>
      </c>
      <c r="I52" s="130">
        <v>0</v>
      </c>
      <c r="J52" s="130">
        <v>0</v>
      </c>
      <c r="K52" s="130">
        <v>0</v>
      </c>
      <c r="L52" s="130">
        <v>0</v>
      </c>
      <c r="M52" s="130">
        <f t="shared" si="10"/>
        <v>397</v>
      </c>
      <c r="N52" s="130">
        <f t="shared" si="11"/>
        <v>10194.11</v>
      </c>
      <c r="O52" s="152">
        <f>D52*100/'CD Ratio_3(i)'!F52</f>
        <v>20.607890943041806</v>
      </c>
    </row>
    <row r="53" spans="1:15" ht="13.5" customHeight="1" x14ac:dyDescent="0.2">
      <c r="A53" s="160">
        <v>43</v>
      </c>
      <c r="B53" s="130" t="s">
        <v>53</v>
      </c>
      <c r="C53" s="130">
        <v>99</v>
      </c>
      <c r="D53" s="130">
        <v>1637.57</v>
      </c>
      <c r="E53" s="130">
        <v>5</v>
      </c>
      <c r="F53" s="130">
        <v>134.69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f t="shared" si="10"/>
        <v>104</v>
      </c>
      <c r="N53" s="130">
        <f t="shared" si="11"/>
        <v>1772.26</v>
      </c>
      <c r="O53" s="152">
        <f>D53*100/'CD Ratio_3(i)'!F53</f>
        <v>2.8767260936274148</v>
      </c>
    </row>
    <row r="54" spans="1:15" ht="13.5" customHeight="1" x14ac:dyDescent="0.2">
      <c r="A54" s="160">
        <v>44</v>
      </c>
      <c r="B54" s="130" t="s">
        <v>54</v>
      </c>
      <c r="C54" s="130">
        <v>11</v>
      </c>
      <c r="D54" s="130">
        <v>768.12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f t="shared" si="10"/>
        <v>11</v>
      </c>
      <c r="N54" s="130">
        <f t="shared" si="10"/>
        <v>768.12</v>
      </c>
      <c r="O54" s="152">
        <f>D54*100/'CD Ratio_3(i)'!F54</f>
        <v>1.6174836139551867</v>
      </c>
    </row>
    <row r="55" spans="1:15" ht="13.5" customHeight="1" x14ac:dyDescent="0.2">
      <c r="A55" s="160">
        <v>45</v>
      </c>
      <c r="B55" s="130" t="s">
        <v>55</v>
      </c>
      <c r="C55" s="130">
        <v>1009</v>
      </c>
      <c r="D55" s="130">
        <v>5906.9199999999983</v>
      </c>
      <c r="E55" s="130">
        <v>6</v>
      </c>
      <c r="F55" s="130">
        <v>154.41999999999999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f t="shared" si="10"/>
        <v>1015</v>
      </c>
      <c r="N55" s="130">
        <f t="shared" si="10"/>
        <v>6061.3399999999983</v>
      </c>
      <c r="O55" s="152">
        <f>D55*100/'CD Ratio_3(i)'!F55</f>
        <v>10.581988591648477</v>
      </c>
    </row>
    <row r="56" spans="1:15" s="155" customFormat="1" ht="13.5" customHeight="1" x14ac:dyDescent="0.2">
      <c r="A56" s="151"/>
      <c r="B56" s="137" t="s">
        <v>56</v>
      </c>
      <c r="C56" s="137">
        <f>SUM(C48:C55)</f>
        <v>81877</v>
      </c>
      <c r="D56" s="137">
        <f t="shared" ref="D56:N56" si="12">SUM(D48:D55)</f>
        <v>647862.31000000006</v>
      </c>
      <c r="E56" s="137">
        <f t="shared" si="12"/>
        <v>1116</v>
      </c>
      <c r="F56" s="137">
        <f t="shared" si="12"/>
        <v>58587.600000000013</v>
      </c>
      <c r="G56" s="137">
        <f t="shared" si="12"/>
        <v>87</v>
      </c>
      <c r="H56" s="137">
        <f t="shared" si="12"/>
        <v>11552.02</v>
      </c>
      <c r="I56" s="137">
        <f t="shared" si="12"/>
        <v>0</v>
      </c>
      <c r="J56" s="137">
        <f t="shared" si="12"/>
        <v>0</v>
      </c>
      <c r="K56" s="137">
        <f t="shared" si="12"/>
        <v>0</v>
      </c>
      <c r="L56" s="137">
        <f t="shared" si="12"/>
        <v>0</v>
      </c>
      <c r="M56" s="137">
        <f t="shared" si="12"/>
        <v>83080</v>
      </c>
      <c r="N56" s="137">
        <f t="shared" si="12"/>
        <v>718001.93000000017</v>
      </c>
      <c r="O56" s="153">
        <f>D56*100/'CD Ratio_3(i)'!F56</f>
        <v>35.088167276751932</v>
      </c>
    </row>
    <row r="57" spans="1:15" s="155" customFormat="1" ht="13.5" customHeight="1" x14ac:dyDescent="0.2">
      <c r="A57" s="151"/>
      <c r="B57" s="137" t="s">
        <v>6</v>
      </c>
      <c r="C57" s="137">
        <f t="shared" ref="C57:L57" si="13">C56+C47+C45+C42</f>
        <v>1739102</v>
      </c>
      <c r="D57" s="137">
        <f t="shared" si="13"/>
        <v>6235584.8100000005</v>
      </c>
      <c r="E57" s="137">
        <f t="shared" si="13"/>
        <v>54068</v>
      </c>
      <c r="F57" s="137">
        <f t="shared" si="13"/>
        <v>2996928.0700000003</v>
      </c>
      <c r="G57" s="137">
        <f t="shared" si="13"/>
        <v>9434</v>
      </c>
      <c r="H57" s="137">
        <f t="shared" si="13"/>
        <v>1329642.6599999999</v>
      </c>
      <c r="I57" s="137">
        <f t="shared" si="13"/>
        <v>0</v>
      </c>
      <c r="J57" s="137">
        <f t="shared" si="13"/>
        <v>0</v>
      </c>
      <c r="K57" s="137">
        <f t="shared" si="13"/>
        <v>7762</v>
      </c>
      <c r="L57" s="137">
        <f t="shared" si="13"/>
        <v>318515.98</v>
      </c>
      <c r="M57" s="137">
        <f t="shared" si="10"/>
        <v>1810366</v>
      </c>
      <c r="N57" s="137">
        <f t="shared" si="10"/>
        <v>10880671.520000001</v>
      </c>
      <c r="O57" s="153">
        <f>D57*100/'CD Ratio_3(i)'!F59</f>
        <v>11.481998951386528</v>
      </c>
    </row>
    <row r="58" spans="1:15" ht="13.5" customHeight="1" x14ac:dyDescent="0.2">
      <c r="A58" s="85"/>
      <c r="B58" s="84"/>
      <c r="C58" s="144"/>
      <c r="D58" s="144"/>
      <c r="E58" s="144"/>
      <c r="F58" s="144"/>
      <c r="G58" s="145" t="s">
        <v>1070</v>
      </c>
      <c r="H58" s="144"/>
      <c r="I58" s="144"/>
      <c r="J58" s="144"/>
      <c r="K58" s="144"/>
      <c r="L58" s="144"/>
      <c r="M58" s="144"/>
      <c r="N58" s="144"/>
      <c r="O58" s="150"/>
    </row>
    <row r="59" spans="1:15" ht="13.5" customHeight="1" x14ac:dyDescent="0.2">
      <c r="A59" s="85"/>
      <c r="B59" s="8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50"/>
    </row>
    <row r="60" spans="1:15" ht="13.5" customHeight="1" x14ac:dyDescent="0.2">
      <c r="A60" s="85"/>
      <c r="B60" s="8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50"/>
      <c r="O60" s="150"/>
    </row>
    <row r="61" spans="1:15" ht="13.5" customHeight="1" x14ac:dyDescent="0.2">
      <c r="A61" s="85"/>
      <c r="B61" s="8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50"/>
    </row>
    <row r="62" spans="1:15" ht="13.5" customHeight="1" x14ac:dyDescent="0.2">
      <c r="A62" s="85"/>
      <c r="B62" s="8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50"/>
    </row>
    <row r="63" spans="1:15" ht="13.5" customHeight="1" x14ac:dyDescent="0.2">
      <c r="A63" s="85"/>
      <c r="B63" s="8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50"/>
    </row>
    <row r="64" spans="1:15" ht="13.5" customHeight="1" x14ac:dyDescent="0.2">
      <c r="A64" s="85"/>
      <c r="B64" s="8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50"/>
    </row>
    <row r="65" spans="1:15" ht="13.5" customHeight="1" x14ac:dyDescent="0.2">
      <c r="A65" s="85"/>
      <c r="B65" s="8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50"/>
    </row>
    <row r="66" spans="1:15" ht="13.5" customHeight="1" x14ac:dyDescent="0.2">
      <c r="A66" s="85"/>
      <c r="B66" s="8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50"/>
    </row>
    <row r="67" spans="1:15" ht="13.5" customHeight="1" x14ac:dyDescent="0.2">
      <c r="A67" s="85"/>
      <c r="B67" s="8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50"/>
    </row>
    <row r="68" spans="1:15" ht="13.5" customHeight="1" x14ac:dyDescent="0.2">
      <c r="A68" s="85"/>
      <c r="B68" s="8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50"/>
    </row>
    <row r="69" spans="1:15" ht="13.5" customHeight="1" x14ac:dyDescent="0.2">
      <c r="A69" s="85"/>
      <c r="B69" s="8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50"/>
    </row>
    <row r="70" spans="1:15" ht="13.5" customHeight="1" x14ac:dyDescent="0.2">
      <c r="A70" s="85"/>
      <c r="B70" s="8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50"/>
    </row>
    <row r="71" spans="1:15" ht="13.5" customHeight="1" x14ac:dyDescent="0.2">
      <c r="A71" s="85"/>
      <c r="B71" s="8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50"/>
    </row>
    <row r="72" spans="1:15" ht="13.5" customHeight="1" x14ac:dyDescent="0.2">
      <c r="A72" s="85"/>
      <c r="B72" s="8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50"/>
    </row>
    <row r="73" spans="1:15" ht="13.5" customHeight="1" x14ac:dyDescent="0.2">
      <c r="A73" s="85"/>
      <c r="B73" s="8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50"/>
    </row>
    <row r="74" spans="1:15" ht="13.5" customHeight="1" x14ac:dyDescent="0.2">
      <c r="A74" s="85"/>
      <c r="B74" s="8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50"/>
    </row>
    <row r="75" spans="1:15" ht="13.5" customHeight="1" x14ac:dyDescent="0.2">
      <c r="A75" s="85"/>
      <c r="B75" s="8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50"/>
    </row>
    <row r="76" spans="1:15" ht="13.5" customHeight="1" x14ac:dyDescent="0.2">
      <c r="A76" s="85"/>
      <c r="B76" s="8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50"/>
    </row>
    <row r="77" spans="1:15" ht="13.5" customHeight="1" x14ac:dyDescent="0.2">
      <c r="A77" s="85"/>
      <c r="B77" s="8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50"/>
    </row>
    <row r="78" spans="1:15" ht="13.5" customHeight="1" x14ac:dyDescent="0.2">
      <c r="A78" s="85"/>
      <c r="B78" s="8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50"/>
    </row>
    <row r="79" spans="1:15" ht="13.5" customHeight="1" x14ac:dyDescent="0.2">
      <c r="A79" s="85"/>
      <c r="B79" s="8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50"/>
    </row>
    <row r="80" spans="1:15" ht="13.5" customHeight="1" x14ac:dyDescent="0.2">
      <c r="A80" s="85"/>
      <c r="B80" s="8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50"/>
    </row>
    <row r="81" spans="1:15" ht="13.5" customHeight="1" x14ac:dyDescent="0.2">
      <c r="A81" s="85"/>
      <c r="B81" s="8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50"/>
    </row>
    <row r="82" spans="1:15" ht="13.5" customHeight="1" x14ac:dyDescent="0.2">
      <c r="A82" s="85"/>
      <c r="B82" s="8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50"/>
    </row>
    <row r="83" spans="1:15" ht="13.5" customHeight="1" x14ac:dyDescent="0.2">
      <c r="A83" s="85"/>
      <c r="B83" s="8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50"/>
    </row>
    <row r="84" spans="1:15" ht="13.5" customHeight="1" x14ac:dyDescent="0.2">
      <c r="A84" s="85"/>
      <c r="B84" s="8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50"/>
    </row>
    <row r="85" spans="1:15" ht="13.5" customHeight="1" x14ac:dyDescent="0.2">
      <c r="A85" s="85"/>
      <c r="B85" s="8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50"/>
    </row>
    <row r="86" spans="1:15" ht="13.5" customHeight="1" x14ac:dyDescent="0.2">
      <c r="A86" s="85"/>
      <c r="B86" s="8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50"/>
    </row>
    <row r="87" spans="1:15" ht="13.5" customHeight="1" x14ac:dyDescent="0.2">
      <c r="A87" s="85"/>
      <c r="B87" s="8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50"/>
    </row>
    <row r="88" spans="1:15" ht="13.5" customHeight="1" x14ac:dyDescent="0.2">
      <c r="A88" s="85"/>
      <c r="B88" s="8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50"/>
    </row>
    <row r="89" spans="1:15" ht="13.5" customHeight="1" x14ac:dyDescent="0.2">
      <c r="A89" s="85"/>
      <c r="B89" s="8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50"/>
    </row>
    <row r="90" spans="1:15" ht="13.5" customHeight="1" x14ac:dyDescent="0.2">
      <c r="A90" s="85"/>
      <c r="B90" s="8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50"/>
    </row>
    <row r="91" spans="1:15" ht="13.5" customHeight="1" x14ac:dyDescent="0.2">
      <c r="A91" s="85"/>
      <c r="B91" s="8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50"/>
    </row>
    <row r="92" spans="1:15" ht="13.5" customHeight="1" x14ac:dyDescent="0.2">
      <c r="A92" s="85"/>
      <c r="B92" s="8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50"/>
    </row>
    <row r="93" spans="1:15" ht="13.5" customHeight="1" x14ac:dyDescent="0.2">
      <c r="A93" s="85"/>
      <c r="B93" s="8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50"/>
    </row>
    <row r="94" spans="1:15" ht="13.5" customHeight="1" x14ac:dyDescent="0.2">
      <c r="A94" s="85"/>
      <c r="B94" s="8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50"/>
    </row>
    <row r="95" spans="1:15" ht="13.5" customHeight="1" x14ac:dyDescent="0.2">
      <c r="A95" s="85"/>
      <c r="B95" s="8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50"/>
    </row>
    <row r="96" spans="1:15" ht="13.5" customHeight="1" x14ac:dyDescent="0.2">
      <c r="A96" s="85"/>
      <c r="B96" s="8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50"/>
    </row>
    <row r="97" spans="1:15" ht="13.5" customHeight="1" x14ac:dyDescent="0.2">
      <c r="A97" s="85"/>
      <c r="B97" s="8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50"/>
    </row>
    <row r="98" spans="1:15" ht="13.5" customHeight="1" x14ac:dyDescent="0.2">
      <c r="A98" s="85"/>
      <c r="B98" s="8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50"/>
    </row>
    <row r="99" spans="1:15" ht="13.5" customHeight="1" x14ac:dyDescent="0.2">
      <c r="A99" s="85"/>
      <c r="B99" s="8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50"/>
    </row>
  </sheetData>
  <mergeCells count="11">
    <mergeCell ref="A1:O1"/>
    <mergeCell ref="O3:O5"/>
    <mergeCell ref="A3:A5"/>
    <mergeCell ref="B3:B5"/>
    <mergeCell ref="M4:N4"/>
    <mergeCell ref="C3:N3"/>
    <mergeCell ref="C4:D4"/>
    <mergeCell ref="E4:F4"/>
    <mergeCell ref="G4:H4"/>
    <mergeCell ref="I4:J4"/>
    <mergeCell ref="K4:L4"/>
  </mergeCells>
  <pageMargins left="0.43307086614173229" right="0" top="0.51181102362204722" bottom="0.51181102362204722" header="0" footer="0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82"/>
  <sheetViews>
    <sheetView view="pageBreakPreview" zoomScale="60" zoomScaleNormal="115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K25" sqref="K25"/>
    </sheetView>
  </sheetViews>
  <sheetFormatPr defaultColWidth="14.42578125" defaultRowHeight="15" customHeight="1" x14ac:dyDescent="0.2"/>
  <cols>
    <col min="1" max="1" width="4.5703125" style="383" customWidth="1"/>
    <col min="2" max="2" width="23.85546875" style="383" customWidth="1"/>
    <col min="3" max="3" width="6.5703125" style="383" customWidth="1"/>
    <col min="4" max="4" width="8.42578125" style="383" customWidth="1"/>
    <col min="5" max="5" width="8.5703125" style="383" customWidth="1"/>
    <col min="6" max="6" width="9.42578125" style="383" customWidth="1"/>
    <col min="7" max="7" width="10.140625" style="383" customWidth="1"/>
    <col min="8" max="8" width="9.140625" style="383" customWidth="1"/>
    <col min="9" max="9" width="7" style="383" customWidth="1"/>
    <col min="10" max="10" width="8.140625" style="383" customWidth="1"/>
    <col min="11" max="11" width="7.42578125" style="383" customWidth="1"/>
    <col min="12" max="12" width="7.85546875" style="383" customWidth="1"/>
    <col min="13" max="13" width="8.85546875" style="383" customWidth="1"/>
    <col min="14" max="14" width="9.5703125" style="383" customWidth="1"/>
    <col min="15" max="15" width="9.42578125" style="383" customWidth="1"/>
    <col min="16" max="16" width="10.140625" style="383" customWidth="1"/>
    <col min="17" max="17" width="10" style="383" customWidth="1"/>
    <col min="18" max="16384" width="14.42578125" style="383"/>
  </cols>
  <sheetData>
    <row r="1" spans="1:17" ht="13.5" customHeight="1" x14ac:dyDescent="0.2">
      <c r="A1" s="414" t="s">
        <v>1030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</row>
    <row r="2" spans="1:17" ht="13.5" customHeight="1" x14ac:dyDescent="0.2">
      <c r="A2" s="98"/>
      <c r="B2" s="99" t="s">
        <v>74</v>
      </c>
      <c r="C2" s="147"/>
      <c r="D2" s="147"/>
      <c r="E2" s="147"/>
      <c r="F2" s="147"/>
      <c r="G2" s="147"/>
      <c r="H2" s="147"/>
      <c r="I2" s="147"/>
      <c r="J2" s="147"/>
      <c r="K2" s="147" t="s">
        <v>94</v>
      </c>
      <c r="L2" s="147"/>
      <c r="M2" s="147"/>
      <c r="N2" s="148" t="s">
        <v>95</v>
      </c>
      <c r="O2" s="147"/>
      <c r="P2" s="147"/>
      <c r="Q2" s="154"/>
    </row>
    <row r="3" spans="1:17" ht="34.5" customHeight="1" x14ac:dyDescent="0.2">
      <c r="A3" s="432" t="s">
        <v>1</v>
      </c>
      <c r="B3" s="432" t="s">
        <v>77</v>
      </c>
      <c r="C3" s="430" t="s">
        <v>1031</v>
      </c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29"/>
      <c r="Q3" s="425" t="s">
        <v>96</v>
      </c>
    </row>
    <row r="4" spans="1:17" ht="24.75" customHeight="1" x14ac:dyDescent="0.2">
      <c r="A4" s="426"/>
      <c r="B4" s="426"/>
      <c r="C4" s="428" t="s">
        <v>97</v>
      </c>
      <c r="D4" s="429"/>
      <c r="E4" s="428" t="s">
        <v>98</v>
      </c>
      <c r="F4" s="429"/>
      <c r="G4" s="428" t="s">
        <v>99</v>
      </c>
      <c r="H4" s="429"/>
      <c r="I4" s="428" t="s">
        <v>100</v>
      </c>
      <c r="J4" s="429"/>
      <c r="K4" s="428" t="s">
        <v>101</v>
      </c>
      <c r="L4" s="429"/>
      <c r="M4" s="428" t="s">
        <v>102</v>
      </c>
      <c r="N4" s="429"/>
      <c r="O4" s="428" t="s">
        <v>103</v>
      </c>
      <c r="P4" s="429"/>
      <c r="Q4" s="426"/>
    </row>
    <row r="5" spans="1:17" ht="15" customHeight="1" x14ac:dyDescent="0.2">
      <c r="A5" s="427"/>
      <c r="B5" s="427"/>
      <c r="C5" s="161" t="s">
        <v>92</v>
      </c>
      <c r="D5" s="161" t="s">
        <v>93</v>
      </c>
      <c r="E5" s="161" t="s">
        <v>92</v>
      </c>
      <c r="F5" s="161" t="s">
        <v>93</v>
      </c>
      <c r="G5" s="161" t="s">
        <v>92</v>
      </c>
      <c r="H5" s="161" t="s">
        <v>93</v>
      </c>
      <c r="I5" s="161" t="s">
        <v>92</v>
      </c>
      <c r="J5" s="161" t="s">
        <v>93</v>
      </c>
      <c r="K5" s="161" t="s">
        <v>92</v>
      </c>
      <c r="L5" s="161" t="s">
        <v>93</v>
      </c>
      <c r="M5" s="161" t="s">
        <v>92</v>
      </c>
      <c r="N5" s="161" t="s">
        <v>93</v>
      </c>
      <c r="O5" s="161" t="s">
        <v>92</v>
      </c>
      <c r="P5" s="161" t="s">
        <v>93</v>
      </c>
      <c r="Q5" s="427"/>
    </row>
    <row r="6" spans="1:17" ht="13.5" customHeight="1" x14ac:dyDescent="0.2">
      <c r="A6" s="162">
        <v>1</v>
      </c>
      <c r="B6" s="163" t="s">
        <v>7</v>
      </c>
      <c r="C6" s="164">
        <v>0</v>
      </c>
      <c r="D6" s="164">
        <v>0</v>
      </c>
      <c r="E6" s="164">
        <v>4036</v>
      </c>
      <c r="F6" s="164">
        <v>15472.23</v>
      </c>
      <c r="G6" s="164">
        <v>36101</v>
      </c>
      <c r="H6" s="164">
        <v>186024.2699999999</v>
      </c>
      <c r="I6" s="164">
        <v>10</v>
      </c>
      <c r="J6" s="164">
        <v>155.20999999999998</v>
      </c>
      <c r="K6" s="164">
        <v>60</v>
      </c>
      <c r="L6" s="164">
        <v>2608.64</v>
      </c>
      <c r="M6" s="164">
        <v>0</v>
      </c>
      <c r="N6" s="164">
        <v>0</v>
      </c>
      <c r="O6" s="163">
        <f>M6+K6+I6+G6+E6+C6+MSMEoutstanding_5!M6+OutstandingAgri_4!K6</f>
        <v>278927</v>
      </c>
      <c r="P6" s="163">
        <f>N6+L6+J6+H6+F6+D6+MSMEoutstanding_5!N6+OutstandingAgri_4!L6</f>
        <v>1176488.9499999997</v>
      </c>
      <c r="Q6" s="165">
        <f>P6*100/'CD Ratio_3(i)'!F6</f>
        <v>59.153936404622158</v>
      </c>
    </row>
    <row r="7" spans="1:17" ht="13.5" customHeight="1" x14ac:dyDescent="0.2">
      <c r="A7" s="162">
        <v>2</v>
      </c>
      <c r="B7" s="163" t="s">
        <v>8</v>
      </c>
      <c r="C7" s="164">
        <v>5</v>
      </c>
      <c r="D7" s="164">
        <v>0</v>
      </c>
      <c r="E7" s="164">
        <v>6027</v>
      </c>
      <c r="F7" s="164">
        <v>15783.979999999996</v>
      </c>
      <c r="G7" s="164">
        <v>56543</v>
      </c>
      <c r="H7" s="164">
        <v>156335.72</v>
      </c>
      <c r="I7" s="164">
        <v>0</v>
      </c>
      <c r="J7" s="164">
        <v>0</v>
      </c>
      <c r="K7" s="164">
        <v>1</v>
      </c>
      <c r="L7" s="164">
        <v>0</v>
      </c>
      <c r="M7" s="164">
        <v>61</v>
      </c>
      <c r="N7" s="164">
        <v>261.24</v>
      </c>
      <c r="O7" s="163">
        <f>M7+K7+I7+G7+E7+C7+MSMEoutstanding_5!M7+OutstandingAgri_4!K7</f>
        <v>877501</v>
      </c>
      <c r="P7" s="163">
        <f>N7+L7+J7+H7+F7+D7+MSMEoutstanding_5!N7+OutstandingAgri_4!L7</f>
        <v>2099187.7999999998</v>
      </c>
      <c r="Q7" s="165">
        <f>P7*100/'CD Ratio_3(i)'!F7</f>
        <v>63.238975766534224</v>
      </c>
    </row>
    <row r="8" spans="1:17" ht="13.5" customHeight="1" x14ac:dyDescent="0.2">
      <c r="A8" s="162">
        <v>3</v>
      </c>
      <c r="B8" s="163" t="s">
        <v>9</v>
      </c>
      <c r="C8" s="164">
        <v>0</v>
      </c>
      <c r="D8" s="164">
        <v>0</v>
      </c>
      <c r="E8" s="164">
        <v>1155</v>
      </c>
      <c r="F8" s="164">
        <v>3843.95</v>
      </c>
      <c r="G8" s="164">
        <v>17696</v>
      </c>
      <c r="H8" s="164">
        <v>73935.180000000022</v>
      </c>
      <c r="I8" s="164">
        <v>0</v>
      </c>
      <c r="J8" s="164">
        <v>0</v>
      </c>
      <c r="K8" s="164">
        <v>4</v>
      </c>
      <c r="L8" s="164">
        <v>41.349999999999994</v>
      </c>
      <c r="M8" s="164">
        <v>0</v>
      </c>
      <c r="N8" s="164">
        <v>0</v>
      </c>
      <c r="O8" s="163">
        <f>M8+K8+I8+G8+E8+C8+MSMEoutstanding_5!M8+OutstandingAgri_4!K8</f>
        <v>99588</v>
      </c>
      <c r="P8" s="163">
        <f>N8+L8+J8+H8+F8+D8+MSMEoutstanding_5!N8+OutstandingAgri_4!L8</f>
        <v>495711.75000000006</v>
      </c>
      <c r="Q8" s="165">
        <f>P8*100/'CD Ratio_3(i)'!F8</f>
        <v>58.013106508438817</v>
      </c>
    </row>
    <row r="9" spans="1:17" ht="13.5" customHeight="1" x14ac:dyDescent="0.2">
      <c r="A9" s="162">
        <v>4</v>
      </c>
      <c r="B9" s="163" t="s">
        <v>10</v>
      </c>
      <c r="C9" s="164">
        <v>0</v>
      </c>
      <c r="D9" s="164">
        <v>0</v>
      </c>
      <c r="E9" s="164">
        <v>4550</v>
      </c>
      <c r="F9" s="164">
        <v>16704.379999999997</v>
      </c>
      <c r="G9" s="164">
        <v>19227</v>
      </c>
      <c r="H9" s="164">
        <v>133017.93999999997</v>
      </c>
      <c r="I9" s="164">
        <v>4</v>
      </c>
      <c r="J9" s="164">
        <v>13.93</v>
      </c>
      <c r="K9" s="164">
        <v>1</v>
      </c>
      <c r="L9" s="164">
        <v>1.93</v>
      </c>
      <c r="M9" s="164">
        <v>370</v>
      </c>
      <c r="N9" s="164">
        <v>442.15000000000009</v>
      </c>
      <c r="O9" s="163">
        <f>M9+K9+I9+G9+E9+C9+MSMEoutstanding_5!M9+OutstandingAgri_4!K9</f>
        <v>255701</v>
      </c>
      <c r="P9" s="163">
        <f>N9+L9+J9+H9+F9+D9+MSMEoutstanding_5!N9+OutstandingAgri_4!L9</f>
        <v>922926.54</v>
      </c>
      <c r="Q9" s="165">
        <f>P9*100/'CD Ratio_3(i)'!F9</f>
        <v>43.661701343164019</v>
      </c>
    </row>
    <row r="10" spans="1:17" ht="13.5" customHeight="1" x14ac:dyDescent="0.2">
      <c r="A10" s="162">
        <v>5</v>
      </c>
      <c r="B10" s="163" t="s">
        <v>11</v>
      </c>
      <c r="C10" s="164">
        <v>0</v>
      </c>
      <c r="D10" s="164">
        <v>0</v>
      </c>
      <c r="E10" s="164">
        <v>5918</v>
      </c>
      <c r="F10" s="164">
        <v>19327.350000000013</v>
      </c>
      <c r="G10" s="164">
        <v>94235</v>
      </c>
      <c r="H10" s="164">
        <v>170419.52999999997</v>
      </c>
      <c r="I10" s="164">
        <v>18</v>
      </c>
      <c r="J10" s="164">
        <v>594.75</v>
      </c>
      <c r="K10" s="164">
        <v>0</v>
      </c>
      <c r="L10" s="164">
        <v>0</v>
      </c>
      <c r="M10" s="164">
        <v>415</v>
      </c>
      <c r="N10" s="164">
        <v>75.639999999999986</v>
      </c>
      <c r="O10" s="163">
        <f>M10+K10+I10+G10+E10+C10+MSMEoutstanding_5!M10+OutstandingAgri_4!K10</f>
        <v>545100</v>
      </c>
      <c r="P10" s="163">
        <f>N10+L10+J10+H10+F10+D10+MSMEoutstanding_5!N10+OutstandingAgri_4!L10</f>
        <v>1581654.2900000005</v>
      </c>
      <c r="Q10" s="165">
        <f>P10*100/'CD Ratio_3(i)'!F10</f>
        <v>71.735643181669587</v>
      </c>
    </row>
    <row r="11" spans="1:17" ht="13.5" customHeight="1" x14ac:dyDescent="0.2">
      <c r="A11" s="162">
        <v>6</v>
      </c>
      <c r="B11" s="163" t="s">
        <v>12</v>
      </c>
      <c r="C11" s="164">
        <v>0</v>
      </c>
      <c r="D11" s="164">
        <v>0</v>
      </c>
      <c r="E11" s="164">
        <v>1616</v>
      </c>
      <c r="F11" s="164">
        <v>6012.9000000000015</v>
      </c>
      <c r="G11" s="164">
        <v>9548</v>
      </c>
      <c r="H11" s="164">
        <v>36124.780000000006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3">
        <f>M11+K11+I11+G11+E11+C11+MSMEoutstanding_5!M11+OutstandingAgri_4!K11</f>
        <v>146307</v>
      </c>
      <c r="P11" s="163">
        <f>N11+L11+J11+H11+F11+D11+MSMEoutstanding_5!N11+OutstandingAgri_4!L11</f>
        <v>493820.52999999991</v>
      </c>
      <c r="Q11" s="165">
        <f>P11*100/'CD Ratio_3(i)'!F11</f>
        <v>42.341388469029475</v>
      </c>
    </row>
    <row r="12" spans="1:17" ht="13.5" customHeight="1" x14ac:dyDescent="0.2">
      <c r="A12" s="162">
        <v>7</v>
      </c>
      <c r="B12" s="163" t="s">
        <v>13</v>
      </c>
      <c r="C12" s="164">
        <v>0</v>
      </c>
      <c r="D12" s="164">
        <v>0</v>
      </c>
      <c r="E12" s="164">
        <v>279</v>
      </c>
      <c r="F12" s="164">
        <v>793.53000000000009</v>
      </c>
      <c r="G12" s="164">
        <v>5324</v>
      </c>
      <c r="H12" s="164">
        <v>38167.740000000013</v>
      </c>
      <c r="I12" s="164">
        <v>0</v>
      </c>
      <c r="J12" s="164">
        <v>0</v>
      </c>
      <c r="K12" s="164">
        <v>0</v>
      </c>
      <c r="L12" s="164">
        <v>0</v>
      </c>
      <c r="M12" s="164">
        <v>95</v>
      </c>
      <c r="N12" s="164">
        <v>297.67</v>
      </c>
      <c r="O12" s="163">
        <f>M12+K12+I12+G12+E12+C12+MSMEoutstanding_5!M12+OutstandingAgri_4!K12</f>
        <v>25682</v>
      </c>
      <c r="P12" s="163">
        <f>N12+L12+J12+H12+F12+D12+MSMEoutstanding_5!N12+OutstandingAgri_4!L12</f>
        <v>107847.34000000003</v>
      </c>
      <c r="Q12" s="165">
        <f>P12*100/'CD Ratio_3(i)'!F12</f>
        <v>27.887931142598934</v>
      </c>
    </row>
    <row r="13" spans="1:17" ht="13.5" customHeight="1" x14ac:dyDescent="0.2">
      <c r="A13" s="162">
        <v>8</v>
      </c>
      <c r="B13" s="163" t="s">
        <v>968</v>
      </c>
      <c r="C13" s="164">
        <v>0</v>
      </c>
      <c r="D13" s="164">
        <v>0</v>
      </c>
      <c r="E13" s="164">
        <v>128</v>
      </c>
      <c r="F13" s="164">
        <v>442.81</v>
      </c>
      <c r="G13" s="164">
        <v>942</v>
      </c>
      <c r="H13" s="164">
        <v>7207.0300000000007</v>
      </c>
      <c r="I13" s="164">
        <v>2</v>
      </c>
      <c r="J13" s="164">
        <v>35.61</v>
      </c>
      <c r="K13" s="164">
        <v>0</v>
      </c>
      <c r="L13" s="164">
        <v>0</v>
      </c>
      <c r="M13" s="164">
        <v>505</v>
      </c>
      <c r="N13" s="164">
        <v>114.12</v>
      </c>
      <c r="O13" s="163">
        <f>M13+K13+I13+G13+E13+C13+MSMEoutstanding_5!M13+OutstandingAgri_4!K13</f>
        <v>15075</v>
      </c>
      <c r="P13" s="163">
        <f>N13+L13+J13+H13+F13+D13+MSMEoutstanding_5!N13+OutstandingAgri_4!L13</f>
        <v>79059.340000000011</v>
      </c>
      <c r="Q13" s="165">
        <f>P13*100/'CD Ratio_3(i)'!F13</f>
        <v>68.71398862828751</v>
      </c>
    </row>
    <row r="14" spans="1:17" ht="13.5" customHeight="1" x14ac:dyDescent="0.2">
      <c r="A14" s="162">
        <v>9</v>
      </c>
      <c r="B14" s="163" t="s">
        <v>14</v>
      </c>
      <c r="C14" s="164">
        <v>2</v>
      </c>
      <c r="D14" s="164">
        <v>1995.02</v>
      </c>
      <c r="E14" s="164">
        <v>6342</v>
      </c>
      <c r="F14" s="164">
        <v>26726.650000000009</v>
      </c>
      <c r="G14" s="164">
        <v>50632</v>
      </c>
      <c r="H14" s="164">
        <v>139976.36000000007</v>
      </c>
      <c r="I14" s="164">
        <v>0</v>
      </c>
      <c r="J14" s="164">
        <v>0</v>
      </c>
      <c r="K14" s="164">
        <v>1</v>
      </c>
      <c r="L14" s="164">
        <v>1.35</v>
      </c>
      <c r="M14" s="164">
        <v>887</v>
      </c>
      <c r="N14" s="164">
        <v>283.94999999999987</v>
      </c>
      <c r="O14" s="163">
        <f>M14+K14+I14+G14+E14+C14+MSMEoutstanding_5!M14+OutstandingAgri_4!K14</f>
        <v>368588</v>
      </c>
      <c r="P14" s="163">
        <f>N14+L14+J14+H14+F14+D14+MSMEoutstanding_5!N14+OutstandingAgri_4!L14</f>
        <v>1231428.6200000001</v>
      </c>
      <c r="Q14" s="165">
        <f>P14*100/'CD Ratio_3(i)'!F14</f>
        <v>37.639574271280509</v>
      </c>
    </row>
    <row r="15" spans="1:17" ht="13.5" customHeight="1" x14ac:dyDescent="0.2">
      <c r="A15" s="162">
        <v>10</v>
      </c>
      <c r="B15" s="163" t="s">
        <v>15</v>
      </c>
      <c r="C15" s="164">
        <v>3</v>
      </c>
      <c r="D15" s="164">
        <v>331.4</v>
      </c>
      <c r="E15" s="164">
        <v>21368</v>
      </c>
      <c r="F15" s="164">
        <v>83547.859999999971</v>
      </c>
      <c r="G15" s="164">
        <v>186954</v>
      </c>
      <c r="H15" s="164">
        <v>904901.48000000021</v>
      </c>
      <c r="I15" s="164">
        <v>0</v>
      </c>
      <c r="J15" s="164">
        <v>0</v>
      </c>
      <c r="K15" s="164">
        <v>1</v>
      </c>
      <c r="L15" s="164">
        <v>36.729999999999997</v>
      </c>
      <c r="M15" s="164">
        <v>0</v>
      </c>
      <c r="N15" s="164">
        <v>0</v>
      </c>
      <c r="O15" s="163">
        <f>M15+K15+I15+G15+E15+C15+MSMEoutstanding_5!M15+OutstandingAgri_4!K15</f>
        <v>1028302</v>
      </c>
      <c r="P15" s="163">
        <f>N15+L15+J15+H15+F15+D15+MSMEoutstanding_5!N15+OutstandingAgri_4!L15</f>
        <v>3939407.4500000007</v>
      </c>
      <c r="Q15" s="165">
        <f>P15*100/'CD Ratio_3(i)'!F15</f>
        <v>38.939488524884368</v>
      </c>
    </row>
    <row r="16" spans="1:17" ht="13.5" customHeight="1" x14ac:dyDescent="0.2">
      <c r="A16" s="162">
        <v>11</v>
      </c>
      <c r="B16" s="163" t="s">
        <v>16</v>
      </c>
      <c r="C16" s="164">
        <v>5</v>
      </c>
      <c r="D16" s="164">
        <v>3678.09</v>
      </c>
      <c r="E16" s="164">
        <v>1232</v>
      </c>
      <c r="F16" s="164">
        <v>3339.3400000000006</v>
      </c>
      <c r="G16" s="164">
        <v>7168</v>
      </c>
      <c r="H16" s="164">
        <v>63678.499999999993</v>
      </c>
      <c r="I16" s="164">
        <v>8</v>
      </c>
      <c r="J16" s="164">
        <v>11561.529999999999</v>
      </c>
      <c r="K16" s="164">
        <v>0</v>
      </c>
      <c r="L16" s="164">
        <v>0</v>
      </c>
      <c r="M16" s="164">
        <v>6918</v>
      </c>
      <c r="N16" s="164">
        <v>24497.800000000007</v>
      </c>
      <c r="O16" s="163">
        <f>M16+K16+I16+G16+E16+C16+MSMEoutstanding_5!M16+OutstandingAgri_4!K16</f>
        <v>108965</v>
      </c>
      <c r="P16" s="163">
        <f>N16+L16+J16+H16+F16+D16+MSMEoutstanding_5!N16+OutstandingAgri_4!L16</f>
        <v>389876.98</v>
      </c>
      <c r="Q16" s="165">
        <f>P16*100/'CD Ratio_3(i)'!F16</f>
        <v>46.688759573706825</v>
      </c>
    </row>
    <row r="17" spans="1:17" ht="13.5" customHeight="1" x14ac:dyDescent="0.2">
      <c r="A17" s="162">
        <v>12</v>
      </c>
      <c r="B17" s="163" t="s">
        <v>17</v>
      </c>
      <c r="C17" s="164">
        <v>0</v>
      </c>
      <c r="D17" s="164">
        <v>0</v>
      </c>
      <c r="E17" s="164">
        <v>4024</v>
      </c>
      <c r="F17" s="164">
        <v>12711.029999999999</v>
      </c>
      <c r="G17" s="164">
        <v>31722</v>
      </c>
      <c r="H17" s="164">
        <v>96247.349999999977</v>
      </c>
      <c r="I17" s="164">
        <v>6</v>
      </c>
      <c r="J17" s="164">
        <v>4.83</v>
      </c>
      <c r="K17" s="164">
        <v>0</v>
      </c>
      <c r="L17" s="164">
        <v>0</v>
      </c>
      <c r="M17" s="164">
        <v>1400</v>
      </c>
      <c r="N17" s="164">
        <v>19.72999999999999</v>
      </c>
      <c r="O17" s="163">
        <f>M17+K17+I17+G17+E17+C17+MSMEoutstanding_5!M17+OutstandingAgri_4!K17</f>
        <v>394298</v>
      </c>
      <c r="P17" s="163">
        <f>N17+L17+J17+H17+F17+D17+MSMEoutstanding_5!N17+OutstandingAgri_4!L17</f>
        <v>1320741.3799999999</v>
      </c>
      <c r="Q17" s="165">
        <f>P17*100/'CD Ratio_3(i)'!F17</f>
        <v>64.992480605098578</v>
      </c>
    </row>
    <row r="18" spans="1:17" ht="13.5" customHeight="1" x14ac:dyDescent="0.2">
      <c r="A18" s="161"/>
      <c r="B18" s="166" t="s">
        <v>18</v>
      </c>
      <c r="C18" s="167">
        <f t="shared" ref="C18:P18" si="0">SUM(C6:C17)</f>
        <v>15</v>
      </c>
      <c r="D18" s="167">
        <f t="shared" si="0"/>
        <v>6004.51</v>
      </c>
      <c r="E18" s="167">
        <f t="shared" si="0"/>
        <v>56675</v>
      </c>
      <c r="F18" s="167">
        <f t="shared" si="0"/>
        <v>204706.00999999998</v>
      </c>
      <c r="G18" s="167">
        <f t="shared" si="0"/>
        <v>516092</v>
      </c>
      <c r="H18" s="167">
        <f t="shared" si="0"/>
        <v>2006035.8800000004</v>
      </c>
      <c r="I18" s="167">
        <f t="shared" si="0"/>
        <v>48</v>
      </c>
      <c r="J18" s="167">
        <f t="shared" si="0"/>
        <v>12365.859999999999</v>
      </c>
      <c r="K18" s="167">
        <f t="shared" si="0"/>
        <v>68</v>
      </c>
      <c r="L18" s="167">
        <f t="shared" si="0"/>
        <v>2689.9999999999995</v>
      </c>
      <c r="M18" s="167">
        <f t="shared" si="0"/>
        <v>10651</v>
      </c>
      <c r="N18" s="167">
        <f t="shared" si="0"/>
        <v>25992.300000000007</v>
      </c>
      <c r="O18" s="167">
        <f t="shared" si="0"/>
        <v>4144034</v>
      </c>
      <c r="P18" s="167">
        <f t="shared" si="0"/>
        <v>13838150.970000003</v>
      </c>
      <c r="Q18" s="168">
        <f>P18*100/'CD Ratio_3(i)'!F18</f>
        <v>48.71717764592087</v>
      </c>
    </row>
    <row r="19" spans="1:17" ht="13.5" customHeight="1" x14ac:dyDescent="0.2">
      <c r="A19" s="162">
        <v>13</v>
      </c>
      <c r="B19" s="163" t="s">
        <v>19</v>
      </c>
      <c r="C19" s="164">
        <v>3</v>
      </c>
      <c r="D19" s="164">
        <v>2582.56</v>
      </c>
      <c r="E19" s="164">
        <v>948</v>
      </c>
      <c r="F19" s="164">
        <v>3191.599999999999</v>
      </c>
      <c r="G19" s="164">
        <v>6134</v>
      </c>
      <c r="H19" s="164">
        <v>64524.479999999996</v>
      </c>
      <c r="I19" s="164">
        <v>0</v>
      </c>
      <c r="J19" s="164">
        <v>0</v>
      </c>
      <c r="K19" s="164">
        <v>0</v>
      </c>
      <c r="L19" s="164">
        <v>0</v>
      </c>
      <c r="M19" s="164">
        <v>99539</v>
      </c>
      <c r="N19" s="164">
        <v>27093.319999999985</v>
      </c>
      <c r="O19" s="163">
        <f>M19+K19+I19+G19+E19+C19+MSMEoutstanding_5!M19+OutstandingAgri_4!K19</f>
        <v>219581</v>
      </c>
      <c r="P19" s="163">
        <f>N19+L19+J19+H19+F19+D19+MSMEoutstanding_5!N19+OutstandingAgri_4!L19</f>
        <v>1361908.37</v>
      </c>
      <c r="Q19" s="165">
        <f>P19*100/'CD Ratio_3(i)'!F19</f>
        <v>63.894310705196801</v>
      </c>
    </row>
    <row r="20" spans="1:17" ht="13.5" customHeight="1" x14ac:dyDescent="0.2">
      <c r="A20" s="162">
        <v>14</v>
      </c>
      <c r="B20" s="163" t="s">
        <v>20</v>
      </c>
      <c r="C20" s="164">
        <v>0</v>
      </c>
      <c r="D20" s="164">
        <v>0</v>
      </c>
      <c r="E20" s="164">
        <v>0</v>
      </c>
      <c r="F20" s="164">
        <v>0</v>
      </c>
      <c r="G20" s="164">
        <v>42728</v>
      </c>
      <c r="H20" s="164">
        <v>323720.13000000006</v>
      </c>
      <c r="I20" s="164">
        <v>0</v>
      </c>
      <c r="J20" s="164">
        <v>0</v>
      </c>
      <c r="K20" s="164">
        <v>0</v>
      </c>
      <c r="L20" s="164">
        <v>0</v>
      </c>
      <c r="M20" s="164">
        <v>239915</v>
      </c>
      <c r="N20" s="164">
        <v>104344.92999999998</v>
      </c>
      <c r="O20" s="163">
        <f>M20+K20+I20+G20+E20+C20+MSMEoutstanding_5!M20+OutstandingAgri_4!K20</f>
        <v>418380</v>
      </c>
      <c r="P20" s="163">
        <f>N20+L20+J20+H20+F20+D20+MSMEoutstanding_5!N20+OutstandingAgri_4!L20</f>
        <v>522639.6100000001</v>
      </c>
      <c r="Q20" s="165">
        <f>P20*100/'CD Ratio_3(i)'!F20</f>
        <v>57.407821186586219</v>
      </c>
    </row>
    <row r="21" spans="1:17" ht="13.5" customHeight="1" x14ac:dyDescent="0.2">
      <c r="A21" s="162">
        <v>15</v>
      </c>
      <c r="B21" s="163" t="s">
        <v>21</v>
      </c>
      <c r="C21" s="164">
        <v>0</v>
      </c>
      <c r="D21" s="164">
        <v>0</v>
      </c>
      <c r="E21" s="164">
        <v>0</v>
      </c>
      <c r="F21" s="164">
        <v>0</v>
      </c>
      <c r="G21" s="164">
        <v>4</v>
      </c>
      <c r="H21" s="164">
        <v>11.11</v>
      </c>
      <c r="I21" s="164">
        <v>0</v>
      </c>
      <c r="J21" s="164">
        <v>0</v>
      </c>
      <c r="K21" s="164">
        <v>0</v>
      </c>
      <c r="L21" s="164">
        <v>0</v>
      </c>
      <c r="M21" s="164">
        <v>3</v>
      </c>
      <c r="N21" s="164">
        <v>0.93</v>
      </c>
      <c r="O21" s="163">
        <f>M21+K21+I21+G21+E21+C21+MSMEoutstanding_5!M21+OutstandingAgri_4!K21</f>
        <v>2392</v>
      </c>
      <c r="P21" s="163">
        <f>N21+L21+J21+H21+F21+D21+MSMEoutstanding_5!N21+OutstandingAgri_4!L21</f>
        <v>2875.03</v>
      </c>
      <c r="Q21" s="165">
        <f>P21*100/'CD Ratio_3(i)'!F21</f>
        <v>82.478340696540243</v>
      </c>
    </row>
    <row r="22" spans="1:17" ht="13.5" customHeight="1" x14ac:dyDescent="0.2">
      <c r="A22" s="162">
        <v>16</v>
      </c>
      <c r="B22" s="163" t="s">
        <v>22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3">
        <f>M22+K22+I22+G22+E22+C22+MSMEoutstanding_5!M22+OutstandingAgri_4!K22</f>
        <v>0</v>
      </c>
      <c r="P22" s="163">
        <f>N22+L22+J22+H22+F22+D22+MSMEoutstanding_5!N22+OutstandingAgri_4!L22</f>
        <v>0</v>
      </c>
      <c r="Q22" s="165" t="e">
        <f>P22*100/'CD Ratio_3(i)'!F22</f>
        <v>#DIV/0!</v>
      </c>
    </row>
    <row r="23" spans="1:17" ht="14.25" customHeight="1" x14ac:dyDescent="0.2">
      <c r="A23" s="162">
        <v>17</v>
      </c>
      <c r="B23" s="163" t="s">
        <v>23</v>
      </c>
      <c r="C23" s="164">
        <v>5</v>
      </c>
      <c r="D23" s="164">
        <v>54.149999999999991</v>
      </c>
      <c r="E23" s="164">
        <v>24</v>
      </c>
      <c r="F23" s="164">
        <v>42.22</v>
      </c>
      <c r="G23" s="164">
        <v>22034</v>
      </c>
      <c r="H23" s="164">
        <v>26778.990000000005</v>
      </c>
      <c r="I23" s="164">
        <v>24</v>
      </c>
      <c r="J23" s="164">
        <v>1730.7999999999997</v>
      </c>
      <c r="K23" s="164">
        <v>0</v>
      </c>
      <c r="L23" s="164">
        <v>0</v>
      </c>
      <c r="M23" s="164">
        <v>8680</v>
      </c>
      <c r="N23" s="164">
        <v>1561.62</v>
      </c>
      <c r="O23" s="163">
        <f>M23+K23+I23+G23+E23+C23+MSMEoutstanding_5!M23+OutstandingAgri_4!K23</f>
        <v>82570</v>
      </c>
      <c r="P23" s="163">
        <f>N23+L23+J23+H23+F23+D23+MSMEoutstanding_5!N23+OutstandingAgri_4!L23</f>
        <v>117255.35999999999</v>
      </c>
      <c r="Q23" s="165">
        <f>P23*100/'CD Ratio_3(i)'!F23</f>
        <v>54.904385749149313</v>
      </c>
    </row>
    <row r="24" spans="1:17" ht="13.5" customHeight="1" x14ac:dyDescent="0.2">
      <c r="A24" s="162">
        <v>18</v>
      </c>
      <c r="B24" s="163" t="s">
        <v>24</v>
      </c>
      <c r="C24" s="164">
        <v>0</v>
      </c>
      <c r="D24" s="164">
        <v>0</v>
      </c>
      <c r="E24" s="164">
        <v>0</v>
      </c>
      <c r="F24" s="164">
        <v>7</v>
      </c>
      <c r="G24" s="164">
        <v>1</v>
      </c>
      <c r="H24" s="164">
        <v>295.32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3">
        <f>M24+K24+I24+G24+E24+C24+MSMEoutstanding_5!M24+OutstandingAgri_4!K24</f>
        <v>7</v>
      </c>
      <c r="P24" s="163">
        <f>N24+L24+J24+H24+F24+D24+MSMEoutstanding_5!N24+OutstandingAgri_4!L24</f>
        <v>383.36</v>
      </c>
      <c r="Q24" s="165">
        <f>P24*100/'CD Ratio_3(i)'!F24</f>
        <v>44.649429303517351</v>
      </c>
    </row>
    <row r="25" spans="1:17" ht="13.5" customHeight="1" x14ac:dyDescent="0.2">
      <c r="A25" s="162">
        <v>19</v>
      </c>
      <c r="B25" s="163" t="s">
        <v>25</v>
      </c>
      <c r="C25" s="164">
        <v>0</v>
      </c>
      <c r="D25" s="164">
        <v>0</v>
      </c>
      <c r="E25" s="164">
        <v>10</v>
      </c>
      <c r="F25" s="164">
        <v>36.99</v>
      </c>
      <c r="G25" s="164">
        <v>131</v>
      </c>
      <c r="H25" s="164">
        <v>1286.5899999999999</v>
      </c>
      <c r="I25" s="164">
        <v>0</v>
      </c>
      <c r="J25" s="164">
        <v>0</v>
      </c>
      <c r="K25" s="164">
        <v>0</v>
      </c>
      <c r="L25" s="164">
        <v>0</v>
      </c>
      <c r="M25" s="164">
        <v>203</v>
      </c>
      <c r="N25" s="164">
        <v>34.979999999999997</v>
      </c>
      <c r="O25" s="163">
        <f>M25+K25+I25+G25+E25+C25+MSMEoutstanding_5!M25+OutstandingAgri_4!K25</f>
        <v>10727</v>
      </c>
      <c r="P25" s="163">
        <f>N25+L25+J25+H25+F25+D25+MSMEoutstanding_5!N25+OutstandingAgri_4!L25</f>
        <v>42130.02</v>
      </c>
      <c r="Q25" s="165">
        <f>P25*100/'CD Ratio_3(i)'!F25</f>
        <v>55.64918915748779</v>
      </c>
    </row>
    <row r="26" spans="1:17" ht="13.5" customHeight="1" x14ac:dyDescent="0.2">
      <c r="A26" s="162">
        <v>20</v>
      </c>
      <c r="B26" s="163" t="s">
        <v>26</v>
      </c>
      <c r="C26" s="164">
        <v>0</v>
      </c>
      <c r="D26" s="164">
        <v>0</v>
      </c>
      <c r="E26" s="164">
        <v>1378</v>
      </c>
      <c r="F26" s="164">
        <v>2706.11</v>
      </c>
      <c r="G26" s="164">
        <v>50664</v>
      </c>
      <c r="H26" s="164">
        <v>558943.87000000023</v>
      </c>
      <c r="I26" s="164">
        <v>5</v>
      </c>
      <c r="J26" s="164">
        <v>206.88</v>
      </c>
      <c r="K26" s="164">
        <v>1</v>
      </c>
      <c r="L26" s="164">
        <v>23.81</v>
      </c>
      <c r="M26" s="164">
        <v>69412</v>
      </c>
      <c r="N26" s="164">
        <v>12304.160000000005</v>
      </c>
      <c r="O26" s="163">
        <f>M26+K26+I26+G26+E26+C26+MSMEoutstanding_5!M26+OutstandingAgri_4!K26</f>
        <v>584677</v>
      </c>
      <c r="P26" s="163">
        <f>N26+L26+J26+H26+F26+D26+MSMEoutstanding_5!N26+OutstandingAgri_4!L26</f>
        <v>3509895.42</v>
      </c>
      <c r="Q26" s="165">
        <f>P26*100/'CD Ratio_3(i)'!F26</f>
        <v>54.691205298350134</v>
      </c>
    </row>
    <row r="27" spans="1:17" ht="13.5" customHeight="1" x14ac:dyDescent="0.2">
      <c r="A27" s="162">
        <v>21</v>
      </c>
      <c r="B27" s="163" t="s">
        <v>27</v>
      </c>
      <c r="C27" s="164">
        <v>0</v>
      </c>
      <c r="D27" s="164">
        <v>0</v>
      </c>
      <c r="E27" s="164">
        <v>636</v>
      </c>
      <c r="F27" s="164">
        <v>3995.309999999999</v>
      </c>
      <c r="G27" s="164">
        <v>7422</v>
      </c>
      <c r="H27" s="164">
        <v>68527</v>
      </c>
      <c r="I27" s="164">
        <v>0</v>
      </c>
      <c r="J27" s="164">
        <v>0</v>
      </c>
      <c r="K27" s="164">
        <v>0</v>
      </c>
      <c r="L27" s="164">
        <v>0</v>
      </c>
      <c r="M27" s="164">
        <v>6527</v>
      </c>
      <c r="N27" s="164">
        <v>2014.6999999999998</v>
      </c>
      <c r="O27" s="163">
        <f>M27+K27+I27+G27+E27+C27+MSMEoutstanding_5!M27+OutstandingAgri_4!K27</f>
        <v>208666</v>
      </c>
      <c r="P27" s="163">
        <f>N27+L27+J27+H27+F27+D27+MSMEoutstanding_5!N27+OutstandingAgri_4!L27</f>
        <v>2172069.5100000002</v>
      </c>
      <c r="Q27" s="165">
        <f>P27*100/'CD Ratio_3(i)'!F27</f>
        <v>58.462389998337578</v>
      </c>
    </row>
    <row r="28" spans="1:17" ht="13.5" customHeight="1" x14ac:dyDescent="0.2">
      <c r="A28" s="162">
        <v>22</v>
      </c>
      <c r="B28" s="163" t="s">
        <v>28</v>
      </c>
      <c r="C28" s="164">
        <v>0</v>
      </c>
      <c r="D28" s="164">
        <v>0</v>
      </c>
      <c r="E28" s="164">
        <v>676</v>
      </c>
      <c r="F28" s="164">
        <v>2509.54</v>
      </c>
      <c r="G28" s="164">
        <v>4873</v>
      </c>
      <c r="H28" s="164">
        <v>51301.439999999981</v>
      </c>
      <c r="I28" s="164">
        <v>30</v>
      </c>
      <c r="J28" s="164">
        <v>552.84</v>
      </c>
      <c r="K28" s="164">
        <v>0</v>
      </c>
      <c r="L28" s="164">
        <v>0</v>
      </c>
      <c r="M28" s="164">
        <v>0</v>
      </c>
      <c r="N28" s="164">
        <v>0</v>
      </c>
      <c r="O28" s="163">
        <f>M28+K28+I28+G28+E28+C28+MSMEoutstanding_5!M28+OutstandingAgri_4!K28</f>
        <v>42223</v>
      </c>
      <c r="P28" s="163">
        <f>N28+L28+J28+H28+F28+D28+MSMEoutstanding_5!N28+OutstandingAgri_4!L28</f>
        <v>192588.49</v>
      </c>
      <c r="Q28" s="165">
        <f>P28*100/'CD Ratio_3(i)'!F28</f>
        <v>45.087109943926642</v>
      </c>
    </row>
    <row r="29" spans="1:17" ht="13.5" customHeight="1" x14ac:dyDescent="0.2">
      <c r="A29" s="162">
        <v>23</v>
      </c>
      <c r="B29" s="163" t="s">
        <v>29</v>
      </c>
      <c r="C29" s="164">
        <v>0</v>
      </c>
      <c r="D29" s="164">
        <v>0</v>
      </c>
      <c r="E29" s="164">
        <v>0</v>
      </c>
      <c r="F29" s="164">
        <v>0</v>
      </c>
      <c r="G29" s="164">
        <v>6648</v>
      </c>
      <c r="H29" s="164">
        <v>29845.829999999994</v>
      </c>
      <c r="I29" s="164">
        <v>2403</v>
      </c>
      <c r="J29" s="164">
        <v>527.54999999999995</v>
      </c>
      <c r="K29" s="164">
        <v>0</v>
      </c>
      <c r="L29" s="164">
        <v>0</v>
      </c>
      <c r="M29" s="164">
        <v>0</v>
      </c>
      <c r="N29" s="164">
        <v>0</v>
      </c>
      <c r="O29" s="163">
        <f>M29+K29+I29+G29+E29+C29+MSMEoutstanding_5!M29+OutstandingAgri_4!K29</f>
        <v>235005</v>
      </c>
      <c r="P29" s="163">
        <f>N29+L29+J29+H29+F29+D29+MSMEoutstanding_5!N29+OutstandingAgri_4!L29</f>
        <v>414537.31999999995</v>
      </c>
      <c r="Q29" s="165">
        <f>P29*100/'CD Ratio_3(i)'!F29</f>
        <v>50.912341323927151</v>
      </c>
    </row>
    <row r="30" spans="1:17" ht="13.5" customHeight="1" x14ac:dyDescent="0.2">
      <c r="A30" s="162">
        <v>24</v>
      </c>
      <c r="B30" s="163" t="s">
        <v>30</v>
      </c>
      <c r="C30" s="164">
        <v>0</v>
      </c>
      <c r="D30" s="164">
        <v>0</v>
      </c>
      <c r="E30" s="164">
        <v>0</v>
      </c>
      <c r="F30" s="164">
        <v>0</v>
      </c>
      <c r="G30" s="164">
        <v>1123</v>
      </c>
      <c r="H30" s="164">
        <v>9019.69</v>
      </c>
      <c r="I30" s="164">
        <v>48</v>
      </c>
      <c r="J30" s="164">
        <v>3.54</v>
      </c>
      <c r="K30" s="164">
        <v>0</v>
      </c>
      <c r="L30" s="164">
        <v>0</v>
      </c>
      <c r="M30" s="164">
        <v>242</v>
      </c>
      <c r="N30" s="164">
        <v>476.02</v>
      </c>
      <c r="O30" s="163">
        <f>M30+K30+I30+G30+E30+C30+MSMEoutstanding_5!M30+OutstandingAgri_4!K30</f>
        <v>864917</v>
      </c>
      <c r="P30" s="163">
        <f>N30+L30+J30+H30+F30+D30+MSMEoutstanding_5!N30+OutstandingAgri_4!L30</f>
        <v>657262.5199999999</v>
      </c>
      <c r="Q30" s="165">
        <f>P30*100/'CD Ratio_3(i)'!F30</f>
        <v>63.666665300850184</v>
      </c>
    </row>
    <row r="31" spans="1:17" ht="13.5" customHeight="1" x14ac:dyDescent="0.2">
      <c r="A31" s="162">
        <v>25</v>
      </c>
      <c r="B31" s="163" t="s">
        <v>31</v>
      </c>
      <c r="C31" s="164">
        <v>0</v>
      </c>
      <c r="D31" s="164">
        <v>0</v>
      </c>
      <c r="E31" s="164">
        <v>13</v>
      </c>
      <c r="F31" s="164">
        <v>50.88</v>
      </c>
      <c r="G31" s="164">
        <v>84</v>
      </c>
      <c r="H31" s="164">
        <v>623.63</v>
      </c>
      <c r="I31" s="164">
        <v>0</v>
      </c>
      <c r="J31" s="164">
        <v>0</v>
      </c>
      <c r="K31" s="164">
        <v>0</v>
      </c>
      <c r="L31" s="164">
        <v>0</v>
      </c>
      <c r="M31" s="164">
        <v>14</v>
      </c>
      <c r="N31" s="164">
        <v>86.09</v>
      </c>
      <c r="O31" s="163">
        <f>M31+K31+I31+G31+E31+C31+MSMEoutstanding_5!M31+OutstandingAgri_4!K31</f>
        <v>357</v>
      </c>
      <c r="P31" s="163">
        <f>N31+L31+J31+H31+F31+D31+MSMEoutstanding_5!N31+OutstandingAgri_4!L31</f>
        <v>2166.9700000000003</v>
      </c>
      <c r="Q31" s="165">
        <f>P31*100/'CD Ratio_3(i)'!F31</f>
        <v>44.208088947824763</v>
      </c>
    </row>
    <row r="32" spans="1:17" ht="13.5" customHeight="1" x14ac:dyDescent="0.2">
      <c r="A32" s="162">
        <v>26</v>
      </c>
      <c r="B32" s="163" t="s">
        <v>32</v>
      </c>
      <c r="C32" s="164">
        <v>0</v>
      </c>
      <c r="D32" s="164">
        <v>0</v>
      </c>
      <c r="E32" s="164">
        <v>5</v>
      </c>
      <c r="F32" s="164">
        <v>19.869999999999997</v>
      </c>
      <c r="G32" s="164">
        <v>263</v>
      </c>
      <c r="H32" s="164">
        <v>2889.67</v>
      </c>
      <c r="I32" s="164">
        <v>0</v>
      </c>
      <c r="J32" s="164">
        <v>0</v>
      </c>
      <c r="K32" s="164">
        <v>0</v>
      </c>
      <c r="L32" s="164">
        <v>0</v>
      </c>
      <c r="M32" s="164">
        <v>17</v>
      </c>
      <c r="N32" s="164">
        <v>301.83999999999997</v>
      </c>
      <c r="O32" s="163">
        <f>M32+K32+I32+G32+E32+C32+MSMEoutstanding_5!M32+OutstandingAgri_4!K32</f>
        <v>1022</v>
      </c>
      <c r="P32" s="163">
        <f>N32+L32+J32+H32+F32+D32+MSMEoutstanding_5!N32+OutstandingAgri_4!L32</f>
        <v>19246.73</v>
      </c>
      <c r="Q32" s="165">
        <f>P32*100/'CD Ratio_3(i)'!F32</f>
        <v>57.835155325043722</v>
      </c>
    </row>
    <row r="33" spans="1:17" ht="13.5" customHeight="1" x14ac:dyDescent="0.2">
      <c r="A33" s="162">
        <v>27</v>
      </c>
      <c r="B33" s="163" t="s">
        <v>33</v>
      </c>
      <c r="C33" s="164">
        <v>0</v>
      </c>
      <c r="D33" s="164">
        <v>0</v>
      </c>
      <c r="E33" s="164">
        <v>1</v>
      </c>
      <c r="F33" s="164">
        <v>0.84</v>
      </c>
      <c r="G33" s="164">
        <v>46</v>
      </c>
      <c r="H33" s="164">
        <v>531.70000000000005</v>
      </c>
      <c r="I33" s="164">
        <v>0</v>
      </c>
      <c r="J33" s="164">
        <v>0</v>
      </c>
      <c r="K33" s="164">
        <v>0</v>
      </c>
      <c r="L33" s="164">
        <v>0</v>
      </c>
      <c r="M33" s="164">
        <v>7</v>
      </c>
      <c r="N33" s="164">
        <v>0.64</v>
      </c>
      <c r="O33" s="163">
        <f>M33+K33+I33+G33+E33+C33+MSMEoutstanding_5!M33+OutstandingAgri_4!K33</f>
        <v>153</v>
      </c>
      <c r="P33" s="163">
        <f>N33+L33+J33+H33+F33+D33+MSMEoutstanding_5!N33+OutstandingAgri_4!L33</f>
        <v>7298.77</v>
      </c>
      <c r="Q33" s="165">
        <f>P33*100/'CD Ratio_3(i)'!F33</f>
        <v>45.560760206393816</v>
      </c>
    </row>
    <row r="34" spans="1:17" ht="13.5" customHeight="1" x14ac:dyDescent="0.2">
      <c r="A34" s="162">
        <v>28</v>
      </c>
      <c r="B34" s="163" t="s">
        <v>34</v>
      </c>
      <c r="C34" s="164">
        <v>0</v>
      </c>
      <c r="D34" s="164">
        <v>0</v>
      </c>
      <c r="E34" s="164">
        <v>0</v>
      </c>
      <c r="F34" s="164">
        <v>0</v>
      </c>
      <c r="G34" s="164">
        <v>388</v>
      </c>
      <c r="H34" s="164">
        <v>6113.9100000000008</v>
      </c>
      <c r="I34" s="164">
        <v>0</v>
      </c>
      <c r="J34" s="164">
        <v>0</v>
      </c>
      <c r="K34" s="164">
        <v>0</v>
      </c>
      <c r="L34" s="164">
        <v>0</v>
      </c>
      <c r="M34" s="164">
        <v>85807</v>
      </c>
      <c r="N34" s="164">
        <v>18733.72</v>
      </c>
      <c r="O34" s="163">
        <f>M34+K34+I34+G34+E34+C34+MSMEoutstanding_5!M34+OutstandingAgri_4!K34</f>
        <v>444079</v>
      </c>
      <c r="P34" s="163">
        <f>N34+L34+J34+H34+F34+D34+MSMEoutstanding_5!N34+OutstandingAgri_4!L34</f>
        <v>886000.0199999999</v>
      </c>
      <c r="Q34" s="165">
        <f>P34*100/'CD Ratio_3(i)'!F34</f>
        <v>75.496413404921299</v>
      </c>
    </row>
    <row r="35" spans="1:17" ht="13.5" customHeight="1" x14ac:dyDescent="0.2">
      <c r="A35" s="162">
        <v>29</v>
      </c>
      <c r="B35" s="163" t="s">
        <v>35</v>
      </c>
      <c r="C35" s="164">
        <v>0</v>
      </c>
      <c r="D35" s="164">
        <v>0</v>
      </c>
      <c r="E35" s="164">
        <v>1</v>
      </c>
      <c r="F35" s="164">
        <v>1.68</v>
      </c>
      <c r="G35" s="164">
        <v>2</v>
      </c>
      <c r="H35" s="164">
        <v>11.29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3">
        <f>M35+K35+I35+G35+E35+C35+MSMEoutstanding_5!M35+OutstandingAgri_4!K35</f>
        <v>49</v>
      </c>
      <c r="P35" s="163">
        <f>N35+L35+J35+H35+F35+D35+MSMEoutstanding_5!N35+OutstandingAgri_4!L35</f>
        <v>3561.38</v>
      </c>
      <c r="Q35" s="165">
        <f>P35*100/'CD Ratio_3(i)'!F35</f>
        <v>84.177858456360298</v>
      </c>
    </row>
    <row r="36" spans="1:17" ht="13.5" customHeight="1" x14ac:dyDescent="0.2">
      <c r="A36" s="162">
        <v>30</v>
      </c>
      <c r="B36" s="163" t="s">
        <v>36</v>
      </c>
      <c r="C36" s="164">
        <v>3</v>
      </c>
      <c r="D36" s="164">
        <v>750</v>
      </c>
      <c r="E36" s="164">
        <v>0</v>
      </c>
      <c r="F36" s="164">
        <v>0</v>
      </c>
      <c r="G36" s="164">
        <v>287</v>
      </c>
      <c r="H36" s="164">
        <v>4007.11</v>
      </c>
      <c r="I36" s="164">
        <v>0</v>
      </c>
      <c r="J36" s="164">
        <v>0</v>
      </c>
      <c r="K36" s="164">
        <v>0</v>
      </c>
      <c r="L36" s="164">
        <v>0</v>
      </c>
      <c r="M36" s="164">
        <v>5884</v>
      </c>
      <c r="N36" s="164">
        <v>1296.3799999999999</v>
      </c>
      <c r="O36" s="163">
        <f>M36+K36+I36+G36+E36+C36+MSMEoutstanding_5!M36+OutstandingAgri_4!K36</f>
        <v>12054</v>
      </c>
      <c r="P36" s="163">
        <f>N36+L36+J36+H36+F36+D36+MSMEoutstanding_5!N36+OutstandingAgri_4!L36</f>
        <v>37536.160000000003</v>
      </c>
      <c r="Q36" s="165">
        <f>P36*100/'CD Ratio_3(i)'!F36</f>
        <v>33.958438182670399</v>
      </c>
    </row>
    <row r="37" spans="1:17" ht="13.5" customHeight="1" x14ac:dyDescent="0.2">
      <c r="A37" s="162">
        <v>31</v>
      </c>
      <c r="B37" s="163" t="s">
        <v>37</v>
      </c>
      <c r="C37" s="164">
        <v>0</v>
      </c>
      <c r="D37" s="164">
        <v>0</v>
      </c>
      <c r="E37" s="164">
        <v>7</v>
      </c>
      <c r="F37" s="164">
        <v>47.97</v>
      </c>
      <c r="G37" s="164">
        <v>33</v>
      </c>
      <c r="H37" s="164">
        <v>316.90000000000003</v>
      </c>
      <c r="I37" s="164">
        <v>2</v>
      </c>
      <c r="J37" s="164">
        <v>58.83</v>
      </c>
      <c r="K37" s="164">
        <v>0</v>
      </c>
      <c r="L37" s="164">
        <v>0</v>
      </c>
      <c r="M37" s="164">
        <v>14</v>
      </c>
      <c r="N37" s="164">
        <v>1.63</v>
      </c>
      <c r="O37" s="163">
        <f>M37+K37+I37+G37+E37+C37+MSMEoutstanding_5!M37+OutstandingAgri_4!K37</f>
        <v>1057</v>
      </c>
      <c r="P37" s="163">
        <f>N37+L37+J37+H37+F37+D37+MSMEoutstanding_5!N37+OutstandingAgri_4!L37</f>
        <v>5402.1</v>
      </c>
      <c r="Q37" s="165">
        <f>P37*100/'CD Ratio_3(i)'!F37</f>
        <v>24.681560309934717</v>
      </c>
    </row>
    <row r="38" spans="1:17" ht="13.5" customHeight="1" x14ac:dyDescent="0.2">
      <c r="A38" s="162">
        <v>32</v>
      </c>
      <c r="B38" s="163" t="s">
        <v>38</v>
      </c>
      <c r="C38" s="164">
        <v>0</v>
      </c>
      <c r="D38" s="164">
        <v>0</v>
      </c>
      <c r="E38" s="164">
        <v>0</v>
      </c>
      <c r="F38" s="164">
        <v>0</v>
      </c>
      <c r="G38" s="164">
        <v>0</v>
      </c>
      <c r="H38" s="164">
        <v>0</v>
      </c>
      <c r="I38" s="164">
        <v>0</v>
      </c>
      <c r="J38" s="164">
        <v>0</v>
      </c>
      <c r="K38" s="164">
        <v>0</v>
      </c>
      <c r="L38" s="164">
        <v>0</v>
      </c>
      <c r="M38" s="164">
        <v>0</v>
      </c>
      <c r="N38" s="164">
        <v>0</v>
      </c>
      <c r="O38" s="163">
        <f>M38+K38+I38+G38+E38+C38+MSMEoutstanding_5!M38+OutstandingAgri_4!K38</f>
        <v>0</v>
      </c>
      <c r="P38" s="163">
        <f>N38+L38+J38+H38+F38+D38+MSMEoutstanding_5!N38+OutstandingAgri_4!L38</f>
        <v>0</v>
      </c>
      <c r="Q38" s="165">
        <v>0</v>
      </c>
    </row>
    <row r="39" spans="1:17" ht="13.5" customHeight="1" x14ac:dyDescent="0.2">
      <c r="A39" s="162">
        <v>33</v>
      </c>
      <c r="B39" s="163" t="s">
        <v>39</v>
      </c>
      <c r="C39" s="164">
        <v>0</v>
      </c>
      <c r="D39" s="164">
        <v>0</v>
      </c>
      <c r="E39" s="164">
        <v>0</v>
      </c>
      <c r="F39" s="164">
        <v>0</v>
      </c>
      <c r="G39" s="164">
        <v>49</v>
      </c>
      <c r="H39" s="164">
        <v>366.78000000000003</v>
      </c>
      <c r="I39" s="164">
        <v>0</v>
      </c>
      <c r="J39" s="164">
        <v>0</v>
      </c>
      <c r="K39" s="164">
        <v>0</v>
      </c>
      <c r="L39" s="164">
        <v>0</v>
      </c>
      <c r="M39" s="164">
        <v>4</v>
      </c>
      <c r="N39" s="164">
        <v>0.86</v>
      </c>
      <c r="O39" s="163">
        <f>M39+K39+I39+G39+E39+C39+MSMEoutstanding_5!M39+OutstandingAgri_4!K39</f>
        <v>650</v>
      </c>
      <c r="P39" s="163">
        <f>N39+L39+J39+H39+F39+D39+MSMEoutstanding_5!N39+OutstandingAgri_4!L39</f>
        <v>2977.22</v>
      </c>
      <c r="Q39" s="165">
        <f>P39*100/'CD Ratio_3(i)'!F39</f>
        <v>50.294871383369959</v>
      </c>
    </row>
    <row r="40" spans="1:17" ht="13.5" customHeight="1" x14ac:dyDescent="0.2">
      <c r="A40" s="162">
        <v>34</v>
      </c>
      <c r="B40" s="163" t="s">
        <v>40</v>
      </c>
      <c r="C40" s="164">
        <v>0</v>
      </c>
      <c r="D40" s="164">
        <v>0</v>
      </c>
      <c r="E40" s="164">
        <v>19</v>
      </c>
      <c r="F40" s="164">
        <v>188.4</v>
      </c>
      <c r="G40" s="164">
        <v>2957</v>
      </c>
      <c r="H40" s="164">
        <v>33856.81</v>
      </c>
      <c r="I40" s="164">
        <v>0</v>
      </c>
      <c r="J40" s="164">
        <v>0</v>
      </c>
      <c r="K40" s="164">
        <v>0</v>
      </c>
      <c r="L40" s="164">
        <v>0</v>
      </c>
      <c r="M40" s="164">
        <v>1764</v>
      </c>
      <c r="N40" s="164">
        <v>1314.34</v>
      </c>
      <c r="O40" s="163">
        <f>M40+K40+I40+G40+E40+C40+MSMEoutstanding_5!M40+OutstandingAgri_4!K40</f>
        <v>84109</v>
      </c>
      <c r="P40" s="163">
        <f>N40+L40+J40+H40+F40+D40+MSMEoutstanding_5!N40+OutstandingAgri_4!L40</f>
        <v>356959.63</v>
      </c>
      <c r="Q40" s="165">
        <f>P40*100/'CD Ratio_3(i)'!F40</f>
        <v>59.279113027048631</v>
      </c>
    </row>
    <row r="41" spans="1:17" ht="13.5" customHeight="1" x14ac:dyDescent="0.2">
      <c r="A41" s="161"/>
      <c r="B41" s="166" t="s">
        <v>104</v>
      </c>
      <c r="C41" s="167">
        <f t="shared" ref="C41:P41" si="1">SUM(C19:C40)</f>
        <v>11</v>
      </c>
      <c r="D41" s="167">
        <f t="shared" si="1"/>
        <v>3386.71</v>
      </c>
      <c r="E41" s="167">
        <f t="shared" si="1"/>
        <v>3718</v>
      </c>
      <c r="F41" s="167">
        <f t="shared" si="1"/>
        <v>12798.409999999996</v>
      </c>
      <c r="G41" s="167">
        <f t="shared" si="1"/>
        <v>145871</v>
      </c>
      <c r="H41" s="167">
        <f t="shared" si="1"/>
        <v>1182972.25</v>
      </c>
      <c r="I41" s="167">
        <f t="shared" si="1"/>
        <v>2512</v>
      </c>
      <c r="J41" s="167">
        <f t="shared" si="1"/>
        <v>3080.4399999999996</v>
      </c>
      <c r="K41" s="167">
        <f t="shared" si="1"/>
        <v>1</v>
      </c>
      <c r="L41" s="167">
        <f t="shared" si="1"/>
        <v>23.81</v>
      </c>
      <c r="M41" s="167">
        <f t="shared" si="1"/>
        <v>518032</v>
      </c>
      <c r="N41" s="167">
        <f t="shared" si="1"/>
        <v>169566.15999999997</v>
      </c>
      <c r="O41" s="167">
        <f t="shared" si="1"/>
        <v>3212675</v>
      </c>
      <c r="P41" s="167">
        <f t="shared" si="1"/>
        <v>10314693.990000002</v>
      </c>
      <c r="Q41" s="168">
        <f>P41*100/'CD Ratio_3(i)'!F41</f>
        <v>58.226675688051792</v>
      </c>
    </row>
    <row r="42" spans="1:17" ht="13.5" customHeight="1" x14ac:dyDescent="0.2">
      <c r="A42" s="161"/>
      <c r="B42" s="166" t="s">
        <v>42</v>
      </c>
      <c r="C42" s="167">
        <f t="shared" ref="C42:P42" si="2">C41+C18</f>
        <v>26</v>
      </c>
      <c r="D42" s="167">
        <f t="shared" si="2"/>
        <v>9391.2200000000012</v>
      </c>
      <c r="E42" s="167">
        <f t="shared" si="2"/>
        <v>60393</v>
      </c>
      <c r="F42" s="167">
        <f t="shared" si="2"/>
        <v>217504.41999999998</v>
      </c>
      <c r="G42" s="167">
        <f t="shared" si="2"/>
        <v>661963</v>
      </c>
      <c r="H42" s="167">
        <f t="shared" si="2"/>
        <v>3189008.1300000004</v>
      </c>
      <c r="I42" s="167">
        <f t="shared" si="2"/>
        <v>2560</v>
      </c>
      <c r="J42" s="167">
        <f t="shared" si="2"/>
        <v>15446.3</v>
      </c>
      <c r="K42" s="167">
        <f t="shared" si="2"/>
        <v>69</v>
      </c>
      <c r="L42" s="167">
        <f t="shared" si="2"/>
        <v>2713.8099999999995</v>
      </c>
      <c r="M42" s="167">
        <f t="shared" si="2"/>
        <v>528683</v>
      </c>
      <c r="N42" s="167">
        <f t="shared" si="2"/>
        <v>195558.46</v>
      </c>
      <c r="O42" s="167">
        <f t="shared" si="2"/>
        <v>7356709</v>
      </c>
      <c r="P42" s="167">
        <f t="shared" si="2"/>
        <v>24152844.960000005</v>
      </c>
      <c r="Q42" s="168">
        <f>P42*100/'CD Ratio_3(i)'!F42</f>
        <v>52.36979814419265</v>
      </c>
    </row>
    <row r="43" spans="1:17" ht="13.5" customHeight="1" x14ac:dyDescent="0.2">
      <c r="A43" s="162">
        <v>35</v>
      </c>
      <c r="B43" s="163" t="s">
        <v>43</v>
      </c>
      <c r="C43" s="164">
        <v>0</v>
      </c>
      <c r="D43" s="164">
        <v>0</v>
      </c>
      <c r="E43" s="164">
        <v>221</v>
      </c>
      <c r="F43" s="164">
        <v>481.57000000000005</v>
      </c>
      <c r="G43" s="164">
        <v>58224</v>
      </c>
      <c r="H43" s="164">
        <v>55802.48000000001</v>
      </c>
      <c r="I43" s="164">
        <v>0</v>
      </c>
      <c r="J43" s="164">
        <v>0</v>
      </c>
      <c r="K43" s="164">
        <v>94</v>
      </c>
      <c r="L43" s="164">
        <v>28.1</v>
      </c>
      <c r="M43" s="164">
        <v>864</v>
      </c>
      <c r="N43" s="164">
        <v>227.93000000000004</v>
      </c>
      <c r="O43" s="163">
        <f>M43+K43+I43+G43+E43+C43+MSMEoutstanding_5!M43+OutstandingAgri_4!K43</f>
        <v>316418</v>
      </c>
      <c r="P43" s="163">
        <f>N43+L43+J43+H43+F43+D43+MSMEoutstanding_5!N43+OutstandingAgri_4!L43</f>
        <v>368156.39000000013</v>
      </c>
      <c r="Q43" s="165">
        <f>P43*100/'CD Ratio_3(i)'!F43</f>
        <v>81.473016755686842</v>
      </c>
    </row>
    <row r="44" spans="1:17" ht="13.5" customHeight="1" x14ac:dyDescent="0.2">
      <c r="A44" s="162">
        <v>36</v>
      </c>
      <c r="B44" s="163" t="s">
        <v>44</v>
      </c>
      <c r="C44" s="164">
        <v>0</v>
      </c>
      <c r="D44" s="164">
        <v>0</v>
      </c>
      <c r="E44" s="164">
        <v>2045</v>
      </c>
      <c r="F44" s="164">
        <v>4576.6899999999987</v>
      </c>
      <c r="G44" s="164">
        <v>200225</v>
      </c>
      <c r="H44" s="164">
        <v>139097.03000000006</v>
      </c>
      <c r="I44" s="164">
        <v>32</v>
      </c>
      <c r="J44" s="164">
        <v>1002.6200000000001</v>
      </c>
      <c r="K44" s="164">
        <v>29</v>
      </c>
      <c r="L44" s="164">
        <v>30.319999999999993</v>
      </c>
      <c r="M44" s="164">
        <v>76197</v>
      </c>
      <c r="N44" s="164">
        <v>143077.67000000004</v>
      </c>
      <c r="O44" s="163">
        <f>M44+K44+I44+G44+E44+C44+MSMEoutstanding_5!M44+OutstandingAgri_4!K44</f>
        <v>965464</v>
      </c>
      <c r="P44" s="163">
        <f>N44+L44+J44+H44+F44+D44+MSMEoutstanding_5!N44+OutstandingAgri_4!L44</f>
        <v>1313359.1900000004</v>
      </c>
      <c r="Q44" s="165">
        <f>P44*100/'CD Ratio_3(i)'!F44</f>
        <v>84.240255800207521</v>
      </c>
    </row>
    <row r="45" spans="1:17" ht="13.5" customHeight="1" x14ac:dyDescent="0.2">
      <c r="A45" s="161"/>
      <c r="B45" s="166" t="s">
        <v>45</v>
      </c>
      <c r="C45" s="167">
        <f t="shared" ref="C45:P45" si="3">C44+C43</f>
        <v>0</v>
      </c>
      <c r="D45" s="167">
        <f t="shared" si="3"/>
        <v>0</v>
      </c>
      <c r="E45" s="167">
        <f t="shared" si="3"/>
        <v>2266</v>
      </c>
      <c r="F45" s="167">
        <f t="shared" si="3"/>
        <v>5058.2599999999984</v>
      </c>
      <c r="G45" s="167">
        <f t="shared" si="3"/>
        <v>258449</v>
      </c>
      <c r="H45" s="167">
        <f t="shared" si="3"/>
        <v>194899.51000000007</v>
      </c>
      <c r="I45" s="167">
        <f t="shared" si="3"/>
        <v>32</v>
      </c>
      <c r="J45" s="167">
        <f t="shared" si="3"/>
        <v>1002.6200000000001</v>
      </c>
      <c r="K45" s="167">
        <f t="shared" si="3"/>
        <v>123</v>
      </c>
      <c r="L45" s="167">
        <f t="shared" si="3"/>
        <v>58.419999999999995</v>
      </c>
      <c r="M45" s="167">
        <f t="shared" si="3"/>
        <v>77061</v>
      </c>
      <c r="N45" s="167">
        <f t="shared" si="3"/>
        <v>143305.60000000003</v>
      </c>
      <c r="O45" s="167">
        <f t="shared" si="3"/>
        <v>1281882</v>
      </c>
      <c r="P45" s="167">
        <f t="shared" si="3"/>
        <v>1681515.5800000005</v>
      </c>
      <c r="Q45" s="168">
        <f>P45*100/'CD Ratio_3(i)'!F45</f>
        <v>83.618433413642308</v>
      </c>
    </row>
    <row r="46" spans="1:17" ht="13.5" customHeight="1" x14ac:dyDescent="0.2">
      <c r="A46" s="162">
        <v>37</v>
      </c>
      <c r="B46" s="163" t="s">
        <v>46</v>
      </c>
      <c r="C46" s="164">
        <v>0</v>
      </c>
      <c r="D46" s="164">
        <v>0</v>
      </c>
      <c r="E46" s="164">
        <v>68</v>
      </c>
      <c r="F46" s="164">
        <v>135</v>
      </c>
      <c r="G46" s="164">
        <v>21024</v>
      </c>
      <c r="H46" s="164">
        <v>20759</v>
      </c>
      <c r="I46" s="164">
        <v>0</v>
      </c>
      <c r="J46" s="164">
        <v>0</v>
      </c>
      <c r="K46" s="164">
        <v>0</v>
      </c>
      <c r="L46" s="164">
        <v>0</v>
      </c>
      <c r="M46" s="164">
        <v>0</v>
      </c>
      <c r="N46" s="164">
        <v>0</v>
      </c>
      <c r="O46" s="163">
        <f>M46+K46+I46+G46+E46+C46+MSMEoutstanding_5!M46+OutstandingAgri_4!K46</f>
        <v>4150339</v>
      </c>
      <c r="P46" s="163">
        <f>N46+L46+J46+H46+F46+D46+MSMEoutstanding_5!N46+OutstandingAgri_4!L46</f>
        <v>4227955</v>
      </c>
      <c r="Q46" s="165">
        <f>P46*100/'CD Ratio_3(i)'!F46</f>
        <v>97.635094878860073</v>
      </c>
    </row>
    <row r="47" spans="1:17" ht="13.5" customHeight="1" x14ac:dyDescent="0.2">
      <c r="A47" s="161"/>
      <c r="B47" s="166" t="s">
        <v>47</v>
      </c>
      <c r="C47" s="167">
        <f t="shared" ref="C47:P47" si="4">C46</f>
        <v>0</v>
      </c>
      <c r="D47" s="167">
        <f t="shared" si="4"/>
        <v>0</v>
      </c>
      <c r="E47" s="167">
        <f t="shared" si="4"/>
        <v>68</v>
      </c>
      <c r="F47" s="167">
        <f t="shared" si="4"/>
        <v>135</v>
      </c>
      <c r="G47" s="167">
        <f t="shared" si="4"/>
        <v>21024</v>
      </c>
      <c r="H47" s="167">
        <f t="shared" si="4"/>
        <v>20759</v>
      </c>
      <c r="I47" s="167">
        <f t="shared" si="4"/>
        <v>0</v>
      </c>
      <c r="J47" s="167">
        <f t="shared" si="4"/>
        <v>0</v>
      </c>
      <c r="K47" s="167">
        <f t="shared" si="4"/>
        <v>0</v>
      </c>
      <c r="L47" s="167">
        <f t="shared" si="4"/>
        <v>0</v>
      </c>
      <c r="M47" s="167">
        <f t="shared" si="4"/>
        <v>0</v>
      </c>
      <c r="N47" s="167">
        <f t="shared" si="4"/>
        <v>0</v>
      </c>
      <c r="O47" s="167">
        <f t="shared" si="4"/>
        <v>4150339</v>
      </c>
      <c r="P47" s="167">
        <f t="shared" si="4"/>
        <v>4227955</v>
      </c>
      <c r="Q47" s="168">
        <f>P47*100/'CD Ratio_3(i)'!F47</f>
        <v>97.635094878860073</v>
      </c>
    </row>
    <row r="48" spans="1:17" ht="13.5" customHeight="1" x14ac:dyDescent="0.2">
      <c r="A48" s="162">
        <v>38</v>
      </c>
      <c r="B48" s="163" t="s">
        <v>48</v>
      </c>
      <c r="C48" s="164">
        <v>0</v>
      </c>
      <c r="D48" s="164">
        <v>0</v>
      </c>
      <c r="E48" s="164">
        <v>0</v>
      </c>
      <c r="F48" s="164">
        <v>0</v>
      </c>
      <c r="G48" s="164">
        <v>8701</v>
      </c>
      <c r="H48" s="164">
        <v>75797.150000000023</v>
      </c>
      <c r="I48" s="164">
        <v>63</v>
      </c>
      <c r="J48" s="164">
        <v>1052.1000000000001</v>
      </c>
      <c r="K48" s="164">
        <v>1</v>
      </c>
      <c r="L48" s="164">
        <v>30</v>
      </c>
      <c r="M48" s="164">
        <v>49617</v>
      </c>
      <c r="N48" s="164">
        <v>10535.170000000002</v>
      </c>
      <c r="O48" s="163">
        <f>M48+K48+I48+G48+E48+C48+MSMEoutstanding_5!M48+OutstandingAgri_4!K48</f>
        <v>382506</v>
      </c>
      <c r="P48" s="163">
        <f>N48+L48+J48+H48+F48+D48+MSMEoutstanding_5!N48+OutstandingAgri_4!L48</f>
        <v>937835.31000000029</v>
      </c>
      <c r="Q48" s="165">
        <f>P48*100/'CD Ratio_3(i)'!F48</f>
        <v>75.343494108485942</v>
      </c>
    </row>
    <row r="49" spans="1:17" ht="13.5" customHeight="1" x14ac:dyDescent="0.2">
      <c r="A49" s="162">
        <v>39</v>
      </c>
      <c r="B49" s="163" t="s">
        <v>49</v>
      </c>
      <c r="C49" s="164">
        <v>0</v>
      </c>
      <c r="D49" s="164">
        <v>0</v>
      </c>
      <c r="E49" s="164">
        <v>0</v>
      </c>
      <c r="F49" s="164">
        <v>0</v>
      </c>
      <c r="G49" s="164">
        <v>309</v>
      </c>
      <c r="H49" s="164">
        <v>2249.6499999999996</v>
      </c>
      <c r="I49" s="164">
        <v>0</v>
      </c>
      <c r="J49" s="164">
        <v>0</v>
      </c>
      <c r="K49" s="164">
        <v>0</v>
      </c>
      <c r="L49" s="164">
        <v>0</v>
      </c>
      <c r="M49" s="164">
        <v>35173</v>
      </c>
      <c r="N49" s="164">
        <v>9729.9599999999973</v>
      </c>
      <c r="O49" s="163">
        <f>M49+K49+I49+G49+E49+C49+MSMEoutstanding_5!M49+OutstandingAgri_4!K49</f>
        <v>67748</v>
      </c>
      <c r="P49" s="163">
        <f>N49+L49+J49+H49+F49+D49+MSMEoutstanding_5!N49+OutstandingAgri_4!L49</f>
        <v>66248.390000000014</v>
      </c>
      <c r="Q49" s="165">
        <f>P49*100/'CD Ratio_3(i)'!F49</f>
        <v>68.703887552284954</v>
      </c>
    </row>
    <row r="50" spans="1:17" ht="13.5" customHeight="1" x14ac:dyDescent="0.2">
      <c r="A50" s="162">
        <v>40</v>
      </c>
      <c r="B50" s="163" t="s">
        <v>50</v>
      </c>
      <c r="C50" s="164">
        <v>0</v>
      </c>
      <c r="D50" s="164">
        <v>0</v>
      </c>
      <c r="E50" s="164">
        <v>283</v>
      </c>
      <c r="F50" s="164">
        <v>69.499999999999986</v>
      </c>
      <c r="G50" s="164">
        <v>94</v>
      </c>
      <c r="H50" s="164">
        <v>1209.79</v>
      </c>
      <c r="I50" s="164">
        <v>0</v>
      </c>
      <c r="J50" s="164">
        <v>0</v>
      </c>
      <c r="K50" s="164">
        <v>0</v>
      </c>
      <c r="L50" s="164">
        <v>0</v>
      </c>
      <c r="M50" s="164">
        <v>18443</v>
      </c>
      <c r="N50" s="164">
        <v>4946.4199999999992</v>
      </c>
      <c r="O50" s="163">
        <f>M50+K50+I50+G50+E50+C50+MSMEoutstanding_5!M50+OutstandingAgri_4!K50</f>
        <v>351699</v>
      </c>
      <c r="P50" s="163">
        <f>N50+L50+J50+H50+F50+D50+MSMEoutstanding_5!N50+OutstandingAgri_4!L50</f>
        <v>113572.87999999998</v>
      </c>
      <c r="Q50" s="165">
        <f>P50*100/'CD Ratio_3(i)'!F50</f>
        <v>95.614707336081153</v>
      </c>
    </row>
    <row r="51" spans="1:17" ht="13.5" customHeight="1" x14ac:dyDescent="0.2">
      <c r="A51" s="162">
        <v>41</v>
      </c>
      <c r="B51" s="163" t="s">
        <v>52</v>
      </c>
      <c r="C51" s="164">
        <v>0</v>
      </c>
      <c r="D51" s="164">
        <v>0</v>
      </c>
      <c r="E51" s="164">
        <v>0</v>
      </c>
      <c r="F51" s="164">
        <v>0</v>
      </c>
      <c r="G51" s="164">
        <v>22778</v>
      </c>
      <c r="H51" s="164">
        <v>38448.82</v>
      </c>
      <c r="I51" s="164">
        <v>0</v>
      </c>
      <c r="J51" s="164">
        <v>0</v>
      </c>
      <c r="K51" s="164">
        <v>0</v>
      </c>
      <c r="L51" s="164">
        <v>0</v>
      </c>
      <c r="M51" s="164">
        <v>104735</v>
      </c>
      <c r="N51" s="164">
        <v>43854.460000000006</v>
      </c>
      <c r="O51" s="163">
        <f>M51+K51+I51+G51+E51+C51+MSMEoutstanding_5!M51+OutstandingAgri_4!K51</f>
        <v>329591</v>
      </c>
      <c r="P51" s="163">
        <f>N51+L51+J51+H51+F51+D51+MSMEoutstanding_5!N51+OutstandingAgri_4!L51</f>
        <v>171065.65999999997</v>
      </c>
      <c r="Q51" s="165">
        <f>P51*100/'CD Ratio_3(i)'!F51</f>
        <v>89.860054398571364</v>
      </c>
    </row>
    <row r="52" spans="1:17" ht="13.5" customHeight="1" x14ac:dyDescent="0.2">
      <c r="A52" s="162">
        <v>42</v>
      </c>
      <c r="B52" s="171" t="s">
        <v>1009</v>
      </c>
      <c r="C52" s="164">
        <v>0</v>
      </c>
      <c r="D52" s="164">
        <v>0</v>
      </c>
      <c r="E52" s="164">
        <v>1</v>
      </c>
      <c r="F52" s="164">
        <v>14.33</v>
      </c>
      <c r="G52" s="164">
        <v>140</v>
      </c>
      <c r="H52" s="164">
        <v>1012.4599999999999</v>
      </c>
      <c r="I52" s="164">
        <v>1</v>
      </c>
      <c r="J52" s="164">
        <v>178.65</v>
      </c>
      <c r="K52" s="164">
        <v>0</v>
      </c>
      <c r="L52" s="164">
        <v>0</v>
      </c>
      <c r="M52" s="164">
        <v>21197</v>
      </c>
      <c r="N52" s="164">
        <v>5402.26</v>
      </c>
      <c r="O52" s="163">
        <f>M52+K52+I52+G52+E52+C52+MSMEoutstanding_5!M52+OutstandingAgri_4!K52</f>
        <v>61566</v>
      </c>
      <c r="P52" s="163">
        <f>N52+L52+J52+H52+F52+D52+MSMEoutstanding_5!N52+OutstandingAgri_4!L52</f>
        <v>29728.160000000003</v>
      </c>
      <c r="Q52" s="165">
        <f>P52*100/'CD Ratio_3(i)'!F52</f>
        <v>82.976625268825487</v>
      </c>
    </row>
    <row r="53" spans="1:17" ht="13.5" customHeight="1" x14ac:dyDescent="0.2">
      <c r="A53" s="162">
        <v>43</v>
      </c>
      <c r="B53" s="163" t="s">
        <v>53</v>
      </c>
      <c r="C53" s="164">
        <v>0</v>
      </c>
      <c r="D53" s="164">
        <v>0</v>
      </c>
      <c r="E53" s="164">
        <v>0</v>
      </c>
      <c r="F53" s="164">
        <v>0</v>
      </c>
      <c r="G53" s="164">
        <v>461</v>
      </c>
      <c r="H53" s="164">
        <v>3212.4000000000005</v>
      </c>
      <c r="I53" s="164">
        <v>0</v>
      </c>
      <c r="J53" s="164">
        <v>0</v>
      </c>
      <c r="K53" s="164">
        <v>0</v>
      </c>
      <c r="L53" s="164">
        <v>0</v>
      </c>
      <c r="M53" s="164">
        <v>36668</v>
      </c>
      <c r="N53" s="164">
        <v>10987.369999999999</v>
      </c>
      <c r="O53" s="163">
        <f>M53+K53+I53+G53+E53+C53+MSMEoutstanding_5!M53+OutstandingAgri_4!K53</f>
        <v>103248</v>
      </c>
      <c r="P53" s="163">
        <f>N53+L53+J53+H53+F53+D53+MSMEoutstanding_5!N53+OutstandingAgri_4!L53</f>
        <v>38391.919999999998</v>
      </c>
      <c r="Q53" s="165">
        <f>P53*100/'CD Ratio_3(i)'!F53</f>
        <v>67.443247035825166</v>
      </c>
    </row>
    <row r="54" spans="1:17" ht="13.5" customHeight="1" x14ac:dyDescent="0.2">
      <c r="A54" s="162">
        <v>44</v>
      </c>
      <c r="B54" s="163" t="s">
        <v>54</v>
      </c>
      <c r="C54" s="164">
        <v>0</v>
      </c>
      <c r="D54" s="164">
        <v>0</v>
      </c>
      <c r="E54" s="164">
        <v>0</v>
      </c>
      <c r="F54" s="164">
        <v>0</v>
      </c>
      <c r="G54" s="164">
        <v>9087</v>
      </c>
      <c r="H54" s="164">
        <v>14158.2</v>
      </c>
      <c r="I54" s="164">
        <v>0</v>
      </c>
      <c r="J54" s="164">
        <v>0</v>
      </c>
      <c r="K54" s="164">
        <v>0</v>
      </c>
      <c r="L54" s="164">
        <v>0</v>
      </c>
      <c r="M54" s="164">
        <v>14784</v>
      </c>
      <c r="N54" s="164">
        <v>4181.1399999999994</v>
      </c>
      <c r="O54" s="163">
        <f>M54+K54+I54+G54+E54+C54+MSMEoutstanding_5!M54+OutstandingAgri_4!K54</f>
        <v>73184</v>
      </c>
      <c r="P54" s="163">
        <f>N54+L54+J54+H54+F54+D54+MSMEoutstanding_5!N54+OutstandingAgri_4!L54</f>
        <v>40106.119999999995</v>
      </c>
      <c r="Q54" s="165">
        <f>P54*100/'CD Ratio_3(i)'!F54</f>
        <v>84.454241419726586</v>
      </c>
    </row>
    <row r="55" spans="1:17" ht="13.5" customHeight="1" x14ac:dyDescent="0.2">
      <c r="A55" s="162">
        <v>45</v>
      </c>
      <c r="B55" s="163" t="s">
        <v>55</v>
      </c>
      <c r="C55" s="164">
        <v>0</v>
      </c>
      <c r="D55" s="164">
        <v>0</v>
      </c>
      <c r="E55" s="164">
        <v>0</v>
      </c>
      <c r="F55" s="164">
        <v>0</v>
      </c>
      <c r="G55" s="164">
        <v>39</v>
      </c>
      <c r="H55" s="164">
        <v>542.79</v>
      </c>
      <c r="I55" s="164">
        <v>59</v>
      </c>
      <c r="J55" s="164">
        <v>21.200000000000003</v>
      </c>
      <c r="K55" s="164">
        <v>0</v>
      </c>
      <c r="L55" s="164">
        <v>0</v>
      </c>
      <c r="M55" s="164">
        <v>83002</v>
      </c>
      <c r="N55" s="164">
        <v>28269.180000000008</v>
      </c>
      <c r="O55" s="163">
        <f>M55+K55+I55+G55+E55+C55+MSMEoutstanding_5!M55+OutstandingAgri_4!K55</f>
        <v>139901</v>
      </c>
      <c r="P55" s="163">
        <f>N55+L55+J55+H55+F55+D55+MSMEoutstanding_5!N55+OutstandingAgri_4!L55</f>
        <v>51934.080000000002</v>
      </c>
      <c r="Q55" s="165">
        <f>P55*100/'CD Ratio_3(i)'!F55</f>
        <v>93.03763079197951</v>
      </c>
    </row>
    <row r="56" spans="1:17" ht="13.5" customHeight="1" x14ac:dyDescent="0.2">
      <c r="A56" s="161"/>
      <c r="B56" s="166" t="s">
        <v>56</v>
      </c>
      <c r="C56" s="167">
        <f>SUM(C48:C55)</f>
        <v>0</v>
      </c>
      <c r="D56" s="167">
        <f t="shared" ref="D56:P56" si="5">SUM(D48:D55)</f>
        <v>0</v>
      </c>
      <c r="E56" s="167">
        <f t="shared" si="5"/>
        <v>284</v>
      </c>
      <c r="F56" s="167">
        <f t="shared" si="5"/>
        <v>83.829999999999984</v>
      </c>
      <c r="G56" s="167">
        <f t="shared" si="5"/>
        <v>41609</v>
      </c>
      <c r="H56" s="167">
        <f t="shared" si="5"/>
        <v>136631.26</v>
      </c>
      <c r="I56" s="167">
        <f t="shared" si="5"/>
        <v>123</v>
      </c>
      <c r="J56" s="167">
        <f t="shared" si="5"/>
        <v>1251.9500000000003</v>
      </c>
      <c r="K56" s="167">
        <f t="shared" si="5"/>
        <v>1</v>
      </c>
      <c r="L56" s="167">
        <f t="shared" si="5"/>
        <v>30</v>
      </c>
      <c r="M56" s="167">
        <f t="shared" si="5"/>
        <v>363619</v>
      </c>
      <c r="N56" s="167">
        <f t="shared" si="5"/>
        <v>117905.96</v>
      </c>
      <c r="O56" s="167">
        <f t="shared" si="5"/>
        <v>1509443</v>
      </c>
      <c r="P56" s="167">
        <f t="shared" si="5"/>
        <v>1448882.52</v>
      </c>
      <c r="Q56" s="168">
        <f>P56*100/'CD Ratio_3(i)'!F56</f>
        <v>78.47135331290049</v>
      </c>
    </row>
    <row r="57" spans="1:17" ht="13.5" customHeight="1" x14ac:dyDescent="0.2">
      <c r="A57" s="166"/>
      <c r="B57" s="166" t="s">
        <v>6</v>
      </c>
      <c r="C57" s="167">
        <f t="shared" ref="C57:P57" si="6">C56+C47+C45+C42</f>
        <v>26</v>
      </c>
      <c r="D57" s="167">
        <f t="shared" si="6"/>
        <v>9391.2200000000012</v>
      </c>
      <c r="E57" s="167">
        <f t="shared" si="6"/>
        <v>63011</v>
      </c>
      <c r="F57" s="167">
        <f t="shared" si="6"/>
        <v>222781.50999999998</v>
      </c>
      <c r="G57" s="167">
        <f t="shared" si="6"/>
        <v>983045</v>
      </c>
      <c r="H57" s="167">
        <f t="shared" si="6"/>
        <v>3541297.9000000004</v>
      </c>
      <c r="I57" s="167">
        <f t="shared" si="6"/>
        <v>2715</v>
      </c>
      <c r="J57" s="167">
        <f t="shared" si="6"/>
        <v>17700.87</v>
      </c>
      <c r="K57" s="167">
        <f t="shared" si="6"/>
        <v>193</v>
      </c>
      <c r="L57" s="167">
        <f t="shared" si="6"/>
        <v>2802.2299999999996</v>
      </c>
      <c r="M57" s="167">
        <f t="shared" si="6"/>
        <v>969363</v>
      </c>
      <c r="N57" s="167">
        <f t="shared" si="6"/>
        <v>456770.02</v>
      </c>
      <c r="O57" s="167">
        <f t="shared" si="6"/>
        <v>14298373</v>
      </c>
      <c r="P57" s="167">
        <f t="shared" si="6"/>
        <v>31511198.060000002</v>
      </c>
      <c r="Q57" s="168">
        <f>P57*100/'CD Ratio_3(i)'!F59</f>
        <v>58.023674459790271</v>
      </c>
    </row>
    <row r="58" spans="1:17" ht="13.5" customHeight="1" x14ac:dyDescent="0.2">
      <c r="A58" s="98"/>
      <c r="B58" s="98"/>
      <c r="C58" s="147"/>
      <c r="D58" s="147"/>
      <c r="E58" s="147"/>
      <c r="F58" s="147"/>
      <c r="G58" s="147"/>
      <c r="H58" s="147"/>
      <c r="I58" s="145" t="s">
        <v>1071</v>
      </c>
      <c r="J58" s="147"/>
      <c r="K58" s="147"/>
      <c r="L58" s="147"/>
      <c r="M58" s="147"/>
      <c r="N58" s="147"/>
      <c r="O58" s="147"/>
      <c r="P58" s="147"/>
      <c r="Q58" s="154"/>
    </row>
    <row r="59" spans="1:17" ht="13.5" customHeight="1" x14ac:dyDescent="0.2">
      <c r="A59" s="98"/>
      <c r="B59" s="98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54"/>
    </row>
    <row r="60" spans="1:17" ht="13.5" customHeight="1" x14ac:dyDescent="0.2">
      <c r="A60" s="98"/>
      <c r="B60" s="98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54"/>
    </row>
    <row r="61" spans="1:17" ht="13.5" customHeight="1" x14ac:dyDescent="0.2">
      <c r="A61" s="98"/>
      <c r="B61" s="98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54"/>
    </row>
    <row r="62" spans="1:17" ht="13.5" customHeight="1" x14ac:dyDescent="0.2">
      <c r="A62" s="98"/>
      <c r="B62" s="98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54"/>
    </row>
    <row r="63" spans="1:17" ht="13.5" customHeight="1" x14ac:dyDescent="0.2">
      <c r="A63" s="98"/>
      <c r="B63" s="98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54"/>
    </row>
    <row r="64" spans="1:17" ht="13.5" customHeight="1" x14ac:dyDescent="0.2">
      <c r="A64" s="98"/>
      <c r="B64" s="98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54"/>
    </row>
    <row r="65" spans="1:17" ht="13.5" customHeight="1" x14ac:dyDescent="0.2">
      <c r="A65" s="98"/>
      <c r="B65" s="98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54"/>
    </row>
    <row r="66" spans="1:17" ht="13.5" customHeight="1" x14ac:dyDescent="0.2">
      <c r="A66" s="98"/>
      <c r="B66" s="98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54"/>
    </row>
    <row r="67" spans="1:17" ht="13.5" customHeight="1" x14ac:dyDescent="0.2">
      <c r="A67" s="98"/>
      <c r="B67" s="98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54"/>
    </row>
    <row r="68" spans="1:17" ht="13.5" customHeight="1" x14ac:dyDescent="0.2">
      <c r="A68" s="98"/>
      <c r="B68" s="98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54"/>
    </row>
    <row r="69" spans="1:17" ht="13.5" customHeight="1" x14ac:dyDescent="0.2">
      <c r="A69" s="98"/>
      <c r="B69" s="98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54"/>
    </row>
    <row r="70" spans="1:17" ht="13.5" customHeight="1" x14ac:dyDescent="0.2">
      <c r="A70" s="98"/>
      <c r="B70" s="98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54"/>
    </row>
    <row r="71" spans="1:17" ht="13.5" customHeight="1" x14ac:dyDescent="0.2">
      <c r="A71" s="98"/>
      <c r="B71" s="98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54"/>
    </row>
    <row r="72" spans="1:17" ht="13.5" customHeight="1" x14ac:dyDescent="0.2">
      <c r="A72" s="98"/>
      <c r="B72" s="98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54"/>
    </row>
    <row r="73" spans="1:17" ht="13.5" customHeight="1" x14ac:dyDescent="0.2">
      <c r="A73" s="98"/>
      <c r="B73" s="98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54"/>
    </row>
    <row r="74" spans="1:17" ht="13.5" customHeight="1" x14ac:dyDescent="0.2">
      <c r="A74" s="98"/>
      <c r="B74" s="98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54"/>
    </row>
    <row r="75" spans="1:17" ht="13.5" customHeight="1" x14ac:dyDescent="0.2">
      <c r="A75" s="98"/>
      <c r="B75" s="98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54"/>
    </row>
    <row r="76" spans="1:17" ht="13.5" customHeight="1" x14ac:dyDescent="0.2">
      <c r="A76" s="98"/>
      <c r="B76" s="98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54"/>
    </row>
    <row r="77" spans="1:17" ht="13.5" customHeight="1" x14ac:dyDescent="0.2">
      <c r="A77" s="98"/>
      <c r="B77" s="98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54"/>
    </row>
    <row r="78" spans="1:17" ht="13.5" customHeight="1" x14ac:dyDescent="0.2">
      <c r="A78" s="98"/>
      <c r="B78" s="98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54"/>
    </row>
    <row r="79" spans="1:17" ht="13.5" customHeight="1" x14ac:dyDescent="0.2">
      <c r="A79" s="98"/>
      <c r="B79" s="98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54"/>
    </row>
    <row r="80" spans="1:17" ht="13.5" customHeight="1" x14ac:dyDescent="0.2">
      <c r="A80" s="98"/>
      <c r="B80" s="98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54"/>
    </row>
    <row r="81" spans="1:17" ht="13.5" customHeight="1" x14ac:dyDescent="0.2">
      <c r="A81" s="98"/>
      <c r="B81" s="98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54"/>
    </row>
    <row r="82" spans="1:17" ht="13.5" customHeight="1" x14ac:dyDescent="0.2">
      <c r="A82" s="98"/>
      <c r="B82" s="98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54"/>
    </row>
  </sheetData>
  <mergeCells count="12">
    <mergeCell ref="A1:Q1"/>
    <mergeCell ref="Q3:Q5"/>
    <mergeCell ref="O4:P4"/>
    <mergeCell ref="C3:P3"/>
    <mergeCell ref="C4:D4"/>
    <mergeCell ref="A3:A5"/>
    <mergeCell ref="B3:B5"/>
    <mergeCell ref="M4:N4"/>
    <mergeCell ref="K4:L4"/>
    <mergeCell ref="E4:F4"/>
    <mergeCell ref="G4:H4"/>
    <mergeCell ref="I4:J4"/>
  </mergeCells>
  <conditionalFormatting sqref="Q6:Q57">
    <cfRule type="cellIs" dxfId="5" priority="2" operator="greaterThan">
      <formula>100</formula>
    </cfRule>
  </conditionalFormatting>
  <pageMargins left="0.74803149606299213" right="0" top="0.98425196850393704" bottom="0" header="0" footer="0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93"/>
  <sheetViews>
    <sheetView zoomScaleNormal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F57" sqref="F57"/>
    </sheetView>
  </sheetViews>
  <sheetFormatPr defaultColWidth="14.42578125" defaultRowHeight="15" customHeight="1" x14ac:dyDescent="0.2"/>
  <cols>
    <col min="1" max="1" width="4.42578125" style="384" customWidth="1"/>
    <col min="2" max="2" width="24.5703125" style="384" customWidth="1"/>
    <col min="3" max="3" width="12" style="384" customWidth="1"/>
    <col min="4" max="4" width="10.5703125" style="384" customWidth="1"/>
    <col min="5" max="5" width="7.85546875" style="384" customWidth="1"/>
    <col min="6" max="6" width="8.140625" style="384" customWidth="1"/>
    <col min="7" max="7" width="7" style="384" customWidth="1"/>
    <col min="8" max="8" width="8" style="384" customWidth="1"/>
    <col min="9" max="9" width="8.7109375" style="384" customWidth="1"/>
    <col min="10" max="10" width="7.85546875" style="384" customWidth="1"/>
    <col min="11" max="11" width="6.85546875" style="384" customWidth="1"/>
    <col min="12" max="12" width="7.85546875" style="384" customWidth="1"/>
    <col min="13" max="13" width="7.42578125" style="384" customWidth="1"/>
    <col min="14" max="14" width="7.140625" style="384" customWidth="1"/>
    <col min="15" max="15" width="8.140625" style="384" customWidth="1"/>
    <col min="16" max="16" width="8.5703125" style="384" customWidth="1"/>
    <col min="17" max="17" width="9.140625" style="384" customWidth="1"/>
    <col min="18" max="18" width="9.5703125" style="384" customWidth="1"/>
    <col min="19" max="19" width="7.85546875" style="384" customWidth="1"/>
    <col min="20" max="16384" width="14.42578125" style="384"/>
  </cols>
  <sheetData>
    <row r="1" spans="1:19" ht="13.5" customHeight="1" x14ac:dyDescent="0.2">
      <c r="A1" s="433" t="s">
        <v>1034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</row>
    <row r="2" spans="1:19" ht="13.5" customHeight="1" x14ac:dyDescent="0.2">
      <c r="A2" s="98"/>
      <c r="B2" s="99" t="s">
        <v>74</v>
      </c>
      <c r="C2" s="147" t="s">
        <v>94</v>
      </c>
      <c r="D2" s="147"/>
      <c r="E2" s="147"/>
      <c r="F2" s="147"/>
      <c r="G2" s="147"/>
      <c r="H2" s="147"/>
      <c r="I2" s="147"/>
      <c r="J2" s="147"/>
      <c r="K2" s="147"/>
      <c r="L2" s="148" t="s">
        <v>105</v>
      </c>
      <c r="M2" s="147"/>
      <c r="N2" s="147"/>
      <c r="O2" s="147"/>
      <c r="P2" s="147"/>
      <c r="Q2" s="147"/>
      <c r="R2" s="147"/>
      <c r="S2" s="154"/>
    </row>
    <row r="3" spans="1:19" ht="13.5" customHeight="1" x14ac:dyDescent="0.2">
      <c r="A3" s="432" t="s">
        <v>1</v>
      </c>
      <c r="B3" s="432" t="s">
        <v>77</v>
      </c>
      <c r="C3" s="430" t="s">
        <v>1035</v>
      </c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29"/>
    </row>
    <row r="4" spans="1:19" ht="84.75" customHeight="1" x14ac:dyDescent="0.2">
      <c r="A4" s="426"/>
      <c r="B4" s="426"/>
      <c r="C4" s="428" t="s">
        <v>106</v>
      </c>
      <c r="D4" s="429"/>
      <c r="E4" s="428" t="s">
        <v>107</v>
      </c>
      <c r="F4" s="435"/>
      <c r="G4" s="428" t="s">
        <v>108</v>
      </c>
      <c r="H4" s="429"/>
      <c r="I4" s="428" t="s">
        <v>109</v>
      </c>
      <c r="J4" s="429"/>
      <c r="K4" s="428" t="s">
        <v>110</v>
      </c>
      <c r="L4" s="429"/>
      <c r="M4" s="428" t="s">
        <v>111</v>
      </c>
      <c r="N4" s="435"/>
      <c r="O4" s="428" t="s">
        <v>112</v>
      </c>
      <c r="P4" s="429"/>
      <c r="Q4" s="428" t="s">
        <v>113</v>
      </c>
      <c r="R4" s="429"/>
      <c r="S4" s="247" t="s">
        <v>997</v>
      </c>
    </row>
    <row r="5" spans="1:19" ht="13.5" customHeight="1" x14ac:dyDescent="0.2">
      <c r="A5" s="427"/>
      <c r="B5" s="427"/>
      <c r="C5" s="161" t="s">
        <v>92</v>
      </c>
      <c r="D5" s="161" t="s">
        <v>93</v>
      </c>
      <c r="E5" s="161" t="s">
        <v>92</v>
      </c>
      <c r="F5" s="161" t="s">
        <v>93</v>
      </c>
      <c r="G5" s="161" t="s">
        <v>92</v>
      </c>
      <c r="H5" s="161" t="s">
        <v>93</v>
      </c>
      <c r="I5" s="161" t="s">
        <v>92</v>
      </c>
      <c r="J5" s="161" t="s">
        <v>93</v>
      </c>
      <c r="K5" s="161" t="s">
        <v>92</v>
      </c>
      <c r="L5" s="161" t="s">
        <v>93</v>
      </c>
      <c r="M5" s="161" t="s">
        <v>92</v>
      </c>
      <c r="N5" s="161" t="s">
        <v>93</v>
      </c>
      <c r="O5" s="161" t="s">
        <v>92</v>
      </c>
      <c r="P5" s="161" t="s">
        <v>93</v>
      </c>
      <c r="Q5" s="161" t="s">
        <v>92</v>
      </c>
      <c r="R5" s="161" t="s">
        <v>93</v>
      </c>
      <c r="S5" s="161" t="s">
        <v>84</v>
      </c>
    </row>
    <row r="6" spans="1:19" ht="15" customHeight="1" x14ac:dyDescent="0.2">
      <c r="A6" s="162">
        <v>1</v>
      </c>
      <c r="B6" s="163" t="s">
        <v>7</v>
      </c>
      <c r="C6" s="163">
        <v>123097</v>
      </c>
      <c r="D6" s="163">
        <v>256886.26000000004</v>
      </c>
      <c r="E6" s="163">
        <f>SCST_OS_22!C6+SCST_OS_22!E6</f>
        <v>45477</v>
      </c>
      <c r="F6" s="163">
        <f>SCST_OS_22!D6+SCST_OS_22!F6</f>
        <v>97699.640000000014</v>
      </c>
      <c r="G6" s="163">
        <v>2419</v>
      </c>
      <c r="H6" s="163">
        <v>5398.2399999999989</v>
      </c>
      <c r="I6" s="163">
        <v>8814</v>
      </c>
      <c r="J6" s="163">
        <v>32747.209999999988</v>
      </c>
      <c r="K6" s="163">
        <v>5244</v>
      </c>
      <c r="L6" s="163">
        <v>175.67</v>
      </c>
      <c r="M6" s="163">
        <v>53</v>
      </c>
      <c r="N6" s="163">
        <v>148.63000000000002</v>
      </c>
      <c r="O6" s="163">
        <v>0</v>
      </c>
      <c r="P6" s="163">
        <v>0</v>
      </c>
      <c r="Q6" s="163">
        <f>C6+E6+G6+I6+K6+O6</f>
        <v>185051</v>
      </c>
      <c r="R6" s="163">
        <f>D6+F6+H6+J6+L6+P6</f>
        <v>392907.01999999996</v>
      </c>
      <c r="S6" s="165">
        <f>R6*100/'CD Ratio_3(i)'!F6</f>
        <v>19.755389010674183</v>
      </c>
    </row>
    <row r="7" spans="1:19" ht="13.5" customHeight="1" x14ac:dyDescent="0.2">
      <c r="A7" s="162">
        <v>2</v>
      </c>
      <c r="B7" s="163" t="s">
        <v>8</v>
      </c>
      <c r="C7" s="163">
        <v>362276</v>
      </c>
      <c r="D7" s="163">
        <v>595929.17000000004</v>
      </c>
      <c r="E7" s="163">
        <f>SCST_OS_22!C7+SCST_OS_22!E7</f>
        <v>85393</v>
      </c>
      <c r="F7" s="163">
        <f>SCST_OS_22!D7+SCST_OS_22!F7</f>
        <v>157352.12999999998</v>
      </c>
      <c r="G7" s="163">
        <v>10099</v>
      </c>
      <c r="H7" s="163">
        <v>21253.05</v>
      </c>
      <c r="I7" s="163">
        <v>26512</v>
      </c>
      <c r="J7" s="163">
        <v>43592.420000000013</v>
      </c>
      <c r="K7" s="163">
        <v>2032</v>
      </c>
      <c r="L7" s="163">
        <v>29.320000000000007</v>
      </c>
      <c r="M7" s="163">
        <v>269</v>
      </c>
      <c r="N7" s="163">
        <v>1380.48</v>
      </c>
      <c r="O7" s="163">
        <v>8518</v>
      </c>
      <c r="P7" s="163">
        <v>13335.410000000002</v>
      </c>
      <c r="Q7" s="163">
        <f t="shared" ref="Q7:Q18" si="0">C7+E7+G7+I7+K7+O7</f>
        <v>494830</v>
      </c>
      <c r="R7" s="163">
        <f t="shared" ref="R7:R18" si="1">D7+F7+H7+J7+L7+P7</f>
        <v>831491.50000000012</v>
      </c>
      <c r="S7" s="165">
        <f>R7*100/'CD Ratio_3(i)'!F7</f>
        <v>25.049055076720247</v>
      </c>
    </row>
    <row r="8" spans="1:19" ht="13.5" customHeight="1" x14ac:dyDescent="0.2">
      <c r="A8" s="162">
        <v>3</v>
      </c>
      <c r="B8" s="163" t="s">
        <v>9</v>
      </c>
      <c r="C8" s="163">
        <v>39138</v>
      </c>
      <c r="D8" s="163">
        <v>74142.860000000015</v>
      </c>
      <c r="E8" s="163">
        <f>SCST_OS_22!C8+SCST_OS_22!E8</f>
        <v>7798</v>
      </c>
      <c r="F8" s="163">
        <f>SCST_OS_22!D8+SCST_OS_22!F8</f>
        <v>10469.559999999998</v>
      </c>
      <c r="G8" s="163">
        <v>40</v>
      </c>
      <c r="H8" s="163">
        <v>60.750000000000007</v>
      </c>
      <c r="I8" s="163">
        <v>2439</v>
      </c>
      <c r="J8" s="163">
        <v>6125.9000000000005</v>
      </c>
      <c r="K8" s="163">
        <v>0</v>
      </c>
      <c r="L8" s="163">
        <v>0</v>
      </c>
      <c r="M8" s="163">
        <v>0</v>
      </c>
      <c r="N8" s="163">
        <v>0</v>
      </c>
      <c r="O8" s="163">
        <v>2280</v>
      </c>
      <c r="P8" s="163">
        <v>5895.5300000000016</v>
      </c>
      <c r="Q8" s="163">
        <f t="shared" si="0"/>
        <v>51695</v>
      </c>
      <c r="R8" s="163">
        <f t="shared" si="1"/>
        <v>96694.6</v>
      </c>
      <c r="S8" s="165">
        <f>R8*100/'CD Ratio_3(i)'!F8</f>
        <v>11.316161314697275</v>
      </c>
    </row>
    <row r="9" spans="1:19" ht="13.5" customHeight="1" x14ac:dyDescent="0.2">
      <c r="A9" s="162">
        <v>4</v>
      </c>
      <c r="B9" s="163" t="s">
        <v>10</v>
      </c>
      <c r="C9" s="163">
        <v>132281</v>
      </c>
      <c r="D9" s="163">
        <v>254106.36999999988</v>
      </c>
      <c r="E9" s="163">
        <f>SCST_OS_22!C9+SCST_OS_22!E9</f>
        <v>34635</v>
      </c>
      <c r="F9" s="163">
        <f>SCST_OS_22!D9+SCST_OS_22!F9</f>
        <v>78934.210000000006</v>
      </c>
      <c r="G9" s="163">
        <v>2029</v>
      </c>
      <c r="H9" s="163">
        <v>3111.77</v>
      </c>
      <c r="I9" s="163">
        <v>28139</v>
      </c>
      <c r="J9" s="163">
        <v>107091.49000000005</v>
      </c>
      <c r="K9" s="163">
        <v>37876</v>
      </c>
      <c r="L9" s="163">
        <v>12.349999999999993</v>
      </c>
      <c r="M9" s="163">
        <v>1266</v>
      </c>
      <c r="N9" s="163">
        <v>106.59000000000002</v>
      </c>
      <c r="O9" s="163">
        <v>5255</v>
      </c>
      <c r="P9" s="163">
        <v>37414.929999999993</v>
      </c>
      <c r="Q9" s="163">
        <f t="shared" si="0"/>
        <v>240215</v>
      </c>
      <c r="R9" s="163">
        <f t="shared" si="1"/>
        <v>480671.11999999994</v>
      </c>
      <c r="S9" s="165">
        <f>R9*100/'CD Ratio_3(i)'!F9</f>
        <v>22.739533403952333</v>
      </c>
    </row>
    <row r="10" spans="1:19" ht="13.5" customHeight="1" x14ac:dyDescent="0.2">
      <c r="A10" s="162">
        <v>5</v>
      </c>
      <c r="B10" s="163" t="s">
        <v>11</v>
      </c>
      <c r="C10" s="163">
        <v>292963</v>
      </c>
      <c r="D10" s="163">
        <v>526518.69000000018</v>
      </c>
      <c r="E10" s="163">
        <f>SCST_OS_22!C10+SCST_OS_22!E10</f>
        <v>107346</v>
      </c>
      <c r="F10" s="163">
        <f>SCST_OS_22!D10+SCST_OS_22!F10</f>
        <v>187535.34999999998</v>
      </c>
      <c r="G10" s="163">
        <v>17246</v>
      </c>
      <c r="H10" s="163">
        <v>45623.930000000029</v>
      </c>
      <c r="I10" s="163">
        <v>748</v>
      </c>
      <c r="J10" s="163">
        <v>548.61000000000013</v>
      </c>
      <c r="K10" s="163">
        <v>1</v>
      </c>
      <c r="L10" s="163">
        <v>0.02</v>
      </c>
      <c r="M10" s="163">
        <v>0</v>
      </c>
      <c r="N10" s="163">
        <v>0</v>
      </c>
      <c r="O10" s="163">
        <v>4512</v>
      </c>
      <c r="P10" s="163">
        <v>12113.409999999996</v>
      </c>
      <c r="Q10" s="163">
        <f t="shared" si="0"/>
        <v>422816</v>
      </c>
      <c r="R10" s="163">
        <f t="shared" si="1"/>
        <v>772340.01000000024</v>
      </c>
      <c r="S10" s="165">
        <f>R10*100/'CD Ratio_3(i)'!F10</f>
        <v>35.029340939154991</v>
      </c>
    </row>
    <row r="11" spans="1:19" ht="13.5" customHeight="1" x14ac:dyDescent="0.2">
      <c r="A11" s="162">
        <v>6</v>
      </c>
      <c r="B11" s="163" t="s">
        <v>12</v>
      </c>
      <c r="C11" s="163">
        <v>61107</v>
      </c>
      <c r="D11" s="163">
        <v>95129.589999999982</v>
      </c>
      <c r="E11" s="163">
        <f>SCST_OS_22!C11+SCST_OS_22!E11</f>
        <v>26782</v>
      </c>
      <c r="F11" s="163">
        <f>SCST_OS_22!D11+SCST_OS_22!F11</f>
        <v>50523.61</v>
      </c>
      <c r="G11" s="163">
        <v>4802</v>
      </c>
      <c r="H11" s="163">
        <v>8311.1299999999974</v>
      </c>
      <c r="I11" s="163">
        <v>3659</v>
      </c>
      <c r="J11" s="163">
        <v>8082.0699999999988</v>
      </c>
      <c r="K11" s="163">
        <v>0</v>
      </c>
      <c r="L11" s="163">
        <v>0</v>
      </c>
      <c r="M11" s="163">
        <v>9</v>
      </c>
      <c r="N11" s="163">
        <v>1.23</v>
      </c>
      <c r="O11" s="163">
        <v>234</v>
      </c>
      <c r="P11" s="163">
        <v>570.34999999999991</v>
      </c>
      <c r="Q11" s="163">
        <f t="shared" si="0"/>
        <v>96584</v>
      </c>
      <c r="R11" s="163">
        <f t="shared" si="1"/>
        <v>162616.75</v>
      </c>
      <c r="S11" s="165">
        <f>R11*100/'CD Ratio_3(i)'!F11</f>
        <v>13.943160652557419</v>
      </c>
    </row>
    <row r="12" spans="1:19" ht="13.5" customHeight="1" x14ac:dyDescent="0.2">
      <c r="A12" s="162">
        <v>7</v>
      </c>
      <c r="B12" s="163" t="s">
        <v>13</v>
      </c>
      <c r="C12" s="163">
        <v>4935</v>
      </c>
      <c r="D12" s="163">
        <v>11358.170000000006</v>
      </c>
      <c r="E12" s="163">
        <f>SCST_OS_22!C12+SCST_OS_22!E12</f>
        <v>361</v>
      </c>
      <c r="F12" s="163">
        <f>SCST_OS_22!D12+SCST_OS_22!F12</f>
        <v>1621.2600000000002</v>
      </c>
      <c r="G12" s="163">
        <v>155</v>
      </c>
      <c r="H12" s="163">
        <v>224.32999999999998</v>
      </c>
      <c r="I12" s="163">
        <v>0</v>
      </c>
      <c r="J12" s="163">
        <v>0</v>
      </c>
      <c r="K12" s="163">
        <v>0</v>
      </c>
      <c r="L12" s="163">
        <v>0</v>
      </c>
      <c r="M12" s="163">
        <v>9</v>
      </c>
      <c r="N12" s="163">
        <v>0.69000000000000006</v>
      </c>
      <c r="O12" s="163">
        <v>11840</v>
      </c>
      <c r="P12" s="163">
        <v>12816.179999999997</v>
      </c>
      <c r="Q12" s="163">
        <f t="shared" si="0"/>
        <v>17291</v>
      </c>
      <c r="R12" s="163">
        <f t="shared" si="1"/>
        <v>26019.940000000002</v>
      </c>
      <c r="S12" s="165">
        <f>R12*100/'CD Ratio_3(i)'!F12</f>
        <v>6.7284208869180784</v>
      </c>
    </row>
    <row r="13" spans="1:19" ht="13.5" customHeight="1" x14ac:dyDescent="0.2">
      <c r="A13" s="162">
        <v>8</v>
      </c>
      <c r="B13" s="171" t="s">
        <v>968</v>
      </c>
      <c r="C13" s="163">
        <v>0</v>
      </c>
      <c r="D13" s="163">
        <v>0</v>
      </c>
      <c r="E13" s="163">
        <f>SCST_OS_22!C13+SCST_OS_22!E13</f>
        <v>1355</v>
      </c>
      <c r="F13" s="163">
        <f>SCST_OS_22!D13+SCST_OS_22!F13</f>
        <v>2714.1899999999996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f t="shared" si="0"/>
        <v>1355</v>
      </c>
      <c r="R13" s="163">
        <f t="shared" si="1"/>
        <v>2714.1899999999996</v>
      </c>
      <c r="S13" s="165">
        <f>R13*100/'CD Ratio_3(i)'!F13</f>
        <v>2.3590232450082635</v>
      </c>
    </row>
    <row r="14" spans="1:19" ht="13.5" customHeight="1" x14ac:dyDescent="0.2">
      <c r="A14" s="162">
        <v>9</v>
      </c>
      <c r="B14" s="163" t="s">
        <v>14</v>
      </c>
      <c r="C14" s="163">
        <v>224605</v>
      </c>
      <c r="D14" s="163">
        <v>317181.60999999987</v>
      </c>
      <c r="E14" s="163">
        <f>SCST_OS_22!C14+SCST_OS_22!E14</f>
        <v>47816</v>
      </c>
      <c r="F14" s="163">
        <f>SCST_OS_22!D14+SCST_OS_22!F14</f>
        <v>90288.139999999985</v>
      </c>
      <c r="G14" s="163">
        <v>20</v>
      </c>
      <c r="H14" s="163">
        <v>85.2</v>
      </c>
      <c r="I14" s="163">
        <v>643</v>
      </c>
      <c r="J14" s="163">
        <v>3162.13</v>
      </c>
      <c r="K14" s="163">
        <v>4</v>
      </c>
      <c r="L14" s="163">
        <v>0.02</v>
      </c>
      <c r="M14" s="163">
        <v>0</v>
      </c>
      <c r="N14" s="163">
        <v>0</v>
      </c>
      <c r="O14" s="163">
        <v>28141</v>
      </c>
      <c r="P14" s="163">
        <v>116158.72000000004</v>
      </c>
      <c r="Q14" s="163">
        <f t="shared" si="0"/>
        <v>301229</v>
      </c>
      <c r="R14" s="163">
        <f t="shared" si="1"/>
        <v>526875.81999999995</v>
      </c>
      <c r="S14" s="165">
        <f>R14*100/'CD Ratio_3(i)'!F14</f>
        <v>16.104369540015902</v>
      </c>
    </row>
    <row r="15" spans="1:19" ht="13.5" customHeight="1" x14ac:dyDescent="0.2">
      <c r="A15" s="162">
        <v>10</v>
      </c>
      <c r="B15" s="163" t="s">
        <v>15</v>
      </c>
      <c r="C15" s="163">
        <v>332686</v>
      </c>
      <c r="D15" s="163">
        <v>612583.81999999972</v>
      </c>
      <c r="E15" s="163">
        <f>SCST_OS_22!C15+SCST_OS_22!E15</f>
        <v>305342</v>
      </c>
      <c r="F15" s="163">
        <f>SCST_OS_22!D15+SCST_OS_22!F15</f>
        <v>926516.37000000046</v>
      </c>
      <c r="G15" s="163">
        <v>7243</v>
      </c>
      <c r="H15" s="163">
        <v>14274.549999999996</v>
      </c>
      <c r="I15" s="163">
        <v>21798</v>
      </c>
      <c r="J15" s="163">
        <v>102416.36</v>
      </c>
      <c r="K15" s="163">
        <v>9</v>
      </c>
      <c r="L15" s="163">
        <v>0.09</v>
      </c>
      <c r="M15" s="163">
        <v>1</v>
      </c>
      <c r="N15" s="163">
        <v>0.25</v>
      </c>
      <c r="O15" s="163">
        <v>6348</v>
      </c>
      <c r="P15" s="163">
        <v>16765.709999999985</v>
      </c>
      <c r="Q15" s="163">
        <f t="shared" si="0"/>
        <v>673426</v>
      </c>
      <c r="R15" s="163">
        <f t="shared" si="1"/>
        <v>1672556.9000000004</v>
      </c>
      <c r="S15" s="165">
        <f>R15*100/'CD Ratio_3(i)'!F15</f>
        <v>16.532565123408641</v>
      </c>
    </row>
    <row r="16" spans="1:19" ht="13.5" customHeight="1" x14ac:dyDescent="0.2">
      <c r="A16" s="162">
        <v>11</v>
      </c>
      <c r="B16" s="163" t="s">
        <v>16</v>
      </c>
      <c r="C16" s="163">
        <v>3187</v>
      </c>
      <c r="D16" s="163">
        <v>1074.3600000000004</v>
      </c>
      <c r="E16" s="163">
        <f>SCST_OS_22!C16+SCST_OS_22!E16</f>
        <v>14787</v>
      </c>
      <c r="F16" s="163">
        <f>SCST_OS_22!D16+SCST_OS_22!F16</f>
        <v>28519.840000000004</v>
      </c>
      <c r="G16" s="163">
        <v>493</v>
      </c>
      <c r="H16" s="163">
        <v>354.22999999999996</v>
      </c>
      <c r="I16" s="163">
        <v>4835</v>
      </c>
      <c r="J16" s="163">
        <v>9797.7299999999977</v>
      </c>
      <c r="K16" s="163">
        <v>1</v>
      </c>
      <c r="L16" s="163">
        <v>0.02</v>
      </c>
      <c r="M16" s="163">
        <v>136</v>
      </c>
      <c r="N16" s="163">
        <v>15.54</v>
      </c>
      <c r="O16" s="163">
        <v>46408</v>
      </c>
      <c r="P16" s="163">
        <v>79515.19</v>
      </c>
      <c r="Q16" s="163">
        <f t="shared" si="0"/>
        <v>69711</v>
      </c>
      <c r="R16" s="163">
        <f t="shared" si="1"/>
        <v>119261.37</v>
      </c>
      <c r="S16" s="165">
        <f>R16*100/'CD Ratio_3(i)'!F16</f>
        <v>14.281852266222263</v>
      </c>
    </row>
    <row r="17" spans="1:19" ht="13.5" customHeight="1" x14ac:dyDescent="0.2">
      <c r="A17" s="162">
        <v>12</v>
      </c>
      <c r="B17" s="163" t="s">
        <v>17</v>
      </c>
      <c r="C17" s="163">
        <v>193765</v>
      </c>
      <c r="D17" s="163">
        <v>423606.0700000003</v>
      </c>
      <c r="E17" s="163">
        <f>SCST_OS_22!C17+SCST_OS_22!E17</f>
        <v>65168</v>
      </c>
      <c r="F17" s="163">
        <f>SCST_OS_22!D17+SCST_OS_22!F17</f>
        <v>129143.99999999999</v>
      </c>
      <c r="G17" s="163">
        <v>5744</v>
      </c>
      <c r="H17" s="163">
        <v>11644.069999999998</v>
      </c>
      <c r="I17" s="163">
        <v>9619</v>
      </c>
      <c r="J17" s="163">
        <v>14490.920000000007</v>
      </c>
      <c r="K17" s="163">
        <v>10742</v>
      </c>
      <c r="L17" s="163">
        <v>27.219999999999981</v>
      </c>
      <c r="M17" s="163">
        <v>165</v>
      </c>
      <c r="N17" s="163">
        <v>61.260000000000005</v>
      </c>
      <c r="O17" s="163">
        <v>2245</v>
      </c>
      <c r="P17" s="163">
        <v>5358.4900000000025</v>
      </c>
      <c r="Q17" s="163">
        <f t="shared" si="0"/>
        <v>287283</v>
      </c>
      <c r="R17" s="163">
        <f t="shared" si="1"/>
        <v>584270.77000000025</v>
      </c>
      <c r="S17" s="165">
        <f>R17*100/'CD Ratio_3(i)'!F17</f>
        <v>28.751432538102978</v>
      </c>
    </row>
    <row r="18" spans="1:19" s="266" customFormat="1" ht="13.5" customHeight="1" x14ac:dyDescent="0.2">
      <c r="A18" s="169"/>
      <c r="B18" s="174" t="s">
        <v>18</v>
      </c>
      <c r="C18" s="174">
        <f t="shared" ref="C18:P18" si="2">SUM(C6:C17)</f>
        <v>1770040</v>
      </c>
      <c r="D18" s="174">
        <f t="shared" si="2"/>
        <v>3168516.9699999997</v>
      </c>
      <c r="E18" s="174">
        <f t="shared" si="2"/>
        <v>742260</v>
      </c>
      <c r="F18" s="174">
        <f t="shared" si="2"/>
        <v>1761318.3000000005</v>
      </c>
      <c r="G18" s="174">
        <f t="shared" si="2"/>
        <v>50290</v>
      </c>
      <c r="H18" s="174">
        <f t="shared" si="2"/>
        <v>110341.25</v>
      </c>
      <c r="I18" s="174">
        <f>Minority_OS_20!O18</f>
        <v>228300</v>
      </c>
      <c r="J18" s="174">
        <f>Minority_OS_20!P18</f>
        <v>760900.55</v>
      </c>
      <c r="K18" s="174">
        <f t="shared" si="2"/>
        <v>55909</v>
      </c>
      <c r="L18" s="174">
        <f t="shared" si="2"/>
        <v>244.71</v>
      </c>
      <c r="M18" s="174">
        <f t="shared" si="2"/>
        <v>1908</v>
      </c>
      <c r="N18" s="174">
        <f t="shared" si="2"/>
        <v>1714.67</v>
      </c>
      <c r="O18" s="174">
        <f t="shared" si="2"/>
        <v>115781</v>
      </c>
      <c r="P18" s="174">
        <f t="shared" si="2"/>
        <v>299943.92000000004</v>
      </c>
      <c r="Q18" s="174">
        <f t="shared" si="0"/>
        <v>2962580</v>
      </c>
      <c r="R18" s="174">
        <f t="shared" si="1"/>
        <v>6101265.7000000002</v>
      </c>
      <c r="S18" s="292">
        <f>R18*100/'CD Ratio_3(i)'!F18</f>
        <v>21.479491415887026</v>
      </c>
    </row>
    <row r="19" spans="1:19" ht="13.5" customHeight="1" x14ac:dyDescent="0.2">
      <c r="A19" s="162">
        <v>13</v>
      </c>
      <c r="B19" s="163" t="s">
        <v>19</v>
      </c>
      <c r="C19" s="163">
        <v>41179</v>
      </c>
      <c r="D19" s="163">
        <v>153104.41999999998</v>
      </c>
      <c r="E19" s="163">
        <f>SCST_OS_22!C19+SCST_OS_22!E19</f>
        <v>33802</v>
      </c>
      <c r="F19" s="163">
        <f>SCST_OS_22!D19+SCST_OS_22!F19</f>
        <v>31216.55000000001</v>
      </c>
      <c r="G19" s="163">
        <v>0</v>
      </c>
      <c r="H19" s="163">
        <v>0</v>
      </c>
      <c r="I19" s="163">
        <v>4342</v>
      </c>
      <c r="J19" s="163">
        <v>26713.379999999994</v>
      </c>
      <c r="K19" s="163">
        <v>8</v>
      </c>
      <c r="L19" s="163">
        <v>0.56000000000000005</v>
      </c>
      <c r="M19" s="163">
        <v>0</v>
      </c>
      <c r="N19" s="163">
        <v>0</v>
      </c>
      <c r="O19" s="163">
        <v>1059</v>
      </c>
      <c r="P19" s="163">
        <v>2770.7199999999984</v>
      </c>
      <c r="Q19" s="163">
        <f t="shared" ref="Q19:Q57" si="3">C19+E19+G19+I19+K19+O19</f>
        <v>80390</v>
      </c>
      <c r="R19" s="163">
        <f t="shared" ref="R19:R57" si="4">D19+F19+H19+J19+L19+P19</f>
        <v>213805.63</v>
      </c>
      <c r="S19" s="165">
        <f>R19*100/'CD Ratio_3(i)'!F19</f>
        <v>10.030750713236564</v>
      </c>
    </row>
    <row r="20" spans="1:19" ht="13.5" customHeight="1" x14ac:dyDescent="0.2">
      <c r="A20" s="162">
        <v>14</v>
      </c>
      <c r="B20" s="163" t="s">
        <v>20</v>
      </c>
      <c r="C20" s="163">
        <v>26977</v>
      </c>
      <c r="D20" s="163">
        <v>14114.369999999995</v>
      </c>
      <c r="E20" s="163">
        <f>SCST_OS_22!C20+SCST_OS_22!E20</f>
        <v>13718</v>
      </c>
      <c r="F20" s="163">
        <f>SCST_OS_22!D20+SCST_OS_22!F20</f>
        <v>7585.02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f t="shared" si="3"/>
        <v>40695</v>
      </c>
      <c r="R20" s="163">
        <f t="shared" si="4"/>
        <v>21699.389999999996</v>
      </c>
      <c r="S20" s="165">
        <f>R20*100/'CD Ratio_3(i)'!F20</f>
        <v>2.3835061046712411</v>
      </c>
    </row>
    <row r="21" spans="1:19" ht="13.5" customHeight="1" x14ac:dyDescent="0.2">
      <c r="A21" s="162">
        <v>15</v>
      </c>
      <c r="B21" s="163" t="s">
        <v>21</v>
      </c>
      <c r="C21" s="163">
        <v>1813</v>
      </c>
      <c r="D21" s="163">
        <v>1021.3399999999999</v>
      </c>
      <c r="E21" s="163">
        <f>SCST_OS_22!C21+SCST_OS_22!E21</f>
        <v>72</v>
      </c>
      <c r="F21" s="163">
        <f>SCST_OS_22!D21+SCST_OS_22!F21</f>
        <v>146.59</v>
      </c>
      <c r="G21" s="163">
        <v>0</v>
      </c>
      <c r="H21" s="163">
        <v>0</v>
      </c>
      <c r="I21" s="163">
        <v>63</v>
      </c>
      <c r="J21" s="163">
        <v>168.78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f t="shared" si="3"/>
        <v>1948</v>
      </c>
      <c r="R21" s="163">
        <f t="shared" si="4"/>
        <v>1336.7099999999998</v>
      </c>
      <c r="S21" s="165">
        <f>R21*100/'CD Ratio_3(i)'!F21</f>
        <v>38.347294738653957</v>
      </c>
    </row>
    <row r="22" spans="1:19" ht="13.5" customHeight="1" x14ac:dyDescent="0.2">
      <c r="A22" s="162">
        <v>16</v>
      </c>
      <c r="B22" s="163" t="s">
        <v>22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f t="shared" si="3"/>
        <v>0</v>
      </c>
      <c r="R22" s="163">
        <f t="shared" si="4"/>
        <v>0</v>
      </c>
      <c r="S22" s="165" t="e">
        <f>R22*100/'CD Ratio_3(i)'!F22</f>
        <v>#DIV/0!</v>
      </c>
    </row>
    <row r="23" spans="1:19" ht="13.5" customHeight="1" x14ac:dyDescent="0.2">
      <c r="A23" s="162">
        <v>17</v>
      </c>
      <c r="B23" s="163" t="s">
        <v>23</v>
      </c>
      <c r="C23" s="163">
        <v>63032</v>
      </c>
      <c r="D23" s="163">
        <v>35701.21</v>
      </c>
      <c r="E23" s="163">
        <f>SCST_OS_22!C23+SCST_OS_22!E23</f>
        <v>75</v>
      </c>
      <c r="F23" s="163">
        <f>SCST_OS_22!D23+SCST_OS_22!F23</f>
        <v>249.64</v>
      </c>
      <c r="G23" s="163">
        <v>524</v>
      </c>
      <c r="H23" s="163">
        <v>225.40999999999997</v>
      </c>
      <c r="I23" s="163">
        <v>589</v>
      </c>
      <c r="J23" s="163">
        <v>7272.159999999998</v>
      </c>
      <c r="K23" s="163">
        <v>0</v>
      </c>
      <c r="L23" s="163">
        <v>0</v>
      </c>
      <c r="M23" s="163">
        <v>0</v>
      </c>
      <c r="N23" s="163">
        <v>0</v>
      </c>
      <c r="O23" s="163">
        <v>3337</v>
      </c>
      <c r="P23" s="163">
        <v>304.96000000000004</v>
      </c>
      <c r="Q23" s="163">
        <f t="shared" si="3"/>
        <v>67557</v>
      </c>
      <c r="R23" s="163">
        <f t="shared" si="4"/>
        <v>43753.38</v>
      </c>
      <c r="S23" s="165">
        <f>R23*100/'CD Ratio_3(i)'!F23</f>
        <v>20.48735728029077</v>
      </c>
    </row>
    <row r="24" spans="1:19" ht="13.5" customHeight="1" x14ac:dyDescent="0.2">
      <c r="A24" s="162">
        <v>18</v>
      </c>
      <c r="B24" s="163" t="s">
        <v>24</v>
      </c>
      <c r="C24" s="163">
        <v>0</v>
      </c>
      <c r="D24" s="163">
        <v>0</v>
      </c>
      <c r="E24" s="163">
        <f>SCST_OS_22!C24+SCST_OS_22!E24</f>
        <v>0</v>
      </c>
      <c r="F24" s="163">
        <f>SCST_OS_22!D24+SCST_OS_22!F24</f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163">
        <f t="shared" si="3"/>
        <v>0</v>
      </c>
      <c r="R24" s="163">
        <f t="shared" si="4"/>
        <v>0</v>
      </c>
      <c r="S24" s="165">
        <f>R24*100/'CD Ratio_3(i)'!F24</f>
        <v>0</v>
      </c>
    </row>
    <row r="25" spans="1:19" ht="13.5" customHeight="1" x14ac:dyDescent="0.2">
      <c r="A25" s="162">
        <v>19</v>
      </c>
      <c r="B25" s="163" t="s">
        <v>25</v>
      </c>
      <c r="C25" s="163">
        <v>7190</v>
      </c>
      <c r="D25" s="163">
        <v>14357.03</v>
      </c>
      <c r="E25" s="163">
        <f>SCST_OS_22!C25+SCST_OS_22!E25</f>
        <v>313</v>
      </c>
      <c r="F25" s="163">
        <f>SCST_OS_22!D25+SCST_OS_22!F25</f>
        <v>683.96</v>
      </c>
      <c r="G25" s="163">
        <v>1</v>
      </c>
      <c r="H25" s="163">
        <v>3.19</v>
      </c>
      <c r="I25" s="163">
        <v>626</v>
      </c>
      <c r="J25" s="163">
        <v>1907.55</v>
      </c>
      <c r="K25" s="163">
        <v>0</v>
      </c>
      <c r="L25" s="163">
        <v>0</v>
      </c>
      <c r="M25" s="163">
        <v>0</v>
      </c>
      <c r="N25" s="163">
        <v>0</v>
      </c>
      <c r="O25" s="163">
        <v>418</v>
      </c>
      <c r="P25" s="163">
        <v>669.88</v>
      </c>
      <c r="Q25" s="163">
        <f t="shared" si="3"/>
        <v>8548</v>
      </c>
      <c r="R25" s="163">
        <f t="shared" si="4"/>
        <v>17621.610000000004</v>
      </c>
      <c r="S25" s="165">
        <f>R25*100/'CD Ratio_3(i)'!F25</f>
        <v>23.276236473409664</v>
      </c>
    </row>
    <row r="26" spans="1:19" ht="13.5" customHeight="1" x14ac:dyDescent="0.2">
      <c r="A26" s="162">
        <v>20</v>
      </c>
      <c r="B26" s="163" t="s">
        <v>26</v>
      </c>
      <c r="C26" s="163">
        <v>254923</v>
      </c>
      <c r="D26" s="163">
        <v>289031.99000000005</v>
      </c>
      <c r="E26" s="163">
        <f>SCST_OS_22!C26+SCST_OS_22!E26</f>
        <v>3228</v>
      </c>
      <c r="F26" s="163">
        <f>SCST_OS_22!D26+SCST_OS_22!F26</f>
        <v>13805.149999999998</v>
      </c>
      <c r="G26" s="163">
        <v>41652</v>
      </c>
      <c r="H26" s="163">
        <v>15649.420000000002</v>
      </c>
      <c r="I26" s="163">
        <v>11401</v>
      </c>
      <c r="J26" s="163">
        <v>166206.28</v>
      </c>
      <c r="K26" s="163">
        <v>0</v>
      </c>
      <c r="L26" s="163">
        <v>0</v>
      </c>
      <c r="M26" s="163">
        <v>0</v>
      </c>
      <c r="N26" s="163">
        <v>0</v>
      </c>
      <c r="O26" s="163">
        <v>113</v>
      </c>
      <c r="P26" s="163">
        <v>80.760000000000019</v>
      </c>
      <c r="Q26" s="163">
        <f t="shared" si="3"/>
        <v>311317</v>
      </c>
      <c r="R26" s="163">
        <f t="shared" si="4"/>
        <v>484773.60000000009</v>
      </c>
      <c r="S26" s="165">
        <f>R26*100/'CD Ratio_3(i)'!F26</f>
        <v>7.5537442881475583</v>
      </c>
    </row>
    <row r="27" spans="1:19" ht="13.5" customHeight="1" x14ac:dyDescent="0.2">
      <c r="A27" s="162">
        <v>21</v>
      </c>
      <c r="B27" s="163" t="s">
        <v>27</v>
      </c>
      <c r="C27" s="163">
        <v>18722</v>
      </c>
      <c r="D27" s="163">
        <v>41897.260000000017</v>
      </c>
      <c r="E27" s="163">
        <f>SCST_OS_22!C27+SCST_OS_22!E27</f>
        <v>24911</v>
      </c>
      <c r="F27" s="163">
        <f>SCST_OS_22!D27+SCST_OS_22!F27</f>
        <v>93944.52999999997</v>
      </c>
      <c r="G27" s="163">
        <v>75</v>
      </c>
      <c r="H27" s="163">
        <v>136.91999999999999</v>
      </c>
      <c r="I27" s="163">
        <v>1234</v>
      </c>
      <c r="J27" s="163">
        <v>7068.699999999998</v>
      </c>
      <c r="K27" s="163">
        <v>0</v>
      </c>
      <c r="L27" s="163">
        <v>0</v>
      </c>
      <c r="M27" s="163">
        <v>0</v>
      </c>
      <c r="N27" s="163">
        <v>0</v>
      </c>
      <c r="O27" s="163">
        <v>9</v>
      </c>
      <c r="P27" s="163">
        <v>5.65</v>
      </c>
      <c r="Q27" s="163">
        <f t="shared" si="3"/>
        <v>44951</v>
      </c>
      <c r="R27" s="163">
        <f t="shared" si="4"/>
        <v>143053.06</v>
      </c>
      <c r="S27" s="165">
        <f>R27*100/'CD Ratio_3(i)'!F27</f>
        <v>3.8503481337370205</v>
      </c>
    </row>
    <row r="28" spans="1:19" ht="13.5" customHeight="1" x14ac:dyDescent="0.2">
      <c r="A28" s="162">
        <v>22</v>
      </c>
      <c r="B28" s="163" t="s">
        <v>28</v>
      </c>
      <c r="C28" s="163">
        <v>21520</v>
      </c>
      <c r="D28" s="163">
        <v>31486.000000000004</v>
      </c>
      <c r="E28" s="163">
        <f>SCST_OS_22!C28+SCST_OS_22!E28</f>
        <v>7670</v>
      </c>
      <c r="F28" s="163">
        <f>SCST_OS_22!D28+SCST_OS_22!F28</f>
        <v>16453.620000000003</v>
      </c>
      <c r="G28" s="163">
        <v>21</v>
      </c>
      <c r="H28" s="163">
        <v>24.799999999999997</v>
      </c>
      <c r="I28" s="163">
        <v>3098</v>
      </c>
      <c r="J28" s="163">
        <v>8786.98</v>
      </c>
      <c r="K28" s="163">
        <v>0</v>
      </c>
      <c r="L28" s="163">
        <v>0</v>
      </c>
      <c r="M28" s="163">
        <v>0</v>
      </c>
      <c r="N28" s="163">
        <v>0</v>
      </c>
      <c r="O28" s="163">
        <v>1056</v>
      </c>
      <c r="P28" s="163">
        <v>2399.9700000000007</v>
      </c>
      <c r="Q28" s="163">
        <f t="shared" si="3"/>
        <v>33365</v>
      </c>
      <c r="R28" s="163">
        <f t="shared" si="4"/>
        <v>59151.37000000001</v>
      </c>
      <c r="S28" s="165">
        <f>R28*100/'CD Ratio_3(i)'!F28</f>
        <v>13.847994355861477</v>
      </c>
    </row>
    <row r="29" spans="1:19" ht="13.5" customHeight="1" x14ac:dyDescent="0.2">
      <c r="A29" s="162">
        <v>23</v>
      </c>
      <c r="B29" s="163" t="s">
        <v>29</v>
      </c>
      <c r="C29" s="163">
        <v>34326</v>
      </c>
      <c r="D29" s="163">
        <v>7866.3799999999992</v>
      </c>
      <c r="E29" s="163">
        <f>SCST_OS_22!C29+SCST_OS_22!E29</f>
        <v>84103</v>
      </c>
      <c r="F29" s="163">
        <f>SCST_OS_22!D29+SCST_OS_22!F29</f>
        <v>40081.61</v>
      </c>
      <c r="G29" s="163">
        <v>0</v>
      </c>
      <c r="H29" s="163">
        <v>0</v>
      </c>
      <c r="I29" s="163">
        <v>9091</v>
      </c>
      <c r="J29" s="163">
        <v>2029.91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f t="shared" si="3"/>
        <v>127520</v>
      </c>
      <c r="R29" s="163">
        <f t="shared" si="4"/>
        <v>49977.9</v>
      </c>
      <c r="S29" s="165">
        <f>R29*100/'CD Ratio_3(i)'!F29</f>
        <v>6.1381491621866502</v>
      </c>
    </row>
    <row r="30" spans="1:19" ht="13.5" customHeight="1" x14ac:dyDescent="0.2">
      <c r="A30" s="162">
        <v>24</v>
      </c>
      <c r="B30" s="163" t="s">
        <v>30</v>
      </c>
      <c r="C30" s="163">
        <v>667662</v>
      </c>
      <c r="D30" s="163">
        <v>220304.53000000003</v>
      </c>
      <c r="E30" s="163">
        <f>SCST_OS_22!C30+SCST_OS_22!E30</f>
        <v>444238</v>
      </c>
      <c r="F30" s="163">
        <f>SCST_OS_22!D30+SCST_OS_22!F30</f>
        <v>115877.91000000003</v>
      </c>
      <c r="G30" s="163">
        <v>0</v>
      </c>
      <c r="H30" s="163">
        <v>0</v>
      </c>
      <c r="I30" s="163">
        <v>138753</v>
      </c>
      <c r="J30" s="163">
        <v>43033.45</v>
      </c>
      <c r="K30" s="163">
        <v>0</v>
      </c>
      <c r="L30" s="163">
        <v>0</v>
      </c>
      <c r="M30" s="163">
        <v>0</v>
      </c>
      <c r="N30" s="163">
        <v>0</v>
      </c>
      <c r="O30" s="163">
        <v>21911</v>
      </c>
      <c r="P30" s="163">
        <v>62723.789999999994</v>
      </c>
      <c r="Q30" s="163">
        <f t="shared" si="3"/>
        <v>1272564</v>
      </c>
      <c r="R30" s="163">
        <f t="shared" si="4"/>
        <v>441939.68000000005</v>
      </c>
      <c r="S30" s="165">
        <f>R30*100/'CD Ratio_3(i)'!F30</f>
        <v>42.809113304870699</v>
      </c>
    </row>
    <row r="31" spans="1:19" ht="13.5" customHeight="1" x14ac:dyDescent="0.2">
      <c r="A31" s="162">
        <v>25</v>
      </c>
      <c r="B31" s="163" t="s">
        <v>31</v>
      </c>
      <c r="C31" s="163">
        <v>0</v>
      </c>
      <c r="D31" s="163">
        <v>0</v>
      </c>
      <c r="E31" s="163">
        <f>SCST_OS_22!C31+SCST_OS_22!E31</f>
        <v>13</v>
      </c>
      <c r="F31" s="163">
        <f>SCST_OS_22!D31+SCST_OS_22!F31</f>
        <v>113.97999999999999</v>
      </c>
      <c r="G31" s="163">
        <v>0</v>
      </c>
      <c r="H31" s="163">
        <v>0</v>
      </c>
      <c r="I31" s="163">
        <v>79</v>
      </c>
      <c r="J31" s="163">
        <v>532.88</v>
      </c>
      <c r="K31" s="163">
        <v>2</v>
      </c>
      <c r="L31" s="163">
        <v>0.05</v>
      </c>
      <c r="M31" s="163">
        <v>24</v>
      </c>
      <c r="N31" s="163">
        <v>1.92</v>
      </c>
      <c r="O31" s="163">
        <v>0</v>
      </c>
      <c r="P31" s="163">
        <v>0</v>
      </c>
      <c r="Q31" s="163">
        <f t="shared" si="3"/>
        <v>94</v>
      </c>
      <c r="R31" s="163">
        <f t="shared" si="4"/>
        <v>646.91</v>
      </c>
      <c r="S31" s="165">
        <f>R31*100/'CD Ratio_3(i)'!F31</f>
        <v>13.197531493854235</v>
      </c>
    </row>
    <row r="32" spans="1:19" ht="13.5" customHeight="1" x14ac:dyDescent="0.2">
      <c r="A32" s="162">
        <v>26</v>
      </c>
      <c r="B32" s="163" t="s">
        <v>32</v>
      </c>
      <c r="C32" s="163">
        <v>229</v>
      </c>
      <c r="D32" s="163">
        <v>2299.4499999999998</v>
      </c>
      <c r="E32" s="163">
        <f>SCST_OS_22!C32+SCST_OS_22!E32</f>
        <v>41</v>
      </c>
      <c r="F32" s="163">
        <f>SCST_OS_22!D32+SCST_OS_22!F32</f>
        <v>270.83999999999997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3</v>
      </c>
      <c r="P32" s="163">
        <v>14.9</v>
      </c>
      <c r="Q32" s="163">
        <f t="shared" si="3"/>
        <v>273</v>
      </c>
      <c r="R32" s="163">
        <f t="shared" si="4"/>
        <v>2585.19</v>
      </c>
      <c r="S32" s="165">
        <f>R32*100/'CD Ratio_3(i)'!F32</f>
        <v>7.7683255906197983</v>
      </c>
    </row>
    <row r="33" spans="1:19" ht="13.5" customHeight="1" x14ac:dyDescent="0.2">
      <c r="A33" s="162">
        <v>27</v>
      </c>
      <c r="B33" s="163" t="s">
        <v>33</v>
      </c>
      <c r="C33" s="163">
        <v>0</v>
      </c>
      <c r="D33" s="163">
        <v>0</v>
      </c>
      <c r="E33" s="163">
        <f>SCST_OS_22!C33+SCST_OS_22!E33</f>
        <v>59</v>
      </c>
      <c r="F33" s="163">
        <f>SCST_OS_22!D33+SCST_OS_22!F33</f>
        <v>784.94999999999993</v>
      </c>
      <c r="G33" s="163">
        <v>0</v>
      </c>
      <c r="H33" s="163">
        <v>0</v>
      </c>
      <c r="I33" s="163">
        <v>1</v>
      </c>
      <c r="J33" s="163">
        <v>7.09</v>
      </c>
      <c r="K33" s="163">
        <v>0</v>
      </c>
      <c r="L33" s="163">
        <v>0</v>
      </c>
      <c r="M33" s="163">
        <v>0</v>
      </c>
      <c r="N33" s="163">
        <v>0</v>
      </c>
      <c r="O33" s="163">
        <v>0</v>
      </c>
      <c r="P33" s="163">
        <v>0</v>
      </c>
      <c r="Q33" s="163">
        <f t="shared" si="3"/>
        <v>60</v>
      </c>
      <c r="R33" s="163">
        <f t="shared" si="4"/>
        <v>792.04</v>
      </c>
      <c r="S33" s="165">
        <f>R33*100/'CD Ratio_3(i)'!F33</f>
        <v>4.944113119590309</v>
      </c>
    </row>
    <row r="34" spans="1:19" ht="13.5" customHeight="1" x14ac:dyDescent="0.2">
      <c r="A34" s="162">
        <v>28</v>
      </c>
      <c r="B34" s="163" t="s">
        <v>34</v>
      </c>
      <c r="C34" s="163">
        <v>298428</v>
      </c>
      <c r="D34" s="163">
        <v>151266.22999999998</v>
      </c>
      <c r="E34" s="163">
        <f>SCST_OS_22!C34+SCST_OS_22!E34</f>
        <v>220962</v>
      </c>
      <c r="F34" s="163">
        <f>SCST_OS_22!D34+SCST_OS_22!F34</f>
        <v>107846.64000000001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177681</v>
      </c>
      <c r="P34" s="163">
        <v>145151.61000000004</v>
      </c>
      <c r="Q34" s="163">
        <f t="shared" si="3"/>
        <v>697071</v>
      </c>
      <c r="R34" s="163">
        <f t="shared" si="4"/>
        <v>404264.48000000004</v>
      </c>
      <c r="S34" s="165">
        <f>R34*100/'CD Ratio_3(i)'!F34</f>
        <v>34.447536814960287</v>
      </c>
    </row>
    <row r="35" spans="1:19" ht="13.5" customHeight="1" x14ac:dyDescent="0.2">
      <c r="A35" s="162">
        <v>29</v>
      </c>
      <c r="B35" s="163" t="s">
        <v>35</v>
      </c>
      <c r="C35" s="163">
        <v>0</v>
      </c>
      <c r="D35" s="163">
        <v>0</v>
      </c>
      <c r="E35" s="163">
        <f>SCST_OS_22!C35+SCST_OS_22!E35</f>
        <v>0</v>
      </c>
      <c r="F35" s="163">
        <f>SCST_OS_22!D35+SCST_OS_22!F35</f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f t="shared" si="3"/>
        <v>0</v>
      </c>
      <c r="R35" s="163">
        <f t="shared" si="4"/>
        <v>0</v>
      </c>
      <c r="S35" s="165">
        <f>R35*100/'CD Ratio_3(i)'!F35</f>
        <v>0</v>
      </c>
    </row>
    <row r="36" spans="1:19" ht="13.5" customHeight="1" x14ac:dyDescent="0.2">
      <c r="A36" s="162">
        <v>30</v>
      </c>
      <c r="B36" s="163" t="s">
        <v>36</v>
      </c>
      <c r="C36" s="163">
        <v>131434</v>
      </c>
      <c r="D36" s="163">
        <v>46452.330000000009</v>
      </c>
      <c r="E36" s="163">
        <f>SCST_OS_22!C36+SCST_OS_22!E36</f>
        <v>59407</v>
      </c>
      <c r="F36" s="163">
        <f>SCST_OS_22!D36+SCST_OS_22!F36</f>
        <v>19492.489999999998</v>
      </c>
      <c r="G36" s="163">
        <v>0</v>
      </c>
      <c r="H36" s="163">
        <v>0</v>
      </c>
      <c r="I36" s="163">
        <v>14014</v>
      </c>
      <c r="J36" s="163">
        <v>4419.26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f t="shared" si="3"/>
        <v>204855</v>
      </c>
      <c r="R36" s="163">
        <f t="shared" si="4"/>
        <v>70364.08</v>
      </c>
      <c r="S36" s="165">
        <f>R36*100/'CD Ratio_3(i)'!F36</f>
        <v>63.657397585700679</v>
      </c>
    </row>
    <row r="37" spans="1:19" ht="13.5" customHeight="1" x14ac:dyDescent="0.2">
      <c r="A37" s="162">
        <v>31</v>
      </c>
      <c r="B37" s="163" t="s">
        <v>37</v>
      </c>
      <c r="C37" s="163">
        <v>938</v>
      </c>
      <c r="D37" s="163">
        <v>2196.25</v>
      </c>
      <c r="E37" s="163">
        <f>SCST_OS_22!C37+SCST_OS_22!E37</f>
        <v>10</v>
      </c>
      <c r="F37" s="163">
        <f>SCST_OS_22!D37+SCST_OS_22!F37</f>
        <v>21.77</v>
      </c>
      <c r="G37" s="163">
        <v>0</v>
      </c>
      <c r="H37" s="163">
        <v>0</v>
      </c>
      <c r="I37" s="163">
        <v>1</v>
      </c>
      <c r="J37" s="163">
        <v>12.6</v>
      </c>
      <c r="K37" s="163">
        <v>0</v>
      </c>
      <c r="L37" s="163">
        <v>0</v>
      </c>
      <c r="M37" s="163">
        <v>1</v>
      </c>
      <c r="N37" s="163">
        <v>0.02</v>
      </c>
      <c r="O37" s="163">
        <v>0</v>
      </c>
      <c r="P37" s="163">
        <v>0</v>
      </c>
      <c r="Q37" s="163">
        <f t="shared" si="3"/>
        <v>949</v>
      </c>
      <c r="R37" s="163">
        <f t="shared" si="4"/>
        <v>2230.62</v>
      </c>
      <c r="S37" s="165">
        <f>R37*100/'CD Ratio_3(i)'!F37</f>
        <v>10.191440746847814</v>
      </c>
    </row>
    <row r="38" spans="1:19" ht="13.5" customHeight="1" x14ac:dyDescent="0.2">
      <c r="A38" s="162">
        <v>32</v>
      </c>
      <c r="B38" s="163" t="s">
        <v>38</v>
      </c>
      <c r="C38" s="163">
        <v>0</v>
      </c>
      <c r="D38" s="163">
        <v>0</v>
      </c>
      <c r="E38" s="163">
        <f>SCST_OS_22!C38+SCST_OS_22!E38</f>
        <v>0</v>
      </c>
      <c r="F38" s="163">
        <f>SCST_OS_22!D38+SCST_OS_22!F38</f>
        <v>0</v>
      </c>
      <c r="G38" s="163">
        <v>0</v>
      </c>
      <c r="H38" s="163">
        <v>0</v>
      </c>
      <c r="I38" s="163">
        <f>Minority_OS_20!O38</f>
        <v>0</v>
      </c>
      <c r="J38" s="163">
        <f>Minority_OS_20!P38</f>
        <v>0</v>
      </c>
      <c r="K38" s="163">
        <v>0</v>
      </c>
      <c r="L38" s="163">
        <v>0</v>
      </c>
      <c r="M38" s="163">
        <v>0</v>
      </c>
      <c r="N38" s="163">
        <v>0</v>
      </c>
      <c r="O38" s="163">
        <v>0</v>
      </c>
      <c r="P38" s="163">
        <v>0</v>
      </c>
      <c r="Q38" s="163">
        <f t="shared" si="3"/>
        <v>0</v>
      </c>
      <c r="R38" s="163">
        <f t="shared" si="4"/>
        <v>0</v>
      </c>
      <c r="S38" s="165">
        <v>0</v>
      </c>
    </row>
    <row r="39" spans="1:19" ht="13.5" customHeight="1" x14ac:dyDescent="0.2">
      <c r="A39" s="162">
        <v>33</v>
      </c>
      <c r="B39" s="163" t="s">
        <v>39</v>
      </c>
      <c r="C39" s="163">
        <v>293</v>
      </c>
      <c r="D39" s="163">
        <v>444.8</v>
      </c>
      <c r="E39" s="163">
        <f>SCST_OS_22!C39+SCST_OS_22!E39</f>
        <v>15</v>
      </c>
      <c r="F39" s="163">
        <f>SCST_OS_22!D39+SCST_OS_22!F39</f>
        <v>16.079999999999998</v>
      </c>
      <c r="G39" s="163">
        <v>0</v>
      </c>
      <c r="H39" s="163">
        <v>0</v>
      </c>
      <c r="I39" s="163">
        <v>21</v>
      </c>
      <c r="J39" s="163">
        <v>141.68</v>
      </c>
      <c r="K39" s="163">
        <v>0</v>
      </c>
      <c r="L39" s="163">
        <v>0</v>
      </c>
      <c r="M39" s="163">
        <v>1</v>
      </c>
      <c r="N39" s="163">
        <v>0.14000000000000001</v>
      </c>
      <c r="O39" s="163">
        <v>3</v>
      </c>
      <c r="P39" s="163">
        <v>0.72</v>
      </c>
      <c r="Q39" s="163">
        <f t="shared" si="3"/>
        <v>332</v>
      </c>
      <c r="R39" s="163">
        <f t="shared" si="4"/>
        <v>603.28</v>
      </c>
      <c r="S39" s="165">
        <f>R39*100/'CD Ratio_3(i)'!F39</f>
        <v>10.19134965107027</v>
      </c>
    </row>
    <row r="40" spans="1:19" ht="13.5" customHeight="1" x14ac:dyDescent="0.2">
      <c r="A40" s="162">
        <v>34</v>
      </c>
      <c r="B40" s="163" t="s">
        <v>40</v>
      </c>
      <c r="C40" s="163">
        <v>64759</v>
      </c>
      <c r="D40" s="163">
        <v>37127.639999999992</v>
      </c>
      <c r="E40" s="163">
        <f>SCST_OS_22!C40+SCST_OS_22!E40</f>
        <v>32510</v>
      </c>
      <c r="F40" s="163">
        <f>SCST_OS_22!D40+SCST_OS_22!F40</f>
        <v>18696.680000000004</v>
      </c>
      <c r="G40" s="163">
        <v>0</v>
      </c>
      <c r="H40" s="163">
        <v>0</v>
      </c>
      <c r="I40" s="163">
        <v>1061</v>
      </c>
      <c r="J40" s="163">
        <v>35433.879999999997</v>
      </c>
      <c r="K40" s="163">
        <v>0</v>
      </c>
      <c r="L40" s="163">
        <v>0</v>
      </c>
      <c r="M40" s="163">
        <v>0</v>
      </c>
      <c r="N40" s="163">
        <v>0</v>
      </c>
      <c r="O40" s="163">
        <v>0</v>
      </c>
      <c r="P40" s="163">
        <v>0</v>
      </c>
      <c r="Q40" s="163">
        <f t="shared" si="3"/>
        <v>98330</v>
      </c>
      <c r="R40" s="163">
        <f t="shared" si="4"/>
        <v>91258.199999999983</v>
      </c>
      <c r="S40" s="165">
        <f>R40*100/'CD Ratio_3(i)'!F40</f>
        <v>15.154949461497953</v>
      </c>
    </row>
    <row r="41" spans="1:19" s="266" customFormat="1" ht="13.5" customHeight="1" x14ac:dyDescent="0.2">
      <c r="A41" s="169"/>
      <c r="B41" s="174" t="s">
        <v>104</v>
      </c>
      <c r="C41" s="174">
        <f>SUM(C19:C40)</f>
        <v>1633425</v>
      </c>
      <c r="D41" s="174">
        <f>SUM(D19:D40)</f>
        <v>1048671.23</v>
      </c>
      <c r="E41" s="163">
        <f>SCST_OS_22!C41+SCST_OS_22!E41</f>
        <v>925147</v>
      </c>
      <c r="F41" s="163">
        <f>SCST_OS_22!D41+SCST_OS_22!F41</f>
        <v>467288.01</v>
      </c>
      <c r="G41" s="174">
        <f t="shared" ref="G41:P41" si="5">SUM(G19:G40)</f>
        <v>42273</v>
      </c>
      <c r="H41" s="174">
        <f t="shared" si="5"/>
        <v>16039.740000000002</v>
      </c>
      <c r="I41" s="174">
        <f t="shared" si="5"/>
        <v>184374</v>
      </c>
      <c r="J41" s="174">
        <f t="shared" si="5"/>
        <v>303734.58</v>
      </c>
      <c r="K41" s="174">
        <f t="shared" si="5"/>
        <v>10</v>
      </c>
      <c r="L41" s="174">
        <f t="shared" si="5"/>
        <v>0.6100000000000001</v>
      </c>
      <c r="M41" s="174">
        <f t="shared" si="5"/>
        <v>26</v>
      </c>
      <c r="N41" s="174">
        <f t="shared" si="5"/>
        <v>2.08</v>
      </c>
      <c r="O41" s="174">
        <f t="shared" si="5"/>
        <v>205590</v>
      </c>
      <c r="P41" s="174">
        <f t="shared" si="5"/>
        <v>214122.96000000005</v>
      </c>
      <c r="Q41" s="174">
        <f t="shared" si="3"/>
        <v>2990819</v>
      </c>
      <c r="R41" s="174">
        <f t="shared" si="4"/>
        <v>2049857.1300000001</v>
      </c>
      <c r="S41" s="292">
        <f>R41*100/'CD Ratio_3(i)'!F41</f>
        <v>11.571488832442871</v>
      </c>
    </row>
    <row r="42" spans="1:19" s="266" customFormat="1" ht="13.5" customHeight="1" x14ac:dyDescent="0.2">
      <c r="A42" s="169"/>
      <c r="B42" s="174" t="s">
        <v>42</v>
      </c>
      <c r="C42" s="174">
        <f>C41+C18</f>
        <v>3403465</v>
      </c>
      <c r="D42" s="174">
        <f>D41+D18</f>
        <v>4217188.1999999993</v>
      </c>
      <c r="E42" s="163">
        <f>SCST_OS_22!C42+SCST_OS_22!E42</f>
        <v>1667407</v>
      </c>
      <c r="F42" s="163">
        <f>SCST_OS_22!D42+SCST_OS_22!F42</f>
        <v>2228606.3100000005</v>
      </c>
      <c r="G42" s="174">
        <f t="shared" ref="G42:P42" si="6">G41+G18</f>
        <v>92563</v>
      </c>
      <c r="H42" s="174">
        <f t="shared" si="6"/>
        <v>126380.99</v>
      </c>
      <c r="I42" s="174">
        <f t="shared" si="6"/>
        <v>412674</v>
      </c>
      <c r="J42" s="174">
        <f t="shared" si="6"/>
        <v>1064635.1300000001</v>
      </c>
      <c r="K42" s="174">
        <f t="shared" si="6"/>
        <v>55919</v>
      </c>
      <c r="L42" s="174">
        <f t="shared" si="6"/>
        <v>245.32000000000002</v>
      </c>
      <c r="M42" s="174">
        <f t="shared" si="6"/>
        <v>1934</v>
      </c>
      <c r="N42" s="174">
        <f t="shared" si="6"/>
        <v>1716.75</v>
      </c>
      <c r="O42" s="174">
        <f t="shared" si="6"/>
        <v>321371</v>
      </c>
      <c r="P42" s="174">
        <f t="shared" si="6"/>
        <v>514066.88000000012</v>
      </c>
      <c r="Q42" s="163">
        <f t="shared" si="3"/>
        <v>5953399</v>
      </c>
      <c r="R42" s="163">
        <f t="shared" si="4"/>
        <v>8151122.8300000001</v>
      </c>
      <c r="S42" s="292">
        <f>R42*100/'CD Ratio_3(i)'!F42</f>
        <v>17.673804388782042</v>
      </c>
    </row>
    <row r="43" spans="1:19" ht="13.5" customHeight="1" x14ac:dyDescent="0.2">
      <c r="A43" s="162">
        <v>35</v>
      </c>
      <c r="B43" s="163" t="s">
        <v>43</v>
      </c>
      <c r="C43" s="163">
        <v>110969</v>
      </c>
      <c r="D43" s="163">
        <v>75968.820000000007</v>
      </c>
      <c r="E43" s="163">
        <f>SCST_OS_22!C43+SCST_OS_22!E43</f>
        <v>31673</v>
      </c>
      <c r="F43" s="163">
        <f>SCST_OS_22!D43+SCST_OS_22!F43</f>
        <v>42080.310000000005</v>
      </c>
      <c r="G43" s="163">
        <v>28140</v>
      </c>
      <c r="H43" s="163">
        <v>42950.51</v>
      </c>
      <c r="I43" s="163">
        <v>37972</v>
      </c>
      <c r="J43" s="163">
        <v>44178.820000000007</v>
      </c>
      <c r="K43" s="163">
        <v>451</v>
      </c>
      <c r="L43" s="163">
        <v>51.649999999999991</v>
      </c>
      <c r="M43" s="163">
        <v>0</v>
      </c>
      <c r="N43" s="163">
        <v>0</v>
      </c>
      <c r="O43" s="163">
        <v>0</v>
      </c>
      <c r="P43" s="163">
        <v>0</v>
      </c>
      <c r="Q43" s="163">
        <f t="shared" si="3"/>
        <v>209205</v>
      </c>
      <c r="R43" s="163">
        <f t="shared" si="4"/>
        <v>205230.11000000002</v>
      </c>
      <c r="S43" s="165">
        <f>R43*100/'CD Ratio_3(i)'!F43</f>
        <v>45.417427606788102</v>
      </c>
    </row>
    <row r="44" spans="1:19" ht="13.5" customHeight="1" x14ac:dyDescent="0.2">
      <c r="A44" s="162">
        <v>36</v>
      </c>
      <c r="B44" s="163" t="s">
        <v>44</v>
      </c>
      <c r="C44" s="163">
        <v>343175</v>
      </c>
      <c r="D44" s="163">
        <v>397983.43999999965</v>
      </c>
      <c r="E44" s="163">
        <f>SCST_OS_22!C44+SCST_OS_22!E44</f>
        <v>211025</v>
      </c>
      <c r="F44" s="163">
        <f>SCST_OS_22!D44+SCST_OS_22!F44</f>
        <v>226835.75999999992</v>
      </c>
      <c r="G44" s="163">
        <v>76197</v>
      </c>
      <c r="H44" s="163">
        <v>143077.66999999998</v>
      </c>
      <c r="I44" s="163">
        <v>40415</v>
      </c>
      <c r="J44" s="163">
        <v>62835.80999999999</v>
      </c>
      <c r="K44" s="163">
        <v>11272</v>
      </c>
      <c r="L44" s="163">
        <v>14.859999999999992</v>
      </c>
      <c r="M44" s="163">
        <v>0</v>
      </c>
      <c r="N44" s="163">
        <v>0</v>
      </c>
      <c r="O44" s="163">
        <v>453171</v>
      </c>
      <c r="P44" s="163">
        <v>521548.94999999995</v>
      </c>
      <c r="Q44" s="163">
        <f t="shared" si="3"/>
        <v>1135255</v>
      </c>
      <c r="R44" s="163">
        <f t="shared" si="4"/>
        <v>1352296.4899999995</v>
      </c>
      <c r="S44" s="165">
        <f>R44*100/'CD Ratio_3(i)'!F44</f>
        <v>86.737735649698905</v>
      </c>
    </row>
    <row r="45" spans="1:19" s="266" customFormat="1" ht="13.5" customHeight="1" x14ac:dyDescent="0.2">
      <c r="A45" s="169"/>
      <c r="B45" s="174" t="s">
        <v>45</v>
      </c>
      <c r="C45" s="174">
        <f t="shared" ref="C45:P45" si="7">C44+C43</f>
        <v>454144</v>
      </c>
      <c r="D45" s="174">
        <f t="shared" si="7"/>
        <v>473952.25999999966</v>
      </c>
      <c r="E45" s="163">
        <f>SCST_OS_22!C45+SCST_OS_22!E45</f>
        <v>242698</v>
      </c>
      <c r="F45" s="163">
        <f>SCST_OS_22!D45+SCST_OS_22!F45</f>
        <v>268916.06999999995</v>
      </c>
      <c r="G45" s="174">
        <f t="shared" si="7"/>
        <v>104337</v>
      </c>
      <c r="H45" s="174">
        <f t="shared" si="7"/>
        <v>186028.18</v>
      </c>
      <c r="I45" s="174">
        <f t="shared" si="7"/>
        <v>78387</v>
      </c>
      <c r="J45" s="174">
        <f t="shared" si="7"/>
        <v>107014.63</v>
      </c>
      <c r="K45" s="174">
        <f t="shared" si="7"/>
        <v>11723</v>
      </c>
      <c r="L45" s="174">
        <f t="shared" si="7"/>
        <v>66.509999999999991</v>
      </c>
      <c r="M45" s="174">
        <f t="shared" si="7"/>
        <v>0</v>
      </c>
      <c r="N45" s="174">
        <f t="shared" si="7"/>
        <v>0</v>
      </c>
      <c r="O45" s="174">
        <f t="shared" si="7"/>
        <v>453171</v>
      </c>
      <c r="P45" s="174">
        <f t="shared" si="7"/>
        <v>521548.94999999995</v>
      </c>
      <c r="Q45" s="174">
        <f t="shared" si="3"/>
        <v>1344460</v>
      </c>
      <c r="R45" s="174">
        <f t="shared" si="4"/>
        <v>1557526.5999999996</v>
      </c>
      <c r="S45" s="292">
        <f>R45*100/'CD Ratio_3(i)'!F45</f>
        <v>77.452707451022619</v>
      </c>
    </row>
    <row r="46" spans="1:19" ht="13.5" customHeight="1" x14ac:dyDescent="0.2">
      <c r="A46" s="162">
        <v>37</v>
      </c>
      <c r="B46" s="163" t="s">
        <v>46</v>
      </c>
      <c r="C46" s="163">
        <v>1792563</v>
      </c>
      <c r="D46" s="163">
        <v>1385206</v>
      </c>
      <c r="E46" s="163">
        <v>2581224</v>
      </c>
      <c r="F46" s="163">
        <v>225666</v>
      </c>
      <c r="G46" s="163">
        <v>1189</v>
      </c>
      <c r="H46" s="163">
        <v>799</v>
      </c>
      <c r="I46" s="163">
        <v>187228</v>
      </c>
      <c r="J46" s="163">
        <v>22924</v>
      </c>
      <c r="K46" s="163">
        <v>0</v>
      </c>
      <c r="L46" s="163">
        <v>0</v>
      </c>
      <c r="M46" s="163">
        <v>0</v>
      </c>
      <c r="N46" s="163">
        <v>0</v>
      </c>
      <c r="O46" s="163">
        <v>0</v>
      </c>
      <c r="P46" s="163">
        <v>0</v>
      </c>
      <c r="Q46" s="163">
        <f t="shared" si="3"/>
        <v>4562204</v>
      </c>
      <c r="R46" s="163">
        <f t="shared" si="4"/>
        <v>1634595</v>
      </c>
      <c r="S46" s="165">
        <f>R46*100/'CD Ratio_3(i)'!F46</f>
        <v>37.747288680582045</v>
      </c>
    </row>
    <row r="47" spans="1:19" s="266" customFormat="1" ht="13.5" customHeight="1" x14ac:dyDescent="0.2">
      <c r="A47" s="169"/>
      <c r="B47" s="174" t="s">
        <v>47</v>
      </c>
      <c r="C47" s="174">
        <f t="shared" ref="C47:P47" si="8">C46</f>
        <v>1792563</v>
      </c>
      <c r="D47" s="174">
        <f t="shared" si="8"/>
        <v>1385206</v>
      </c>
      <c r="E47" s="174">
        <f t="shared" si="8"/>
        <v>2581224</v>
      </c>
      <c r="F47" s="174">
        <f t="shared" si="8"/>
        <v>225666</v>
      </c>
      <c r="G47" s="174">
        <f t="shared" si="8"/>
        <v>1189</v>
      </c>
      <c r="H47" s="174">
        <f t="shared" si="8"/>
        <v>799</v>
      </c>
      <c r="I47" s="174">
        <f t="shared" si="8"/>
        <v>187228</v>
      </c>
      <c r="J47" s="174">
        <f t="shared" si="8"/>
        <v>22924</v>
      </c>
      <c r="K47" s="174">
        <f t="shared" si="8"/>
        <v>0</v>
      </c>
      <c r="L47" s="174">
        <f t="shared" si="8"/>
        <v>0</v>
      </c>
      <c r="M47" s="174">
        <f t="shared" si="8"/>
        <v>0</v>
      </c>
      <c r="N47" s="174">
        <f t="shared" si="8"/>
        <v>0</v>
      </c>
      <c r="O47" s="174">
        <f t="shared" si="8"/>
        <v>0</v>
      </c>
      <c r="P47" s="174">
        <f t="shared" si="8"/>
        <v>0</v>
      </c>
      <c r="Q47" s="163">
        <f t="shared" si="3"/>
        <v>4562204</v>
      </c>
      <c r="R47" s="163">
        <f t="shared" si="4"/>
        <v>1634595</v>
      </c>
      <c r="S47" s="292">
        <f>R47*100/'CD Ratio_3(i)'!F47</f>
        <v>37.747288680582045</v>
      </c>
    </row>
    <row r="48" spans="1:19" ht="13.5" customHeight="1" x14ac:dyDescent="0.2">
      <c r="A48" s="162">
        <v>38</v>
      </c>
      <c r="B48" s="163" t="s">
        <v>48</v>
      </c>
      <c r="C48" s="163">
        <v>20914</v>
      </c>
      <c r="D48" s="163">
        <v>62818.33</v>
      </c>
      <c r="E48" s="163">
        <f>SCST_OS_22!C48+SCST_OS_22!E48</f>
        <v>21614</v>
      </c>
      <c r="F48" s="163">
        <f>SCST_OS_22!D48+SCST_OS_22!F48</f>
        <v>28554.159999999996</v>
      </c>
      <c r="G48" s="163">
        <v>0</v>
      </c>
      <c r="H48" s="163">
        <v>0</v>
      </c>
      <c r="I48" s="163">
        <v>9813</v>
      </c>
      <c r="J48" s="163">
        <v>82209.02</v>
      </c>
      <c r="K48" s="163">
        <v>0</v>
      </c>
      <c r="L48" s="163">
        <v>0</v>
      </c>
      <c r="M48" s="163">
        <v>0</v>
      </c>
      <c r="N48" s="163">
        <v>0</v>
      </c>
      <c r="O48" s="163">
        <v>49518</v>
      </c>
      <c r="P48" s="163">
        <v>10523.66</v>
      </c>
      <c r="Q48" s="163">
        <f t="shared" si="3"/>
        <v>101859</v>
      </c>
      <c r="R48" s="163">
        <f t="shared" si="4"/>
        <v>184105.17</v>
      </c>
      <c r="S48" s="165">
        <f>R48*100/'CD Ratio_3(i)'!F48</f>
        <v>14.79057851984353</v>
      </c>
    </row>
    <row r="49" spans="1:19" ht="13.5" customHeight="1" x14ac:dyDescent="0.2">
      <c r="A49" s="162">
        <v>39</v>
      </c>
      <c r="B49" s="163" t="s">
        <v>49</v>
      </c>
      <c r="C49" s="163">
        <v>17312</v>
      </c>
      <c r="D49" s="163">
        <v>7109.84</v>
      </c>
      <c r="E49" s="163">
        <f>SCST_OS_22!C49+SCST_OS_22!E49</f>
        <v>15940</v>
      </c>
      <c r="F49" s="163">
        <f>SCST_OS_22!D49+SCST_OS_22!F49</f>
        <v>5347.99</v>
      </c>
      <c r="G49" s="163">
        <v>0</v>
      </c>
      <c r="H49" s="163">
        <v>0</v>
      </c>
      <c r="I49" s="163">
        <v>8575</v>
      </c>
      <c r="J49" s="163">
        <v>3903.7599999999998</v>
      </c>
      <c r="K49" s="163">
        <v>0</v>
      </c>
      <c r="L49" s="163">
        <v>0</v>
      </c>
      <c r="M49" s="163">
        <v>0</v>
      </c>
      <c r="N49" s="163">
        <v>0</v>
      </c>
      <c r="O49" s="163">
        <v>0</v>
      </c>
      <c r="P49" s="163">
        <v>0</v>
      </c>
      <c r="Q49" s="163">
        <f t="shared" si="3"/>
        <v>41827</v>
      </c>
      <c r="R49" s="163">
        <f t="shared" si="4"/>
        <v>16361.59</v>
      </c>
      <c r="S49" s="165">
        <f>R49*100/'CD Ratio_3(i)'!F49</f>
        <v>16.968032574626939</v>
      </c>
    </row>
    <row r="50" spans="1:19" ht="13.5" customHeight="1" x14ac:dyDescent="0.2">
      <c r="A50" s="162">
        <v>40</v>
      </c>
      <c r="B50" s="163" t="s">
        <v>50</v>
      </c>
      <c r="C50" s="163">
        <v>259395</v>
      </c>
      <c r="D50" s="163">
        <v>89989.920000000027</v>
      </c>
      <c r="E50" s="163">
        <f>SCST_OS_22!C50+SCST_OS_22!E50</f>
        <v>108190</v>
      </c>
      <c r="F50" s="163">
        <f>SCST_OS_22!D50+SCST_OS_22!F50</f>
        <v>28725.82</v>
      </c>
      <c r="G50" s="163">
        <v>0</v>
      </c>
      <c r="H50" s="163">
        <v>0</v>
      </c>
      <c r="I50" s="163">
        <v>14648</v>
      </c>
      <c r="J50" s="163">
        <v>3931.5</v>
      </c>
      <c r="K50" s="163">
        <v>0</v>
      </c>
      <c r="L50" s="163">
        <v>0</v>
      </c>
      <c r="M50" s="163">
        <v>0</v>
      </c>
      <c r="N50" s="163">
        <v>0</v>
      </c>
      <c r="O50" s="163">
        <v>18443</v>
      </c>
      <c r="P50" s="163">
        <v>4946.42</v>
      </c>
      <c r="Q50" s="163">
        <f t="shared" si="3"/>
        <v>400676</v>
      </c>
      <c r="R50" s="163">
        <f t="shared" si="4"/>
        <v>127593.66000000002</v>
      </c>
      <c r="S50" s="165">
        <f>R50*100/'CD Ratio_3(i)'!F50</f>
        <v>107.41851803739985</v>
      </c>
    </row>
    <row r="51" spans="1:19" ht="13.5" customHeight="1" x14ac:dyDescent="0.2">
      <c r="A51" s="162">
        <v>41</v>
      </c>
      <c r="B51" s="163" t="s">
        <v>52</v>
      </c>
      <c r="C51" s="163">
        <v>155444</v>
      </c>
      <c r="D51" s="163">
        <v>46750.36</v>
      </c>
      <c r="E51" s="163">
        <f>SCST_OS_22!C51+SCST_OS_22!E51</f>
        <v>124975</v>
      </c>
      <c r="F51" s="163">
        <f>SCST_OS_22!D51+SCST_OS_22!F51</f>
        <v>42171.950000000004</v>
      </c>
      <c r="G51" s="163">
        <v>0</v>
      </c>
      <c r="H51" s="163">
        <v>0</v>
      </c>
      <c r="I51" s="163">
        <v>4883</v>
      </c>
      <c r="J51" s="163">
        <v>3114.2700000000009</v>
      </c>
      <c r="K51" s="163">
        <v>0</v>
      </c>
      <c r="L51" s="163">
        <v>0</v>
      </c>
      <c r="M51" s="163">
        <v>0</v>
      </c>
      <c r="N51" s="163">
        <v>0</v>
      </c>
      <c r="O51" s="163">
        <v>36651</v>
      </c>
      <c r="P51" s="163">
        <v>12722.24</v>
      </c>
      <c r="Q51" s="163">
        <f t="shared" si="3"/>
        <v>321953</v>
      </c>
      <c r="R51" s="163">
        <f t="shared" si="4"/>
        <v>104758.82</v>
      </c>
      <c r="S51" s="165">
        <f>R51*100/'CD Ratio_3(i)'!F51</f>
        <v>55.029356937740438</v>
      </c>
    </row>
    <row r="52" spans="1:19" ht="13.5" customHeight="1" x14ac:dyDescent="0.2">
      <c r="A52" s="162">
        <v>42</v>
      </c>
      <c r="B52" s="171" t="s">
        <v>1009</v>
      </c>
      <c r="C52" s="163">
        <v>39637</v>
      </c>
      <c r="D52" s="163">
        <v>11376.369999999999</v>
      </c>
      <c r="E52" s="163">
        <f>SCST_OS_22!C52+SCST_OS_22!E52</f>
        <v>820</v>
      </c>
      <c r="F52" s="163">
        <f>SCST_OS_22!D52+SCST_OS_22!F52</f>
        <v>653.74</v>
      </c>
      <c r="G52" s="163">
        <v>327</v>
      </c>
      <c r="H52" s="163">
        <v>136.54999999999998</v>
      </c>
      <c r="I52" s="163">
        <v>94</v>
      </c>
      <c r="J52" s="163">
        <v>727.18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3">
        <v>0</v>
      </c>
      <c r="Q52" s="163">
        <f t="shared" si="3"/>
        <v>40878</v>
      </c>
      <c r="R52" s="163">
        <f t="shared" si="4"/>
        <v>12893.839999999998</v>
      </c>
      <c r="S52" s="165">
        <f>R52*100/'CD Ratio_3(i)'!F52</f>
        <v>35.989019500574287</v>
      </c>
    </row>
    <row r="53" spans="1:19" ht="13.5" customHeight="1" x14ac:dyDescent="0.2">
      <c r="A53" s="162">
        <v>43</v>
      </c>
      <c r="B53" s="163" t="s">
        <v>53</v>
      </c>
      <c r="C53" s="163">
        <v>0</v>
      </c>
      <c r="D53" s="163">
        <v>0</v>
      </c>
      <c r="E53" s="163">
        <f>SCST_OS_22!C53+SCST_OS_22!E53</f>
        <v>29840</v>
      </c>
      <c r="F53" s="163">
        <f>SCST_OS_22!D53+SCST_OS_22!F53</f>
        <v>8972.0099999999984</v>
      </c>
      <c r="G53" s="163">
        <v>0</v>
      </c>
      <c r="H53" s="163">
        <v>0</v>
      </c>
      <c r="I53" s="163">
        <v>10702</v>
      </c>
      <c r="J53" s="163">
        <v>3290.32</v>
      </c>
      <c r="K53" s="163">
        <v>0</v>
      </c>
      <c r="L53" s="163">
        <v>0</v>
      </c>
      <c r="M53" s="163">
        <v>0</v>
      </c>
      <c r="N53" s="163">
        <v>0</v>
      </c>
      <c r="O53" s="163">
        <v>0</v>
      </c>
      <c r="P53" s="163">
        <v>0</v>
      </c>
      <c r="Q53" s="163">
        <f t="shared" si="3"/>
        <v>40542</v>
      </c>
      <c r="R53" s="163">
        <f t="shared" si="4"/>
        <v>12262.329999999998</v>
      </c>
      <c r="S53" s="165">
        <f>R53*100/'CD Ratio_3(i)'!F53</f>
        <v>21.541286589074211</v>
      </c>
    </row>
    <row r="54" spans="1:19" ht="13.5" customHeight="1" x14ac:dyDescent="0.2">
      <c r="A54" s="162">
        <v>44</v>
      </c>
      <c r="B54" s="163" t="s">
        <v>54</v>
      </c>
      <c r="C54" s="163">
        <v>34874</v>
      </c>
      <c r="D54" s="163">
        <v>11813.22</v>
      </c>
      <c r="E54" s="163">
        <f>SCST_OS_22!C54+SCST_OS_22!E54</f>
        <v>38453</v>
      </c>
      <c r="F54" s="163">
        <f>SCST_OS_22!D54+SCST_OS_22!F54</f>
        <v>15558.239999999998</v>
      </c>
      <c r="G54" s="163">
        <v>0</v>
      </c>
      <c r="H54" s="163">
        <v>0</v>
      </c>
      <c r="I54" s="163">
        <v>7878</v>
      </c>
      <c r="J54" s="163">
        <v>2966.9</v>
      </c>
      <c r="K54" s="163">
        <v>0</v>
      </c>
      <c r="L54" s="163">
        <v>0</v>
      </c>
      <c r="M54" s="163">
        <v>0</v>
      </c>
      <c r="N54" s="163">
        <v>0</v>
      </c>
      <c r="O54" s="163">
        <v>0</v>
      </c>
      <c r="P54" s="163">
        <v>0</v>
      </c>
      <c r="Q54" s="163">
        <f t="shared" si="3"/>
        <v>81205</v>
      </c>
      <c r="R54" s="163">
        <f t="shared" si="4"/>
        <v>30338.36</v>
      </c>
      <c r="S54" s="165">
        <f>R54*100/'CD Ratio_3(i)'!F54</f>
        <v>63.885591019988382</v>
      </c>
    </row>
    <row r="55" spans="1:19" ht="13.5" customHeight="1" x14ac:dyDescent="0.2">
      <c r="A55" s="162">
        <v>45</v>
      </c>
      <c r="B55" s="163" t="s">
        <v>55</v>
      </c>
      <c r="C55" s="163">
        <v>55786</v>
      </c>
      <c r="D55" s="163">
        <v>17039.57</v>
      </c>
      <c r="E55" s="163">
        <f>SCST_OS_22!C55+SCST_OS_22!E55</f>
        <v>46440</v>
      </c>
      <c r="F55" s="163">
        <f>SCST_OS_22!D55+SCST_OS_22!F55</f>
        <v>16461.84</v>
      </c>
      <c r="G55" s="163">
        <v>0</v>
      </c>
      <c r="H55" s="163">
        <v>0</v>
      </c>
      <c r="I55" s="163">
        <v>5421</v>
      </c>
      <c r="J55" s="163">
        <v>2234.9599999999996</v>
      </c>
      <c r="K55" s="163">
        <v>0</v>
      </c>
      <c r="L55" s="163">
        <v>0</v>
      </c>
      <c r="M55" s="163">
        <v>0</v>
      </c>
      <c r="N55" s="163">
        <v>0</v>
      </c>
      <c r="O55" s="163">
        <v>0</v>
      </c>
      <c r="P55" s="163">
        <v>0</v>
      </c>
      <c r="Q55" s="163">
        <f t="shared" si="3"/>
        <v>107647</v>
      </c>
      <c r="R55" s="163">
        <f t="shared" si="4"/>
        <v>35736.370000000003</v>
      </c>
      <c r="S55" s="165">
        <f>R55*100/'CD Ratio_3(i)'!F55</f>
        <v>64.020142417186804</v>
      </c>
    </row>
    <row r="56" spans="1:19" s="266" customFormat="1" ht="13.5" customHeight="1" x14ac:dyDescent="0.2">
      <c r="A56" s="169"/>
      <c r="B56" s="174" t="s">
        <v>56</v>
      </c>
      <c r="C56" s="174">
        <f>SUM(C48:C55)</f>
        <v>583362</v>
      </c>
      <c r="D56" s="174">
        <f t="shared" ref="D56:P56" si="9">SUM(D48:D55)</f>
        <v>246897.61000000002</v>
      </c>
      <c r="E56" s="174">
        <f t="shared" si="9"/>
        <v>386272</v>
      </c>
      <c r="F56" s="174">
        <f t="shared" si="9"/>
        <v>146445.75</v>
      </c>
      <c r="G56" s="174">
        <f t="shared" si="9"/>
        <v>327</v>
      </c>
      <c r="H56" s="174">
        <f t="shared" si="9"/>
        <v>136.54999999999998</v>
      </c>
      <c r="I56" s="174">
        <f t="shared" si="9"/>
        <v>62014</v>
      </c>
      <c r="J56" s="174">
        <f t="shared" si="9"/>
        <v>102377.91</v>
      </c>
      <c r="K56" s="174">
        <f t="shared" si="9"/>
        <v>0</v>
      </c>
      <c r="L56" s="174">
        <f t="shared" si="9"/>
        <v>0</v>
      </c>
      <c r="M56" s="174">
        <f t="shared" si="9"/>
        <v>0</v>
      </c>
      <c r="N56" s="174">
        <f t="shared" si="9"/>
        <v>0</v>
      </c>
      <c r="O56" s="174">
        <f t="shared" si="9"/>
        <v>104612</v>
      </c>
      <c r="P56" s="174">
        <f t="shared" si="9"/>
        <v>28192.32</v>
      </c>
      <c r="Q56" s="174">
        <f t="shared" si="3"/>
        <v>1136587</v>
      </c>
      <c r="R56" s="174">
        <f t="shared" si="4"/>
        <v>524050.13999999996</v>
      </c>
      <c r="S56" s="292">
        <f>R56*100/'CD Ratio_3(i)'!F56</f>
        <v>28.382510743255402</v>
      </c>
    </row>
    <row r="57" spans="1:19" s="266" customFormat="1" ht="13.5" customHeight="1" x14ac:dyDescent="0.2">
      <c r="A57" s="174"/>
      <c r="B57" s="174" t="s">
        <v>6</v>
      </c>
      <c r="C57" s="174">
        <f>C56+C47+C45+C42</f>
        <v>6233534</v>
      </c>
      <c r="D57" s="174">
        <f t="shared" ref="D57:P57" si="10">D56+D47+D45+D42</f>
        <v>6323244.0699999984</v>
      </c>
      <c r="E57" s="174">
        <f t="shared" si="10"/>
        <v>4877601</v>
      </c>
      <c r="F57" s="174">
        <f t="shared" si="10"/>
        <v>2869634.1300000004</v>
      </c>
      <c r="G57" s="174">
        <f t="shared" si="10"/>
        <v>198416</v>
      </c>
      <c r="H57" s="174">
        <f t="shared" si="10"/>
        <v>313344.71999999997</v>
      </c>
      <c r="I57" s="174">
        <f t="shared" si="10"/>
        <v>740303</v>
      </c>
      <c r="J57" s="174">
        <f t="shared" si="10"/>
        <v>1296951.6700000002</v>
      </c>
      <c r="K57" s="174">
        <f t="shared" si="10"/>
        <v>67642</v>
      </c>
      <c r="L57" s="174">
        <f t="shared" si="10"/>
        <v>311.83000000000004</v>
      </c>
      <c r="M57" s="174">
        <f t="shared" si="10"/>
        <v>1934</v>
      </c>
      <c r="N57" s="174">
        <f t="shared" si="10"/>
        <v>1716.75</v>
      </c>
      <c r="O57" s="174">
        <f t="shared" si="10"/>
        <v>879154</v>
      </c>
      <c r="P57" s="174">
        <f t="shared" si="10"/>
        <v>1063808.1499999999</v>
      </c>
      <c r="Q57" s="174">
        <f t="shared" si="3"/>
        <v>12996650</v>
      </c>
      <c r="R57" s="174">
        <f t="shared" si="4"/>
        <v>11867294.57</v>
      </c>
      <c r="S57" s="292">
        <f>R57*100/'CD Ratio_3(i)'!F59</f>
        <v>21.852042424315137</v>
      </c>
    </row>
    <row r="58" spans="1:19" ht="13.5" customHeight="1" x14ac:dyDescent="0.2">
      <c r="A58" s="98"/>
      <c r="B58" s="98"/>
      <c r="C58" s="147"/>
      <c r="D58" s="147"/>
      <c r="E58" s="147"/>
      <c r="F58" s="147"/>
      <c r="G58" s="147"/>
      <c r="H58" s="147"/>
      <c r="I58" s="145" t="s">
        <v>1072</v>
      </c>
      <c r="J58" s="147"/>
      <c r="K58" s="147"/>
      <c r="L58" s="147"/>
      <c r="M58" s="147"/>
      <c r="N58" s="144"/>
      <c r="O58" s="147"/>
      <c r="P58" s="147"/>
      <c r="Q58" s="147"/>
      <c r="R58" s="147"/>
      <c r="S58" s="154"/>
    </row>
    <row r="59" spans="1:19" ht="13.5" customHeight="1" x14ac:dyDescent="0.2">
      <c r="A59" s="98"/>
      <c r="B59" s="98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54"/>
    </row>
    <row r="60" spans="1:19" ht="13.5" customHeight="1" x14ac:dyDescent="0.2">
      <c r="A60" s="98"/>
      <c r="B60" s="98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54"/>
    </row>
    <row r="61" spans="1:19" ht="13.5" customHeight="1" x14ac:dyDescent="0.2">
      <c r="A61" s="98"/>
      <c r="B61" s="98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54"/>
    </row>
    <row r="62" spans="1:19" ht="13.5" customHeight="1" x14ac:dyDescent="0.2">
      <c r="A62" s="98"/>
      <c r="B62" s="98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54"/>
    </row>
    <row r="63" spans="1:19" ht="13.5" customHeight="1" x14ac:dyDescent="0.2">
      <c r="A63" s="98"/>
      <c r="B63" s="98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54"/>
    </row>
    <row r="64" spans="1:19" ht="13.5" customHeight="1" x14ac:dyDescent="0.2">
      <c r="A64" s="98"/>
      <c r="B64" s="98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54"/>
    </row>
    <row r="65" spans="1:19" ht="13.5" customHeight="1" x14ac:dyDescent="0.2">
      <c r="A65" s="98"/>
      <c r="B65" s="98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54"/>
    </row>
    <row r="66" spans="1:19" ht="13.5" customHeight="1" x14ac:dyDescent="0.2">
      <c r="A66" s="98"/>
      <c r="B66" s="98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54"/>
    </row>
    <row r="67" spans="1:19" ht="13.5" customHeight="1" x14ac:dyDescent="0.2">
      <c r="A67" s="98"/>
      <c r="B67" s="98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54"/>
    </row>
    <row r="68" spans="1:19" ht="13.5" customHeight="1" x14ac:dyDescent="0.2">
      <c r="A68" s="98"/>
      <c r="B68" s="98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54"/>
    </row>
    <row r="69" spans="1:19" ht="13.5" customHeight="1" x14ac:dyDescent="0.2">
      <c r="A69" s="98"/>
      <c r="B69" s="98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54"/>
    </row>
    <row r="70" spans="1:19" ht="13.5" customHeight="1" x14ac:dyDescent="0.2">
      <c r="A70" s="98"/>
      <c r="B70" s="98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54"/>
    </row>
    <row r="71" spans="1:19" ht="13.5" customHeight="1" x14ac:dyDescent="0.2">
      <c r="A71" s="98"/>
      <c r="B71" s="98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54"/>
    </row>
    <row r="72" spans="1:19" ht="13.5" customHeight="1" x14ac:dyDescent="0.2">
      <c r="A72" s="98"/>
      <c r="B72" s="98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54"/>
    </row>
    <row r="73" spans="1:19" ht="13.5" customHeight="1" x14ac:dyDescent="0.2">
      <c r="A73" s="98"/>
      <c r="B73" s="98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54"/>
    </row>
    <row r="74" spans="1:19" ht="13.5" customHeight="1" x14ac:dyDescent="0.2">
      <c r="A74" s="98"/>
      <c r="B74" s="98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54"/>
    </row>
    <row r="75" spans="1:19" ht="13.5" customHeight="1" x14ac:dyDescent="0.2">
      <c r="A75" s="98"/>
      <c r="B75" s="98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54"/>
    </row>
    <row r="76" spans="1:19" ht="13.5" customHeight="1" x14ac:dyDescent="0.2">
      <c r="A76" s="98"/>
      <c r="B76" s="98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54"/>
    </row>
    <row r="77" spans="1:19" ht="13.5" customHeight="1" x14ac:dyDescent="0.2">
      <c r="A77" s="98"/>
      <c r="B77" s="98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54"/>
    </row>
    <row r="78" spans="1:19" ht="13.5" customHeight="1" x14ac:dyDescent="0.2">
      <c r="A78" s="98"/>
      <c r="B78" s="98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54"/>
    </row>
    <row r="79" spans="1:19" ht="13.5" customHeight="1" x14ac:dyDescent="0.2">
      <c r="A79" s="98"/>
      <c r="B79" s="98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54"/>
    </row>
    <row r="80" spans="1:19" ht="13.5" customHeight="1" x14ac:dyDescent="0.2">
      <c r="A80" s="98"/>
      <c r="B80" s="98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54"/>
    </row>
    <row r="81" spans="1:19" ht="13.5" customHeight="1" x14ac:dyDescent="0.2">
      <c r="A81" s="98"/>
      <c r="B81" s="98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54"/>
    </row>
    <row r="82" spans="1:19" ht="13.5" customHeight="1" x14ac:dyDescent="0.2">
      <c r="A82" s="98"/>
      <c r="B82" s="98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54"/>
    </row>
    <row r="83" spans="1:19" ht="13.5" customHeight="1" x14ac:dyDescent="0.2">
      <c r="A83" s="98"/>
      <c r="B83" s="98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54"/>
    </row>
    <row r="84" spans="1:19" ht="13.5" customHeight="1" x14ac:dyDescent="0.2">
      <c r="A84" s="98"/>
      <c r="B84" s="98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54"/>
    </row>
    <row r="85" spans="1:19" ht="13.5" customHeight="1" x14ac:dyDescent="0.2">
      <c r="A85" s="98"/>
      <c r="B85" s="98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54"/>
    </row>
    <row r="86" spans="1:19" ht="13.5" customHeight="1" x14ac:dyDescent="0.2">
      <c r="A86" s="98"/>
      <c r="B86" s="98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54"/>
    </row>
    <row r="87" spans="1:19" ht="13.5" customHeight="1" x14ac:dyDescent="0.2">
      <c r="A87" s="98"/>
      <c r="B87" s="98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54"/>
    </row>
    <row r="88" spans="1:19" ht="13.5" customHeight="1" x14ac:dyDescent="0.2">
      <c r="A88" s="98"/>
      <c r="B88" s="98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54"/>
    </row>
    <row r="89" spans="1:19" ht="13.5" customHeight="1" x14ac:dyDescent="0.2">
      <c r="A89" s="98"/>
      <c r="B89" s="98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54"/>
    </row>
    <row r="90" spans="1:19" ht="13.5" customHeight="1" x14ac:dyDescent="0.2">
      <c r="A90" s="98"/>
      <c r="B90" s="98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54"/>
    </row>
    <row r="91" spans="1:19" ht="13.5" customHeight="1" x14ac:dyDescent="0.2">
      <c r="A91" s="98"/>
      <c r="B91" s="98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54"/>
    </row>
    <row r="92" spans="1:19" ht="13.5" customHeight="1" x14ac:dyDescent="0.2">
      <c r="A92" s="98"/>
      <c r="B92" s="98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54"/>
    </row>
    <row r="93" spans="1:19" ht="13.5" customHeight="1" x14ac:dyDescent="0.2">
      <c r="A93" s="98"/>
      <c r="B93" s="98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54"/>
    </row>
  </sheetData>
  <mergeCells count="12">
    <mergeCell ref="A1:S1"/>
    <mergeCell ref="A3:A5"/>
    <mergeCell ref="B3:B5"/>
    <mergeCell ref="C4:D4"/>
    <mergeCell ref="E4:F4"/>
    <mergeCell ref="O4:P4"/>
    <mergeCell ref="Q4:R4"/>
    <mergeCell ref="G4:H4"/>
    <mergeCell ref="I4:J4"/>
    <mergeCell ref="K4:L4"/>
    <mergeCell ref="M4:N4"/>
    <mergeCell ref="C3:S3"/>
  </mergeCells>
  <pageMargins left="0.21850393700000001" right="0" top="0" bottom="0" header="0" footer="0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89"/>
  <sheetViews>
    <sheetView view="pageBreakPreview" zoomScale="60" zoomScaleNormal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K61" sqref="K61"/>
    </sheetView>
  </sheetViews>
  <sheetFormatPr defaultColWidth="14.42578125" defaultRowHeight="15" customHeight="1" x14ac:dyDescent="0.2"/>
  <cols>
    <col min="1" max="1" width="4.42578125" style="83" customWidth="1"/>
    <col min="2" max="2" width="23.140625" style="83" customWidth="1"/>
    <col min="3" max="3" width="7.5703125" style="83" customWidth="1"/>
    <col min="4" max="4" width="7.140625" style="83" customWidth="1"/>
    <col min="5" max="5" width="7.5703125" style="83" customWidth="1"/>
    <col min="6" max="6" width="8" style="83" customWidth="1"/>
    <col min="7" max="7" width="7.85546875" style="83" customWidth="1"/>
    <col min="8" max="8" width="9.140625" style="83" customWidth="1"/>
    <col min="9" max="10" width="8.5703125" style="83" customWidth="1"/>
    <col min="11" max="11" width="8.42578125" style="83" customWidth="1"/>
    <col min="12" max="12" width="9.7109375" style="83" customWidth="1"/>
    <col min="13" max="13" width="9" style="83" customWidth="1"/>
    <col min="14" max="14" width="9.85546875" style="83" customWidth="1"/>
    <col min="15" max="16384" width="14.42578125" style="83"/>
  </cols>
  <sheetData>
    <row r="1" spans="1:14" ht="13.5" customHeight="1" x14ac:dyDescent="0.2">
      <c r="A1" s="433" t="s">
        <v>1033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</row>
    <row r="2" spans="1:14" ht="13.5" customHeight="1" x14ac:dyDescent="0.2">
      <c r="A2" s="440" t="s">
        <v>1</v>
      </c>
      <c r="B2" s="440" t="s">
        <v>77</v>
      </c>
      <c r="C2" s="430" t="s">
        <v>965</v>
      </c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4"/>
    </row>
    <row r="3" spans="1:14" ht="13.5" customHeight="1" x14ac:dyDescent="0.2">
      <c r="A3" s="441"/>
      <c r="B3" s="441"/>
      <c r="C3" s="436" t="s">
        <v>114</v>
      </c>
      <c r="D3" s="437"/>
      <c r="E3" s="436" t="s">
        <v>98</v>
      </c>
      <c r="F3" s="437"/>
      <c r="G3" s="436" t="s">
        <v>99</v>
      </c>
      <c r="H3" s="437"/>
      <c r="I3" s="436" t="s">
        <v>115</v>
      </c>
      <c r="J3" s="437"/>
      <c r="K3" s="436" t="s">
        <v>102</v>
      </c>
      <c r="L3" s="437"/>
      <c r="M3" s="436" t="s">
        <v>116</v>
      </c>
      <c r="N3" s="437"/>
    </row>
    <row r="4" spans="1:14" ht="13.5" customHeight="1" x14ac:dyDescent="0.2">
      <c r="A4" s="441"/>
      <c r="B4" s="441"/>
      <c r="C4" s="438"/>
      <c r="D4" s="439"/>
      <c r="E4" s="438"/>
      <c r="F4" s="439"/>
      <c r="G4" s="438"/>
      <c r="H4" s="439"/>
      <c r="I4" s="438"/>
      <c r="J4" s="439"/>
      <c r="K4" s="438"/>
      <c r="L4" s="439"/>
      <c r="M4" s="438"/>
      <c r="N4" s="439"/>
    </row>
    <row r="5" spans="1:14" ht="13.5" customHeight="1" x14ac:dyDescent="0.2">
      <c r="A5" s="442"/>
      <c r="B5" s="442"/>
      <c r="C5" s="169" t="s">
        <v>92</v>
      </c>
      <c r="D5" s="169" t="s">
        <v>93</v>
      </c>
      <c r="E5" s="169" t="s">
        <v>92</v>
      </c>
      <c r="F5" s="169" t="s">
        <v>93</v>
      </c>
      <c r="G5" s="169" t="s">
        <v>92</v>
      </c>
      <c r="H5" s="169" t="s">
        <v>93</v>
      </c>
      <c r="I5" s="169" t="s">
        <v>92</v>
      </c>
      <c r="J5" s="169" t="s">
        <v>93</v>
      </c>
      <c r="K5" s="169" t="s">
        <v>92</v>
      </c>
      <c r="L5" s="169" t="s">
        <v>93</v>
      </c>
      <c r="M5" s="169" t="s">
        <v>92</v>
      </c>
      <c r="N5" s="169" t="s">
        <v>93</v>
      </c>
    </row>
    <row r="6" spans="1:14" ht="13.5" customHeight="1" x14ac:dyDescent="0.2">
      <c r="A6" s="170">
        <v>1</v>
      </c>
      <c r="B6" s="171" t="s">
        <v>7</v>
      </c>
      <c r="C6" s="171">
        <v>583</v>
      </c>
      <c r="D6" s="171">
        <v>5836.8299999999981</v>
      </c>
      <c r="E6" s="171">
        <v>646</v>
      </c>
      <c r="F6" s="171">
        <v>15672.150000000001</v>
      </c>
      <c r="G6" s="171">
        <v>8001</v>
      </c>
      <c r="H6" s="171">
        <v>188043.2300000001</v>
      </c>
      <c r="I6" s="171">
        <v>56142</v>
      </c>
      <c r="J6" s="171">
        <v>103294.88</v>
      </c>
      <c r="K6" s="171">
        <v>46924</v>
      </c>
      <c r="L6" s="171">
        <v>499523.7399999997</v>
      </c>
      <c r="M6" s="171">
        <f t="shared" ref="M6:N17" si="0">C6+E6+G6+I6+K6</f>
        <v>112296</v>
      </c>
      <c r="N6" s="171">
        <f t="shared" si="0"/>
        <v>812370.82999999984</v>
      </c>
    </row>
    <row r="7" spans="1:14" ht="13.5" customHeight="1" x14ac:dyDescent="0.2">
      <c r="A7" s="170">
        <v>2</v>
      </c>
      <c r="B7" s="171" t="s">
        <v>8</v>
      </c>
      <c r="C7" s="171">
        <v>0</v>
      </c>
      <c r="D7" s="171">
        <v>0</v>
      </c>
      <c r="E7" s="171">
        <v>195</v>
      </c>
      <c r="F7" s="171">
        <v>3167.0300000000007</v>
      </c>
      <c r="G7" s="171">
        <v>4421</v>
      </c>
      <c r="H7" s="171">
        <v>123061.55000000003</v>
      </c>
      <c r="I7" s="171">
        <v>31136</v>
      </c>
      <c r="J7" s="171">
        <v>104607.34999999998</v>
      </c>
      <c r="K7" s="171">
        <v>78701</v>
      </c>
      <c r="L7" s="171">
        <v>989428.61999999988</v>
      </c>
      <c r="M7" s="171">
        <f t="shared" si="0"/>
        <v>114453</v>
      </c>
      <c r="N7" s="171">
        <f t="shared" si="0"/>
        <v>1220264.5499999998</v>
      </c>
    </row>
    <row r="8" spans="1:14" ht="13.5" customHeight="1" x14ac:dyDescent="0.2">
      <c r="A8" s="170">
        <v>3</v>
      </c>
      <c r="B8" s="171" t="s">
        <v>9</v>
      </c>
      <c r="C8" s="171">
        <v>0</v>
      </c>
      <c r="D8" s="171">
        <v>0</v>
      </c>
      <c r="E8" s="171">
        <v>176</v>
      </c>
      <c r="F8" s="171">
        <v>4097.1899999999996</v>
      </c>
      <c r="G8" s="171">
        <v>1624</v>
      </c>
      <c r="H8" s="171">
        <v>70443.859999999986</v>
      </c>
      <c r="I8" s="171">
        <v>2342</v>
      </c>
      <c r="J8" s="171">
        <v>10837.339999999998</v>
      </c>
      <c r="K8" s="171">
        <v>25497</v>
      </c>
      <c r="L8" s="171">
        <v>273392.16000000009</v>
      </c>
      <c r="M8" s="171">
        <f t="shared" si="0"/>
        <v>29639</v>
      </c>
      <c r="N8" s="171">
        <f t="shared" si="0"/>
        <v>358770.55000000005</v>
      </c>
    </row>
    <row r="9" spans="1:14" ht="13.5" customHeight="1" x14ac:dyDescent="0.2">
      <c r="A9" s="170">
        <v>4</v>
      </c>
      <c r="B9" s="171" t="s">
        <v>10</v>
      </c>
      <c r="C9" s="171">
        <v>187</v>
      </c>
      <c r="D9" s="171">
        <v>12594.290000000005</v>
      </c>
      <c r="E9" s="171">
        <v>178</v>
      </c>
      <c r="F9" s="171">
        <v>3558.11</v>
      </c>
      <c r="G9" s="171">
        <v>3687</v>
      </c>
      <c r="H9" s="171">
        <v>90589.6</v>
      </c>
      <c r="I9" s="171">
        <v>17395</v>
      </c>
      <c r="J9" s="171">
        <v>51188.639999999999</v>
      </c>
      <c r="K9" s="171">
        <v>25671</v>
      </c>
      <c r="L9" s="171">
        <v>1032955.3799999999</v>
      </c>
      <c r="M9" s="171">
        <f t="shared" si="0"/>
        <v>47118</v>
      </c>
      <c r="N9" s="171">
        <f t="shared" si="0"/>
        <v>1190886.02</v>
      </c>
    </row>
    <row r="10" spans="1:14" ht="13.5" customHeight="1" x14ac:dyDescent="0.2">
      <c r="A10" s="170">
        <v>5</v>
      </c>
      <c r="B10" s="171" t="s">
        <v>11</v>
      </c>
      <c r="C10" s="171">
        <v>0</v>
      </c>
      <c r="D10" s="171">
        <v>0</v>
      </c>
      <c r="E10" s="171">
        <v>184</v>
      </c>
      <c r="F10" s="171">
        <v>3068.03</v>
      </c>
      <c r="G10" s="171">
        <v>629</v>
      </c>
      <c r="H10" s="171">
        <v>11509.640000000003</v>
      </c>
      <c r="I10" s="171">
        <v>51738</v>
      </c>
      <c r="J10" s="171">
        <v>325079.18999999983</v>
      </c>
      <c r="K10" s="171">
        <v>31518</v>
      </c>
      <c r="L10" s="171">
        <v>283526.2799999998</v>
      </c>
      <c r="M10" s="171">
        <f t="shared" si="0"/>
        <v>84069</v>
      </c>
      <c r="N10" s="171">
        <f t="shared" si="0"/>
        <v>623183.13999999966</v>
      </c>
    </row>
    <row r="11" spans="1:14" ht="13.5" customHeight="1" x14ac:dyDescent="0.2">
      <c r="A11" s="172">
        <v>6</v>
      </c>
      <c r="B11" s="173" t="s">
        <v>12</v>
      </c>
      <c r="C11" s="173">
        <v>2</v>
      </c>
      <c r="D11" s="173">
        <v>778.41000000000008</v>
      </c>
      <c r="E11" s="173">
        <v>102</v>
      </c>
      <c r="F11" s="173">
        <v>1996.3600000000001</v>
      </c>
      <c r="G11" s="173">
        <v>7870</v>
      </c>
      <c r="H11" s="173">
        <v>87479.15</v>
      </c>
      <c r="I11" s="173">
        <v>25836</v>
      </c>
      <c r="J11" s="173">
        <v>90661.529999999984</v>
      </c>
      <c r="K11" s="173">
        <v>332</v>
      </c>
      <c r="L11" s="173">
        <v>491547.6100000001</v>
      </c>
      <c r="M11" s="171">
        <f t="shared" si="0"/>
        <v>34142</v>
      </c>
      <c r="N11" s="171">
        <f t="shared" si="0"/>
        <v>672463.06</v>
      </c>
    </row>
    <row r="12" spans="1:14" ht="13.5" customHeight="1" x14ac:dyDescent="0.2">
      <c r="A12" s="170">
        <v>7</v>
      </c>
      <c r="B12" s="171" t="s">
        <v>13</v>
      </c>
      <c r="C12" s="171">
        <v>31</v>
      </c>
      <c r="D12" s="171">
        <v>171.98000000000002</v>
      </c>
      <c r="E12" s="171">
        <v>15</v>
      </c>
      <c r="F12" s="171">
        <v>242.22</v>
      </c>
      <c r="G12" s="171">
        <v>729</v>
      </c>
      <c r="H12" s="171">
        <v>20945.959999999995</v>
      </c>
      <c r="I12" s="171">
        <v>947</v>
      </c>
      <c r="J12" s="171">
        <v>2862.4999999999995</v>
      </c>
      <c r="K12" s="171">
        <v>9835</v>
      </c>
      <c r="L12" s="171">
        <v>254646.86</v>
      </c>
      <c r="M12" s="171">
        <f t="shared" si="0"/>
        <v>11557</v>
      </c>
      <c r="N12" s="171">
        <f t="shared" si="0"/>
        <v>278869.51999999996</v>
      </c>
    </row>
    <row r="13" spans="1:14" ht="13.5" customHeight="1" x14ac:dyDescent="0.2">
      <c r="A13" s="170">
        <v>8</v>
      </c>
      <c r="B13" s="171" t="s">
        <v>968</v>
      </c>
      <c r="C13" s="171">
        <v>0</v>
      </c>
      <c r="D13" s="171">
        <v>0</v>
      </c>
      <c r="E13" s="171">
        <v>18</v>
      </c>
      <c r="F13" s="171">
        <v>334.75999999999993</v>
      </c>
      <c r="G13" s="171">
        <v>288</v>
      </c>
      <c r="H13" s="171">
        <v>6612.6799999999985</v>
      </c>
      <c r="I13" s="171">
        <v>356</v>
      </c>
      <c r="J13" s="171">
        <v>375.63000000000005</v>
      </c>
      <c r="K13" s="171">
        <v>4280</v>
      </c>
      <c r="L13" s="171">
        <f>2729+25943.8</f>
        <v>28672.799999999999</v>
      </c>
      <c r="M13" s="171">
        <f t="shared" si="0"/>
        <v>4942</v>
      </c>
      <c r="N13" s="171">
        <f t="shared" si="0"/>
        <v>35995.869999999995</v>
      </c>
    </row>
    <row r="14" spans="1:14" ht="13.5" customHeight="1" x14ac:dyDescent="0.2">
      <c r="A14" s="170">
        <v>9</v>
      </c>
      <c r="B14" s="171" t="s">
        <v>14</v>
      </c>
      <c r="C14" s="171">
        <v>246</v>
      </c>
      <c r="D14" s="171">
        <v>126733.54000000001</v>
      </c>
      <c r="E14" s="171">
        <v>322</v>
      </c>
      <c r="F14" s="171">
        <v>7671.0100000000011</v>
      </c>
      <c r="G14" s="171">
        <v>9537</v>
      </c>
      <c r="H14" s="171">
        <v>211340.55000000013</v>
      </c>
      <c r="I14" s="171">
        <v>16395</v>
      </c>
      <c r="J14" s="171">
        <v>50109.860000000015</v>
      </c>
      <c r="K14" s="171">
        <v>41969</v>
      </c>
      <c r="L14" s="171">
        <f>5+1644344.5</f>
        <v>1644349.5</v>
      </c>
      <c r="M14" s="171">
        <f t="shared" si="0"/>
        <v>68469</v>
      </c>
      <c r="N14" s="171">
        <f t="shared" si="0"/>
        <v>2040204.4600000002</v>
      </c>
    </row>
    <row r="15" spans="1:14" ht="13.5" customHeight="1" x14ac:dyDescent="0.2">
      <c r="A15" s="170">
        <v>10</v>
      </c>
      <c r="B15" s="171" t="s">
        <v>15</v>
      </c>
      <c r="C15" s="171">
        <v>111</v>
      </c>
      <c r="D15" s="171">
        <v>4358.1100000000006</v>
      </c>
      <c r="E15" s="171">
        <v>2243</v>
      </c>
      <c r="F15" s="171">
        <v>52610.310000000019</v>
      </c>
      <c r="G15" s="171">
        <v>110485</v>
      </c>
      <c r="H15" s="171">
        <v>1256029.1999999995</v>
      </c>
      <c r="I15" s="171">
        <v>121879</v>
      </c>
      <c r="J15" s="171">
        <v>190803.85000000003</v>
      </c>
      <c r="K15" s="171">
        <v>726627</v>
      </c>
      <c r="L15" s="171">
        <f>16+4673516.97000001</f>
        <v>4673532.97000001</v>
      </c>
      <c r="M15" s="171">
        <f t="shared" si="0"/>
        <v>961345</v>
      </c>
      <c r="N15" s="171">
        <f t="shared" si="0"/>
        <v>6177334.4400000097</v>
      </c>
    </row>
    <row r="16" spans="1:14" ht="13.5" customHeight="1" x14ac:dyDescent="0.2">
      <c r="A16" s="170">
        <v>11</v>
      </c>
      <c r="B16" s="171" t="s">
        <v>16</v>
      </c>
      <c r="C16" s="171">
        <v>0</v>
      </c>
      <c r="D16" s="171">
        <v>0</v>
      </c>
      <c r="E16" s="171">
        <v>26</v>
      </c>
      <c r="F16" s="171">
        <v>532.49</v>
      </c>
      <c r="G16" s="171">
        <v>1852</v>
      </c>
      <c r="H16" s="171">
        <v>63619.939999999995</v>
      </c>
      <c r="I16" s="171">
        <v>850</v>
      </c>
      <c r="J16" s="171">
        <v>806.06999999999982</v>
      </c>
      <c r="K16" s="171">
        <v>10944</v>
      </c>
      <c r="L16" s="171">
        <f>45892+334327.95</f>
        <v>380219.95</v>
      </c>
      <c r="M16" s="171">
        <f t="shared" si="0"/>
        <v>13672</v>
      </c>
      <c r="N16" s="171">
        <f t="shared" si="0"/>
        <v>445178.45</v>
      </c>
    </row>
    <row r="17" spans="1:14" ht="13.5" customHeight="1" x14ac:dyDescent="0.2">
      <c r="A17" s="170">
        <v>12</v>
      </c>
      <c r="B17" s="171" t="s">
        <v>17</v>
      </c>
      <c r="C17" s="171">
        <v>153</v>
      </c>
      <c r="D17" s="171">
        <v>30802.799999999996</v>
      </c>
      <c r="E17" s="171">
        <v>742</v>
      </c>
      <c r="F17" s="171">
        <v>13839.779999999999</v>
      </c>
      <c r="G17" s="171">
        <v>9344</v>
      </c>
      <c r="H17" s="171">
        <v>121466.37999999995</v>
      </c>
      <c r="I17" s="171">
        <v>42196</v>
      </c>
      <c r="J17" s="171">
        <v>213189.65000000008</v>
      </c>
      <c r="K17" s="171">
        <v>9420</v>
      </c>
      <c r="L17" s="171">
        <v>332104.94000000006</v>
      </c>
      <c r="M17" s="171">
        <f t="shared" si="0"/>
        <v>61855</v>
      </c>
      <c r="N17" s="171">
        <f t="shared" si="0"/>
        <v>711403.55</v>
      </c>
    </row>
    <row r="18" spans="1:14" ht="13.5" customHeight="1" x14ac:dyDescent="0.2">
      <c r="A18" s="169"/>
      <c r="B18" s="174" t="s">
        <v>18</v>
      </c>
      <c r="C18" s="174">
        <f t="shared" ref="C18:N18" si="1">SUM(C6:C17)</f>
        <v>1313</v>
      </c>
      <c r="D18" s="174">
        <f t="shared" si="1"/>
        <v>181275.96000000002</v>
      </c>
      <c r="E18" s="174">
        <f t="shared" si="1"/>
        <v>4847</v>
      </c>
      <c r="F18" s="174">
        <f t="shared" si="1"/>
        <v>106789.44000000002</v>
      </c>
      <c r="G18" s="174">
        <f t="shared" si="1"/>
        <v>158467</v>
      </c>
      <c r="H18" s="174">
        <f t="shared" si="1"/>
        <v>2251141.7399999998</v>
      </c>
      <c r="I18" s="174">
        <f t="shared" si="1"/>
        <v>367212</v>
      </c>
      <c r="J18" s="174">
        <f t="shared" si="1"/>
        <v>1143816.4899999998</v>
      </c>
      <c r="K18" s="174">
        <f t="shared" si="1"/>
        <v>1011718</v>
      </c>
      <c r="L18" s="174">
        <f t="shared" si="1"/>
        <v>10883900.810000008</v>
      </c>
      <c r="M18" s="174">
        <f t="shared" si="1"/>
        <v>1543557</v>
      </c>
      <c r="N18" s="174">
        <f t="shared" si="1"/>
        <v>14566924.440000009</v>
      </c>
    </row>
    <row r="19" spans="1:14" ht="13.5" customHeight="1" x14ac:dyDescent="0.2">
      <c r="A19" s="170">
        <v>13</v>
      </c>
      <c r="B19" s="171" t="s">
        <v>19</v>
      </c>
      <c r="C19" s="171">
        <v>17</v>
      </c>
      <c r="D19" s="171">
        <v>2437.1899999999996</v>
      </c>
      <c r="E19" s="171">
        <v>397</v>
      </c>
      <c r="F19" s="171">
        <v>9490.94</v>
      </c>
      <c r="G19" s="171">
        <v>4243</v>
      </c>
      <c r="H19" s="171">
        <v>138545.29999999999</v>
      </c>
      <c r="I19" s="171">
        <v>314465</v>
      </c>
      <c r="J19" s="171">
        <v>123471.70999999996</v>
      </c>
      <c r="K19" s="171">
        <v>160719</v>
      </c>
      <c r="L19" s="171">
        <v>495648.35999999993</v>
      </c>
      <c r="M19" s="171">
        <f t="shared" ref="M19:M40" si="2">C19+E19+G19+I19+K19</f>
        <v>479841</v>
      </c>
      <c r="N19" s="171">
        <f t="shared" ref="N19:N40" si="3">D19+F19+H19+J19+L19</f>
        <v>769593.49999999988</v>
      </c>
    </row>
    <row r="20" spans="1:14" ht="13.5" customHeight="1" x14ac:dyDescent="0.2">
      <c r="A20" s="170">
        <v>14</v>
      </c>
      <c r="B20" s="171" t="s">
        <v>20</v>
      </c>
      <c r="C20" s="171">
        <v>0</v>
      </c>
      <c r="D20" s="171">
        <v>0</v>
      </c>
      <c r="E20" s="171">
        <v>0</v>
      </c>
      <c r="F20" s="171">
        <v>0</v>
      </c>
      <c r="G20" s="171">
        <v>8951</v>
      </c>
      <c r="H20" s="171">
        <v>137333.32</v>
      </c>
      <c r="I20" s="171">
        <v>10387</v>
      </c>
      <c r="J20" s="171">
        <v>90103.050000000017</v>
      </c>
      <c r="K20" s="171">
        <v>251906</v>
      </c>
      <c r="L20" s="171">
        <v>160322.10999999999</v>
      </c>
      <c r="M20" s="171">
        <f t="shared" si="2"/>
        <v>271244</v>
      </c>
      <c r="N20" s="171">
        <f t="shared" si="3"/>
        <v>387758.48</v>
      </c>
    </row>
    <row r="21" spans="1:14" ht="13.5" customHeight="1" x14ac:dyDescent="0.2">
      <c r="A21" s="170">
        <v>15</v>
      </c>
      <c r="B21" s="171" t="s">
        <v>21</v>
      </c>
      <c r="C21" s="171">
        <v>0</v>
      </c>
      <c r="D21" s="171">
        <v>0</v>
      </c>
      <c r="E21" s="171">
        <v>0</v>
      </c>
      <c r="F21" s="171">
        <v>0</v>
      </c>
      <c r="G21" s="171">
        <v>0</v>
      </c>
      <c r="H21" s="171">
        <v>0</v>
      </c>
      <c r="I21" s="171">
        <v>245</v>
      </c>
      <c r="J21" s="171">
        <v>526.88</v>
      </c>
      <c r="K21" s="171">
        <v>13</v>
      </c>
      <c r="L21" s="171">
        <v>83.88000000000001</v>
      </c>
      <c r="M21" s="171">
        <f t="shared" si="2"/>
        <v>258</v>
      </c>
      <c r="N21" s="171">
        <f t="shared" si="3"/>
        <v>610.76</v>
      </c>
    </row>
    <row r="22" spans="1:14" ht="13.5" customHeight="1" x14ac:dyDescent="0.2">
      <c r="A22" s="170">
        <v>16</v>
      </c>
      <c r="B22" s="171" t="s">
        <v>22</v>
      </c>
      <c r="C22" s="171">
        <v>0</v>
      </c>
      <c r="D22" s="171">
        <v>0</v>
      </c>
      <c r="E22" s="171">
        <v>0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f t="shared" si="2"/>
        <v>0</v>
      </c>
      <c r="N22" s="171">
        <f t="shared" si="3"/>
        <v>0</v>
      </c>
    </row>
    <row r="23" spans="1:14" ht="13.5" customHeight="1" x14ac:dyDescent="0.2">
      <c r="A23" s="170">
        <v>17</v>
      </c>
      <c r="B23" s="171" t="s">
        <v>23</v>
      </c>
      <c r="C23" s="171">
        <v>117</v>
      </c>
      <c r="D23" s="171">
        <v>591.12</v>
      </c>
      <c r="E23" s="171">
        <v>26</v>
      </c>
      <c r="F23" s="171">
        <v>177.09</v>
      </c>
      <c r="G23" s="171">
        <v>888</v>
      </c>
      <c r="H23" s="171">
        <v>20577.95</v>
      </c>
      <c r="I23" s="171">
        <v>2</v>
      </c>
      <c r="J23" s="171">
        <v>0.2</v>
      </c>
      <c r="K23" s="171">
        <v>3044</v>
      </c>
      <c r="L23" s="171">
        <f>44212+30748.71</f>
        <v>74960.709999999992</v>
      </c>
      <c r="M23" s="171">
        <f t="shared" si="2"/>
        <v>4077</v>
      </c>
      <c r="N23" s="171">
        <f t="shared" si="3"/>
        <v>96307.069999999992</v>
      </c>
    </row>
    <row r="24" spans="1:14" ht="13.5" customHeight="1" x14ac:dyDescent="0.2">
      <c r="A24" s="170">
        <v>18</v>
      </c>
      <c r="B24" s="171" t="s">
        <v>24</v>
      </c>
      <c r="C24" s="171">
        <v>0</v>
      </c>
      <c r="D24" s="171">
        <v>0</v>
      </c>
      <c r="E24" s="171">
        <v>0</v>
      </c>
      <c r="F24" s="171">
        <v>0</v>
      </c>
      <c r="G24" s="171">
        <v>0</v>
      </c>
      <c r="H24" s="171">
        <v>19.37</v>
      </c>
      <c r="I24" s="171">
        <v>0</v>
      </c>
      <c r="J24" s="171">
        <v>17.87</v>
      </c>
      <c r="K24" s="171">
        <v>61</v>
      </c>
      <c r="L24" s="171">
        <f>-383+821.37</f>
        <v>438.37</v>
      </c>
      <c r="M24" s="171">
        <f t="shared" si="2"/>
        <v>61</v>
      </c>
      <c r="N24" s="171">
        <f t="shared" si="3"/>
        <v>475.61</v>
      </c>
    </row>
    <row r="25" spans="1:14" ht="13.5" customHeight="1" x14ac:dyDescent="0.2">
      <c r="A25" s="170">
        <v>19</v>
      </c>
      <c r="B25" s="171" t="s">
        <v>25</v>
      </c>
      <c r="C25" s="171">
        <v>0</v>
      </c>
      <c r="D25" s="171">
        <v>0</v>
      </c>
      <c r="E25" s="171">
        <v>5</v>
      </c>
      <c r="F25" s="171">
        <v>95.07</v>
      </c>
      <c r="G25" s="171">
        <v>120</v>
      </c>
      <c r="H25" s="171">
        <v>3613.85</v>
      </c>
      <c r="I25" s="171">
        <v>592</v>
      </c>
      <c r="J25" s="171">
        <v>919.31999999999982</v>
      </c>
      <c r="K25" s="171">
        <v>3169</v>
      </c>
      <c r="L25" s="171">
        <f>-2846+31794.5</f>
        <v>28948.5</v>
      </c>
      <c r="M25" s="171">
        <f t="shared" si="2"/>
        <v>3886</v>
      </c>
      <c r="N25" s="171">
        <f t="shared" si="3"/>
        <v>33576.74</v>
      </c>
    </row>
    <row r="26" spans="1:14" ht="13.5" customHeight="1" x14ac:dyDescent="0.2">
      <c r="A26" s="170">
        <v>20</v>
      </c>
      <c r="B26" s="171" t="s">
        <v>26</v>
      </c>
      <c r="C26" s="171">
        <v>12008</v>
      </c>
      <c r="D26" s="171">
        <v>83747.529999999984</v>
      </c>
      <c r="E26" s="171">
        <v>15</v>
      </c>
      <c r="F26" s="171">
        <v>224.47000000000003</v>
      </c>
      <c r="G26" s="171">
        <v>44973</v>
      </c>
      <c r="H26" s="171">
        <v>799149.16000000027</v>
      </c>
      <c r="I26" s="171">
        <v>112353</v>
      </c>
      <c r="J26" s="171">
        <v>337833.81000000011</v>
      </c>
      <c r="K26" s="171">
        <v>1015137</v>
      </c>
      <c r="L26" s="171">
        <v>1686809.2300000004</v>
      </c>
      <c r="M26" s="171">
        <f t="shared" si="2"/>
        <v>1184486</v>
      </c>
      <c r="N26" s="171">
        <f t="shared" si="3"/>
        <v>2907764.2000000011</v>
      </c>
    </row>
    <row r="27" spans="1:14" ht="13.5" customHeight="1" x14ac:dyDescent="0.2">
      <c r="A27" s="170">
        <v>21</v>
      </c>
      <c r="B27" s="171" t="s">
        <v>27</v>
      </c>
      <c r="C27" s="171">
        <v>0</v>
      </c>
      <c r="D27" s="171">
        <v>0</v>
      </c>
      <c r="E27" s="171">
        <v>537</v>
      </c>
      <c r="F27" s="171">
        <v>15055.519999999999</v>
      </c>
      <c r="G27" s="171">
        <v>15356</v>
      </c>
      <c r="H27" s="171">
        <v>374140.51000000007</v>
      </c>
      <c r="I27" s="171">
        <v>57624</v>
      </c>
      <c r="J27" s="171">
        <v>262072.41000000009</v>
      </c>
      <c r="K27" s="171">
        <v>373593</v>
      </c>
      <c r="L27" s="171">
        <v>891989.88000000024</v>
      </c>
      <c r="M27" s="171">
        <f t="shared" si="2"/>
        <v>447110</v>
      </c>
      <c r="N27" s="171">
        <f t="shared" si="3"/>
        <v>1543258.3200000003</v>
      </c>
    </row>
    <row r="28" spans="1:14" ht="13.5" customHeight="1" x14ac:dyDescent="0.2">
      <c r="A28" s="170">
        <v>22</v>
      </c>
      <c r="B28" s="171" t="s">
        <v>28</v>
      </c>
      <c r="C28" s="171">
        <v>19</v>
      </c>
      <c r="D28" s="171">
        <v>64.490000000000009</v>
      </c>
      <c r="E28" s="171">
        <v>86</v>
      </c>
      <c r="F28" s="171">
        <v>2474.579999999999</v>
      </c>
      <c r="G28" s="171">
        <v>3354</v>
      </c>
      <c r="H28" s="171">
        <v>77347.99000000002</v>
      </c>
      <c r="I28" s="171">
        <v>681</v>
      </c>
      <c r="J28" s="171">
        <v>11736.570000000002</v>
      </c>
      <c r="K28" s="171">
        <v>23004</v>
      </c>
      <c r="L28" s="171">
        <f>7235+135704.73-4</f>
        <v>142935.73000000001</v>
      </c>
      <c r="M28" s="171">
        <f t="shared" si="2"/>
        <v>27144</v>
      </c>
      <c r="N28" s="171">
        <f t="shared" si="3"/>
        <v>234559.36000000004</v>
      </c>
    </row>
    <row r="29" spans="1:14" ht="13.5" customHeight="1" x14ac:dyDescent="0.2">
      <c r="A29" s="170">
        <v>23</v>
      </c>
      <c r="B29" s="171" t="s">
        <v>29</v>
      </c>
      <c r="C29" s="171">
        <v>164</v>
      </c>
      <c r="D29" s="171">
        <v>209.64000000000001</v>
      </c>
      <c r="E29" s="171">
        <v>317</v>
      </c>
      <c r="F29" s="171">
        <v>9317.1500000000015</v>
      </c>
      <c r="G29" s="171">
        <v>2934</v>
      </c>
      <c r="H29" s="171">
        <v>52976.430000000008</v>
      </c>
      <c r="I29" s="171">
        <v>76349</v>
      </c>
      <c r="J29" s="171">
        <v>68893.790000000008</v>
      </c>
      <c r="K29" s="171">
        <v>411139</v>
      </c>
      <c r="L29" s="171">
        <v>268283.39</v>
      </c>
      <c r="M29" s="171">
        <f t="shared" si="2"/>
        <v>490903</v>
      </c>
      <c r="N29" s="171">
        <f t="shared" si="3"/>
        <v>399680.4</v>
      </c>
    </row>
    <row r="30" spans="1:14" ht="13.5" customHeight="1" x14ac:dyDescent="0.2">
      <c r="A30" s="170">
        <v>24</v>
      </c>
      <c r="B30" s="171" t="s">
        <v>30</v>
      </c>
      <c r="C30" s="171">
        <v>0</v>
      </c>
      <c r="D30" s="171">
        <v>0</v>
      </c>
      <c r="E30" s="171">
        <v>0</v>
      </c>
      <c r="F30" s="171">
        <v>0</v>
      </c>
      <c r="G30" s="171">
        <v>498</v>
      </c>
      <c r="H30" s="171">
        <v>7184.1800000000012</v>
      </c>
      <c r="I30" s="171">
        <v>0</v>
      </c>
      <c r="J30" s="171">
        <v>0</v>
      </c>
      <c r="K30" s="171">
        <v>240102</v>
      </c>
      <c r="L30" s="171">
        <f>-4908+372810.48</f>
        <v>367902.48</v>
      </c>
      <c r="M30" s="171">
        <f t="shared" si="2"/>
        <v>240600</v>
      </c>
      <c r="N30" s="171">
        <f t="shared" si="3"/>
        <v>375086.66</v>
      </c>
    </row>
    <row r="31" spans="1:14" ht="13.5" customHeight="1" x14ac:dyDescent="0.2">
      <c r="A31" s="170">
        <v>25</v>
      </c>
      <c r="B31" s="171" t="s">
        <v>31</v>
      </c>
      <c r="C31" s="171">
        <v>0</v>
      </c>
      <c r="D31" s="171">
        <v>0</v>
      </c>
      <c r="E31" s="171">
        <v>0</v>
      </c>
      <c r="F31" s="171">
        <v>0</v>
      </c>
      <c r="G31" s="171">
        <v>33</v>
      </c>
      <c r="H31" s="171">
        <v>533.89</v>
      </c>
      <c r="I31" s="171">
        <v>281</v>
      </c>
      <c r="J31" s="171">
        <v>1183.3800000000001</v>
      </c>
      <c r="K31" s="171">
        <v>214</v>
      </c>
      <c r="L31" s="171">
        <f>61+956.66</f>
        <v>1017.66</v>
      </c>
      <c r="M31" s="171">
        <f t="shared" si="2"/>
        <v>528</v>
      </c>
      <c r="N31" s="171">
        <f t="shared" si="3"/>
        <v>2734.93</v>
      </c>
    </row>
    <row r="32" spans="1:14" ht="13.5" customHeight="1" x14ac:dyDescent="0.2">
      <c r="A32" s="170">
        <v>26</v>
      </c>
      <c r="B32" s="171" t="s">
        <v>32</v>
      </c>
      <c r="C32" s="171">
        <v>6</v>
      </c>
      <c r="D32" s="171">
        <v>622.26</v>
      </c>
      <c r="E32" s="171">
        <v>3</v>
      </c>
      <c r="F32" s="171">
        <v>62.49</v>
      </c>
      <c r="G32" s="171">
        <v>91</v>
      </c>
      <c r="H32" s="171">
        <v>2803.7</v>
      </c>
      <c r="I32" s="171">
        <v>312</v>
      </c>
      <c r="J32" s="171">
        <v>4322.38</v>
      </c>
      <c r="K32" s="171">
        <v>318</v>
      </c>
      <c r="L32" s="171">
        <f>2899+3321.79</f>
        <v>6220.79</v>
      </c>
      <c r="M32" s="171">
        <f t="shared" si="2"/>
        <v>730</v>
      </c>
      <c r="N32" s="171">
        <f t="shared" si="3"/>
        <v>14031.619999999999</v>
      </c>
    </row>
    <row r="33" spans="1:14" ht="13.5" customHeight="1" x14ac:dyDescent="0.2">
      <c r="A33" s="170">
        <v>27</v>
      </c>
      <c r="B33" s="171" t="s">
        <v>33</v>
      </c>
      <c r="C33" s="171">
        <v>25</v>
      </c>
      <c r="D33" s="171">
        <v>190.05</v>
      </c>
      <c r="E33" s="171">
        <v>0</v>
      </c>
      <c r="F33" s="171">
        <v>0</v>
      </c>
      <c r="G33" s="171">
        <v>58</v>
      </c>
      <c r="H33" s="171">
        <v>1496.6000000000001</v>
      </c>
      <c r="I33" s="171">
        <v>390</v>
      </c>
      <c r="J33" s="171">
        <v>1978.71</v>
      </c>
      <c r="K33" s="171">
        <v>127</v>
      </c>
      <c r="L33" s="171">
        <f>37+5018.24</f>
        <v>5055.24</v>
      </c>
      <c r="M33" s="171">
        <f t="shared" si="2"/>
        <v>600</v>
      </c>
      <c r="N33" s="171">
        <f t="shared" si="3"/>
        <v>8720.6</v>
      </c>
    </row>
    <row r="34" spans="1:14" ht="13.5" customHeight="1" x14ac:dyDescent="0.2">
      <c r="A34" s="170">
        <v>28</v>
      </c>
      <c r="B34" s="171" t="s">
        <v>34</v>
      </c>
      <c r="C34" s="171">
        <v>0</v>
      </c>
      <c r="D34" s="171">
        <v>0</v>
      </c>
      <c r="E34" s="171">
        <v>0</v>
      </c>
      <c r="F34" s="171">
        <v>0</v>
      </c>
      <c r="G34" s="171">
        <v>0</v>
      </c>
      <c r="H34" s="171">
        <v>0</v>
      </c>
      <c r="I34" s="171">
        <v>0</v>
      </c>
      <c r="J34" s="171">
        <v>0</v>
      </c>
      <c r="K34" s="171">
        <v>52431</v>
      </c>
      <c r="L34" s="171">
        <v>287565.68</v>
      </c>
      <c r="M34" s="171">
        <f t="shared" si="2"/>
        <v>52431</v>
      </c>
      <c r="N34" s="171">
        <f t="shared" si="3"/>
        <v>287565.68</v>
      </c>
    </row>
    <row r="35" spans="1:14" ht="13.5" customHeight="1" x14ac:dyDescent="0.2">
      <c r="A35" s="170">
        <v>29</v>
      </c>
      <c r="B35" s="171" t="s">
        <v>35</v>
      </c>
      <c r="C35" s="171">
        <v>0</v>
      </c>
      <c r="D35" s="171">
        <v>0</v>
      </c>
      <c r="E35" s="171">
        <v>0</v>
      </c>
      <c r="F35" s="171">
        <v>0</v>
      </c>
      <c r="G35" s="171">
        <v>2</v>
      </c>
      <c r="H35" s="171">
        <v>15.35</v>
      </c>
      <c r="I35" s="171">
        <v>0</v>
      </c>
      <c r="J35" s="171">
        <v>0</v>
      </c>
      <c r="K35" s="171">
        <v>85</v>
      </c>
      <c r="L35" s="171">
        <v>654.04</v>
      </c>
      <c r="M35" s="171">
        <f t="shared" si="2"/>
        <v>87</v>
      </c>
      <c r="N35" s="171">
        <f t="shared" si="3"/>
        <v>669.39</v>
      </c>
    </row>
    <row r="36" spans="1:14" ht="13.5" customHeight="1" x14ac:dyDescent="0.2">
      <c r="A36" s="170">
        <v>30</v>
      </c>
      <c r="B36" s="171" t="s">
        <v>36</v>
      </c>
      <c r="C36" s="171">
        <v>2</v>
      </c>
      <c r="D36" s="171">
        <v>96.3</v>
      </c>
      <c r="E36" s="171">
        <v>0</v>
      </c>
      <c r="F36" s="171">
        <v>0</v>
      </c>
      <c r="G36" s="171">
        <v>272</v>
      </c>
      <c r="H36" s="171">
        <v>8126.55</v>
      </c>
      <c r="I36" s="171">
        <v>11</v>
      </c>
      <c r="J36" s="171">
        <v>7.2799999999999994</v>
      </c>
      <c r="K36" s="171">
        <v>7102</v>
      </c>
      <c r="L36" s="171">
        <f>52582+12187.45</f>
        <v>64769.45</v>
      </c>
      <c r="M36" s="171">
        <f t="shared" si="2"/>
        <v>7387</v>
      </c>
      <c r="N36" s="171">
        <f t="shared" si="3"/>
        <v>72999.58</v>
      </c>
    </row>
    <row r="37" spans="1:14" ht="13.5" customHeight="1" x14ac:dyDescent="0.2">
      <c r="A37" s="170">
        <v>31</v>
      </c>
      <c r="B37" s="171" t="s">
        <v>37</v>
      </c>
      <c r="C37" s="171">
        <v>0</v>
      </c>
      <c r="D37" s="171">
        <v>0</v>
      </c>
      <c r="E37" s="171">
        <v>1</v>
      </c>
      <c r="F37" s="171">
        <v>0.5</v>
      </c>
      <c r="G37" s="171">
        <v>16</v>
      </c>
      <c r="H37" s="171">
        <v>602.59</v>
      </c>
      <c r="I37" s="171">
        <v>525</v>
      </c>
      <c r="J37" s="171">
        <v>1162.3</v>
      </c>
      <c r="K37" s="171">
        <v>41</v>
      </c>
      <c r="L37" s="171">
        <v>14719.71</v>
      </c>
      <c r="M37" s="171">
        <f t="shared" si="2"/>
        <v>583</v>
      </c>
      <c r="N37" s="171">
        <f t="shared" si="3"/>
        <v>16485.099999999999</v>
      </c>
    </row>
    <row r="38" spans="1:14" ht="13.5" customHeight="1" x14ac:dyDescent="0.2">
      <c r="A38" s="170">
        <v>32</v>
      </c>
      <c r="B38" s="171" t="s">
        <v>38</v>
      </c>
      <c r="C38" s="171">
        <v>0</v>
      </c>
      <c r="D38" s="171">
        <v>0</v>
      </c>
      <c r="E38" s="171">
        <v>0</v>
      </c>
      <c r="F38" s="171">
        <v>0</v>
      </c>
      <c r="G38" s="171">
        <v>0</v>
      </c>
      <c r="H38" s="171">
        <v>0</v>
      </c>
      <c r="I38" s="171">
        <v>0</v>
      </c>
      <c r="J38" s="171">
        <v>0</v>
      </c>
      <c r="K38" s="171">
        <v>0</v>
      </c>
      <c r="L38" s="171">
        <v>0</v>
      </c>
      <c r="M38" s="171">
        <f t="shared" si="2"/>
        <v>0</v>
      </c>
      <c r="N38" s="171">
        <f t="shared" si="3"/>
        <v>0</v>
      </c>
    </row>
    <row r="39" spans="1:14" ht="13.5" customHeight="1" x14ac:dyDescent="0.2">
      <c r="A39" s="170">
        <v>33</v>
      </c>
      <c r="B39" s="171" t="s">
        <v>39</v>
      </c>
      <c r="C39" s="171">
        <v>0</v>
      </c>
      <c r="D39" s="171">
        <v>0</v>
      </c>
      <c r="E39" s="171">
        <v>0</v>
      </c>
      <c r="F39" s="171">
        <v>0</v>
      </c>
      <c r="G39" s="171">
        <v>10</v>
      </c>
      <c r="H39" s="171">
        <v>277.95999999999998</v>
      </c>
      <c r="I39" s="171">
        <v>160</v>
      </c>
      <c r="J39" s="171">
        <v>472.66</v>
      </c>
      <c r="K39" s="171">
        <v>17</v>
      </c>
      <c r="L39" s="171">
        <f>12+2180.09</f>
        <v>2192.09</v>
      </c>
      <c r="M39" s="171">
        <f t="shared" si="2"/>
        <v>187</v>
      </c>
      <c r="N39" s="171">
        <f t="shared" si="3"/>
        <v>2942.71</v>
      </c>
    </row>
    <row r="40" spans="1:14" ht="13.5" customHeight="1" x14ac:dyDescent="0.2">
      <c r="A40" s="170">
        <v>34</v>
      </c>
      <c r="B40" s="171" t="s">
        <v>40</v>
      </c>
      <c r="C40" s="171">
        <v>0</v>
      </c>
      <c r="D40" s="171">
        <v>0</v>
      </c>
      <c r="E40" s="171">
        <v>18</v>
      </c>
      <c r="F40" s="171">
        <v>413.94</v>
      </c>
      <c r="G40" s="171">
        <v>2604</v>
      </c>
      <c r="H40" s="171">
        <v>80464.99000000002</v>
      </c>
      <c r="I40" s="171">
        <v>6732</v>
      </c>
      <c r="J40" s="171">
        <v>24361.86</v>
      </c>
      <c r="K40" s="171">
        <v>49478</v>
      </c>
      <c r="L40" s="171">
        <v>139967.21999999994</v>
      </c>
      <c r="M40" s="171">
        <f t="shared" si="2"/>
        <v>58832</v>
      </c>
      <c r="N40" s="171">
        <f t="shared" si="3"/>
        <v>245208.00999999995</v>
      </c>
    </row>
    <row r="41" spans="1:14" ht="13.5" customHeight="1" x14ac:dyDescent="0.2">
      <c r="A41" s="169"/>
      <c r="B41" s="174" t="s">
        <v>104</v>
      </c>
      <c r="C41" s="174">
        <f t="shared" ref="C41:N41" si="4">SUM(C19:C40)</f>
        <v>12358</v>
      </c>
      <c r="D41" s="174">
        <f t="shared" si="4"/>
        <v>87958.579999999987</v>
      </c>
      <c r="E41" s="174">
        <f t="shared" si="4"/>
        <v>1405</v>
      </c>
      <c r="F41" s="174">
        <f t="shared" si="4"/>
        <v>37311.749999999993</v>
      </c>
      <c r="G41" s="174">
        <f t="shared" si="4"/>
        <v>84403</v>
      </c>
      <c r="H41" s="174">
        <f t="shared" si="4"/>
        <v>1705209.6900000002</v>
      </c>
      <c r="I41" s="174">
        <f t="shared" si="4"/>
        <v>581109</v>
      </c>
      <c r="J41" s="174">
        <f t="shared" si="4"/>
        <v>929064.18000000028</v>
      </c>
      <c r="K41" s="174">
        <f t="shared" si="4"/>
        <v>2591700</v>
      </c>
      <c r="L41" s="174">
        <f t="shared" si="4"/>
        <v>4640484.5200000005</v>
      </c>
      <c r="M41" s="174">
        <f t="shared" si="4"/>
        <v>3270975</v>
      </c>
      <c r="N41" s="174">
        <f t="shared" si="4"/>
        <v>7400028.7200000007</v>
      </c>
    </row>
    <row r="42" spans="1:14" ht="24.95" customHeight="1" x14ac:dyDescent="0.2">
      <c r="A42" s="169"/>
      <c r="B42" s="175" t="s">
        <v>42</v>
      </c>
      <c r="C42" s="174">
        <f t="shared" ref="C42:N42" si="5">C41+C18</f>
        <v>13671</v>
      </c>
      <c r="D42" s="174">
        <f t="shared" si="5"/>
        <v>269234.54000000004</v>
      </c>
      <c r="E42" s="174">
        <f t="shared" si="5"/>
        <v>6252</v>
      </c>
      <c r="F42" s="174">
        <f t="shared" si="5"/>
        <v>144101.19</v>
      </c>
      <c r="G42" s="174">
        <f t="shared" si="5"/>
        <v>242870</v>
      </c>
      <c r="H42" s="174">
        <f t="shared" si="5"/>
        <v>3956351.4299999997</v>
      </c>
      <c r="I42" s="174">
        <f t="shared" si="5"/>
        <v>948321</v>
      </c>
      <c r="J42" s="174">
        <f t="shared" si="5"/>
        <v>2072880.67</v>
      </c>
      <c r="K42" s="174">
        <f t="shared" si="5"/>
        <v>3603418</v>
      </c>
      <c r="L42" s="174">
        <f t="shared" si="5"/>
        <v>15524385.330000009</v>
      </c>
      <c r="M42" s="174">
        <f t="shared" si="5"/>
        <v>4814532</v>
      </c>
      <c r="N42" s="174">
        <f t="shared" si="5"/>
        <v>21966953.160000011</v>
      </c>
    </row>
    <row r="43" spans="1:14" ht="13.5" customHeight="1" x14ac:dyDescent="0.2">
      <c r="A43" s="170">
        <v>35</v>
      </c>
      <c r="B43" s="171" t="s">
        <v>43</v>
      </c>
      <c r="C43" s="171">
        <v>0</v>
      </c>
      <c r="D43" s="171">
        <v>0</v>
      </c>
      <c r="E43" s="171">
        <v>0</v>
      </c>
      <c r="F43" s="171">
        <v>0</v>
      </c>
      <c r="G43" s="171">
        <v>142</v>
      </c>
      <c r="H43" s="171">
        <v>4334.22</v>
      </c>
      <c r="I43" s="171">
        <v>3276</v>
      </c>
      <c r="J43" s="171">
        <v>12640.369999999995</v>
      </c>
      <c r="K43" s="171">
        <v>24191</v>
      </c>
      <c r="L43" s="171">
        <v>66744.28</v>
      </c>
      <c r="M43" s="171">
        <f t="shared" ref="M43:M55" si="6">C43+E43+G43+I43+K43</f>
        <v>27609</v>
      </c>
      <c r="N43" s="171">
        <f t="shared" ref="N43:N55" si="7">D43+F43+H43+J43+L43</f>
        <v>83718.87</v>
      </c>
    </row>
    <row r="44" spans="1:14" ht="13.5" customHeight="1" x14ac:dyDescent="0.2">
      <c r="A44" s="170">
        <v>36</v>
      </c>
      <c r="B44" s="171" t="s">
        <v>44</v>
      </c>
      <c r="C44" s="171">
        <v>0</v>
      </c>
      <c r="D44" s="171">
        <v>0</v>
      </c>
      <c r="E44" s="171">
        <v>24</v>
      </c>
      <c r="F44" s="171">
        <v>603.78</v>
      </c>
      <c r="G44" s="171">
        <v>288</v>
      </c>
      <c r="H44" s="171">
        <v>9295.1400000000012</v>
      </c>
      <c r="I44" s="171">
        <v>6166</v>
      </c>
      <c r="J44" s="171">
        <v>11185.249999999996</v>
      </c>
      <c r="K44" s="171">
        <v>69497</v>
      </c>
      <c r="L44" s="171">
        <v>224620.10999999981</v>
      </c>
      <c r="M44" s="171">
        <f t="shared" si="6"/>
        <v>75975</v>
      </c>
      <c r="N44" s="171">
        <f t="shared" si="7"/>
        <v>245704.2799999998</v>
      </c>
    </row>
    <row r="45" spans="1:14" ht="13.5" customHeight="1" x14ac:dyDescent="0.2">
      <c r="A45" s="169"/>
      <c r="B45" s="174" t="s">
        <v>45</v>
      </c>
      <c r="C45" s="174">
        <f t="shared" ref="C45:N45" si="8">C44+C43</f>
        <v>0</v>
      </c>
      <c r="D45" s="174">
        <f t="shared" si="8"/>
        <v>0</v>
      </c>
      <c r="E45" s="174">
        <f t="shared" si="8"/>
        <v>24</v>
      </c>
      <c r="F45" s="174">
        <f t="shared" si="8"/>
        <v>603.78</v>
      </c>
      <c r="G45" s="174">
        <f t="shared" si="8"/>
        <v>430</v>
      </c>
      <c r="H45" s="174">
        <f t="shared" si="8"/>
        <v>13629.36</v>
      </c>
      <c r="I45" s="174">
        <f t="shared" si="8"/>
        <v>9442</v>
      </c>
      <c r="J45" s="174">
        <f t="shared" si="8"/>
        <v>23825.619999999992</v>
      </c>
      <c r="K45" s="174">
        <f t="shared" si="8"/>
        <v>93688</v>
      </c>
      <c r="L45" s="174">
        <f t="shared" si="8"/>
        <v>291364.38999999978</v>
      </c>
      <c r="M45" s="174">
        <f t="shared" si="8"/>
        <v>103584</v>
      </c>
      <c r="N45" s="174">
        <f t="shared" si="8"/>
        <v>329423.14999999979</v>
      </c>
    </row>
    <row r="46" spans="1:14" ht="13.5" customHeight="1" x14ac:dyDescent="0.2">
      <c r="A46" s="170">
        <v>37</v>
      </c>
      <c r="B46" s="171" t="s">
        <v>46</v>
      </c>
      <c r="C46" s="171">
        <v>0</v>
      </c>
      <c r="D46" s="171">
        <v>0</v>
      </c>
      <c r="E46" s="171">
        <v>0</v>
      </c>
      <c r="F46" s="171">
        <v>0</v>
      </c>
      <c r="G46" s="171">
        <v>0</v>
      </c>
      <c r="H46" s="171">
        <v>0</v>
      </c>
      <c r="I46" s="171">
        <v>5972</v>
      </c>
      <c r="J46" s="171">
        <v>11006</v>
      </c>
      <c r="K46" s="171">
        <v>0</v>
      </c>
      <c r="L46" s="171">
        <v>91403</v>
      </c>
      <c r="M46" s="171">
        <f t="shared" si="6"/>
        <v>5972</v>
      </c>
      <c r="N46" s="171">
        <f t="shared" si="7"/>
        <v>102409</v>
      </c>
    </row>
    <row r="47" spans="1:14" ht="13.5" customHeight="1" x14ac:dyDescent="0.2">
      <c r="A47" s="169"/>
      <c r="B47" s="174" t="s">
        <v>47</v>
      </c>
      <c r="C47" s="174">
        <f t="shared" ref="C47:L47" si="9">C46</f>
        <v>0</v>
      </c>
      <c r="D47" s="174">
        <f t="shared" si="9"/>
        <v>0</v>
      </c>
      <c r="E47" s="174">
        <f t="shared" si="9"/>
        <v>0</v>
      </c>
      <c r="F47" s="174">
        <f t="shared" si="9"/>
        <v>0</v>
      </c>
      <c r="G47" s="174">
        <f t="shared" si="9"/>
        <v>0</v>
      </c>
      <c r="H47" s="174">
        <f t="shared" si="9"/>
        <v>0</v>
      </c>
      <c r="I47" s="174">
        <f t="shared" si="9"/>
        <v>5972</v>
      </c>
      <c r="J47" s="174">
        <f t="shared" si="9"/>
        <v>11006</v>
      </c>
      <c r="K47" s="174">
        <f t="shared" si="9"/>
        <v>0</v>
      </c>
      <c r="L47" s="174">
        <f t="shared" si="9"/>
        <v>91403</v>
      </c>
      <c r="M47" s="174">
        <f t="shared" si="6"/>
        <v>5972</v>
      </c>
      <c r="N47" s="174">
        <f t="shared" si="7"/>
        <v>102409</v>
      </c>
    </row>
    <row r="48" spans="1:14" ht="13.5" customHeight="1" x14ac:dyDescent="0.2">
      <c r="A48" s="170">
        <v>38</v>
      </c>
      <c r="B48" s="171" t="s">
        <v>48</v>
      </c>
      <c r="C48" s="171">
        <v>0</v>
      </c>
      <c r="D48" s="171">
        <v>0</v>
      </c>
      <c r="E48" s="171">
        <v>0</v>
      </c>
      <c r="F48" s="171">
        <v>0</v>
      </c>
      <c r="G48" s="171">
        <v>4346</v>
      </c>
      <c r="H48" s="171">
        <v>60293.89</v>
      </c>
      <c r="I48" s="171">
        <v>2939</v>
      </c>
      <c r="J48" s="171">
        <v>2328.0300000000002</v>
      </c>
      <c r="K48" s="171">
        <v>83520</v>
      </c>
      <c r="L48" s="171">
        <f>5+244283.84</f>
        <v>244288.84</v>
      </c>
      <c r="M48" s="171">
        <f t="shared" si="6"/>
        <v>90805</v>
      </c>
      <c r="N48" s="171">
        <f t="shared" si="7"/>
        <v>306910.76</v>
      </c>
    </row>
    <row r="49" spans="1:14" ht="13.5" customHeight="1" x14ac:dyDescent="0.2">
      <c r="A49" s="170">
        <v>39</v>
      </c>
      <c r="B49" s="171" t="s">
        <v>49</v>
      </c>
      <c r="C49" s="171">
        <v>0</v>
      </c>
      <c r="D49" s="171">
        <v>0</v>
      </c>
      <c r="E49" s="171">
        <v>0</v>
      </c>
      <c r="F49" s="171">
        <v>0</v>
      </c>
      <c r="G49" s="171">
        <v>129</v>
      </c>
      <c r="H49" s="171">
        <v>1888.2400000000002</v>
      </c>
      <c r="I49" s="171">
        <v>0</v>
      </c>
      <c r="J49" s="171">
        <v>0</v>
      </c>
      <c r="K49" s="171">
        <v>19466</v>
      </c>
      <c r="L49" s="171">
        <v>28289.299999999992</v>
      </c>
      <c r="M49" s="171">
        <f t="shared" si="6"/>
        <v>19595</v>
      </c>
      <c r="N49" s="171">
        <f t="shared" si="7"/>
        <v>30177.539999999994</v>
      </c>
    </row>
    <row r="50" spans="1:14" ht="13.5" customHeight="1" x14ac:dyDescent="0.2">
      <c r="A50" s="170">
        <v>40</v>
      </c>
      <c r="B50" s="171" t="s">
        <v>50</v>
      </c>
      <c r="C50" s="171">
        <v>0</v>
      </c>
      <c r="D50" s="171">
        <v>0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2598</v>
      </c>
      <c r="L50" s="171">
        <f>1481+3728.34</f>
        <v>5209.34</v>
      </c>
      <c r="M50" s="171">
        <f t="shared" si="6"/>
        <v>2598</v>
      </c>
      <c r="N50" s="171">
        <f t="shared" si="7"/>
        <v>5209.34</v>
      </c>
    </row>
    <row r="51" spans="1:14" ht="13.5" customHeight="1" x14ac:dyDescent="0.2">
      <c r="A51" s="170">
        <v>41</v>
      </c>
      <c r="B51" s="171" t="s">
        <v>52</v>
      </c>
      <c r="C51" s="171">
        <v>0</v>
      </c>
      <c r="D51" s="171">
        <v>0</v>
      </c>
      <c r="E51" s="171">
        <v>0</v>
      </c>
      <c r="F51" s="171">
        <v>0</v>
      </c>
      <c r="G51" s="171">
        <v>752</v>
      </c>
      <c r="H51" s="171">
        <v>10842.69</v>
      </c>
      <c r="I51" s="171">
        <v>0</v>
      </c>
      <c r="J51" s="171">
        <v>0</v>
      </c>
      <c r="K51" s="171">
        <v>7410</v>
      </c>
      <c r="L51" s="171">
        <v>8460.6600000000017</v>
      </c>
      <c r="M51" s="171">
        <f t="shared" si="6"/>
        <v>8162</v>
      </c>
      <c r="N51" s="171">
        <f t="shared" si="7"/>
        <v>19303.350000000002</v>
      </c>
    </row>
    <row r="52" spans="1:14" ht="13.5" customHeight="1" x14ac:dyDescent="0.2">
      <c r="A52" s="170">
        <v>42</v>
      </c>
      <c r="B52" s="171" t="s">
        <v>1009</v>
      </c>
      <c r="C52" s="171">
        <v>0</v>
      </c>
      <c r="D52" s="171">
        <v>0</v>
      </c>
      <c r="E52" s="171">
        <v>1</v>
      </c>
      <c r="F52" s="171">
        <v>23.87</v>
      </c>
      <c r="G52" s="171">
        <v>68</v>
      </c>
      <c r="H52" s="171">
        <v>1055.76</v>
      </c>
      <c r="I52" s="171">
        <v>174</v>
      </c>
      <c r="J52" s="171">
        <v>1360.28</v>
      </c>
      <c r="K52" s="171">
        <v>768</v>
      </c>
      <c r="L52" s="171">
        <v>3659.08</v>
      </c>
      <c r="M52" s="171">
        <f t="shared" si="6"/>
        <v>1011</v>
      </c>
      <c r="N52" s="171">
        <f t="shared" si="7"/>
        <v>6098.99</v>
      </c>
    </row>
    <row r="53" spans="1:14" ht="13.5" customHeight="1" x14ac:dyDescent="0.2">
      <c r="A53" s="170">
        <v>43</v>
      </c>
      <c r="B53" s="171" t="s">
        <v>53</v>
      </c>
      <c r="C53" s="171">
        <v>43</v>
      </c>
      <c r="D53" s="171">
        <v>439.18</v>
      </c>
      <c r="E53" s="171">
        <v>0</v>
      </c>
      <c r="F53" s="171">
        <v>0</v>
      </c>
      <c r="G53" s="171">
        <v>115</v>
      </c>
      <c r="H53" s="171">
        <v>2025.06</v>
      </c>
      <c r="I53" s="171">
        <v>1833</v>
      </c>
      <c r="J53" s="171">
        <v>1480.87</v>
      </c>
      <c r="K53" s="171">
        <v>1121</v>
      </c>
      <c r="L53" s="171">
        <v>14587.76</v>
      </c>
      <c r="M53" s="171">
        <f t="shared" si="6"/>
        <v>3112</v>
      </c>
      <c r="N53" s="171">
        <f t="shared" si="7"/>
        <v>18532.87</v>
      </c>
    </row>
    <row r="54" spans="1:14" ht="13.5" customHeight="1" x14ac:dyDescent="0.2">
      <c r="A54" s="170">
        <v>44</v>
      </c>
      <c r="B54" s="171" t="s">
        <v>54</v>
      </c>
      <c r="C54" s="171">
        <v>0</v>
      </c>
      <c r="D54" s="171">
        <v>0</v>
      </c>
      <c r="E54" s="171">
        <v>0</v>
      </c>
      <c r="F54" s="171">
        <v>0</v>
      </c>
      <c r="G54" s="171">
        <v>343</v>
      </c>
      <c r="H54" s="171">
        <v>5045.5700000000006</v>
      </c>
      <c r="I54" s="171">
        <v>114</v>
      </c>
      <c r="J54" s="171">
        <v>137.12</v>
      </c>
      <c r="K54" s="171">
        <v>1267</v>
      </c>
      <c r="L54" s="171">
        <v>2199.7499999999995</v>
      </c>
      <c r="M54" s="171">
        <f t="shared" si="6"/>
        <v>1724</v>
      </c>
      <c r="N54" s="171">
        <f t="shared" si="7"/>
        <v>7382.4400000000005</v>
      </c>
    </row>
    <row r="55" spans="1:14" ht="13.5" customHeight="1" x14ac:dyDescent="0.2">
      <c r="A55" s="170">
        <v>45</v>
      </c>
      <c r="B55" s="171" t="s">
        <v>55</v>
      </c>
      <c r="C55" s="171">
        <v>0</v>
      </c>
      <c r="D55" s="171">
        <v>0</v>
      </c>
      <c r="E55" s="171">
        <v>0</v>
      </c>
      <c r="F55" s="171">
        <v>0</v>
      </c>
      <c r="G55" s="171">
        <v>0</v>
      </c>
      <c r="H55" s="171">
        <v>0</v>
      </c>
      <c r="I55" s="171">
        <v>0</v>
      </c>
      <c r="J55" s="171">
        <v>0</v>
      </c>
      <c r="K55" s="171">
        <v>8805</v>
      </c>
      <c r="L55" s="171">
        <v>3886.42</v>
      </c>
      <c r="M55" s="171">
        <f t="shared" si="6"/>
        <v>8805</v>
      </c>
      <c r="N55" s="171">
        <f t="shared" si="7"/>
        <v>3886.42</v>
      </c>
    </row>
    <row r="56" spans="1:14" ht="13.5" customHeight="1" x14ac:dyDescent="0.2">
      <c r="A56" s="169"/>
      <c r="B56" s="174" t="s">
        <v>56</v>
      </c>
      <c r="C56" s="174">
        <f>SUM(C48:C55)</f>
        <v>43</v>
      </c>
      <c r="D56" s="174">
        <f>SUM(D48:D55)</f>
        <v>439.18</v>
      </c>
      <c r="E56" s="174">
        <f>SUM(E48:E55)</f>
        <v>1</v>
      </c>
      <c r="F56" s="174">
        <f t="shared" ref="F56:N56" si="10">SUM(F48:F55)</f>
        <v>23.87</v>
      </c>
      <c r="G56" s="174">
        <f t="shared" si="10"/>
        <v>5753</v>
      </c>
      <c r="H56" s="174">
        <f t="shared" si="10"/>
        <v>81151.209999999992</v>
      </c>
      <c r="I56" s="174">
        <f t="shared" si="10"/>
        <v>5060</v>
      </c>
      <c r="J56" s="174">
        <f t="shared" si="10"/>
        <v>5306.3</v>
      </c>
      <c r="K56" s="174">
        <f t="shared" si="10"/>
        <v>124955</v>
      </c>
      <c r="L56" s="174">
        <f t="shared" si="10"/>
        <v>310581.15000000002</v>
      </c>
      <c r="M56" s="174">
        <f t="shared" si="10"/>
        <v>135812</v>
      </c>
      <c r="N56" s="174">
        <f t="shared" si="10"/>
        <v>397501.70999999996</v>
      </c>
    </row>
    <row r="57" spans="1:14" ht="13.5" customHeight="1" x14ac:dyDescent="0.2">
      <c r="A57" s="174"/>
      <c r="B57" s="174" t="s">
        <v>6</v>
      </c>
      <c r="C57" s="174">
        <f t="shared" ref="C57:N57" si="11">C56+C47+C45+C42</f>
        <v>13714</v>
      </c>
      <c r="D57" s="174">
        <f t="shared" si="11"/>
        <v>269673.72000000003</v>
      </c>
      <c r="E57" s="174">
        <f t="shared" si="11"/>
        <v>6277</v>
      </c>
      <c r="F57" s="174">
        <f t="shared" si="11"/>
        <v>144728.84</v>
      </c>
      <c r="G57" s="174">
        <f t="shared" si="11"/>
        <v>249053</v>
      </c>
      <c r="H57" s="174">
        <f t="shared" si="11"/>
        <v>4051131.9999999995</v>
      </c>
      <c r="I57" s="174">
        <f t="shared" si="11"/>
        <v>968795</v>
      </c>
      <c r="J57" s="174">
        <f t="shared" si="11"/>
        <v>2113018.59</v>
      </c>
      <c r="K57" s="174">
        <f t="shared" si="11"/>
        <v>3822061</v>
      </c>
      <c r="L57" s="174">
        <f t="shared" si="11"/>
        <v>16217733.870000008</v>
      </c>
      <c r="M57" s="174">
        <f t="shared" si="11"/>
        <v>5059900</v>
      </c>
      <c r="N57" s="174">
        <f t="shared" si="11"/>
        <v>22796287.020000011</v>
      </c>
    </row>
    <row r="58" spans="1:14" ht="13.5" customHeight="1" x14ac:dyDescent="0.2">
      <c r="A58" s="144"/>
      <c r="B58" s="144"/>
      <c r="C58" s="144"/>
      <c r="D58" s="144"/>
      <c r="E58" s="144"/>
      <c r="F58" s="144"/>
      <c r="G58" s="144"/>
      <c r="H58" s="145" t="s">
        <v>1073</v>
      </c>
      <c r="I58" s="144"/>
      <c r="J58" s="144"/>
      <c r="K58" s="144"/>
      <c r="L58" s="144"/>
      <c r="M58" s="144"/>
      <c r="N58" s="144"/>
    </row>
    <row r="59" spans="1:14" ht="13.5" customHeight="1" x14ac:dyDescent="0.2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</row>
    <row r="60" spans="1:14" ht="13.5" customHeight="1" x14ac:dyDescent="0.2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</row>
    <row r="61" spans="1:14" ht="13.5" customHeight="1" x14ac:dyDescent="0.2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</row>
    <row r="62" spans="1:14" ht="13.5" customHeight="1" x14ac:dyDescent="0.2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</row>
    <row r="63" spans="1:14" ht="13.5" customHeight="1" x14ac:dyDescent="0.2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</row>
    <row r="64" spans="1:14" ht="13.5" customHeight="1" x14ac:dyDescent="0.2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</row>
    <row r="65" spans="1:14" ht="13.5" customHeight="1" x14ac:dyDescent="0.2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</row>
    <row r="66" spans="1:14" ht="13.5" customHeight="1" x14ac:dyDescent="0.2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</row>
    <row r="67" spans="1:14" ht="13.5" customHeight="1" x14ac:dyDescent="0.2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</row>
    <row r="68" spans="1:14" ht="13.5" customHeight="1" x14ac:dyDescent="0.2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</row>
    <row r="69" spans="1:14" ht="13.5" customHeight="1" x14ac:dyDescent="0.2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</row>
    <row r="70" spans="1:14" ht="13.5" customHeight="1" x14ac:dyDescent="0.2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</row>
    <row r="71" spans="1:14" ht="13.5" customHeight="1" x14ac:dyDescent="0.2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</row>
    <row r="72" spans="1:14" ht="13.5" customHeight="1" x14ac:dyDescent="0.2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</row>
    <row r="73" spans="1:14" ht="13.5" customHeight="1" x14ac:dyDescent="0.2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</row>
    <row r="74" spans="1:14" ht="13.5" customHeight="1" x14ac:dyDescent="0.2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</row>
    <row r="75" spans="1:14" ht="13.5" customHeight="1" x14ac:dyDescent="0.2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</row>
    <row r="76" spans="1:14" ht="13.5" customHeight="1" x14ac:dyDescent="0.2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</row>
    <row r="77" spans="1:14" ht="13.5" customHeight="1" x14ac:dyDescent="0.2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</row>
    <row r="78" spans="1:14" ht="13.5" customHeight="1" x14ac:dyDescent="0.2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</row>
    <row r="79" spans="1:14" ht="13.5" customHeight="1" x14ac:dyDescent="0.2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</row>
    <row r="80" spans="1:14" ht="13.5" customHeight="1" x14ac:dyDescent="0.2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</row>
    <row r="81" spans="1:14" ht="13.5" customHeight="1" x14ac:dyDescent="0.2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</row>
    <row r="82" spans="1:14" ht="13.5" customHeight="1" x14ac:dyDescent="0.2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</row>
    <row r="83" spans="1:14" ht="13.5" customHeight="1" x14ac:dyDescent="0.2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</row>
    <row r="84" spans="1:14" ht="13.5" customHeight="1" x14ac:dyDescent="0.2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</row>
    <row r="85" spans="1:14" ht="13.5" customHeight="1" x14ac:dyDescent="0.2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</row>
    <row r="86" spans="1:14" ht="13.5" customHeight="1" x14ac:dyDescent="0.2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</row>
    <row r="87" spans="1:14" ht="13.5" customHeight="1" x14ac:dyDescent="0.2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</row>
    <row r="88" spans="1:14" ht="13.5" customHeight="1" x14ac:dyDescent="0.2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</row>
    <row r="89" spans="1:14" ht="13.5" customHeight="1" x14ac:dyDescent="0.2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</row>
  </sheetData>
  <mergeCells count="10">
    <mergeCell ref="E3:F4"/>
    <mergeCell ref="G3:H4"/>
    <mergeCell ref="I3:J4"/>
    <mergeCell ref="K3:L4"/>
    <mergeCell ref="A1:N1"/>
    <mergeCell ref="A2:A5"/>
    <mergeCell ref="B2:B5"/>
    <mergeCell ref="C2:N2"/>
    <mergeCell ref="C3:D4"/>
    <mergeCell ref="M3:N4"/>
  </mergeCells>
  <pageMargins left="0.94488188976377963" right="0.19685039370078741" top="0.98425196850393704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26</vt:i4>
      </vt:variant>
    </vt:vector>
  </HeadingPairs>
  <TitlesOfParts>
    <vt:vector size="61" baseType="lpstr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Aadh_Auh_31</vt:lpstr>
      <vt:lpstr>Aadhaar Auth_31</vt:lpstr>
      <vt:lpstr>Sheet1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Minority_OS_20!Print_Area</vt:lpstr>
      <vt:lpstr>MSMEoutstanding_5!Print_Area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'Pri Sec_outstanding_6'!Print_Area</vt:lpstr>
      <vt:lpstr>SCST_Disb_23!Print_Area</vt:lpstr>
      <vt:lpstr>SCST_OS_22!Print_Area</vt:lpstr>
      <vt:lpstr>SHGs_19!Print_Area</vt:lpstr>
      <vt:lpstr>'Weaker Sec_7'!Print_Area</vt:lpstr>
      <vt:lpstr>Women_24!Print_Area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SHUBHAM MISHRA</dc:creator>
  <cp:lastModifiedBy>SHUBAM MISHRA</cp:lastModifiedBy>
  <cp:lastPrinted>2024-10-08T06:01:54Z</cp:lastPrinted>
  <dcterms:created xsi:type="dcterms:W3CDTF">2015-10-29T06:25:08Z</dcterms:created>
  <dcterms:modified xsi:type="dcterms:W3CDTF">2024-10-15T09:26:49Z</dcterms:modified>
</cp:coreProperties>
</file>