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198TH SLBC MEETING\198TH SLBC MEETING\data table\"/>
    </mc:Choice>
  </mc:AlternateContent>
  <xr:revisionPtr revIDLastSave="0" documentId="13_ncr:1_{CFC724C6-5C8F-4D92-BEEA-54B89350D05F}" xr6:coauthVersionLast="47" xr6:coauthVersionMax="47" xr10:uidLastSave="{00000000-0000-0000-0000-000000000000}"/>
  <bookViews>
    <workbookView xWindow="-110" yWindow="-110" windowWidth="19420" windowHeight="11500" firstSheet="9" activeTab="9" xr2:uid="{00000000-000D-0000-FFFF-FFFF00000000}"/>
  </bookViews>
  <sheets>
    <sheet name="Branch ATM_1" sheetId="1" r:id="rId1"/>
    <sheet name="CD Ratio_2" sheetId="2" r:id="rId2"/>
    <sheet name="CD Ratio_3(i)" sheetId="3" r:id="rId3"/>
    <sheet name="CD Ratio_3(ii)Dist" sheetId="4" r:id="rId4"/>
    <sheet name="OutstandingAgri_4" sheetId="5" r:id="rId5"/>
    <sheet name="MSMEoutstanding_5" sheetId="6" r:id="rId6"/>
    <sheet name="Pri Sec_outstanding_6" sheetId="7" r:id="rId7"/>
    <sheet name="Weaker Sec_7" sheetId="8" r:id="rId8"/>
    <sheet name="NPS_OS_8" sheetId="9" r:id="rId9"/>
    <sheet name="ACP_Agri_9(i)" sheetId="10" r:id="rId10"/>
    <sheet name="ACP_Agri_9(ii)" sheetId="11" r:id="rId11"/>
    <sheet name="ACP_MSME_10" sheetId="12" r:id="rId12"/>
    <sheet name="ACP_PS_11(i)" sheetId="13" r:id="rId13"/>
    <sheet name="ACP_PS_11(ii)" sheetId="14" r:id="rId14"/>
    <sheet name="ACP_NPS_12" sheetId="15" r:id="rId15"/>
    <sheet name="NPA_13" sheetId="16" r:id="rId16"/>
    <sheet name="NPA_PS_14" sheetId="17" r:id="rId17"/>
    <sheet name="NPA_NPS_15" sheetId="18" r:id="rId18"/>
    <sheet name="NPA_Govt. Sch16" sheetId="19" r:id="rId19"/>
    <sheet name="KCC_17" sheetId="20" r:id="rId20"/>
    <sheet name="Education Loan_18" sheetId="21" r:id="rId21"/>
    <sheet name="SHGs_19" sheetId="22" r:id="rId22"/>
    <sheet name="Restructured Acs_33" sheetId="23" state="hidden" r:id="rId23"/>
    <sheet name="Minority_OS_20" sheetId="24" r:id="rId24"/>
    <sheet name="SCST_OS_22" sheetId="26" r:id="rId25"/>
    <sheet name="SCST_Disb_23" sheetId="27" r:id="rId26"/>
    <sheet name="Women_24" sheetId="28" r:id="rId27"/>
    <sheet name="PMJDY_25" sheetId="29" state="hidden" r:id="rId28"/>
    <sheet name="RSETIs_26" sheetId="30" state="hidden" r:id="rId29"/>
    <sheet name="MUDRA_27" sheetId="31" state="hidden" r:id="rId30"/>
    <sheet name="SUI_28_Dist." sheetId="32" state="hidden" r:id="rId31"/>
    <sheet name="PMAY_29" sheetId="33" state="hidden" r:id="rId32"/>
    <sheet name="Aadh_Auh_31" sheetId="34" state="hidden" r:id="rId33"/>
    <sheet name="Aadhaar Auth_31" sheetId="35" state="hidden" r:id="rId34"/>
    <sheet name="Sheet1" sheetId="36" state="hidden" r:id="rId35"/>
  </sheets>
  <definedNames>
    <definedName name="_xlnm._FilterDatabase" localSheetId="9" hidden="1">'ACP_Agri_9(i)'!$H$5:$K$48</definedName>
    <definedName name="_xlnm._FilterDatabase" localSheetId="10" hidden="1">'ACP_Agri_9(ii)'!$M$5:$P$54</definedName>
    <definedName name="_xlnm._FilterDatabase" localSheetId="11" hidden="1">ACP_MSME_10!$C$5:$P$54</definedName>
    <definedName name="_xlnm._FilterDatabase" localSheetId="13" hidden="1">'ACP_PS_11(ii)'!$S$5:$T$54</definedName>
    <definedName name="_xlnm._FilterDatabase" localSheetId="1" hidden="1">'CD Ratio_2'!$F$5:$H$52</definedName>
    <definedName name="_xlnm._FilterDatabase" localSheetId="2" hidden="1">'CD Ratio_3(i)'!$C$5:$J$53</definedName>
    <definedName name="_xlnm._FilterDatabase" localSheetId="3" hidden="1">'CD Ratio_3(ii)Dist'!$A$4:$E$61</definedName>
    <definedName name="_xlnm._FilterDatabase" localSheetId="5" hidden="1">MSMEoutstanding_5!$C$5:$N$46</definedName>
    <definedName name="_xlnm._FilterDatabase" localSheetId="4" hidden="1">OutstandingAgri_4!$C$5:$L$45</definedName>
    <definedName name="_xlnm._FilterDatabase" localSheetId="6" hidden="1">'Pri Sec_outstanding_6'!$C$5:$P$49</definedName>
    <definedName name="CompanyName">#REF!</definedName>
    <definedName name="CustomerLookup">#REF!</definedName>
    <definedName name="Invoice_No">#REF!</definedName>
    <definedName name="_xlnm.Print_Area" localSheetId="9">'ACP_Agri_9(i)'!$A$1:$L$56</definedName>
    <definedName name="_xlnm.Print_Area" localSheetId="10">'ACP_Agri_9(ii)'!$A$1:$Q$56</definedName>
    <definedName name="_xlnm.Print_Area" localSheetId="11">ACP_MSME_10!$A$1:$Q$56</definedName>
    <definedName name="_xlnm.Print_Area" localSheetId="14">ACP_NPS_12!$A$1:$Q$56</definedName>
    <definedName name="_xlnm.Print_Area" localSheetId="12">'ACP_PS_11(i)'!$A$1:$Q$56</definedName>
    <definedName name="_xlnm.Print_Area" localSheetId="13">'ACP_PS_11(ii)'!$A$1:$U$56</definedName>
    <definedName name="_xlnm.Print_Area" localSheetId="0">'Branch ATM_1'!$A$1:$G$59</definedName>
    <definedName name="_xlnm.Print_Area" localSheetId="1">'CD Ratio_2'!$A$1:$K$58</definedName>
    <definedName name="_xlnm.Print_Area" localSheetId="2">'CD Ratio_3(i)'!$A$1:$J$58</definedName>
    <definedName name="_xlnm.Print_Area" localSheetId="3">'CD Ratio_3(ii)Dist'!$A$1:$E$61</definedName>
    <definedName name="_xlnm.Print_Area" localSheetId="20">'Education Loan_18'!$A$1:$N$56</definedName>
    <definedName name="_xlnm.Print_Area" localSheetId="19">KCC_17!$A$1:$F$56</definedName>
    <definedName name="_xlnm.Print_Area" localSheetId="23">Minority_OS_20!$A$1:$P$56</definedName>
    <definedName name="_xlnm.Print_Area" localSheetId="5">MSMEoutstanding_5!$A$1:$O$56</definedName>
    <definedName name="_xlnm.Print_Area" localSheetId="15">NPA_13!$A$1:$G$56</definedName>
    <definedName name="_xlnm.Print_Area" localSheetId="18">'NPA_Govt. Sch16'!$A$1:$AA$56</definedName>
    <definedName name="_xlnm.Print_Area" localSheetId="17">NPA_NPS_15!$A$1:$K$56</definedName>
    <definedName name="_xlnm.Print_Area" localSheetId="16">NPA_PS_14!$A$1:$Q$56</definedName>
    <definedName name="_xlnm.Print_Area" localSheetId="8">NPS_OS_8!$A$1:$N$56</definedName>
    <definedName name="_xlnm.Print_Area" localSheetId="4">OutstandingAgri_4!$A$1:$M$56</definedName>
    <definedName name="_xlnm.Print_Area" localSheetId="6">'Pri Sec_outstanding_6'!$A$1:$Q$56</definedName>
    <definedName name="_xlnm.Print_Area" localSheetId="25">SCST_Disb_23!$A$1:$F$56</definedName>
    <definedName name="_xlnm.Print_Area" localSheetId="24">SCST_OS_22!$A$1:$F$56</definedName>
    <definedName name="_xlnm.Print_Area" localSheetId="7">'Weaker Sec_7'!$A$1:$S$56</definedName>
    <definedName name="_xlnm.Print_Area" localSheetId="26">Women_24!$A$1:$F$56</definedName>
    <definedName name="rngInvoic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9" l="1"/>
  <c r="N7" i="9"/>
  <c r="N9" i="9"/>
  <c r="N10" i="9"/>
  <c r="N11" i="9"/>
  <c r="N13" i="9"/>
  <c r="K13" i="18" s="1"/>
  <c r="N15" i="9"/>
  <c r="N16" i="9"/>
  <c r="K16" i="18" s="1"/>
  <c r="N17" i="9"/>
  <c r="F17" i="16" s="1"/>
  <c r="N19" i="9"/>
  <c r="K19" i="18" s="1"/>
  <c r="N20" i="9"/>
  <c r="N26" i="9"/>
  <c r="N27" i="9"/>
  <c r="N28" i="9"/>
  <c r="N29" i="9"/>
  <c r="N31" i="9"/>
  <c r="K31" i="18" s="1"/>
  <c r="N34" i="9"/>
  <c r="N35" i="9"/>
  <c r="N36" i="9"/>
  <c r="N37" i="9"/>
  <c r="K37" i="18" s="1"/>
  <c r="N39" i="9"/>
  <c r="K39" i="18" s="1"/>
  <c r="N42" i="9"/>
  <c r="N43" i="9" s="1"/>
  <c r="N48" i="9"/>
  <c r="N49" i="9"/>
  <c r="F49" i="16" s="1"/>
  <c r="N50" i="9"/>
  <c r="N51" i="9"/>
  <c r="N53" i="9"/>
  <c r="AA7" i="19"/>
  <c r="AA8" i="19"/>
  <c r="AA9" i="19"/>
  <c r="AA10" i="19"/>
  <c r="AA11" i="19"/>
  <c r="AA12" i="19"/>
  <c r="AA13" i="19"/>
  <c r="AA14" i="19"/>
  <c r="AA15" i="19"/>
  <c r="AA16" i="19"/>
  <c r="AA17" i="19"/>
  <c r="X18" i="19"/>
  <c r="Z18" i="19"/>
  <c r="AA18" i="19"/>
  <c r="AA19" i="19"/>
  <c r="AA25" i="19"/>
  <c r="AA26" i="19"/>
  <c r="AA27" i="19"/>
  <c r="AA28" i="19"/>
  <c r="AA29" i="19"/>
  <c r="AA36" i="19"/>
  <c r="AA39" i="19"/>
  <c r="X40" i="19"/>
  <c r="Z40" i="19"/>
  <c r="AA40" i="19" s="1"/>
  <c r="X41" i="19"/>
  <c r="AA42" i="19"/>
  <c r="AA43" i="19"/>
  <c r="X45" i="19"/>
  <c r="Z45" i="19"/>
  <c r="AA46" i="19"/>
  <c r="AA51" i="19"/>
  <c r="X54" i="19"/>
  <c r="Z54" i="19"/>
  <c r="AA54" i="19"/>
  <c r="X55" i="19"/>
  <c r="V7" i="19"/>
  <c r="V8" i="19"/>
  <c r="V9" i="19"/>
  <c r="V10" i="19"/>
  <c r="V11" i="19"/>
  <c r="V12" i="19"/>
  <c r="V13" i="19"/>
  <c r="V14" i="19"/>
  <c r="V15" i="19"/>
  <c r="V16" i="19"/>
  <c r="V17" i="19"/>
  <c r="S18" i="19"/>
  <c r="U18" i="19"/>
  <c r="V18" i="19"/>
  <c r="V26" i="19"/>
  <c r="V27" i="19"/>
  <c r="V28" i="19"/>
  <c r="V29" i="19"/>
  <c r="S40" i="19"/>
  <c r="U40" i="19"/>
  <c r="V40" i="19"/>
  <c r="S41" i="19"/>
  <c r="U41" i="19"/>
  <c r="U55" i="19" s="1"/>
  <c r="V55" i="19" s="1"/>
  <c r="V41" i="19"/>
  <c r="V42" i="19"/>
  <c r="V43" i="19"/>
  <c r="V44" i="19"/>
  <c r="V45" i="19"/>
  <c r="S54" i="19"/>
  <c r="F54" i="22"/>
  <c r="U54" i="19"/>
  <c r="S55" i="19"/>
  <c r="Q7" i="19"/>
  <c r="Q8" i="19"/>
  <c r="Q9" i="19"/>
  <c r="Q10" i="19"/>
  <c r="Q11" i="19"/>
  <c r="Q12" i="19"/>
  <c r="Q14" i="19"/>
  <c r="Q15" i="19"/>
  <c r="Q17" i="19"/>
  <c r="N40" i="19"/>
  <c r="Q42" i="19"/>
  <c r="N43" i="19"/>
  <c r="P43" i="19"/>
  <c r="Q43" i="19"/>
  <c r="Q44" i="19"/>
  <c r="N45" i="19"/>
  <c r="P45" i="19"/>
  <c r="Q45" i="19"/>
  <c r="L7" i="19"/>
  <c r="L8" i="19"/>
  <c r="L9" i="19"/>
  <c r="L10" i="19"/>
  <c r="L11" i="19"/>
  <c r="L12" i="19"/>
  <c r="L13" i="19"/>
  <c r="L14" i="19"/>
  <c r="L15" i="19"/>
  <c r="L16" i="19"/>
  <c r="L17" i="19"/>
  <c r="I18" i="19"/>
  <c r="K18" i="19"/>
  <c r="L18" i="19"/>
  <c r="L19" i="19"/>
  <c r="L26" i="19"/>
  <c r="L27" i="19"/>
  <c r="L28" i="19"/>
  <c r="L29" i="19"/>
  <c r="I40" i="19"/>
  <c r="K40" i="19"/>
  <c r="K41" i="19" s="1"/>
  <c r="L40" i="19"/>
  <c r="I41" i="19"/>
  <c r="L42" i="19"/>
  <c r="L43" i="19"/>
  <c r="I45" i="19"/>
  <c r="K45" i="19"/>
  <c r="I54" i="19"/>
  <c r="K54" i="19"/>
  <c r="I55" i="19"/>
  <c r="G7" i="19"/>
  <c r="G9" i="19"/>
  <c r="G10" i="19"/>
  <c r="G11" i="19"/>
  <c r="G12" i="19"/>
  <c r="G13" i="19"/>
  <c r="G14" i="19"/>
  <c r="G15" i="19"/>
  <c r="G16" i="19"/>
  <c r="G17" i="19"/>
  <c r="D18" i="19"/>
  <c r="F18" i="19"/>
  <c r="G18" i="19"/>
  <c r="G19" i="19"/>
  <c r="G27" i="19"/>
  <c r="G29" i="19"/>
  <c r="D40" i="19"/>
  <c r="F40" i="19"/>
  <c r="G40" i="19"/>
  <c r="D41" i="19"/>
  <c r="F41" i="19"/>
  <c r="G41" i="19"/>
  <c r="G42" i="19"/>
  <c r="G43" i="19"/>
  <c r="D45" i="19"/>
  <c r="F45" i="19"/>
  <c r="F54" i="19"/>
  <c r="D55" i="19"/>
  <c r="F55" i="19"/>
  <c r="G55" i="19"/>
  <c r="G54" i="7"/>
  <c r="G45" i="7"/>
  <c r="G43" i="7"/>
  <c r="G40" i="7"/>
  <c r="G18" i="7"/>
  <c r="G41" i="7"/>
  <c r="G55" i="7"/>
  <c r="G54" i="9"/>
  <c r="G45" i="9"/>
  <c r="G43" i="9"/>
  <c r="G40" i="9"/>
  <c r="G41" i="9" s="1"/>
  <c r="G18" i="9"/>
  <c r="H54" i="7"/>
  <c r="H45" i="7"/>
  <c r="H43" i="7"/>
  <c r="H40" i="7"/>
  <c r="H18" i="7"/>
  <c r="H41" i="7"/>
  <c r="H55" i="7"/>
  <c r="H54" i="9"/>
  <c r="H55" i="9" s="1"/>
  <c r="H45" i="9"/>
  <c r="H43" i="9"/>
  <c r="H40" i="9"/>
  <c r="H41" i="9" s="1"/>
  <c r="H18" i="9"/>
  <c r="F54" i="7"/>
  <c r="F45" i="7"/>
  <c r="F43" i="7"/>
  <c r="F40" i="7"/>
  <c r="F18" i="7"/>
  <c r="F41" i="7"/>
  <c r="F55" i="7"/>
  <c r="F54" i="9"/>
  <c r="F45" i="9"/>
  <c r="F43" i="9"/>
  <c r="F40" i="9"/>
  <c r="F18" i="9"/>
  <c r="D54" i="5"/>
  <c r="D55" i="5" s="1"/>
  <c r="D45" i="5"/>
  <c r="D43" i="5"/>
  <c r="D40" i="5"/>
  <c r="D18" i="5"/>
  <c r="D41" i="5"/>
  <c r="F54" i="5"/>
  <c r="F55" i="5" s="1"/>
  <c r="F55" i="20" s="1"/>
  <c r="F45" i="5"/>
  <c r="F43" i="5"/>
  <c r="F40" i="5"/>
  <c r="F18" i="5"/>
  <c r="F41" i="5"/>
  <c r="L44" i="9"/>
  <c r="L45" i="9" s="1"/>
  <c r="O7" i="24"/>
  <c r="I7" i="8"/>
  <c r="P7" i="24"/>
  <c r="J7" i="8"/>
  <c r="O8" i="24"/>
  <c r="I8" i="8"/>
  <c r="P8" i="24"/>
  <c r="J8" i="8"/>
  <c r="O9" i="24"/>
  <c r="I9" i="8"/>
  <c r="P9" i="24"/>
  <c r="J9" i="8"/>
  <c r="O10" i="24"/>
  <c r="I10" i="8"/>
  <c r="P10" i="24"/>
  <c r="J10" i="8"/>
  <c r="O11" i="24"/>
  <c r="I11" i="8"/>
  <c r="P11" i="24"/>
  <c r="J11" i="8"/>
  <c r="O12" i="24"/>
  <c r="I12" i="8"/>
  <c r="P12" i="24"/>
  <c r="J12" i="8"/>
  <c r="O13" i="24"/>
  <c r="I13" i="8"/>
  <c r="P13" i="24"/>
  <c r="J13" i="8"/>
  <c r="O14" i="24"/>
  <c r="I14" i="8"/>
  <c r="P14" i="24"/>
  <c r="J14" i="8"/>
  <c r="O15" i="24"/>
  <c r="I15" i="8"/>
  <c r="P15" i="24"/>
  <c r="J15" i="8"/>
  <c r="O16" i="24"/>
  <c r="I16" i="8"/>
  <c r="P16" i="24"/>
  <c r="J16" i="8"/>
  <c r="O17" i="24"/>
  <c r="I17" i="8"/>
  <c r="P17" i="24"/>
  <c r="J17" i="8"/>
  <c r="O6" i="24"/>
  <c r="O18" i="24"/>
  <c r="I18" i="8"/>
  <c r="P6" i="24"/>
  <c r="P18" i="24"/>
  <c r="J18" i="8"/>
  <c r="O19" i="24"/>
  <c r="I19" i="8"/>
  <c r="P19" i="24"/>
  <c r="J19" i="8"/>
  <c r="O20" i="24"/>
  <c r="I20" i="8"/>
  <c r="P20" i="24"/>
  <c r="J20" i="8"/>
  <c r="O21" i="24"/>
  <c r="I21" i="8"/>
  <c r="P21" i="24"/>
  <c r="J21" i="8"/>
  <c r="O22" i="24"/>
  <c r="I22" i="8"/>
  <c r="P22" i="24"/>
  <c r="J22" i="8"/>
  <c r="O23" i="24"/>
  <c r="I23" i="8"/>
  <c r="P23" i="24"/>
  <c r="J23" i="8"/>
  <c r="O24" i="24"/>
  <c r="I24" i="8"/>
  <c r="P24" i="24"/>
  <c r="J24" i="8"/>
  <c r="O25" i="24"/>
  <c r="I25" i="8"/>
  <c r="P25" i="24"/>
  <c r="J25" i="8"/>
  <c r="O26" i="24"/>
  <c r="I26" i="8"/>
  <c r="P26" i="24"/>
  <c r="J26" i="8"/>
  <c r="O27" i="24"/>
  <c r="I27" i="8"/>
  <c r="P27" i="24"/>
  <c r="J27" i="8"/>
  <c r="O28" i="24"/>
  <c r="I28" i="8"/>
  <c r="P28" i="24"/>
  <c r="J28" i="8"/>
  <c r="O29" i="24"/>
  <c r="I29" i="8"/>
  <c r="P29" i="24"/>
  <c r="J29" i="8"/>
  <c r="O30" i="24"/>
  <c r="I30" i="8"/>
  <c r="P30" i="24"/>
  <c r="J30" i="8"/>
  <c r="O31" i="24"/>
  <c r="I31" i="8"/>
  <c r="P31" i="24"/>
  <c r="J31" i="8"/>
  <c r="O32" i="24"/>
  <c r="I32" i="8"/>
  <c r="P32" i="24"/>
  <c r="J32" i="8"/>
  <c r="O33" i="24"/>
  <c r="I33" i="8"/>
  <c r="P33" i="24"/>
  <c r="J33" i="8"/>
  <c r="O34" i="24"/>
  <c r="I34" i="8"/>
  <c r="P34" i="24"/>
  <c r="J34" i="8"/>
  <c r="O35" i="24"/>
  <c r="I35" i="8"/>
  <c r="P35" i="24"/>
  <c r="J35" i="8"/>
  <c r="O36" i="24"/>
  <c r="I36" i="8"/>
  <c r="P36" i="24"/>
  <c r="J36" i="8"/>
  <c r="O37" i="24"/>
  <c r="I37" i="8"/>
  <c r="P37" i="24"/>
  <c r="J37" i="8"/>
  <c r="O38" i="24"/>
  <c r="I38" i="8"/>
  <c r="P38" i="24"/>
  <c r="J38" i="8"/>
  <c r="O39" i="24"/>
  <c r="I39" i="8"/>
  <c r="P39" i="24"/>
  <c r="J39" i="8"/>
  <c r="O40" i="24"/>
  <c r="I40" i="8"/>
  <c r="P40" i="24"/>
  <c r="J40" i="8"/>
  <c r="O41" i="24"/>
  <c r="I41" i="8"/>
  <c r="P41" i="24"/>
  <c r="J41" i="8"/>
  <c r="O42" i="24"/>
  <c r="I42" i="8"/>
  <c r="P42" i="24"/>
  <c r="J42" i="8"/>
  <c r="C43" i="24"/>
  <c r="E43" i="24"/>
  <c r="G43" i="24"/>
  <c r="I43" i="24"/>
  <c r="K43" i="24"/>
  <c r="M43" i="24"/>
  <c r="O43" i="24"/>
  <c r="I43" i="8"/>
  <c r="D43" i="24"/>
  <c r="F43" i="24"/>
  <c r="H43" i="24"/>
  <c r="J43" i="24"/>
  <c r="L43" i="24"/>
  <c r="N43" i="24"/>
  <c r="P43" i="24"/>
  <c r="J43" i="8"/>
  <c r="C45" i="24"/>
  <c r="E45" i="24"/>
  <c r="G45" i="24"/>
  <c r="I45" i="24"/>
  <c r="K45" i="24"/>
  <c r="M45" i="24"/>
  <c r="O45" i="24"/>
  <c r="I45" i="8"/>
  <c r="D45" i="24"/>
  <c r="F45" i="24"/>
  <c r="H45" i="24"/>
  <c r="J45" i="24"/>
  <c r="L45" i="24"/>
  <c r="N45" i="24"/>
  <c r="P45" i="24"/>
  <c r="J45" i="8"/>
  <c r="O46" i="24"/>
  <c r="I46" i="8"/>
  <c r="P46" i="24"/>
  <c r="J46" i="8"/>
  <c r="O47" i="24"/>
  <c r="I47" i="8"/>
  <c r="P47" i="24"/>
  <c r="J47" i="8"/>
  <c r="O48" i="24"/>
  <c r="I48" i="8"/>
  <c r="P48" i="24"/>
  <c r="J48" i="8"/>
  <c r="O49" i="24"/>
  <c r="I49" i="8"/>
  <c r="P49" i="24"/>
  <c r="J49" i="8"/>
  <c r="O50" i="24"/>
  <c r="I50" i="8"/>
  <c r="P50" i="24"/>
  <c r="J50" i="8"/>
  <c r="O51" i="24"/>
  <c r="I51" i="8"/>
  <c r="P51" i="24"/>
  <c r="J51" i="8"/>
  <c r="O52" i="24"/>
  <c r="I52" i="8"/>
  <c r="P52" i="24"/>
  <c r="J52" i="8"/>
  <c r="O53" i="24"/>
  <c r="I53" i="8"/>
  <c r="P53" i="24"/>
  <c r="J53" i="8"/>
  <c r="O54" i="24"/>
  <c r="I54" i="8"/>
  <c r="P54" i="24"/>
  <c r="J54" i="8"/>
  <c r="O55" i="24"/>
  <c r="I55" i="8"/>
  <c r="P55" i="24"/>
  <c r="J55" i="8"/>
  <c r="J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C18" i="26"/>
  <c r="E18" i="26"/>
  <c r="E18" i="8"/>
  <c r="D18" i="26"/>
  <c r="F18" i="26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C40" i="26"/>
  <c r="E40" i="26"/>
  <c r="E40" i="8"/>
  <c r="D40" i="26"/>
  <c r="F40" i="26"/>
  <c r="F40" i="8"/>
  <c r="C41" i="26"/>
  <c r="E41" i="26"/>
  <c r="E41" i="8"/>
  <c r="D41" i="26"/>
  <c r="F41" i="26"/>
  <c r="F41" i="8"/>
  <c r="E42" i="8"/>
  <c r="F42" i="8"/>
  <c r="C43" i="26"/>
  <c r="E43" i="26"/>
  <c r="E43" i="8"/>
  <c r="D43" i="26"/>
  <c r="F43" i="26"/>
  <c r="F43" i="8"/>
  <c r="C45" i="26"/>
  <c r="E45" i="26"/>
  <c r="E45" i="8"/>
  <c r="D45" i="26"/>
  <c r="F45" i="26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C54" i="26"/>
  <c r="E54" i="26"/>
  <c r="E54" i="8"/>
  <c r="D54" i="26"/>
  <c r="F54" i="26"/>
  <c r="F54" i="8"/>
  <c r="C55" i="26"/>
  <c r="E55" i="26"/>
  <c r="E55" i="8"/>
  <c r="D55" i="26"/>
  <c r="F55" i="26"/>
  <c r="F55" i="8"/>
  <c r="F6" i="8"/>
  <c r="I6" i="8"/>
  <c r="E6" i="8"/>
  <c r="S7" i="15"/>
  <c r="S8" i="15"/>
  <c r="S9" i="15"/>
  <c r="S10" i="15"/>
  <c r="S11" i="15"/>
  <c r="S12" i="15"/>
  <c r="S13" i="15"/>
  <c r="S14" i="15"/>
  <c r="S15" i="15"/>
  <c r="S16" i="15"/>
  <c r="S17" i="15"/>
  <c r="S6" i="15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5" i="4"/>
  <c r="K19" i="21"/>
  <c r="L19" i="21"/>
  <c r="K20" i="21"/>
  <c r="L20" i="21"/>
  <c r="K21" i="21"/>
  <c r="L21" i="21"/>
  <c r="K22" i="21"/>
  <c r="L22" i="21"/>
  <c r="K23" i="21"/>
  <c r="L23" i="21"/>
  <c r="K24" i="21"/>
  <c r="L24" i="21"/>
  <c r="K25" i="21"/>
  <c r="L25" i="21"/>
  <c r="K26" i="21"/>
  <c r="L26" i="21"/>
  <c r="K27" i="21"/>
  <c r="L27" i="21"/>
  <c r="K28" i="21"/>
  <c r="L28" i="21"/>
  <c r="K29" i="21"/>
  <c r="L29" i="21"/>
  <c r="K30" i="21"/>
  <c r="L30" i="21"/>
  <c r="K31" i="21"/>
  <c r="L31" i="21"/>
  <c r="K32" i="21"/>
  <c r="L32" i="21"/>
  <c r="K33" i="21"/>
  <c r="L33" i="21"/>
  <c r="K34" i="21"/>
  <c r="L34" i="21"/>
  <c r="K35" i="21"/>
  <c r="L35" i="21"/>
  <c r="K36" i="21"/>
  <c r="L36" i="21"/>
  <c r="K37" i="21"/>
  <c r="L37" i="21"/>
  <c r="K38" i="21"/>
  <c r="L38" i="21"/>
  <c r="K39" i="21"/>
  <c r="L39" i="21"/>
  <c r="L23" i="9"/>
  <c r="N23" i="9" s="1"/>
  <c r="L52" i="9"/>
  <c r="N52" i="9" s="1"/>
  <c r="E40" i="13"/>
  <c r="F40" i="13"/>
  <c r="E43" i="13"/>
  <c r="F43" i="13"/>
  <c r="E45" i="13"/>
  <c r="F45" i="13"/>
  <c r="C40" i="13"/>
  <c r="C18" i="13"/>
  <c r="C41" i="13"/>
  <c r="D40" i="13"/>
  <c r="D18" i="13"/>
  <c r="D41" i="13"/>
  <c r="C43" i="13"/>
  <c r="D43" i="13"/>
  <c r="C45" i="13"/>
  <c r="D45" i="13"/>
  <c r="L47" i="9"/>
  <c r="N47" i="9" s="1"/>
  <c r="L25" i="9"/>
  <c r="N25" i="9" s="1"/>
  <c r="L21" i="9"/>
  <c r="L8" i="9"/>
  <c r="L14" i="9"/>
  <c r="N14" i="9" s="1"/>
  <c r="L22" i="9"/>
  <c r="N22" i="9" s="1"/>
  <c r="L24" i="9"/>
  <c r="N24" i="9" s="1"/>
  <c r="L30" i="9"/>
  <c r="N30" i="9" s="1"/>
  <c r="L32" i="9"/>
  <c r="N32" i="9" s="1"/>
  <c r="L38" i="9"/>
  <c r="N38" i="9" s="1"/>
  <c r="L33" i="9"/>
  <c r="N33" i="9" s="1"/>
  <c r="L46" i="9"/>
  <c r="N46" i="9" s="1"/>
  <c r="L12" i="9"/>
  <c r="N12" i="9" s="1"/>
  <c r="F56" i="2"/>
  <c r="G56" i="2"/>
  <c r="H56" i="2"/>
  <c r="F56" i="3"/>
  <c r="F7" i="3"/>
  <c r="N7" i="6"/>
  <c r="L7" i="5"/>
  <c r="P7" i="7"/>
  <c r="Q7" i="7" s="1"/>
  <c r="F9" i="3"/>
  <c r="N9" i="6"/>
  <c r="L9" i="5"/>
  <c r="P9" i="7"/>
  <c r="Q9" i="7" s="1"/>
  <c r="F10" i="3"/>
  <c r="N10" i="6"/>
  <c r="L10" i="5"/>
  <c r="P10" i="7"/>
  <c r="Q10" i="7" s="1"/>
  <c r="F11" i="3"/>
  <c r="N11" i="6"/>
  <c r="L11" i="5"/>
  <c r="P11" i="7"/>
  <c r="Q11" i="7" s="1"/>
  <c r="F15" i="3"/>
  <c r="N15" i="6"/>
  <c r="L15" i="5"/>
  <c r="P15" i="7"/>
  <c r="F15" i="16" s="1"/>
  <c r="F17" i="3"/>
  <c r="N17" i="6"/>
  <c r="L17" i="5"/>
  <c r="P17" i="7"/>
  <c r="Q17" i="7" s="1"/>
  <c r="F19" i="3"/>
  <c r="N19" i="6"/>
  <c r="L19" i="5"/>
  <c r="P19" i="7"/>
  <c r="Q19" i="7" s="1"/>
  <c r="F20" i="3"/>
  <c r="N20" i="6"/>
  <c r="L20" i="5"/>
  <c r="P20" i="7"/>
  <c r="Q20" i="7" s="1"/>
  <c r="F26" i="3"/>
  <c r="N26" i="6"/>
  <c r="L26" i="5"/>
  <c r="P26" i="7"/>
  <c r="F27" i="3"/>
  <c r="N27" i="6"/>
  <c r="L27" i="5"/>
  <c r="P27" i="7"/>
  <c r="F28" i="3"/>
  <c r="N28" i="6"/>
  <c r="L28" i="5"/>
  <c r="P28" i="7"/>
  <c r="Q28" i="7" s="1"/>
  <c r="F29" i="3"/>
  <c r="N29" i="6"/>
  <c r="L29" i="5"/>
  <c r="P29" i="7"/>
  <c r="F31" i="3"/>
  <c r="N31" i="6"/>
  <c r="L31" i="5"/>
  <c r="P31" i="7"/>
  <c r="F31" i="16" s="1"/>
  <c r="F34" i="3"/>
  <c r="N34" i="6"/>
  <c r="L34" i="5"/>
  <c r="P34" i="7"/>
  <c r="F34" i="16" s="1"/>
  <c r="G34" i="16" s="1"/>
  <c r="F35" i="3"/>
  <c r="N35" i="6"/>
  <c r="L35" i="5"/>
  <c r="P35" i="7"/>
  <c r="F35" i="16" s="1"/>
  <c r="G35" i="16" s="1"/>
  <c r="F36" i="3"/>
  <c r="N36" i="6"/>
  <c r="L36" i="5"/>
  <c r="P36" i="7"/>
  <c r="Q36" i="17" s="1"/>
  <c r="F37" i="3"/>
  <c r="N37" i="6"/>
  <c r="L37" i="5"/>
  <c r="P37" i="7"/>
  <c r="Q37" i="17" s="1"/>
  <c r="F39" i="3"/>
  <c r="N39" i="6"/>
  <c r="L39" i="5"/>
  <c r="P39" i="7"/>
  <c r="F42" i="3"/>
  <c r="N42" i="6"/>
  <c r="L42" i="5"/>
  <c r="P42" i="7"/>
  <c r="Q42" i="7" s="1"/>
  <c r="F43" i="2"/>
  <c r="G43" i="2"/>
  <c r="H43" i="2"/>
  <c r="F43" i="3"/>
  <c r="N43" i="7"/>
  <c r="L43" i="7"/>
  <c r="J43" i="7"/>
  <c r="D43" i="7"/>
  <c r="D43" i="6"/>
  <c r="F43" i="6"/>
  <c r="H43" i="6"/>
  <c r="J43" i="6"/>
  <c r="L43" i="6"/>
  <c r="N43" i="6"/>
  <c r="H43" i="5"/>
  <c r="J43" i="5"/>
  <c r="L43" i="5"/>
  <c r="P43" i="7"/>
  <c r="F48" i="3"/>
  <c r="N48" i="6"/>
  <c r="L48" i="5"/>
  <c r="P48" i="7"/>
  <c r="F48" i="16" s="1"/>
  <c r="G48" i="16" s="1"/>
  <c r="F49" i="3"/>
  <c r="N49" i="6"/>
  <c r="L49" i="5"/>
  <c r="P49" i="7"/>
  <c r="F50" i="3"/>
  <c r="N50" i="6"/>
  <c r="L50" i="5"/>
  <c r="P50" i="7"/>
  <c r="F51" i="3"/>
  <c r="N51" i="6"/>
  <c r="L51" i="5"/>
  <c r="P51" i="7"/>
  <c r="F8" i="3"/>
  <c r="F12" i="3"/>
  <c r="F13" i="3"/>
  <c r="F14" i="3"/>
  <c r="F16" i="3"/>
  <c r="F18" i="2"/>
  <c r="G18" i="2"/>
  <c r="H18" i="2"/>
  <c r="F18" i="3"/>
  <c r="F21" i="3"/>
  <c r="F22" i="3"/>
  <c r="F23" i="3"/>
  <c r="F24" i="3"/>
  <c r="F25" i="3"/>
  <c r="F30" i="3"/>
  <c r="F32" i="3"/>
  <c r="F33" i="3"/>
  <c r="F38" i="3"/>
  <c r="F40" i="2"/>
  <c r="G40" i="2"/>
  <c r="H40" i="2"/>
  <c r="F40" i="3"/>
  <c r="F41" i="2"/>
  <c r="G41" i="2"/>
  <c r="H41" i="2"/>
  <c r="F41" i="3"/>
  <c r="F46" i="3"/>
  <c r="F47" i="3"/>
  <c r="F52" i="3"/>
  <c r="F53" i="3"/>
  <c r="F54" i="2"/>
  <c r="G54" i="2"/>
  <c r="H54" i="2"/>
  <c r="F54" i="3"/>
  <c r="F6" i="3"/>
  <c r="M6" i="6"/>
  <c r="N6" i="6"/>
  <c r="M7" i="6"/>
  <c r="M8" i="6"/>
  <c r="N8" i="6"/>
  <c r="M9" i="6"/>
  <c r="M10" i="6"/>
  <c r="M11" i="6"/>
  <c r="M12" i="6"/>
  <c r="N12" i="6"/>
  <c r="M13" i="6"/>
  <c r="N13" i="6"/>
  <c r="M14" i="6"/>
  <c r="N14" i="6"/>
  <c r="M15" i="6"/>
  <c r="M16" i="6"/>
  <c r="N16" i="6"/>
  <c r="M17" i="6"/>
  <c r="I19" i="2"/>
  <c r="I20" i="2"/>
  <c r="I23" i="2"/>
  <c r="I25" i="2"/>
  <c r="I26" i="2"/>
  <c r="I27" i="2"/>
  <c r="I28" i="2"/>
  <c r="I29" i="2"/>
  <c r="I30" i="2"/>
  <c r="I34" i="2"/>
  <c r="I36" i="2"/>
  <c r="I39" i="2"/>
  <c r="F56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E41" i="1"/>
  <c r="D41" i="1"/>
  <c r="C41" i="1"/>
  <c r="F41" i="1"/>
  <c r="F43" i="1"/>
  <c r="F45" i="1"/>
  <c r="E46" i="1"/>
  <c r="D46" i="1"/>
  <c r="C46" i="1"/>
  <c r="F46" i="1"/>
  <c r="F47" i="1"/>
  <c r="F48" i="1"/>
  <c r="F49" i="1"/>
  <c r="F50" i="1"/>
  <c r="F51" i="1"/>
  <c r="F52" i="1"/>
  <c r="F53" i="1"/>
  <c r="F54" i="1"/>
  <c r="F8" i="1"/>
  <c r="F9" i="1"/>
  <c r="F10" i="1"/>
  <c r="F11" i="1"/>
  <c r="F12" i="1"/>
  <c r="F13" i="1"/>
  <c r="O45" i="19"/>
  <c r="M45" i="19"/>
  <c r="O43" i="19"/>
  <c r="M43" i="19"/>
  <c r="O18" i="19"/>
  <c r="P18" i="19"/>
  <c r="S10" i="7"/>
  <c r="T10" i="7"/>
  <c r="R10" i="7"/>
  <c r="R7" i="8"/>
  <c r="R8" i="8"/>
  <c r="R9" i="8"/>
  <c r="R10" i="8"/>
  <c r="R11" i="8"/>
  <c r="R12" i="8"/>
  <c r="R13" i="8"/>
  <c r="R14" i="8"/>
  <c r="R15" i="8"/>
  <c r="R16" i="8"/>
  <c r="R17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2" i="8"/>
  <c r="R43" i="8"/>
  <c r="R45" i="8"/>
  <c r="R46" i="8"/>
  <c r="R47" i="8"/>
  <c r="R48" i="8"/>
  <c r="R49" i="8"/>
  <c r="R50" i="8"/>
  <c r="R51" i="8"/>
  <c r="R52" i="8"/>
  <c r="R53" i="8"/>
  <c r="R54" i="8"/>
  <c r="R40" i="8"/>
  <c r="Y18" i="19"/>
  <c r="W18" i="19"/>
  <c r="T18" i="19"/>
  <c r="R18" i="19"/>
  <c r="N18" i="19"/>
  <c r="Q18" i="19"/>
  <c r="J18" i="19"/>
  <c r="H18" i="19"/>
  <c r="E18" i="19"/>
  <c r="M18" i="19"/>
  <c r="AA6" i="19"/>
  <c r="V6" i="19"/>
  <c r="Q6" i="19"/>
  <c r="L6" i="19"/>
  <c r="G6" i="19"/>
  <c r="D54" i="8"/>
  <c r="G54" i="8"/>
  <c r="H54" i="8"/>
  <c r="K54" i="8"/>
  <c r="L54" i="8"/>
  <c r="M54" i="8"/>
  <c r="N54" i="8"/>
  <c r="O54" i="8"/>
  <c r="P54" i="8"/>
  <c r="D45" i="8"/>
  <c r="G45" i="8"/>
  <c r="H45" i="8"/>
  <c r="K45" i="8"/>
  <c r="L45" i="8"/>
  <c r="M45" i="8"/>
  <c r="N45" i="8"/>
  <c r="O45" i="8"/>
  <c r="P45" i="8"/>
  <c r="D43" i="8"/>
  <c r="G43" i="8"/>
  <c r="H43" i="8"/>
  <c r="K43" i="8"/>
  <c r="L43" i="8"/>
  <c r="M43" i="8"/>
  <c r="N43" i="8"/>
  <c r="O43" i="8"/>
  <c r="P43" i="8"/>
  <c r="D40" i="8"/>
  <c r="G40" i="8"/>
  <c r="H40" i="8"/>
  <c r="K40" i="8"/>
  <c r="L40" i="8"/>
  <c r="M40" i="8"/>
  <c r="N40" i="8"/>
  <c r="O40" i="8"/>
  <c r="P40" i="8"/>
  <c r="D18" i="8"/>
  <c r="G18" i="8"/>
  <c r="H18" i="8"/>
  <c r="K18" i="8"/>
  <c r="K41" i="8"/>
  <c r="K55" i="8"/>
  <c r="L18" i="8"/>
  <c r="L41" i="8"/>
  <c r="M18" i="8"/>
  <c r="N18" i="8"/>
  <c r="O18" i="8"/>
  <c r="P18" i="8"/>
  <c r="C18" i="8"/>
  <c r="P41" i="8"/>
  <c r="P55" i="8"/>
  <c r="O41" i="8"/>
  <c r="O55" i="8"/>
  <c r="N41" i="8"/>
  <c r="N55" i="8"/>
  <c r="M41" i="8"/>
  <c r="M55" i="8"/>
  <c r="L55" i="8"/>
  <c r="G41" i="8"/>
  <c r="G55" i="8"/>
  <c r="H41" i="8"/>
  <c r="H55" i="8"/>
  <c r="D41" i="8"/>
  <c r="D55" i="8"/>
  <c r="Q45" i="8"/>
  <c r="Q46" i="8"/>
  <c r="Q47" i="8"/>
  <c r="Q48" i="8"/>
  <c r="Q49" i="8"/>
  <c r="Q50" i="8"/>
  <c r="Q51" i="8"/>
  <c r="Q52" i="8"/>
  <c r="Q53" i="8"/>
  <c r="Q54" i="8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C60" i="4"/>
  <c r="D60" i="4"/>
  <c r="E60" i="4" s="1"/>
  <c r="D40" i="2"/>
  <c r="E40" i="2"/>
  <c r="D18" i="2"/>
  <c r="E18" i="2"/>
  <c r="C43" i="7"/>
  <c r="E43" i="7"/>
  <c r="I43" i="7"/>
  <c r="K43" i="7"/>
  <c r="M43" i="7"/>
  <c r="C45" i="5"/>
  <c r="E45" i="5"/>
  <c r="G45" i="5"/>
  <c r="H45" i="5"/>
  <c r="I45" i="5"/>
  <c r="J45" i="5"/>
  <c r="F44" i="3"/>
  <c r="F55" i="3"/>
  <c r="D7" i="3"/>
  <c r="D8" i="3"/>
  <c r="D9" i="3"/>
  <c r="D10" i="3"/>
  <c r="D11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2" i="3"/>
  <c r="D44" i="3"/>
  <c r="D46" i="3"/>
  <c r="D47" i="3"/>
  <c r="D48" i="3"/>
  <c r="D49" i="3"/>
  <c r="D50" i="3"/>
  <c r="D51" i="3"/>
  <c r="D52" i="3"/>
  <c r="D53" i="3"/>
  <c r="D55" i="3"/>
  <c r="D6" i="3"/>
  <c r="I44" i="3"/>
  <c r="I42" i="3"/>
  <c r="D18" i="3"/>
  <c r="I35" i="3"/>
  <c r="I10" i="3"/>
  <c r="I49" i="3"/>
  <c r="I34" i="3"/>
  <c r="I22" i="3"/>
  <c r="I9" i="3"/>
  <c r="I33" i="3"/>
  <c r="I20" i="3"/>
  <c r="I8" i="3"/>
  <c r="I23" i="3"/>
  <c r="I47" i="3"/>
  <c r="I32" i="3"/>
  <c r="I19" i="3"/>
  <c r="I7" i="3"/>
  <c r="I50" i="3"/>
  <c r="I48" i="3"/>
  <c r="I46" i="3"/>
  <c r="I31" i="3"/>
  <c r="I30" i="3"/>
  <c r="I17" i="3"/>
  <c r="I29" i="3"/>
  <c r="I16" i="3"/>
  <c r="I15" i="3"/>
  <c r="I27" i="3"/>
  <c r="I26" i="3"/>
  <c r="I52" i="3"/>
  <c r="I37" i="3"/>
  <c r="I25" i="3"/>
  <c r="I12" i="3"/>
  <c r="I28" i="3"/>
  <c r="I55" i="3"/>
  <c r="I39" i="3"/>
  <c r="I14" i="3"/>
  <c r="I53" i="3"/>
  <c r="I38" i="3"/>
  <c r="I13" i="3"/>
  <c r="I51" i="3"/>
  <c r="I36" i="3"/>
  <c r="I24" i="3"/>
  <c r="I11" i="3"/>
  <c r="I21" i="3"/>
  <c r="D40" i="3"/>
  <c r="J6" i="3"/>
  <c r="D41" i="3"/>
  <c r="D43" i="16"/>
  <c r="D55" i="16" s="1"/>
  <c r="C43" i="16"/>
  <c r="D43" i="28"/>
  <c r="E43" i="28"/>
  <c r="F43" i="28"/>
  <c r="C43" i="28"/>
  <c r="F43" i="21"/>
  <c r="G43" i="21"/>
  <c r="H43" i="21"/>
  <c r="M43" i="21"/>
  <c r="N43" i="21"/>
  <c r="E43" i="21"/>
  <c r="P43" i="13"/>
  <c r="O43" i="13"/>
  <c r="N43" i="13"/>
  <c r="M43" i="13"/>
  <c r="K43" i="13"/>
  <c r="J43" i="13"/>
  <c r="I43" i="13"/>
  <c r="H43" i="13"/>
  <c r="D43" i="9"/>
  <c r="E43" i="9"/>
  <c r="I43" i="9"/>
  <c r="J43" i="9"/>
  <c r="K43" i="9"/>
  <c r="L43" i="9"/>
  <c r="C43" i="9"/>
  <c r="C43" i="8"/>
  <c r="D44" i="1"/>
  <c r="E44" i="1"/>
  <c r="C44" i="1"/>
  <c r="F44" i="1"/>
  <c r="G44" i="1"/>
  <c r="Y54" i="19"/>
  <c r="Y40" i="19"/>
  <c r="W40" i="19"/>
  <c r="T40" i="19"/>
  <c r="R40" i="19"/>
  <c r="O40" i="19"/>
  <c r="M40" i="19"/>
  <c r="J40" i="19"/>
  <c r="H40" i="19"/>
  <c r="E40" i="19"/>
  <c r="M41" i="19"/>
  <c r="E41" i="19"/>
  <c r="O41" i="19"/>
  <c r="Y41" i="19"/>
  <c r="P41" i="19"/>
  <c r="Q41" i="19" s="1"/>
  <c r="W41" i="19"/>
  <c r="N41" i="19"/>
  <c r="H41" i="19"/>
  <c r="J41" i="19"/>
  <c r="R41" i="19"/>
  <c r="T41" i="19"/>
  <c r="K9" i="5"/>
  <c r="K10" i="5"/>
  <c r="K11" i="5"/>
  <c r="K12" i="5"/>
  <c r="K13" i="5"/>
  <c r="K14" i="5"/>
  <c r="K15" i="5"/>
  <c r="K16" i="5"/>
  <c r="K17" i="5"/>
  <c r="K19" i="5"/>
  <c r="G35" i="10"/>
  <c r="D19" i="1"/>
  <c r="E19" i="1"/>
  <c r="G13" i="10"/>
  <c r="G14" i="10"/>
  <c r="C45" i="17"/>
  <c r="D45" i="17"/>
  <c r="J18" i="15"/>
  <c r="I18" i="15"/>
  <c r="Q50" i="14"/>
  <c r="Q51" i="14"/>
  <c r="Q52" i="14"/>
  <c r="J45" i="11"/>
  <c r="K45" i="11"/>
  <c r="I45" i="11"/>
  <c r="H45" i="11"/>
  <c r="I18" i="10"/>
  <c r="H18" i="10"/>
  <c r="H40" i="10"/>
  <c r="I40" i="10"/>
  <c r="I41" i="10" s="1"/>
  <c r="I55" i="10" s="1"/>
  <c r="H43" i="10"/>
  <c r="I43" i="10"/>
  <c r="H45" i="10"/>
  <c r="I45" i="10"/>
  <c r="H54" i="10"/>
  <c r="I54" i="10"/>
  <c r="N46" i="6"/>
  <c r="M44" i="6"/>
  <c r="D45" i="6"/>
  <c r="E45" i="6"/>
  <c r="F45" i="6"/>
  <c r="G45" i="6"/>
  <c r="H45" i="6"/>
  <c r="I45" i="6"/>
  <c r="J45" i="6"/>
  <c r="K45" i="6"/>
  <c r="L44" i="6"/>
  <c r="L45" i="6"/>
  <c r="I40" i="5"/>
  <c r="M22" i="6"/>
  <c r="N22" i="6"/>
  <c r="K22" i="2"/>
  <c r="K23" i="2"/>
  <c r="J23" i="2"/>
  <c r="J25" i="2"/>
  <c r="I45" i="18"/>
  <c r="J45" i="18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O24" i="6"/>
  <c r="O28" i="6"/>
  <c r="O30" i="6"/>
  <c r="J52" i="3"/>
  <c r="O53" i="6"/>
  <c r="G40" i="3"/>
  <c r="G18" i="3"/>
  <c r="E40" i="5"/>
  <c r="E40" i="20"/>
  <c r="G40" i="5"/>
  <c r="H40" i="5"/>
  <c r="J40" i="5"/>
  <c r="F45" i="20"/>
  <c r="K7" i="21"/>
  <c r="L7" i="21"/>
  <c r="K8" i="21"/>
  <c r="L8" i="21"/>
  <c r="K9" i="21"/>
  <c r="L9" i="21"/>
  <c r="K10" i="21"/>
  <c r="L10" i="21"/>
  <c r="K11" i="21"/>
  <c r="L11" i="21"/>
  <c r="K12" i="21"/>
  <c r="L12" i="21"/>
  <c r="K13" i="21"/>
  <c r="L13" i="21"/>
  <c r="K14" i="21"/>
  <c r="L14" i="21"/>
  <c r="K15" i="21"/>
  <c r="L15" i="21"/>
  <c r="K16" i="21"/>
  <c r="L16" i="21"/>
  <c r="K17" i="21"/>
  <c r="L17" i="21"/>
  <c r="K42" i="21"/>
  <c r="K43" i="21"/>
  <c r="L42" i="21"/>
  <c r="L43" i="21"/>
  <c r="K44" i="21"/>
  <c r="L44" i="21"/>
  <c r="K46" i="21"/>
  <c r="L46" i="21"/>
  <c r="K47" i="21"/>
  <c r="L47" i="21"/>
  <c r="K48" i="21"/>
  <c r="L48" i="21"/>
  <c r="K49" i="21"/>
  <c r="L49" i="21"/>
  <c r="K50" i="21"/>
  <c r="L50" i="21"/>
  <c r="K51" i="21"/>
  <c r="L51" i="21"/>
  <c r="K52" i="21"/>
  <c r="L52" i="21"/>
  <c r="K53" i="21"/>
  <c r="L53" i="21"/>
  <c r="L6" i="21"/>
  <c r="K6" i="21"/>
  <c r="C18" i="6"/>
  <c r="D18" i="6"/>
  <c r="E18" i="6"/>
  <c r="F18" i="6"/>
  <c r="G18" i="6"/>
  <c r="H18" i="6"/>
  <c r="I18" i="6"/>
  <c r="J18" i="6"/>
  <c r="K31" i="5"/>
  <c r="E31" i="17"/>
  <c r="K32" i="5"/>
  <c r="L32" i="5"/>
  <c r="E32" i="17"/>
  <c r="K33" i="5"/>
  <c r="L33" i="5"/>
  <c r="E33" i="17"/>
  <c r="K34" i="5"/>
  <c r="E34" i="17"/>
  <c r="K35" i="5"/>
  <c r="K36" i="5"/>
  <c r="E36" i="17"/>
  <c r="K37" i="5"/>
  <c r="E37" i="17"/>
  <c r="L30" i="5"/>
  <c r="P7" i="12"/>
  <c r="P8" i="12"/>
  <c r="Q8" i="12"/>
  <c r="P9" i="12"/>
  <c r="Q9" i="12"/>
  <c r="P10" i="12"/>
  <c r="Q10" i="12"/>
  <c r="P11" i="12"/>
  <c r="P12" i="12"/>
  <c r="Q12" i="12"/>
  <c r="P13" i="12"/>
  <c r="P14" i="12"/>
  <c r="Q14" i="12"/>
  <c r="P15" i="12"/>
  <c r="P16" i="12"/>
  <c r="P17" i="12"/>
  <c r="Q17" i="12"/>
  <c r="O7" i="12"/>
  <c r="O8" i="12"/>
  <c r="O9" i="12"/>
  <c r="O10" i="12"/>
  <c r="O11" i="12"/>
  <c r="O12" i="12"/>
  <c r="O13" i="12"/>
  <c r="O14" i="12"/>
  <c r="O15" i="12"/>
  <c r="O16" i="12"/>
  <c r="O17" i="12"/>
  <c r="D54" i="12"/>
  <c r="E54" i="12"/>
  <c r="F54" i="12"/>
  <c r="G54" i="12"/>
  <c r="H54" i="12"/>
  <c r="I54" i="12"/>
  <c r="J54" i="12"/>
  <c r="K54" i="12"/>
  <c r="L54" i="12"/>
  <c r="M54" i="12"/>
  <c r="N54" i="12"/>
  <c r="K18" i="12"/>
  <c r="P9" i="15"/>
  <c r="Q9" i="15"/>
  <c r="P10" i="15"/>
  <c r="Q10" i="15"/>
  <c r="P7" i="11"/>
  <c r="O7" i="11"/>
  <c r="S7" i="14" s="1"/>
  <c r="F7" i="20"/>
  <c r="F8" i="20"/>
  <c r="F9" i="20"/>
  <c r="F10" i="20"/>
  <c r="F11" i="20"/>
  <c r="F12" i="20"/>
  <c r="F13" i="20"/>
  <c r="F14" i="20"/>
  <c r="F15" i="20"/>
  <c r="F16" i="20"/>
  <c r="F17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2" i="20"/>
  <c r="F44" i="20"/>
  <c r="F46" i="20"/>
  <c r="F47" i="20"/>
  <c r="F48" i="20"/>
  <c r="F49" i="20"/>
  <c r="F50" i="20"/>
  <c r="F51" i="20"/>
  <c r="F52" i="20"/>
  <c r="F53" i="20"/>
  <c r="E7" i="20"/>
  <c r="E8" i="20"/>
  <c r="E9" i="20"/>
  <c r="E10" i="20"/>
  <c r="E11" i="20"/>
  <c r="E12" i="20"/>
  <c r="E13" i="20"/>
  <c r="E14" i="20"/>
  <c r="E15" i="20"/>
  <c r="E16" i="20"/>
  <c r="E17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2" i="20"/>
  <c r="E44" i="20"/>
  <c r="E46" i="20"/>
  <c r="E47" i="20"/>
  <c r="E48" i="20"/>
  <c r="E49" i="20"/>
  <c r="E50" i="20"/>
  <c r="E51" i="20"/>
  <c r="E52" i="20"/>
  <c r="E53" i="20"/>
  <c r="D7" i="20"/>
  <c r="D8" i="20"/>
  <c r="D9" i="20"/>
  <c r="D10" i="20"/>
  <c r="D11" i="20"/>
  <c r="D12" i="20"/>
  <c r="D13" i="20"/>
  <c r="D14" i="20"/>
  <c r="D15" i="20"/>
  <c r="D16" i="20"/>
  <c r="D17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2" i="20"/>
  <c r="D44" i="20"/>
  <c r="D46" i="20"/>
  <c r="D47" i="20"/>
  <c r="D48" i="20"/>
  <c r="D49" i="20"/>
  <c r="D50" i="20"/>
  <c r="D51" i="20"/>
  <c r="D52" i="20"/>
  <c r="D53" i="20"/>
  <c r="C7" i="20"/>
  <c r="C8" i="20"/>
  <c r="C9" i="20"/>
  <c r="C10" i="20"/>
  <c r="C11" i="20"/>
  <c r="C12" i="20"/>
  <c r="C13" i="20"/>
  <c r="C14" i="20"/>
  <c r="C15" i="20"/>
  <c r="C16" i="20"/>
  <c r="C17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2" i="20"/>
  <c r="C44" i="20"/>
  <c r="C46" i="20"/>
  <c r="C47" i="20"/>
  <c r="C48" i="20"/>
  <c r="C49" i="20"/>
  <c r="C50" i="20"/>
  <c r="C51" i="20"/>
  <c r="C52" i="20"/>
  <c r="C53" i="20"/>
  <c r="G54" i="3"/>
  <c r="G43" i="3"/>
  <c r="D56" i="2"/>
  <c r="E56" i="2"/>
  <c r="D54" i="2"/>
  <c r="E54" i="2"/>
  <c r="D45" i="2"/>
  <c r="E45" i="2"/>
  <c r="F45" i="2"/>
  <c r="G45" i="2"/>
  <c r="H45" i="2"/>
  <c r="D43" i="2"/>
  <c r="E43" i="2"/>
  <c r="L8" i="5"/>
  <c r="P8" i="7"/>
  <c r="Q8" i="17" s="1"/>
  <c r="K9" i="18"/>
  <c r="L12" i="5"/>
  <c r="P12" i="7"/>
  <c r="L14" i="5"/>
  <c r="P14" i="7"/>
  <c r="N21" i="6"/>
  <c r="L21" i="5"/>
  <c r="P21" i="7"/>
  <c r="Q21" i="7" s="1"/>
  <c r="L22" i="5"/>
  <c r="P22" i="7"/>
  <c r="Q22" i="17" s="1"/>
  <c r="N24" i="6"/>
  <c r="L24" i="5"/>
  <c r="P24" i="7"/>
  <c r="Q24" i="17" s="1"/>
  <c r="N25" i="6"/>
  <c r="L25" i="5"/>
  <c r="P25" i="7"/>
  <c r="K27" i="18"/>
  <c r="N30" i="6"/>
  <c r="P30" i="7"/>
  <c r="Q30" i="17" s="1"/>
  <c r="N32" i="6"/>
  <c r="P32" i="7"/>
  <c r="Q32" i="17" s="1"/>
  <c r="N33" i="6"/>
  <c r="P33" i="7"/>
  <c r="Q33" i="7" s="1"/>
  <c r="K34" i="18"/>
  <c r="K35" i="18"/>
  <c r="N38" i="6"/>
  <c r="L38" i="5"/>
  <c r="P38" i="7"/>
  <c r="K42" i="18"/>
  <c r="N47" i="6"/>
  <c r="L47" i="5"/>
  <c r="M47" i="5" s="1"/>
  <c r="N53" i="6"/>
  <c r="L53" i="5"/>
  <c r="P53" i="7"/>
  <c r="Q53" i="7" s="1"/>
  <c r="M7" i="9"/>
  <c r="E7" i="16" s="1"/>
  <c r="M8" i="9"/>
  <c r="M9" i="9"/>
  <c r="M10" i="9"/>
  <c r="M11" i="9"/>
  <c r="M12" i="9"/>
  <c r="M13" i="9"/>
  <c r="M14" i="9"/>
  <c r="M15" i="9"/>
  <c r="M16" i="9"/>
  <c r="E16" i="16" s="1"/>
  <c r="M17" i="9"/>
  <c r="M19" i="9"/>
  <c r="E19" i="16" s="1"/>
  <c r="M20" i="9"/>
  <c r="E20" i="16" s="1"/>
  <c r="M21" i="9"/>
  <c r="M22" i="9"/>
  <c r="M23" i="9"/>
  <c r="M24" i="9"/>
  <c r="M25" i="9"/>
  <c r="M26" i="9"/>
  <c r="M27" i="9"/>
  <c r="M28" i="9"/>
  <c r="M29" i="9"/>
  <c r="M30" i="9"/>
  <c r="E30" i="16" s="1"/>
  <c r="M31" i="9"/>
  <c r="E31" i="16" s="1"/>
  <c r="M32" i="9"/>
  <c r="E32" i="16" s="1"/>
  <c r="M33" i="9"/>
  <c r="M34" i="9"/>
  <c r="M35" i="9"/>
  <c r="M36" i="9"/>
  <c r="M37" i="9"/>
  <c r="M38" i="9"/>
  <c r="M39" i="9"/>
  <c r="M42" i="9"/>
  <c r="M43" i="9" s="1"/>
  <c r="M44" i="9"/>
  <c r="M46" i="9"/>
  <c r="E46" i="16" s="1"/>
  <c r="M47" i="9"/>
  <c r="M48" i="9"/>
  <c r="E48" i="16" s="1"/>
  <c r="M49" i="9"/>
  <c r="M50" i="9"/>
  <c r="M51" i="9"/>
  <c r="M52" i="9"/>
  <c r="M53" i="9"/>
  <c r="D13" i="16"/>
  <c r="D14" i="16"/>
  <c r="D15" i="16"/>
  <c r="C13" i="16"/>
  <c r="C14" i="16"/>
  <c r="M32" i="6"/>
  <c r="L6" i="5"/>
  <c r="E6" i="17"/>
  <c r="M55" i="19"/>
  <c r="O55" i="19"/>
  <c r="Y45" i="19"/>
  <c r="Y55" i="19"/>
  <c r="W45" i="19"/>
  <c r="J45" i="19"/>
  <c r="J54" i="19"/>
  <c r="J55" i="19"/>
  <c r="H45" i="19"/>
  <c r="E45" i="19"/>
  <c r="E54" i="19"/>
  <c r="E55" i="19"/>
  <c r="C45" i="19"/>
  <c r="AO18" i="19"/>
  <c r="AN18" i="19"/>
  <c r="AM18" i="19"/>
  <c r="AL18" i="19"/>
  <c r="AJ18" i="19"/>
  <c r="AI18" i="19"/>
  <c r="AH18" i="19"/>
  <c r="AG18" i="19"/>
  <c r="AE18" i="19"/>
  <c r="AD18" i="19"/>
  <c r="AC18" i="19"/>
  <c r="AB18" i="19"/>
  <c r="AE55" i="19"/>
  <c r="AD55" i="19"/>
  <c r="AC55" i="19"/>
  <c r="AB55" i="19"/>
  <c r="AO55" i="19"/>
  <c r="AN55" i="19"/>
  <c r="AM55" i="19"/>
  <c r="AL55" i="19"/>
  <c r="AJ55" i="19"/>
  <c r="AI55" i="19"/>
  <c r="AH55" i="19"/>
  <c r="AG55" i="19"/>
  <c r="AP7" i="19"/>
  <c r="AP8" i="19"/>
  <c r="AP9" i="19"/>
  <c r="AP10" i="19"/>
  <c r="AP11" i="19"/>
  <c r="AP12" i="19"/>
  <c r="AP13" i="19"/>
  <c r="AP14" i="19"/>
  <c r="AP15" i="19"/>
  <c r="AP16" i="19"/>
  <c r="AP17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6" i="19"/>
  <c r="AK7" i="19"/>
  <c r="AK8" i="19"/>
  <c r="AK9" i="19"/>
  <c r="AK10" i="19"/>
  <c r="AK11" i="19"/>
  <c r="AK12" i="19"/>
  <c r="AK13" i="19"/>
  <c r="AK14" i="19"/>
  <c r="AK15" i="19"/>
  <c r="AK16" i="19"/>
  <c r="AK17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6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K6" i="19"/>
  <c r="AP6" i="19"/>
  <c r="O44" i="24"/>
  <c r="P44" i="24"/>
  <c r="D54" i="24"/>
  <c r="E54" i="24"/>
  <c r="F54" i="24"/>
  <c r="G54" i="24"/>
  <c r="H54" i="24"/>
  <c r="I54" i="24"/>
  <c r="J54" i="24"/>
  <c r="K54" i="24"/>
  <c r="L54" i="24"/>
  <c r="M54" i="24"/>
  <c r="N54" i="24"/>
  <c r="D39" i="16"/>
  <c r="D44" i="16"/>
  <c r="D46" i="16"/>
  <c r="D47" i="16"/>
  <c r="D48" i="16"/>
  <c r="D49" i="16"/>
  <c r="D50" i="16"/>
  <c r="D51" i="16"/>
  <c r="D52" i="16"/>
  <c r="D53" i="16"/>
  <c r="C39" i="16"/>
  <c r="C46" i="16"/>
  <c r="C47" i="16"/>
  <c r="C48" i="16"/>
  <c r="C49" i="16"/>
  <c r="C50" i="16"/>
  <c r="C51" i="16"/>
  <c r="C52" i="16"/>
  <c r="C53" i="16"/>
  <c r="N28" i="17"/>
  <c r="N29" i="17"/>
  <c r="N30" i="17"/>
  <c r="N31" i="17"/>
  <c r="N32" i="17"/>
  <c r="N33" i="17"/>
  <c r="N34" i="17"/>
  <c r="N36" i="17"/>
  <c r="N37" i="17"/>
  <c r="N38" i="17"/>
  <c r="N39" i="17"/>
  <c r="K28" i="17"/>
  <c r="K31" i="17"/>
  <c r="K32" i="17"/>
  <c r="K37" i="17"/>
  <c r="K39" i="17"/>
  <c r="D18" i="9"/>
  <c r="E18" i="9"/>
  <c r="I18" i="9"/>
  <c r="J18" i="9"/>
  <c r="K18" i="9"/>
  <c r="L42" i="11"/>
  <c r="E18" i="10"/>
  <c r="F18" i="10"/>
  <c r="E54" i="5"/>
  <c r="E55" i="5" s="1"/>
  <c r="E55" i="20" s="1"/>
  <c r="E54" i="20"/>
  <c r="G54" i="5"/>
  <c r="H54" i="5"/>
  <c r="I54" i="5"/>
  <c r="J54" i="5"/>
  <c r="D54" i="6"/>
  <c r="E54" i="6"/>
  <c r="F54" i="6"/>
  <c r="G54" i="6"/>
  <c r="H54" i="6"/>
  <c r="I54" i="6"/>
  <c r="J54" i="6"/>
  <c r="K54" i="6"/>
  <c r="L54" i="6"/>
  <c r="D54" i="7"/>
  <c r="E54" i="7"/>
  <c r="K54" i="21"/>
  <c r="L54" i="21"/>
  <c r="I54" i="7"/>
  <c r="J54" i="7"/>
  <c r="K54" i="7"/>
  <c r="L54" i="7"/>
  <c r="M54" i="7"/>
  <c r="N54" i="7"/>
  <c r="I54" i="9"/>
  <c r="J54" i="9"/>
  <c r="K54" i="9"/>
  <c r="D54" i="28"/>
  <c r="E54" i="28"/>
  <c r="F54" i="28"/>
  <c r="C54" i="24"/>
  <c r="D54" i="22"/>
  <c r="E54" i="22"/>
  <c r="G54" i="22"/>
  <c r="H54" i="22"/>
  <c r="I54" i="22"/>
  <c r="J54" i="22"/>
  <c r="C54" i="22"/>
  <c r="N54" i="21"/>
  <c r="F54" i="21"/>
  <c r="G54" i="21"/>
  <c r="H54" i="21"/>
  <c r="M54" i="21"/>
  <c r="E54" i="21"/>
  <c r="D54" i="18"/>
  <c r="E54" i="18"/>
  <c r="F54" i="18"/>
  <c r="G54" i="18"/>
  <c r="H54" i="18"/>
  <c r="I54" i="18"/>
  <c r="J54" i="18"/>
  <c r="C54" i="18"/>
  <c r="P54" i="17"/>
  <c r="O54" i="17"/>
  <c r="M54" i="17"/>
  <c r="L54" i="17"/>
  <c r="J54" i="17"/>
  <c r="I54" i="17"/>
  <c r="G54" i="17"/>
  <c r="F54" i="17"/>
  <c r="D54" i="17"/>
  <c r="C54" i="17"/>
  <c r="E54" i="15"/>
  <c r="F54" i="15"/>
  <c r="G54" i="15"/>
  <c r="H54" i="15"/>
  <c r="I54" i="15"/>
  <c r="J54" i="15"/>
  <c r="K54" i="15"/>
  <c r="L54" i="15"/>
  <c r="M54" i="15"/>
  <c r="N54" i="15"/>
  <c r="D54" i="15"/>
  <c r="P54" i="14"/>
  <c r="O54" i="14"/>
  <c r="N54" i="14"/>
  <c r="M54" i="14"/>
  <c r="K54" i="14"/>
  <c r="J54" i="14"/>
  <c r="I54" i="14"/>
  <c r="H54" i="14"/>
  <c r="E54" i="14"/>
  <c r="F54" i="14"/>
  <c r="D54" i="14"/>
  <c r="G46" i="1"/>
  <c r="D55" i="1"/>
  <c r="E55" i="1"/>
  <c r="G55" i="1"/>
  <c r="C54" i="15"/>
  <c r="D45" i="15"/>
  <c r="E45" i="15"/>
  <c r="F45" i="15"/>
  <c r="G45" i="15"/>
  <c r="H45" i="15"/>
  <c r="I45" i="15"/>
  <c r="J45" i="15"/>
  <c r="K45" i="15"/>
  <c r="L45" i="15"/>
  <c r="M45" i="15"/>
  <c r="N45" i="15"/>
  <c r="C45" i="15"/>
  <c r="D43" i="15"/>
  <c r="C43" i="15"/>
  <c r="D40" i="15"/>
  <c r="C40" i="15"/>
  <c r="D18" i="15"/>
  <c r="C18" i="15"/>
  <c r="N45" i="14"/>
  <c r="M45" i="14"/>
  <c r="N43" i="14"/>
  <c r="M43" i="14"/>
  <c r="N40" i="14"/>
  <c r="M40" i="14"/>
  <c r="N18" i="14"/>
  <c r="M18" i="14"/>
  <c r="M41" i="14" s="1"/>
  <c r="I45" i="14"/>
  <c r="L45" i="14" s="1"/>
  <c r="H45" i="14"/>
  <c r="I43" i="14"/>
  <c r="H43" i="14"/>
  <c r="I40" i="14"/>
  <c r="H40" i="14"/>
  <c r="I18" i="14"/>
  <c r="I41" i="14" s="1"/>
  <c r="H18" i="14"/>
  <c r="C54" i="14"/>
  <c r="D45" i="14"/>
  <c r="C45" i="14"/>
  <c r="D43" i="14"/>
  <c r="C43" i="14"/>
  <c r="D40" i="14"/>
  <c r="D41" i="14" s="1"/>
  <c r="C40" i="14"/>
  <c r="D18" i="14"/>
  <c r="C18" i="14"/>
  <c r="N54" i="13"/>
  <c r="M54" i="13"/>
  <c r="N45" i="13"/>
  <c r="M45" i="13"/>
  <c r="N40" i="13"/>
  <c r="M40" i="13"/>
  <c r="N18" i="13"/>
  <c r="K54" i="13"/>
  <c r="J54" i="13"/>
  <c r="K45" i="13"/>
  <c r="J45" i="13"/>
  <c r="K40" i="13"/>
  <c r="J40" i="13"/>
  <c r="K18" i="13"/>
  <c r="J18" i="13"/>
  <c r="I54" i="13"/>
  <c r="H54" i="13"/>
  <c r="I45" i="13"/>
  <c r="H45" i="13"/>
  <c r="I40" i="13"/>
  <c r="H40" i="13"/>
  <c r="I18" i="13"/>
  <c r="H18" i="13"/>
  <c r="E18" i="13"/>
  <c r="E41" i="13"/>
  <c r="F18" i="13"/>
  <c r="F41" i="13"/>
  <c r="E54" i="13"/>
  <c r="F54" i="13"/>
  <c r="M18" i="13"/>
  <c r="D54" i="13"/>
  <c r="C54" i="13"/>
  <c r="D18" i="12"/>
  <c r="E18" i="12"/>
  <c r="F18" i="12"/>
  <c r="G18" i="12"/>
  <c r="H18" i="12"/>
  <c r="I18" i="12"/>
  <c r="J18" i="12"/>
  <c r="L18" i="12"/>
  <c r="M18" i="12"/>
  <c r="N18" i="12"/>
  <c r="D43" i="12"/>
  <c r="E43" i="12"/>
  <c r="F43" i="12"/>
  <c r="G43" i="12"/>
  <c r="H43" i="12"/>
  <c r="I43" i="12"/>
  <c r="J43" i="12"/>
  <c r="K43" i="12"/>
  <c r="L43" i="12"/>
  <c r="M43" i="12"/>
  <c r="N43" i="12"/>
  <c r="C54" i="12"/>
  <c r="E45" i="12"/>
  <c r="F45" i="12"/>
  <c r="G45" i="12"/>
  <c r="H45" i="12"/>
  <c r="I45" i="12"/>
  <c r="J45" i="12"/>
  <c r="K45" i="12"/>
  <c r="L45" i="12"/>
  <c r="M45" i="12"/>
  <c r="N45" i="12"/>
  <c r="D45" i="12"/>
  <c r="C45" i="12"/>
  <c r="C43" i="12"/>
  <c r="D40" i="12"/>
  <c r="C40" i="12"/>
  <c r="C18" i="12"/>
  <c r="I54" i="11"/>
  <c r="H54" i="11"/>
  <c r="I43" i="11"/>
  <c r="H43" i="11"/>
  <c r="I40" i="11"/>
  <c r="H40" i="11"/>
  <c r="I18" i="11"/>
  <c r="H18" i="11"/>
  <c r="D54" i="11"/>
  <c r="C54" i="11"/>
  <c r="D45" i="11"/>
  <c r="C45" i="11"/>
  <c r="D43" i="11"/>
  <c r="C43" i="11"/>
  <c r="D40" i="11"/>
  <c r="C40" i="11"/>
  <c r="D18" i="11"/>
  <c r="C18" i="11"/>
  <c r="D45" i="10"/>
  <c r="C45" i="10"/>
  <c r="D43" i="10"/>
  <c r="C43" i="10"/>
  <c r="D40" i="10"/>
  <c r="C40" i="10"/>
  <c r="D18" i="10"/>
  <c r="C18" i="10"/>
  <c r="N50" i="11"/>
  <c r="Q50" i="11" s="1"/>
  <c r="N51" i="11"/>
  <c r="R51" i="14" s="1"/>
  <c r="N52" i="11"/>
  <c r="R52" i="14"/>
  <c r="N53" i="11"/>
  <c r="R53" i="14" s="1"/>
  <c r="C44" i="16"/>
  <c r="D40" i="9"/>
  <c r="E40" i="9"/>
  <c r="I40" i="9"/>
  <c r="J40" i="9"/>
  <c r="K40" i="9"/>
  <c r="C40" i="9"/>
  <c r="N40" i="7"/>
  <c r="D54" i="9"/>
  <c r="E54" i="9"/>
  <c r="M54" i="9" s="1"/>
  <c r="K18" i="6"/>
  <c r="L18" i="6"/>
  <c r="E18" i="5"/>
  <c r="E18" i="20"/>
  <c r="F18" i="20"/>
  <c r="G18" i="5"/>
  <c r="H18" i="5"/>
  <c r="I18" i="5"/>
  <c r="J18" i="5"/>
  <c r="K20" i="5"/>
  <c r="E20" i="17"/>
  <c r="K21" i="5"/>
  <c r="E21" i="17"/>
  <c r="K22" i="5"/>
  <c r="E22" i="17"/>
  <c r="K23" i="5"/>
  <c r="L23" i="5"/>
  <c r="E23" i="17"/>
  <c r="K24" i="5"/>
  <c r="E24" i="17"/>
  <c r="K25" i="5"/>
  <c r="E25" i="17"/>
  <c r="K26" i="5"/>
  <c r="E26" i="17"/>
  <c r="K27" i="5"/>
  <c r="E27" i="17"/>
  <c r="K28" i="5"/>
  <c r="E28" i="17"/>
  <c r="K29" i="5"/>
  <c r="E29" i="17"/>
  <c r="K30" i="5"/>
  <c r="K38" i="5"/>
  <c r="E38" i="17"/>
  <c r="K39" i="5"/>
  <c r="E39" i="17"/>
  <c r="K42" i="5"/>
  <c r="K44" i="5"/>
  <c r="L44" i="5"/>
  <c r="E44" i="17"/>
  <c r="K46" i="5"/>
  <c r="L46" i="5"/>
  <c r="E46" i="17"/>
  <c r="K47" i="5"/>
  <c r="O47" i="7" s="1"/>
  <c r="K48" i="5"/>
  <c r="E48" i="17"/>
  <c r="K49" i="5"/>
  <c r="E49" i="17"/>
  <c r="K50" i="5"/>
  <c r="E50" i="17"/>
  <c r="K51" i="5"/>
  <c r="K52" i="5"/>
  <c r="L52" i="5"/>
  <c r="E52" i="17"/>
  <c r="K53" i="5"/>
  <c r="E53" i="17"/>
  <c r="E19" i="17"/>
  <c r="C54" i="8"/>
  <c r="C45" i="8"/>
  <c r="F6" i="20"/>
  <c r="D6" i="20"/>
  <c r="E43" i="11"/>
  <c r="F43" i="11"/>
  <c r="O6" i="12"/>
  <c r="P6" i="12"/>
  <c r="Q6" i="12"/>
  <c r="O19" i="12"/>
  <c r="P19" i="12"/>
  <c r="Q19" i="12"/>
  <c r="O20" i="12"/>
  <c r="P20" i="12"/>
  <c r="Q20" i="12"/>
  <c r="O21" i="12"/>
  <c r="P21" i="12"/>
  <c r="O22" i="12"/>
  <c r="P22" i="12"/>
  <c r="Q22" i="12"/>
  <c r="O23" i="12"/>
  <c r="P23" i="12"/>
  <c r="O24" i="12"/>
  <c r="P24" i="12"/>
  <c r="O25" i="12"/>
  <c r="P25" i="12"/>
  <c r="Q25" i="12"/>
  <c r="O26" i="12"/>
  <c r="P26" i="12"/>
  <c r="Q26" i="12"/>
  <c r="Q27" i="12"/>
  <c r="Q30" i="12"/>
  <c r="Q34" i="12"/>
  <c r="Q39" i="12"/>
  <c r="O42" i="12"/>
  <c r="P42" i="12"/>
  <c r="F45" i="21"/>
  <c r="G45" i="21"/>
  <c r="H45" i="21"/>
  <c r="M45" i="21"/>
  <c r="N45" i="21"/>
  <c r="D7" i="16"/>
  <c r="D8" i="16"/>
  <c r="D9" i="16"/>
  <c r="D10" i="16"/>
  <c r="D11" i="16"/>
  <c r="D12" i="16"/>
  <c r="D16" i="16"/>
  <c r="D17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C7" i="16"/>
  <c r="C8" i="16"/>
  <c r="C9" i="16"/>
  <c r="C10" i="16"/>
  <c r="C11" i="16"/>
  <c r="C12" i="16"/>
  <c r="C15" i="16"/>
  <c r="C16" i="16"/>
  <c r="C17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F43" i="15"/>
  <c r="G43" i="15"/>
  <c r="H43" i="15"/>
  <c r="I43" i="15"/>
  <c r="J43" i="15"/>
  <c r="K43" i="15"/>
  <c r="L43" i="15"/>
  <c r="M43" i="15"/>
  <c r="N43" i="15"/>
  <c r="D40" i="7"/>
  <c r="E40" i="7"/>
  <c r="K40" i="21"/>
  <c r="I40" i="7"/>
  <c r="J40" i="7"/>
  <c r="K40" i="7"/>
  <c r="L40" i="7"/>
  <c r="M40" i="7"/>
  <c r="G56" i="3"/>
  <c r="N52" i="6"/>
  <c r="H52" i="17"/>
  <c r="M53" i="6"/>
  <c r="E40" i="11"/>
  <c r="F40" i="11"/>
  <c r="L18" i="17"/>
  <c r="M18" i="17"/>
  <c r="E40" i="15"/>
  <c r="F40" i="15"/>
  <c r="G40" i="15"/>
  <c r="H40" i="15"/>
  <c r="K40" i="15"/>
  <c r="L40" i="15"/>
  <c r="M40" i="15"/>
  <c r="N40" i="15"/>
  <c r="E40" i="12"/>
  <c r="F40" i="12"/>
  <c r="G40" i="12"/>
  <c r="H40" i="12"/>
  <c r="I40" i="12"/>
  <c r="J40" i="12"/>
  <c r="K40" i="12"/>
  <c r="K41" i="12"/>
  <c r="L40" i="12"/>
  <c r="M40" i="12"/>
  <c r="N40" i="12"/>
  <c r="D18" i="18"/>
  <c r="E18" i="18"/>
  <c r="F18" i="18"/>
  <c r="G18" i="18"/>
  <c r="H18" i="18"/>
  <c r="I18" i="18"/>
  <c r="J18" i="18"/>
  <c r="D40" i="18"/>
  <c r="E40" i="18"/>
  <c r="F40" i="18"/>
  <c r="G40" i="18"/>
  <c r="H40" i="18"/>
  <c r="I40" i="18"/>
  <c r="J40" i="18"/>
  <c r="P18" i="17"/>
  <c r="O18" i="17"/>
  <c r="P40" i="17"/>
  <c r="O40" i="17"/>
  <c r="J18" i="17"/>
  <c r="I18" i="17"/>
  <c r="P43" i="17"/>
  <c r="O43" i="17"/>
  <c r="M43" i="17"/>
  <c r="L43" i="17"/>
  <c r="J43" i="17"/>
  <c r="I43" i="17"/>
  <c r="G43" i="17"/>
  <c r="F43" i="17"/>
  <c r="M40" i="17"/>
  <c r="L40" i="17"/>
  <c r="J40" i="17"/>
  <c r="I40" i="17"/>
  <c r="G40" i="17"/>
  <c r="F40" i="17"/>
  <c r="Q19" i="8"/>
  <c r="Q20" i="8"/>
  <c r="Q21" i="8"/>
  <c r="Q22" i="8"/>
  <c r="Q23" i="8"/>
  <c r="Q25" i="8"/>
  <c r="Q26" i="8"/>
  <c r="Q31" i="8"/>
  <c r="Q32" i="8"/>
  <c r="Q33" i="8"/>
  <c r="Q34" i="8"/>
  <c r="Q35" i="8"/>
  <c r="Q37" i="8"/>
  <c r="M45" i="17"/>
  <c r="L45" i="17"/>
  <c r="J45" i="17"/>
  <c r="I45" i="17"/>
  <c r="G45" i="17"/>
  <c r="F45" i="17"/>
  <c r="G18" i="17"/>
  <c r="F18" i="17"/>
  <c r="O44" i="15"/>
  <c r="O45" i="15"/>
  <c r="M47" i="6"/>
  <c r="H47" i="17"/>
  <c r="M48" i="6"/>
  <c r="M49" i="6"/>
  <c r="H49" i="17"/>
  <c r="M50" i="6"/>
  <c r="H50" i="17"/>
  <c r="M51" i="6"/>
  <c r="M52" i="6"/>
  <c r="M42" i="6"/>
  <c r="M20" i="6"/>
  <c r="H20" i="17"/>
  <c r="M21" i="6"/>
  <c r="M23" i="6"/>
  <c r="N23" i="6"/>
  <c r="M24" i="6"/>
  <c r="M25" i="6"/>
  <c r="M26" i="6"/>
  <c r="M27" i="6"/>
  <c r="M28" i="6"/>
  <c r="M29" i="6"/>
  <c r="M30" i="6"/>
  <c r="M31" i="6"/>
  <c r="M33" i="6"/>
  <c r="M34" i="6"/>
  <c r="M35" i="6"/>
  <c r="M36" i="6"/>
  <c r="M37" i="6"/>
  <c r="M38" i="6"/>
  <c r="M39" i="6"/>
  <c r="O39" i="7"/>
  <c r="H8" i="17"/>
  <c r="H16" i="17"/>
  <c r="H17" i="17"/>
  <c r="I40" i="6"/>
  <c r="J40" i="6"/>
  <c r="I43" i="6"/>
  <c r="D40" i="6"/>
  <c r="E40" i="6"/>
  <c r="F40" i="6"/>
  <c r="G40" i="6"/>
  <c r="H40" i="6"/>
  <c r="K40" i="6"/>
  <c r="L40" i="6"/>
  <c r="H46" i="17"/>
  <c r="E6" i="20"/>
  <c r="D6" i="16"/>
  <c r="C6" i="16"/>
  <c r="P45" i="17"/>
  <c r="O45" i="17"/>
  <c r="N7" i="17"/>
  <c r="N8" i="17"/>
  <c r="N9" i="17"/>
  <c r="N10" i="17"/>
  <c r="N11" i="17"/>
  <c r="N12" i="17"/>
  <c r="N13" i="17"/>
  <c r="N14" i="17"/>
  <c r="N15" i="17"/>
  <c r="N16" i="17"/>
  <c r="N17" i="17"/>
  <c r="N19" i="17"/>
  <c r="N20" i="17"/>
  <c r="N21" i="17"/>
  <c r="N23" i="17"/>
  <c r="N25" i="17"/>
  <c r="N26" i="17"/>
  <c r="N27" i="17"/>
  <c r="N42" i="17"/>
  <c r="N44" i="17"/>
  <c r="N46" i="17"/>
  <c r="N47" i="17"/>
  <c r="N48" i="17"/>
  <c r="N49" i="17"/>
  <c r="N50" i="17"/>
  <c r="N51" i="17"/>
  <c r="N52" i="17"/>
  <c r="N53" i="17"/>
  <c r="N6" i="17"/>
  <c r="K7" i="17"/>
  <c r="K8" i="17"/>
  <c r="K9" i="17"/>
  <c r="K10" i="17"/>
  <c r="K11" i="17"/>
  <c r="K12" i="17"/>
  <c r="K13" i="17"/>
  <c r="K14" i="17"/>
  <c r="K15" i="17"/>
  <c r="K16" i="17"/>
  <c r="K17" i="17"/>
  <c r="K19" i="17"/>
  <c r="K25" i="17"/>
  <c r="K26" i="17"/>
  <c r="K27" i="17"/>
  <c r="K42" i="17"/>
  <c r="K44" i="17"/>
  <c r="K48" i="17"/>
  <c r="K50" i="17"/>
  <c r="K6" i="17"/>
  <c r="D45" i="18"/>
  <c r="E45" i="18"/>
  <c r="F45" i="18"/>
  <c r="D43" i="18"/>
  <c r="E43" i="18"/>
  <c r="F43" i="18"/>
  <c r="I43" i="18"/>
  <c r="J43" i="18"/>
  <c r="G45" i="18"/>
  <c r="H45" i="18"/>
  <c r="C18" i="18"/>
  <c r="C40" i="18"/>
  <c r="C43" i="18"/>
  <c r="C45" i="18"/>
  <c r="G43" i="18"/>
  <c r="H43" i="18"/>
  <c r="K50" i="2"/>
  <c r="K51" i="2"/>
  <c r="J50" i="2"/>
  <c r="D54" i="27"/>
  <c r="E54" i="27"/>
  <c r="F54" i="27"/>
  <c r="D45" i="27"/>
  <c r="E45" i="27"/>
  <c r="F45" i="27"/>
  <c r="D43" i="27"/>
  <c r="E43" i="27"/>
  <c r="F43" i="27"/>
  <c r="D40" i="27"/>
  <c r="E40" i="27"/>
  <c r="F40" i="27"/>
  <c r="F18" i="27"/>
  <c r="D18" i="27"/>
  <c r="E18" i="27"/>
  <c r="Q50" i="13"/>
  <c r="P50" i="15"/>
  <c r="P51" i="15"/>
  <c r="Q51" i="15"/>
  <c r="P52" i="15"/>
  <c r="P53" i="15"/>
  <c r="Q53" i="15"/>
  <c r="O50" i="15"/>
  <c r="O51" i="15"/>
  <c r="O52" i="15"/>
  <c r="O53" i="15"/>
  <c r="P47" i="12"/>
  <c r="Q47" i="12"/>
  <c r="P48" i="12"/>
  <c r="P49" i="12"/>
  <c r="P50" i="12"/>
  <c r="P51" i="12"/>
  <c r="Q51" i="12"/>
  <c r="P52" i="12"/>
  <c r="Q52" i="12"/>
  <c r="P53" i="12"/>
  <c r="Q53" i="12"/>
  <c r="O47" i="12"/>
  <c r="O48" i="12"/>
  <c r="O49" i="12"/>
  <c r="O50" i="12"/>
  <c r="O51" i="12"/>
  <c r="O52" i="12"/>
  <c r="O53" i="12"/>
  <c r="J54" i="11"/>
  <c r="K54" i="11"/>
  <c r="L54" i="11"/>
  <c r="E54" i="11"/>
  <c r="F54" i="11"/>
  <c r="E45" i="11"/>
  <c r="F45" i="11"/>
  <c r="P50" i="11"/>
  <c r="T50" i="14" s="1"/>
  <c r="P51" i="11"/>
  <c r="P52" i="11"/>
  <c r="Q52" i="11" s="1"/>
  <c r="P53" i="11"/>
  <c r="T53" i="14" s="1"/>
  <c r="O49" i="11"/>
  <c r="S49" i="14" s="1"/>
  <c r="O50" i="11"/>
  <c r="S50" i="14" s="1"/>
  <c r="O51" i="11"/>
  <c r="O52" i="11"/>
  <c r="L50" i="11"/>
  <c r="L51" i="11"/>
  <c r="L52" i="11"/>
  <c r="L53" i="11"/>
  <c r="P8" i="11"/>
  <c r="P9" i="11"/>
  <c r="P10" i="11"/>
  <c r="P11" i="11"/>
  <c r="T11" i="14" s="1"/>
  <c r="U11" i="14" s="1"/>
  <c r="P12" i="11"/>
  <c r="P13" i="11"/>
  <c r="T13" i="14" s="1"/>
  <c r="P14" i="11"/>
  <c r="T14" i="14" s="1"/>
  <c r="P15" i="11"/>
  <c r="T15" i="14" s="1"/>
  <c r="P16" i="11"/>
  <c r="T16" i="14" s="1"/>
  <c r="P17" i="11"/>
  <c r="O8" i="11"/>
  <c r="S8" i="14" s="1"/>
  <c r="O9" i="11"/>
  <c r="S9" i="14" s="1"/>
  <c r="O10" i="11"/>
  <c r="S10" i="14" s="1"/>
  <c r="O11" i="11"/>
  <c r="O12" i="11"/>
  <c r="S12" i="14" s="1"/>
  <c r="O13" i="11"/>
  <c r="S13" i="14" s="1"/>
  <c r="O14" i="11"/>
  <c r="O15" i="11"/>
  <c r="S15" i="14" s="1"/>
  <c r="O16" i="11"/>
  <c r="S16" i="14" s="1"/>
  <c r="O17" i="11"/>
  <c r="L39" i="11"/>
  <c r="G50" i="10"/>
  <c r="G51" i="10"/>
  <c r="G52" i="10"/>
  <c r="G53" i="10"/>
  <c r="E54" i="10"/>
  <c r="O54" i="11" s="1"/>
  <c r="F54" i="10"/>
  <c r="G54" i="10" s="1"/>
  <c r="D45" i="9"/>
  <c r="E45" i="9"/>
  <c r="I45" i="9"/>
  <c r="J45" i="9"/>
  <c r="K45" i="9"/>
  <c r="K50" i="18"/>
  <c r="K53" i="18"/>
  <c r="D45" i="7"/>
  <c r="E45" i="7"/>
  <c r="K45" i="21"/>
  <c r="L45" i="21"/>
  <c r="I45" i="7"/>
  <c r="J45" i="7"/>
  <c r="K45" i="7"/>
  <c r="L45" i="7"/>
  <c r="M45" i="7"/>
  <c r="N45" i="7"/>
  <c r="E43" i="5"/>
  <c r="E43" i="20"/>
  <c r="F43" i="20"/>
  <c r="G43" i="5"/>
  <c r="I43" i="5"/>
  <c r="K7" i="5"/>
  <c r="E7" i="17"/>
  <c r="K8" i="5"/>
  <c r="E8" i="17"/>
  <c r="E9" i="17"/>
  <c r="M10" i="5"/>
  <c r="O11" i="7"/>
  <c r="E11" i="16"/>
  <c r="E11" i="17"/>
  <c r="E12" i="17"/>
  <c r="L13" i="5"/>
  <c r="E13" i="17"/>
  <c r="O14" i="7"/>
  <c r="E14" i="17"/>
  <c r="O15" i="7"/>
  <c r="E15" i="16" s="1"/>
  <c r="L16" i="5"/>
  <c r="E16" i="17"/>
  <c r="O17" i="7"/>
  <c r="E17" i="17"/>
  <c r="C54" i="5"/>
  <c r="C55" i="5" s="1"/>
  <c r="H6" i="3"/>
  <c r="J20" i="3"/>
  <c r="J23" i="3"/>
  <c r="J13" i="3"/>
  <c r="J36" i="3"/>
  <c r="J34" i="3"/>
  <c r="O39" i="6"/>
  <c r="O31" i="6"/>
  <c r="J31" i="3"/>
  <c r="J55" i="3"/>
  <c r="J56" i="3"/>
  <c r="O52" i="6"/>
  <c r="C55" i="1"/>
  <c r="D42" i="1"/>
  <c r="E42" i="1"/>
  <c r="G41" i="1"/>
  <c r="G19" i="1"/>
  <c r="C6" i="20"/>
  <c r="W54" i="19"/>
  <c r="W55" i="19"/>
  <c r="C18" i="19"/>
  <c r="F7" i="1"/>
  <c r="D40" i="22"/>
  <c r="E40" i="22"/>
  <c r="F40" i="22"/>
  <c r="G40" i="22"/>
  <c r="H40" i="22"/>
  <c r="I40" i="22"/>
  <c r="J40" i="22"/>
  <c r="C40" i="22"/>
  <c r="F40" i="21"/>
  <c r="G40" i="21"/>
  <c r="H40" i="21"/>
  <c r="M40" i="21"/>
  <c r="N40" i="21"/>
  <c r="E40" i="21"/>
  <c r="O54" i="13"/>
  <c r="P54" i="13"/>
  <c r="O40" i="13"/>
  <c r="P40" i="13"/>
  <c r="P18" i="13"/>
  <c r="Q18" i="13"/>
  <c r="O18" i="13"/>
  <c r="P40" i="14"/>
  <c r="O40" i="14"/>
  <c r="O41" i="14" s="1"/>
  <c r="K40" i="14"/>
  <c r="L40" i="14" s="1"/>
  <c r="J40" i="14"/>
  <c r="E40" i="14"/>
  <c r="F40" i="14"/>
  <c r="O44" i="12"/>
  <c r="O45" i="12"/>
  <c r="O46" i="12"/>
  <c r="G42" i="11"/>
  <c r="J40" i="11"/>
  <c r="K40" i="11"/>
  <c r="L40" i="11"/>
  <c r="G7" i="11"/>
  <c r="G8" i="11"/>
  <c r="G9" i="11"/>
  <c r="G10" i="11"/>
  <c r="G11" i="11"/>
  <c r="G12" i="11"/>
  <c r="G13" i="11"/>
  <c r="G14" i="11"/>
  <c r="G15" i="11"/>
  <c r="G16" i="11"/>
  <c r="G17" i="11"/>
  <c r="G19" i="11"/>
  <c r="G20" i="11"/>
  <c r="G23" i="11"/>
  <c r="G25" i="11"/>
  <c r="G26" i="11"/>
  <c r="G27" i="11"/>
  <c r="G28" i="11"/>
  <c r="G29" i="11"/>
  <c r="G30" i="11"/>
  <c r="G34" i="11"/>
  <c r="G36" i="11"/>
  <c r="G39" i="11"/>
  <c r="G44" i="11"/>
  <c r="G45" i="11"/>
  <c r="G46" i="11"/>
  <c r="G47" i="11"/>
  <c r="G48" i="11"/>
  <c r="G49" i="11"/>
  <c r="G51" i="11"/>
  <c r="G53" i="11"/>
  <c r="K54" i="10"/>
  <c r="L54" i="10"/>
  <c r="J54" i="10"/>
  <c r="C54" i="20" s="1"/>
  <c r="D54" i="10"/>
  <c r="C54" i="10"/>
  <c r="C55" i="10" s="1"/>
  <c r="M55" i="11" s="1"/>
  <c r="K40" i="10"/>
  <c r="J40" i="10"/>
  <c r="C40" i="20"/>
  <c r="E40" i="10"/>
  <c r="F40" i="10"/>
  <c r="G40" i="10" s="1"/>
  <c r="Q52" i="13"/>
  <c r="L53" i="10"/>
  <c r="P7" i="15"/>
  <c r="Q7" i="15"/>
  <c r="P8" i="15"/>
  <c r="Q8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P31" i="15"/>
  <c r="Q31" i="15"/>
  <c r="P32" i="15"/>
  <c r="Q32" i="15"/>
  <c r="P33" i="15"/>
  <c r="Q33" i="15"/>
  <c r="P34" i="15"/>
  <c r="Q34" i="15"/>
  <c r="P36" i="15"/>
  <c r="Q36" i="15"/>
  <c r="P37" i="15"/>
  <c r="Q37" i="15"/>
  <c r="P38" i="15"/>
  <c r="Q38" i="15"/>
  <c r="P39" i="15"/>
  <c r="Q39" i="15"/>
  <c r="O7" i="15"/>
  <c r="O8" i="15"/>
  <c r="O9" i="15"/>
  <c r="O10" i="15"/>
  <c r="O11" i="15"/>
  <c r="O12" i="15"/>
  <c r="O13" i="15"/>
  <c r="O14" i="15"/>
  <c r="O15" i="15"/>
  <c r="O16" i="15"/>
  <c r="O17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O37" i="15"/>
  <c r="O38" i="15"/>
  <c r="O39" i="15"/>
  <c r="L29" i="14"/>
  <c r="L30" i="14"/>
  <c r="L34" i="14"/>
  <c r="Q7" i="13"/>
  <c r="Q8" i="13"/>
  <c r="Q9" i="13"/>
  <c r="Q10" i="13"/>
  <c r="Q11" i="13"/>
  <c r="Q12" i="13"/>
  <c r="Q13" i="13"/>
  <c r="Q14" i="13"/>
  <c r="Q15" i="13"/>
  <c r="Q16" i="13"/>
  <c r="Q17" i="13"/>
  <c r="Q19" i="13"/>
  <c r="Q20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6" i="13"/>
  <c r="Q37" i="13"/>
  <c r="Q39" i="13"/>
  <c r="Q42" i="13"/>
  <c r="Q44" i="13"/>
  <c r="Q46" i="13"/>
  <c r="Q47" i="13"/>
  <c r="Q48" i="13"/>
  <c r="Q49" i="13"/>
  <c r="Q51" i="13"/>
  <c r="Q53" i="13"/>
  <c r="L7" i="13"/>
  <c r="L8" i="13"/>
  <c r="L9" i="13"/>
  <c r="L10" i="13"/>
  <c r="L11" i="13"/>
  <c r="L12" i="13"/>
  <c r="L13" i="13"/>
  <c r="L14" i="13"/>
  <c r="L15" i="13"/>
  <c r="L16" i="13"/>
  <c r="L17" i="13"/>
  <c r="L19" i="13"/>
  <c r="L20" i="13"/>
  <c r="L22" i="13"/>
  <c r="L23" i="13"/>
  <c r="L25" i="13"/>
  <c r="L26" i="13"/>
  <c r="L27" i="13"/>
  <c r="L28" i="13"/>
  <c r="L29" i="13"/>
  <c r="L30" i="13"/>
  <c r="L31" i="13"/>
  <c r="L32" i="13"/>
  <c r="L34" i="13"/>
  <c r="L36" i="13"/>
  <c r="L37" i="13"/>
  <c r="L39" i="13"/>
  <c r="L42" i="13"/>
  <c r="L44" i="13"/>
  <c r="L46" i="13"/>
  <c r="L47" i="13"/>
  <c r="L48" i="13"/>
  <c r="L49" i="13"/>
  <c r="L51" i="13"/>
  <c r="L53" i="13"/>
  <c r="G7" i="13"/>
  <c r="G14" i="13"/>
  <c r="G15" i="13"/>
  <c r="G19" i="13"/>
  <c r="G36" i="13"/>
  <c r="P44" i="12"/>
  <c r="P45" i="12"/>
  <c r="P46" i="12"/>
  <c r="Q46" i="12"/>
  <c r="O19" i="11"/>
  <c r="S19" i="14" s="1"/>
  <c r="P19" i="11"/>
  <c r="T19" i="14" s="1"/>
  <c r="O20" i="11"/>
  <c r="S20" i="14" s="1"/>
  <c r="P20" i="11"/>
  <c r="O21" i="11"/>
  <c r="S21" i="14" s="1"/>
  <c r="P21" i="11"/>
  <c r="T21" i="14" s="1"/>
  <c r="O22" i="11"/>
  <c r="S22" i="14" s="1"/>
  <c r="P22" i="11"/>
  <c r="O23" i="11"/>
  <c r="S23" i="14" s="1"/>
  <c r="P23" i="11"/>
  <c r="T23" i="14" s="1"/>
  <c r="O24" i="11"/>
  <c r="S24" i="14" s="1"/>
  <c r="P24" i="11"/>
  <c r="Q24" i="11" s="1"/>
  <c r="O25" i="11"/>
  <c r="S25" i="14" s="1"/>
  <c r="P25" i="11"/>
  <c r="T25" i="14" s="1"/>
  <c r="O26" i="11"/>
  <c r="S26" i="14" s="1"/>
  <c r="P26" i="11"/>
  <c r="T26" i="14" s="1"/>
  <c r="O27" i="11"/>
  <c r="S27" i="14" s="1"/>
  <c r="P27" i="11"/>
  <c r="T27" i="14" s="1"/>
  <c r="U27" i="14" s="1"/>
  <c r="O28" i="11"/>
  <c r="S28" i="14" s="1"/>
  <c r="P28" i="11"/>
  <c r="T28" i="14" s="1"/>
  <c r="O29" i="11"/>
  <c r="S29" i="14" s="1"/>
  <c r="P29" i="11"/>
  <c r="Q29" i="11" s="1"/>
  <c r="O30" i="11"/>
  <c r="S30" i="14" s="1"/>
  <c r="P30" i="11"/>
  <c r="O31" i="11"/>
  <c r="S31" i="14" s="1"/>
  <c r="P31" i="11"/>
  <c r="T31" i="14" s="1"/>
  <c r="O32" i="11"/>
  <c r="S32" i="14" s="1"/>
  <c r="P32" i="11"/>
  <c r="Q32" i="11" s="1"/>
  <c r="O33" i="11"/>
  <c r="S33" i="14" s="1"/>
  <c r="P33" i="11"/>
  <c r="T33" i="14" s="1"/>
  <c r="O34" i="11"/>
  <c r="S34" i="14" s="1"/>
  <c r="P34" i="11"/>
  <c r="T34" i="14" s="1"/>
  <c r="O35" i="11"/>
  <c r="P35" i="11"/>
  <c r="O36" i="11"/>
  <c r="P36" i="11"/>
  <c r="T36" i="14" s="1"/>
  <c r="O37" i="11"/>
  <c r="S37" i="14" s="1"/>
  <c r="P37" i="11"/>
  <c r="T37" i="14" s="1"/>
  <c r="O38" i="11"/>
  <c r="S38" i="14" s="1"/>
  <c r="P38" i="11"/>
  <c r="T38" i="14" s="1"/>
  <c r="U38" i="14" s="1"/>
  <c r="O39" i="11"/>
  <c r="S39" i="14" s="1"/>
  <c r="P39" i="11"/>
  <c r="Q39" i="11" s="1"/>
  <c r="O42" i="11"/>
  <c r="S42" i="14" s="1"/>
  <c r="P42" i="11"/>
  <c r="T42" i="14"/>
  <c r="U42" i="14" s="1"/>
  <c r="O44" i="11"/>
  <c r="S44" i="14" s="1"/>
  <c r="P44" i="11"/>
  <c r="P45" i="11" s="1"/>
  <c r="O46" i="11"/>
  <c r="S46" i="14" s="1"/>
  <c r="P46" i="11"/>
  <c r="O47" i="11"/>
  <c r="P47" i="11"/>
  <c r="Q47" i="11" s="1"/>
  <c r="O48" i="11"/>
  <c r="S48" i="14" s="1"/>
  <c r="P48" i="11"/>
  <c r="T48" i="14" s="1"/>
  <c r="P49" i="11"/>
  <c r="Q49" i="11" s="1"/>
  <c r="O53" i="11"/>
  <c r="P6" i="11"/>
  <c r="T6" i="14" s="1"/>
  <c r="O6" i="11"/>
  <c r="S6" i="14" s="1"/>
  <c r="N23" i="11"/>
  <c r="R23" i="14" s="1"/>
  <c r="N24" i="11"/>
  <c r="R24" i="14"/>
  <c r="N25" i="11"/>
  <c r="R25" i="14" s="1"/>
  <c r="N26" i="11"/>
  <c r="R26" i="14"/>
  <c r="N27" i="11"/>
  <c r="Q27" i="11" s="1"/>
  <c r="R27" i="14"/>
  <c r="N28" i="11"/>
  <c r="Q28" i="11" s="1"/>
  <c r="N29" i="11"/>
  <c r="R29" i="14" s="1"/>
  <c r="N30" i="11"/>
  <c r="R30" i="14" s="1"/>
  <c r="N31" i="11"/>
  <c r="R31" i="14" s="1"/>
  <c r="N32" i="11"/>
  <c r="R32" i="14"/>
  <c r="N33" i="11"/>
  <c r="R33" i="14"/>
  <c r="N34" i="11"/>
  <c r="Q34" i="11" s="1"/>
  <c r="R34" i="14"/>
  <c r="N35" i="11"/>
  <c r="N36" i="11"/>
  <c r="R36" i="14" s="1"/>
  <c r="N37" i="11"/>
  <c r="R37" i="14"/>
  <c r="N38" i="11"/>
  <c r="R38" i="14"/>
  <c r="N39" i="11"/>
  <c r="R39" i="14"/>
  <c r="N42" i="11"/>
  <c r="Q42" i="11" s="1"/>
  <c r="R42" i="14"/>
  <c r="N44" i="11"/>
  <c r="R44" i="14" s="1"/>
  <c r="N45" i="11"/>
  <c r="N46" i="11"/>
  <c r="R46" i="14" s="1"/>
  <c r="N47" i="11"/>
  <c r="R47" i="14"/>
  <c r="N48" i="11"/>
  <c r="R48" i="14" s="1"/>
  <c r="N49" i="11"/>
  <c r="R49" i="14"/>
  <c r="M23" i="11"/>
  <c r="Q23" i="14"/>
  <c r="M24" i="11"/>
  <c r="Q24" i="14"/>
  <c r="M25" i="11"/>
  <c r="Q25" i="14" s="1"/>
  <c r="M26" i="11"/>
  <c r="Q26" i="14" s="1"/>
  <c r="M27" i="11"/>
  <c r="Q27" i="14"/>
  <c r="M28" i="11"/>
  <c r="Q28" i="14"/>
  <c r="M29" i="11"/>
  <c r="Q29" i="14"/>
  <c r="M30" i="11"/>
  <c r="Q30" i="14"/>
  <c r="M31" i="11"/>
  <c r="Q31" i="14" s="1"/>
  <c r="M32" i="11"/>
  <c r="Q32" i="14"/>
  <c r="M33" i="11"/>
  <c r="Q33" i="14"/>
  <c r="M34" i="11"/>
  <c r="Q34" i="14" s="1"/>
  <c r="M35" i="11"/>
  <c r="M36" i="11"/>
  <c r="Q36" i="14"/>
  <c r="M37" i="11"/>
  <c r="Q37" i="14" s="1"/>
  <c r="M38" i="11"/>
  <c r="Q38" i="14"/>
  <c r="M39" i="11"/>
  <c r="Q39" i="14" s="1"/>
  <c r="M42" i="11"/>
  <c r="Q42" i="14" s="1"/>
  <c r="M44" i="11"/>
  <c r="M45" i="11" s="1"/>
  <c r="Q44" i="14"/>
  <c r="M46" i="11"/>
  <c r="Q46" i="14"/>
  <c r="M47" i="11"/>
  <c r="Q47" i="14" s="1"/>
  <c r="M48" i="11"/>
  <c r="Q48" i="14"/>
  <c r="M49" i="11"/>
  <c r="Q49" i="14" s="1"/>
  <c r="M53" i="11"/>
  <c r="Q53" i="14"/>
  <c r="G19" i="10"/>
  <c r="G20" i="10"/>
  <c r="G21" i="10"/>
  <c r="G22" i="10"/>
  <c r="G23" i="10"/>
  <c r="G24" i="10"/>
  <c r="G25" i="10"/>
  <c r="G26" i="10"/>
  <c r="G27" i="10"/>
  <c r="G28" i="10"/>
  <c r="G29" i="10"/>
  <c r="G30" i="10"/>
  <c r="G32" i="10"/>
  <c r="G34" i="10"/>
  <c r="G36" i="10"/>
  <c r="G37" i="10"/>
  <c r="G38" i="10"/>
  <c r="G39" i="10"/>
  <c r="L38" i="10"/>
  <c r="L39" i="10"/>
  <c r="L42" i="10"/>
  <c r="L44" i="10"/>
  <c r="L46" i="10"/>
  <c r="L47" i="10"/>
  <c r="L48" i="10"/>
  <c r="L49" i="10"/>
  <c r="L51" i="10"/>
  <c r="L7" i="10"/>
  <c r="L8" i="10"/>
  <c r="L9" i="10"/>
  <c r="L10" i="10"/>
  <c r="L11" i="10"/>
  <c r="L12" i="10"/>
  <c r="L13" i="10"/>
  <c r="L14" i="10"/>
  <c r="L15" i="10"/>
  <c r="L16" i="10"/>
  <c r="L17" i="10"/>
  <c r="L19" i="10"/>
  <c r="L20" i="10"/>
  <c r="L22" i="10"/>
  <c r="L23" i="10"/>
  <c r="L25" i="10"/>
  <c r="L26" i="10"/>
  <c r="L27" i="10"/>
  <c r="L28" i="10"/>
  <c r="L29" i="10"/>
  <c r="L30" i="10"/>
  <c r="L32" i="10"/>
  <c r="L34" i="10"/>
  <c r="L36" i="10"/>
  <c r="L37" i="10"/>
  <c r="Q38" i="12"/>
  <c r="F18" i="21"/>
  <c r="E18" i="21"/>
  <c r="E43" i="15"/>
  <c r="E18" i="15"/>
  <c r="F18" i="15"/>
  <c r="F41" i="15"/>
  <c r="G18" i="15"/>
  <c r="H18" i="15"/>
  <c r="K18" i="15"/>
  <c r="L18" i="15"/>
  <c r="M18" i="15"/>
  <c r="N18" i="15"/>
  <c r="P42" i="15"/>
  <c r="Q42" i="15"/>
  <c r="P44" i="15"/>
  <c r="P45" i="15"/>
  <c r="Q45" i="15"/>
  <c r="P46" i="15"/>
  <c r="Q46" i="15"/>
  <c r="P47" i="15"/>
  <c r="Q47" i="15"/>
  <c r="P48" i="15"/>
  <c r="Q48" i="15"/>
  <c r="P49" i="15"/>
  <c r="Q49" i="15"/>
  <c r="O42" i="15"/>
  <c r="O46" i="15"/>
  <c r="O47" i="15"/>
  <c r="O48" i="15"/>
  <c r="O49" i="15"/>
  <c r="M7" i="11"/>
  <c r="Q7" i="14"/>
  <c r="N7" i="11"/>
  <c r="R7" i="14"/>
  <c r="M8" i="11"/>
  <c r="Q8" i="14" s="1"/>
  <c r="N8" i="11"/>
  <c r="R8" i="14" s="1"/>
  <c r="M9" i="11"/>
  <c r="Q9" i="14"/>
  <c r="N9" i="11"/>
  <c r="R9" i="14"/>
  <c r="M10" i="11"/>
  <c r="Q10" i="14"/>
  <c r="N10" i="11"/>
  <c r="R10" i="14" s="1"/>
  <c r="M11" i="11"/>
  <c r="Q11" i="14"/>
  <c r="N11" i="11"/>
  <c r="R11" i="14" s="1"/>
  <c r="M12" i="11"/>
  <c r="Q12" i="14"/>
  <c r="N12" i="11"/>
  <c r="R12" i="14"/>
  <c r="M13" i="11"/>
  <c r="Q13" i="14"/>
  <c r="N13" i="11"/>
  <c r="R13" i="14"/>
  <c r="M14" i="11"/>
  <c r="Q14" i="14"/>
  <c r="N14" i="11"/>
  <c r="R14" i="14" s="1"/>
  <c r="M15" i="11"/>
  <c r="Q15" i="14"/>
  <c r="N15" i="11"/>
  <c r="R15" i="14"/>
  <c r="M16" i="11"/>
  <c r="Q16" i="14"/>
  <c r="N16" i="11"/>
  <c r="R16" i="14"/>
  <c r="M17" i="11"/>
  <c r="Q17" i="14" s="1"/>
  <c r="N17" i="11"/>
  <c r="R17" i="14" s="1"/>
  <c r="M19" i="11"/>
  <c r="Q19" i="14" s="1"/>
  <c r="N19" i="11"/>
  <c r="R19" i="14"/>
  <c r="M20" i="11"/>
  <c r="Q20" i="14"/>
  <c r="N20" i="11"/>
  <c r="R20" i="14"/>
  <c r="M21" i="11"/>
  <c r="Q21" i="14"/>
  <c r="N21" i="11"/>
  <c r="M22" i="11"/>
  <c r="Q22" i="14"/>
  <c r="N22" i="11"/>
  <c r="N6" i="11"/>
  <c r="R6" i="14"/>
  <c r="M6" i="11"/>
  <c r="Q6" i="14"/>
  <c r="M6" i="9"/>
  <c r="P6" i="7"/>
  <c r="F6" i="16" s="1"/>
  <c r="M19" i="6"/>
  <c r="O19" i="7"/>
  <c r="C18" i="28"/>
  <c r="D18" i="28"/>
  <c r="E18" i="28"/>
  <c r="F18" i="28"/>
  <c r="O6" i="15"/>
  <c r="P6" i="15"/>
  <c r="Q6" i="15"/>
  <c r="O45" i="13"/>
  <c r="P45" i="13"/>
  <c r="Q45" i="13"/>
  <c r="L7" i="11"/>
  <c r="L8" i="11"/>
  <c r="L9" i="11"/>
  <c r="L10" i="11"/>
  <c r="L11" i="11"/>
  <c r="L12" i="11"/>
  <c r="L13" i="11"/>
  <c r="L14" i="11"/>
  <c r="L15" i="11"/>
  <c r="L16" i="11"/>
  <c r="L17" i="11"/>
  <c r="L19" i="11"/>
  <c r="L20" i="11"/>
  <c r="L23" i="11"/>
  <c r="L25" i="11"/>
  <c r="L26" i="11"/>
  <c r="L27" i="11"/>
  <c r="L28" i="11"/>
  <c r="L29" i="11"/>
  <c r="L30" i="11"/>
  <c r="L32" i="11"/>
  <c r="L33" i="11"/>
  <c r="L34" i="11"/>
  <c r="L36" i="11"/>
  <c r="L44" i="11"/>
  <c r="L45" i="11"/>
  <c r="L46" i="11"/>
  <c r="L47" i="11"/>
  <c r="L48" i="11"/>
  <c r="L49" i="11"/>
  <c r="J43" i="11"/>
  <c r="K43" i="11"/>
  <c r="E18" i="11"/>
  <c r="F18" i="11"/>
  <c r="J18" i="11"/>
  <c r="K18" i="11"/>
  <c r="Q43" i="13"/>
  <c r="L43" i="13"/>
  <c r="D45" i="22"/>
  <c r="E45" i="22"/>
  <c r="F45" i="22"/>
  <c r="G45" i="22"/>
  <c r="H45" i="22"/>
  <c r="I45" i="22"/>
  <c r="J45" i="22"/>
  <c r="D43" i="22"/>
  <c r="E43" i="22"/>
  <c r="F43" i="22"/>
  <c r="G43" i="22"/>
  <c r="H43" i="22"/>
  <c r="I43" i="22"/>
  <c r="J43" i="22"/>
  <c r="D18" i="22"/>
  <c r="E18" i="22"/>
  <c r="F18" i="22"/>
  <c r="G18" i="22"/>
  <c r="H18" i="22"/>
  <c r="I18" i="22"/>
  <c r="J18" i="22"/>
  <c r="T54" i="19"/>
  <c r="T55" i="19"/>
  <c r="G18" i="21"/>
  <c r="H18" i="21"/>
  <c r="I18" i="21"/>
  <c r="J18" i="21"/>
  <c r="M18" i="21"/>
  <c r="N18" i="21"/>
  <c r="J55" i="21"/>
  <c r="I55" i="21"/>
  <c r="D43" i="17"/>
  <c r="D40" i="17"/>
  <c r="D18" i="17"/>
  <c r="D18" i="7"/>
  <c r="E18" i="7"/>
  <c r="K18" i="21"/>
  <c r="I18" i="7"/>
  <c r="J18" i="7"/>
  <c r="K18" i="7"/>
  <c r="L18" i="7"/>
  <c r="M18" i="7"/>
  <c r="N18" i="7"/>
  <c r="E43" i="6"/>
  <c r="G43" i="6"/>
  <c r="K43" i="6"/>
  <c r="O7" i="6"/>
  <c r="O12" i="6"/>
  <c r="O13" i="6"/>
  <c r="O20" i="6"/>
  <c r="O42" i="6"/>
  <c r="M46" i="6"/>
  <c r="G45" i="3"/>
  <c r="D57" i="1"/>
  <c r="E57" i="1"/>
  <c r="G57" i="1"/>
  <c r="F52" i="34"/>
  <c r="D52" i="34"/>
  <c r="C52" i="34"/>
  <c r="E67" i="33"/>
  <c r="D67" i="33"/>
  <c r="C67" i="33"/>
  <c r="H26" i="32"/>
  <c r="G26" i="32"/>
  <c r="F26" i="32"/>
  <c r="E26" i="32"/>
  <c r="D26" i="32"/>
  <c r="C26" i="32"/>
  <c r="H49" i="31"/>
  <c r="G49" i="31"/>
  <c r="F49" i="31"/>
  <c r="E49" i="31"/>
  <c r="D49" i="31"/>
  <c r="C49" i="31"/>
  <c r="J48" i="31"/>
  <c r="I48" i="31"/>
  <c r="J47" i="31"/>
  <c r="I47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H40" i="31"/>
  <c r="G40" i="31"/>
  <c r="F40" i="31"/>
  <c r="E40" i="31"/>
  <c r="D40" i="31"/>
  <c r="C40" i="31"/>
  <c r="J39" i="31"/>
  <c r="I39" i="31"/>
  <c r="J38" i="31"/>
  <c r="I38" i="31"/>
  <c r="H36" i="31"/>
  <c r="G36" i="31"/>
  <c r="F36" i="31"/>
  <c r="E36" i="31"/>
  <c r="D36" i="31"/>
  <c r="C36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H19" i="31"/>
  <c r="G19" i="31"/>
  <c r="F19" i="31"/>
  <c r="E19" i="31"/>
  <c r="D19" i="31"/>
  <c r="C19" i="31"/>
  <c r="J18" i="31"/>
  <c r="I18" i="31"/>
  <c r="J17" i="31"/>
  <c r="I17" i="31"/>
  <c r="J16" i="31"/>
  <c r="I1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H35" i="29"/>
  <c r="G35" i="29"/>
  <c r="F35" i="29"/>
  <c r="E35" i="29"/>
  <c r="D35" i="29"/>
  <c r="C35" i="29"/>
  <c r="H32" i="29"/>
  <c r="G32" i="29"/>
  <c r="F32" i="29"/>
  <c r="E32" i="29"/>
  <c r="D32" i="29"/>
  <c r="C32" i="29"/>
  <c r="H17" i="29"/>
  <c r="G17" i="29"/>
  <c r="F17" i="29"/>
  <c r="E17" i="29"/>
  <c r="D17" i="29"/>
  <c r="C17" i="29"/>
  <c r="C54" i="28"/>
  <c r="F45" i="28"/>
  <c r="E45" i="28"/>
  <c r="D45" i="28"/>
  <c r="C45" i="28"/>
  <c r="F40" i="28"/>
  <c r="E40" i="28"/>
  <c r="D40" i="28"/>
  <c r="C40" i="28"/>
  <c r="C54" i="27"/>
  <c r="C45" i="27"/>
  <c r="C43" i="27"/>
  <c r="C40" i="27"/>
  <c r="C18" i="27"/>
  <c r="N40" i="24"/>
  <c r="M40" i="24"/>
  <c r="L40" i="24"/>
  <c r="K40" i="24"/>
  <c r="J40" i="24"/>
  <c r="I40" i="24"/>
  <c r="H40" i="24"/>
  <c r="G40" i="24"/>
  <c r="F40" i="24"/>
  <c r="E40" i="24"/>
  <c r="D40" i="24"/>
  <c r="C40" i="24"/>
  <c r="Q39" i="8"/>
  <c r="N18" i="24"/>
  <c r="M18" i="24"/>
  <c r="L18" i="24"/>
  <c r="K18" i="24"/>
  <c r="J18" i="24"/>
  <c r="I18" i="24"/>
  <c r="H18" i="24"/>
  <c r="G18" i="24"/>
  <c r="F18" i="24"/>
  <c r="E18" i="24"/>
  <c r="D18" i="24"/>
  <c r="C18" i="24"/>
  <c r="Q16" i="8"/>
  <c r="Q15" i="8"/>
  <c r="Q14" i="8"/>
  <c r="Q13" i="8"/>
  <c r="Q11" i="8"/>
  <c r="Q10" i="8"/>
  <c r="Q8" i="8"/>
  <c r="Q7" i="8"/>
  <c r="R6" i="8"/>
  <c r="Q6" i="8"/>
  <c r="J55" i="23"/>
  <c r="I55" i="23"/>
  <c r="H55" i="23"/>
  <c r="G55" i="23"/>
  <c r="F55" i="23"/>
  <c r="E55" i="23"/>
  <c r="D55" i="23"/>
  <c r="C55" i="23"/>
  <c r="C45" i="22"/>
  <c r="C43" i="22"/>
  <c r="C18" i="22"/>
  <c r="E45" i="21"/>
  <c r="R54" i="19"/>
  <c r="H54" i="19"/>
  <c r="C40" i="19"/>
  <c r="C43" i="17"/>
  <c r="C40" i="17"/>
  <c r="C18" i="17"/>
  <c r="Q35" i="15"/>
  <c r="Q30" i="15"/>
  <c r="L46" i="14"/>
  <c r="P45" i="14"/>
  <c r="O45" i="14"/>
  <c r="K45" i="14"/>
  <c r="J45" i="14"/>
  <c r="F45" i="14"/>
  <c r="E45" i="14"/>
  <c r="L44" i="14"/>
  <c r="P43" i="14"/>
  <c r="O43" i="14"/>
  <c r="K43" i="14"/>
  <c r="J43" i="14"/>
  <c r="F43" i="14"/>
  <c r="E43" i="14"/>
  <c r="L42" i="14"/>
  <c r="G42" i="14"/>
  <c r="G30" i="14"/>
  <c r="G29" i="14"/>
  <c r="L28" i="14"/>
  <c r="G28" i="14"/>
  <c r="L27" i="14"/>
  <c r="G27" i="14"/>
  <c r="L26" i="14"/>
  <c r="G26" i="14"/>
  <c r="G23" i="14"/>
  <c r="L20" i="14"/>
  <c r="G20" i="14"/>
  <c r="L19" i="14"/>
  <c r="G19" i="14"/>
  <c r="P18" i="14"/>
  <c r="O18" i="14"/>
  <c r="K18" i="14"/>
  <c r="L18" i="14" s="1"/>
  <c r="J18" i="14"/>
  <c r="J41" i="14" s="1"/>
  <c r="F18" i="14"/>
  <c r="G18" i="14" s="1"/>
  <c r="E18" i="14"/>
  <c r="L17" i="14"/>
  <c r="G17" i="14"/>
  <c r="L16" i="14"/>
  <c r="G16" i="14"/>
  <c r="L15" i="14"/>
  <c r="G15" i="14"/>
  <c r="L14" i="14"/>
  <c r="G14" i="14"/>
  <c r="L13" i="14"/>
  <c r="L12" i="14"/>
  <c r="G12" i="14"/>
  <c r="L11" i="14"/>
  <c r="G11" i="14"/>
  <c r="L10" i="14"/>
  <c r="G10" i="14"/>
  <c r="L9" i="14"/>
  <c r="G9" i="14"/>
  <c r="L8" i="14"/>
  <c r="G8" i="14"/>
  <c r="L7" i="14"/>
  <c r="G7" i="14"/>
  <c r="L6" i="14"/>
  <c r="G6" i="14"/>
  <c r="Q6" i="13"/>
  <c r="L6" i="13"/>
  <c r="L6" i="11"/>
  <c r="G6" i="11"/>
  <c r="G49" i="10"/>
  <c r="G48" i="10"/>
  <c r="G47" i="10"/>
  <c r="G46" i="10"/>
  <c r="K45" i="10"/>
  <c r="D45" i="20"/>
  <c r="J45" i="10"/>
  <c r="C45" i="20"/>
  <c r="F45" i="10"/>
  <c r="G45" i="10" s="1"/>
  <c r="E45" i="10"/>
  <c r="G44" i="10"/>
  <c r="K43" i="10"/>
  <c r="L43" i="10" s="1"/>
  <c r="J43" i="10"/>
  <c r="C43" i="20"/>
  <c r="F43" i="10"/>
  <c r="P43" i="11" s="1"/>
  <c r="Q43" i="11" s="1"/>
  <c r="G43" i="10"/>
  <c r="E43" i="10"/>
  <c r="O43" i="11" s="1"/>
  <c r="G42" i="10"/>
  <c r="K18" i="10"/>
  <c r="L18" i="10" s="1"/>
  <c r="D18" i="20"/>
  <c r="J18" i="10"/>
  <c r="C18" i="20"/>
  <c r="G17" i="10"/>
  <c r="G16" i="10"/>
  <c r="G15" i="10"/>
  <c r="G12" i="10"/>
  <c r="G11" i="10"/>
  <c r="G10" i="10"/>
  <c r="G9" i="10"/>
  <c r="G8" i="10"/>
  <c r="G7" i="10"/>
  <c r="L6" i="10"/>
  <c r="G6" i="10"/>
  <c r="C54" i="9"/>
  <c r="C45" i="9"/>
  <c r="C18" i="9"/>
  <c r="C40" i="8"/>
  <c r="C54" i="7"/>
  <c r="C45" i="7"/>
  <c r="C40" i="7"/>
  <c r="C18" i="7"/>
  <c r="C54" i="6"/>
  <c r="C45" i="6"/>
  <c r="C43" i="6"/>
  <c r="C40" i="6"/>
  <c r="C43" i="5"/>
  <c r="C40" i="5"/>
  <c r="C18" i="5"/>
  <c r="K6" i="5"/>
  <c r="C56" i="2"/>
  <c r="K55" i="2"/>
  <c r="C54" i="2"/>
  <c r="D54" i="3"/>
  <c r="K53" i="2"/>
  <c r="J53" i="2"/>
  <c r="I53" i="2"/>
  <c r="K52" i="2"/>
  <c r="J52" i="2"/>
  <c r="I52" i="2"/>
  <c r="J51" i="2"/>
  <c r="I51" i="2"/>
  <c r="K49" i="2"/>
  <c r="J49" i="2"/>
  <c r="I49" i="2"/>
  <c r="K48" i="2"/>
  <c r="J48" i="2"/>
  <c r="I48" i="2"/>
  <c r="K47" i="2"/>
  <c r="J47" i="2"/>
  <c r="I47" i="2"/>
  <c r="K46" i="2"/>
  <c r="J46" i="2"/>
  <c r="I46" i="2"/>
  <c r="C45" i="2"/>
  <c r="K44" i="2"/>
  <c r="J44" i="2"/>
  <c r="I44" i="2"/>
  <c r="C43" i="2"/>
  <c r="K42" i="2"/>
  <c r="J42" i="2"/>
  <c r="I42" i="2"/>
  <c r="C40" i="2"/>
  <c r="K39" i="2"/>
  <c r="J39" i="2"/>
  <c r="K38" i="2"/>
  <c r="J38" i="2"/>
  <c r="K37" i="2"/>
  <c r="K36" i="2"/>
  <c r="J36" i="2"/>
  <c r="K35" i="2"/>
  <c r="K34" i="2"/>
  <c r="J34" i="2"/>
  <c r="K33" i="2"/>
  <c r="K32" i="2"/>
  <c r="K31" i="2"/>
  <c r="K30" i="2"/>
  <c r="J30" i="2"/>
  <c r="K29" i="2"/>
  <c r="J29" i="2"/>
  <c r="K28" i="2"/>
  <c r="J28" i="2"/>
  <c r="K27" i="2"/>
  <c r="J27" i="2"/>
  <c r="K26" i="2"/>
  <c r="J26" i="2"/>
  <c r="K25" i="2"/>
  <c r="K24" i="2"/>
  <c r="K21" i="2"/>
  <c r="K20" i="2"/>
  <c r="J20" i="2"/>
  <c r="K19" i="2"/>
  <c r="J19" i="2"/>
  <c r="C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C57" i="1"/>
  <c r="C19" i="1"/>
  <c r="F19" i="1"/>
  <c r="K26" i="18"/>
  <c r="K20" i="18"/>
  <c r="M18" i="11"/>
  <c r="K48" i="18"/>
  <c r="Q23" i="12"/>
  <c r="Q42" i="12"/>
  <c r="Q37" i="12"/>
  <c r="Q11" i="12"/>
  <c r="Q33" i="12"/>
  <c r="Q36" i="12"/>
  <c r="Q15" i="12"/>
  <c r="Q16" i="12"/>
  <c r="Q31" i="12"/>
  <c r="Q13" i="12"/>
  <c r="Q35" i="12"/>
  <c r="Q32" i="12"/>
  <c r="Q29" i="12"/>
  <c r="H55" i="19"/>
  <c r="T7" i="14"/>
  <c r="H41" i="21"/>
  <c r="I41" i="15"/>
  <c r="P46" i="7"/>
  <c r="Q46" i="17" s="1"/>
  <c r="S6" i="8"/>
  <c r="R18" i="8"/>
  <c r="R41" i="8"/>
  <c r="R55" i="8"/>
  <c r="O48" i="7"/>
  <c r="O31" i="7"/>
  <c r="O6" i="7"/>
  <c r="D56" i="3"/>
  <c r="F57" i="1"/>
  <c r="F55" i="1"/>
  <c r="R55" i="19"/>
  <c r="I41" i="22"/>
  <c r="I55" i="22"/>
  <c r="M54" i="11"/>
  <c r="S43" i="12"/>
  <c r="R43" i="12"/>
  <c r="K56" i="2"/>
  <c r="P40" i="12"/>
  <c r="O40" i="12"/>
  <c r="O44" i="7"/>
  <c r="I40" i="3"/>
  <c r="E41" i="22"/>
  <c r="D41" i="22"/>
  <c r="I43" i="2"/>
  <c r="D43" i="3"/>
  <c r="I45" i="2"/>
  <c r="D45" i="3"/>
  <c r="E41" i="21"/>
  <c r="T17" i="14"/>
  <c r="S14" i="14"/>
  <c r="S25" i="8"/>
  <c r="S44" i="8"/>
  <c r="F45" i="3"/>
  <c r="K51" i="18"/>
  <c r="K49" i="18"/>
  <c r="K29" i="18"/>
  <c r="K36" i="18"/>
  <c r="K54" i="17"/>
  <c r="O53" i="7"/>
  <c r="M12" i="5"/>
  <c r="M52" i="5"/>
  <c r="O35" i="7"/>
  <c r="O28" i="7"/>
  <c r="E28" i="16"/>
  <c r="K18" i="5"/>
  <c r="Q42" i="8"/>
  <c r="Q43" i="8"/>
  <c r="F41" i="22"/>
  <c r="F55" i="22"/>
  <c r="O21" i="6"/>
  <c r="M37" i="5"/>
  <c r="O37" i="6"/>
  <c r="J11" i="3"/>
  <c r="O11" i="6"/>
  <c r="O26" i="7"/>
  <c r="E26" i="16"/>
  <c r="L45" i="13"/>
  <c r="N41" i="21"/>
  <c r="C54" i="16"/>
  <c r="C55" i="16" s="1"/>
  <c r="M41" i="21"/>
  <c r="M55" i="21"/>
  <c r="J54" i="2"/>
  <c r="C36" i="29"/>
  <c r="H26" i="17"/>
  <c r="C41" i="27"/>
  <c r="J44" i="3"/>
  <c r="J41" i="7"/>
  <c r="J55" i="7"/>
  <c r="H23" i="17"/>
  <c r="M41" i="17"/>
  <c r="M55" i="17"/>
  <c r="N41" i="13"/>
  <c r="Q44" i="15"/>
  <c r="K18" i="17"/>
  <c r="G41" i="22"/>
  <c r="G55" i="22"/>
  <c r="H41" i="10"/>
  <c r="H55" i="10"/>
  <c r="H29" i="17"/>
  <c r="M40" i="11"/>
  <c r="E41" i="28"/>
  <c r="E55" i="28"/>
  <c r="H42" i="17"/>
  <c r="F41" i="28"/>
  <c r="F55" i="28"/>
  <c r="I18" i="2"/>
  <c r="D41" i="18"/>
  <c r="D55" i="18"/>
  <c r="D36" i="29"/>
  <c r="G52" i="34"/>
  <c r="J40" i="31"/>
  <c r="H30" i="17"/>
  <c r="C41" i="12"/>
  <c r="C55" i="12"/>
  <c r="F41" i="18"/>
  <c r="F55" i="18"/>
  <c r="AF18" i="19"/>
  <c r="AP18" i="19"/>
  <c r="J18" i="2"/>
  <c r="D41" i="2"/>
  <c r="E41" i="14"/>
  <c r="G41" i="21"/>
  <c r="G55" i="21"/>
  <c r="Q45" i="12"/>
  <c r="M41" i="12"/>
  <c r="M55" i="12"/>
  <c r="C41" i="24"/>
  <c r="C55" i="24"/>
  <c r="E36" i="29"/>
  <c r="C50" i="31"/>
  <c r="D41" i="12"/>
  <c r="D55" i="12"/>
  <c r="D41" i="28"/>
  <c r="D55" i="28"/>
  <c r="Q26" i="7"/>
  <c r="O44" i="6"/>
  <c r="L54" i="13"/>
  <c r="Q54" i="13"/>
  <c r="G54" i="14"/>
  <c r="J47" i="3"/>
  <c r="G54" i="11"/>
  <c r="G18" i="13"/>
  <c r="AK55" i="19"/>
  <c r="F36" i="29"/>
  <c r="J36" i="31"/>
  <c r="J49" i="31"/>
  <c r="G36" i="29"/>
  <c r="I19" i="31"/>
  <c r="E50" i="31"/>
  <c r="M43" i="11"/>
  <c r="F41" i="24"/>
  <c r="F55" i="24"/>
  <c r="I40" i="31"/>
  <c r="F41" i="21"/>
  <c r="F55" i="21"/>
  <c r="H41" i="13"/>
  <c r="H55" i="13"/>
  <c r="S15" i="8"/>
  <c r="D41" i="24"/>
  <c r="D55" i="24"/>
  <c r="H36" i="29"/>
  <c r="J19" i="31"/>
  <c r="D50" i="31"/>
  <c r="F50" i="31"/>
  <c r="H50" i="31"/>
  <c r="S47" i="14"/>
  <c r="H28" i="17"/>
  <c r="I41" i="6"/>
  <c r="I55" i="6"/>
  <c r="E41" i="18"/>
  <c r="E55" i="18"/>
  <c r="D41" i="10"/>
  <c r="D55" i="10"/>
  <c r="N55" i="11" s="1"/>
  <c r="C55" i="13"/>
  <c r="AF55" i="19"/>
  <c r="AK18" i="19"/>
  <c r="M45" i="6"/>
  <c r="E55" i="21"/>
  <c r="E41" i="24"/>
  <c r="E55" i="24"/>
  <c r="M41" i="24"/>
  <c r="M55" i="24"/>
  <c r="G50" i="31"/>
  <c r="T46" i="14"/>
  <c r="J35" i="3"/>
  <c r="H33" i="17"/>
  <c r="O35" i="6"/>
  <c r="I49" i="31"/>
  <c r="E52" i="34"/>
  <c r="S32" i="8"/>
  <c r="S20" i="8"/>
  <c r="J41" i="12"/>
  <c r="J55" i="12"/>
  <c r="P43" i="12"/>
  <c r="Q43" i="12"/>
  <c r="N55" i="21"/>
  <c r="H41" i="18"/>
  <c r="H55" i="18"/>
  <c r="D41" i="15"/>
  <c r="D55" i="15"/>
  <c r="I36" i="31"/>
  <c r="H55" i="21"/>
  <c r="E58" i="1"/>
  <c r="S39" i="8"/>
  <c r="N54" i="11"/>
  <c r="O27" i="6"/>
  <c r="H13" i="17"/>
  <c r="D55" i="22"/>
  <c r="L45" i="10"/>
  <c r="H41" i="24"/>
  <c r="H55" i="24"/>
  <c r="O18" i="15"/>
  <c r="D54" i="20"/>
  <c r="S51" i="14"/>
  <c r="F41" i="27"/>
  <c r="F55" i="27"/>
  <c r="H25" i="17"/>
  <c r="H36" i="17"/>
  <c r="G41" i="18"/>
  <c r="G55" i="18"/>
  <c r="G40" i="11"/>
  <c r="N43" i="11"/>
  <c r="C41" i="14"/>
  <c r="J7" i="3"/>
  <c r="S7" i="8"/>
  <c r="E41" i="27"/>
  <c r="E55" i="27"/>
  <c r="L18" i="5"/>
  <c r="E18" i="17"/>
  <c r="C41" i="15"/>
  <c r="C55" i="15"/>
  <c r="K15" i="18"/>
  <c r="O15" i="6"/>
  <c r="K6" i="18"/>
  <c r="O54" i="15"/>
  <c r="D41" i="27"/>
  <c r="D55" i="27"/>
  <c r="H19" i="17"/>
  <c r="C40" i="16"/>
  <c r="C41" i="10"/>
  <c r="M41" i="11" s="1"/>
  <c r="K18" i="2"/>
  <c r="E41" i="2"/>
  <c r="E57" i="2"/>
  <c r="O14" i="6"/>
  <c r="E15" i="17"/>
  <c r="E10" i="17"/>
  <c r="H9" i="17"/>
  <c r="N55" i="19"/>
  <c r="O6" i="6"/>
  <c r="S26" i="8"/>
  <c r="C42" i="1"/>
  <c r="C58" i="1"/>
  <c r="N45" i="17"/>
  <c r="P40" i="15"/>
  <c r="Q40" i="15"/>
  <c r="O20" i="7"/>
  <c r="N18" i="17"/>
  <c r="J41" i="18"/>
  <c r="J55" i="18"/>
  <c r="O38" i="7"/>
  <c r="C41" i="11"/>
  <c r="N55" i="13"/>
  <c r="I41" i="13"/>
  <c r="I55" i="13"/>
  <c r="AP55" i="19"/>
  <c r="K11" i="18"/>
  <c r="Q9" i="8"/>
  <c r="N41" i="24"/>
  <c r="N55" i="24"/>
  <c r="E55" i="22"/>
  <c r="H39" i="17"/>
  <c r="I41" i="18"/>
  <c r="I55" i="18"/>
  <c r="D55" i="13"/>
  <c r="K10" i="18"/>
  <c r="K54" i="2"/>
  <c r="G41" i="24"/>
  <c r="G55" i="24"/>
  <c r="P54" i="15"/>
  <c r="Q54" i="15"/>
  <c r="K41" i="15"/>
  <c r="K55" i="15"/>
  <c r="O8" i="6"/>
  <c r="S36" i="14"/>
  <c r="T30" i="14"/>
  <c r="T22" i="14"/>
  <c r="T47" i="14"/>
  <c r="U47" i="14" s="1"/>
  <c r="S52" i="14"/>
  <c r="S11" i="14"/>
  <c r="H41" i="11"/>
  <c r="H55" i="11"/>
  <c r="I41" i="11"/>
  <c r="I55" i="11"/>
  <c r="O43" i="12"/>
  <c r="S17" i="14"/>
  <c r="T12" i="14"/>
  <c r="U12" i="14" s="1"/>
  <c r="O54" i="12"/>
  <c r="Q44" i="12"/>
  <c r="N41" i="12"/>
  <c r="N55" i="12"/>
  <c r="L18" i="13"/>
  <c r="E55" i="13"/>
  <c r="M41" i="13"/>
  <c r="M55" i="13"/>
  <c r="H41" i="14"/>
  <c r="N41" i="14"/>
  <c r="C41" i="19"/>
  <c r="C55" i="19"/>
  <c r="O43" i="15"/>
  <c r="H41" i="22"/>
  <c r="H55" i="22"/>
  <c r="C41" i="28"/>
  <c r="C55" i="28"/>
  <c r="C41" i="22"/>
  <c r="C55" i="22"/>
  <c r="J41" i="22"/>
  <c r="J55" i="22"/>
  <c r="L41" i="12"/>
  <c r="L55" i="12"/>
  <c r="P18" i="12"/>
  <c r="Q18" i="12"/>
  <c r="O18" i="12"/>
  <c r="Q19" i="11"/>
  <c r="N18" i="11"/>
  <c r="D41" i="11"/>
  <c r="D55" i="11"/>
  <c r="Q37" i="11"/>
  <c r="D40" i="20"/>
  <c r="R21" i="14"/>
  <c r="Q6" i="11"/>
  <c r="Q36" i="11"/>
  <c r="O18" i="11"/>
  <c r="Q15" i="11"/>
  <c r="Q8" i="11"/>
  <c r="L43" i="11"/>
  <c r="G18" i="11"/>
  <c r="P18" i="11"/>
  <c r="M7" i="5"/>
  <c r="M42" i="5"/>
  <c r="E42" i="17"/>
  <c r="M51" i="5"/>
  <c r="E51" i="17"/>
  <c r="M27" i="5"/>
  <c r="O7" i="7"/>
  <c r="M30" i="5"/>
  <c r="E30" i="17"/>
  <c r="O10" i="7"/>
  <c r="E10" i="16"/>
  <c r="O22" i="7"/>
  <c r="E22" i="16"/>
  <c r="U35" i="14"/>
  <c r="G40" i="13"/>
  <c r="I41" i="12"/>
  <c r="I55" i="12"/>
  <c r="G41" i="12"/>
  <c r="G55" i="12"/>
  <c r="M35" i="5"/>
  <c r="E35" i="17"/>
  <c r="L41" i="7"/>
  <c r="L55" i="7"/>
  <c r="D41" i="7"/>
  <c r="D55" i="7"/>
  <c r="M29" i="5"/>
  <c r="J29" i="3"/>
  <c r="S34" i="8"/>
  <c r="M34" i="5"/>
  <c r="O29" i="6"/>
  <c r="J28" i="3"/>
  <c r="O34" i="6"/>
  <c r="S37" i="8"/>
  <c r="N41" i="7"/>
  <c r="N55" i="7"/>
  <c r="K41" i="7"/>
  <c r="K55" i="7"/>
  <c r="O37" i="7"/>
  <c r="G41" i="17"/>
  <c r="G55" i="17"/>
  <c r="C41" i="17"/>
  <c r="C55" i="17"/>
  <c r="J41" i="15"/>
  <c r="J55" i="15"/>
  <c r="H41" i="15"/>
  <c r="H55" i="15"/>
  <c r="O41" i="13"/>
  <c r="O55" i="13"/>
  <c r="Q40" i="12"/>
  <c r="T32" i="14"/>
  <c r="F41" i="10"/>
  <c r="G41" i="10" s="1"/>
  <c r="O32" i="7"/>
  <c r="K40" i="2"/>
  <c r="Q14" i="17"/>
  <c r="J41" i="6"/>
  <c r="J55" i="6"/>
  <c r="Q11" i="17"/>
  <c r="M54" i="6"/>
  <c r="O42" i="7"/>
  <c r="N44" i="6"/>
  <c r="P44" i="7"/>
  <c r="H14" i="17"/>
  <c r="N45" i="6"/>
  <c r="Q21" i="17"/>
  <c r="O36" i="7"/>
  <c r="O29" i="7"/>
  <c r="E29" i="16"/>
  <c r="O21" i="7"/>
  <c r="E21" i="16" s="1"/>
  <c r="N54" i="6"/>
  <c r="H54" i="17"/>
  <c r="H15" i="17"/>
  <c r="H11" i="17"/>
  <c r="L18" i="21"/>
  <c r="I41" i="7"/>
  <c r="I55" i="7"/>
  <c r="N54" i="17"/>
  <c r="D40" i="16"/>
  <c r="C45" i="16"/>
  <c r="N40" i="17"/>
  <c r="D54" i="16"/>
  <c r="D45" i="16"/>
  <c r="K45" i="17"/>
  <c r="J45" i="2"/>
  <c r="K45" i="2"/>
  <c r="Q35" i="17"/>
  <c r="L41" i="6"/>
  <c r="L55" i="6"/>
  <c r="K41" i="6"/>
  <c r="K55" i="6"/>
  <c r="H37" i="17"/>
  <c r="Q17" i="17"/>
  <c r="C41" i="7"/>
  <c r="C55" i="7"/>
  <c r="J41" i="5"/>
  <c r="J55" i="5"/>
  <c r="O16" i="7"/>
  <c r="O13" i="7"/>
  <c r="E13" i="16"/>
  <c r="I41" i="5"/>
  <c r="I55" i="5"/>
  <c r="H41" i="5"/>
  <c r="G41" i="5"/>
  <c r="G55" i="5"/>
  <c r="O12" i="7"/>
  <c r="O17" i="6"/>
  <c r="G57" i="2"/>
  <c r="J17" i="3"/>
  <c r="J12" i="3"/>
  <c r="J15" i="3"/>
  <c r="J14" i="3"/>
  <c r="S13" i="8"/>
  <c r="C55" i="27"/>
  <c r="E41" i="15"/>
  <c r="E55" i="15"/>
  <c r="M41" i="15"/>
  <c r="M55" i="15"/>
  <c r="K41" i="13"/>
  <c r="H41" i="12"/>
  <c r="H55" i="12"/>
  <c r="F41" i="12"/>
  <c r="E41" i="12"/>
  <c r="J41" i="11"/>
  <c r="J55" i="11"/>
  <c r="E41" i="11"/>
  <c r="E55" i="11"/>
  <c r="J41" i="10"/>
  <c r="C41" i="20" s="1"/>
  <c r="G18" i="10"/>
  <c r="N43" i="17"/>
  <c r="F41" i="20"/>
  <c r="O8" i="7"/>
  <c r="E8" i="16"/>
  <c r="C41" i="18"/>
  <c r="C55" i="18"/>
  <c r="L41" i="17"/>
  <c r="L55" i="17"/>
  <c r="K43" i="17"/>
  <c r="J41" i="17"/>
  <c r="J55" i="17"/>
  <c r="I41" i="17"/>
  <c r="I55" i="17"/>
  <c r="F41" i="17"/>
  <c r="F55" i="17"/>
  <c r="D41" i="17"/>
  <c r="D55" i="17"/>
  <c r="O41" i="17"/>
  <c r="O55" i="17"/>
  <c r="P41" i="17"/>
  <c r="P55" i="17"/>
  <c r="K40" i="17"/>
  <c r="D18" i="16"/>
  <c r="C18" i="16"/>
  <c r="F55" i="15"/>
  <c r="P43" i="15"/>
  <c r="Q43" i="15"/>
  <c r="I55" i="15"/>
  <c r="L41" i="15"/>
  <c r="L55" i="15"/>
  <c r="N41" i="15"/>
  <c r="N55" i="15"/>
  <c r="O40" i="15"/>
  <c r="G41" i="15"/>
  <c r="G55" i="15"/>
  <c r="P18" i="15"/>
  <c r="Q18" i="15"/>
  <c r="L43" i="14"/>
  <c r="P41" i="13"/>
  <c r="P55" i="13"/>
  <c r="Q40" i="13"/>
  <c r="L40" i="13"/>
  <c r="J41" i="13"/>
  <c r="J55" i="13"/>
  <c r="P54" i="12"/>
  <c r="Q54" i="12"/>
  <c r="S53" i="14"/>
  <c r="Q48" i="12"/>
  <c r="Q49" i="12"/>
  <c r="K55" i="12"/>
  <c r="Q28" i="12"/>
  <c r="Q7" i="12"/>
  <c r="G43" i="11"/>
  <c r="C55" i="11"/>
  <c r="Q25" i="11"/>
  <c r="K41" i="11"/>
  <c r="O40" i="11"/>
  <c r="L18" i="11"/>
  <c r="F41" i="11"/>
  <c r="E41" i="10"/>
  <c r="P40" i="11"/>
  <c r="N40" i="11"/>
  <c r="Q12" i="11"/>
  <c r="T8" i="14"/>
  <c r="Q7" i="11"/>
  <c r="S52" i="8"/>
  <c r="S36" i="8"/>
  <c r="S30" i="8"/>
  <c r="S12" i="8"/>
  <c r="Q36" i="8"/>
  <c r="Q30" i="8"/>
  <c r="Q12" i="8"/>
  <c r="S35" i="8"/>
  <c r="S29" i="8"/>
  <c r="S17" i="8"/>
  <c r="S11" i="8"/>
  <c r="Q29" i="8"/>
  <c r="Q17" i="8"/>
  <c r="S28" i="8"/>
  <c r="S16" i="8"/>
  <c r="Q28" i="8"/>
  <c r="S38" i="8"/>
  <c r="S33" i="8"/>
  <c r="S27" i="8"/>
  <c r="S21" i="8"/>
  <c r="S9" i="8"/>
  <c r="Q38" i="8"/>
  <c r="Q27" i="8"/>
  <c r="S24" i="8"/>
  <c r="Q24" i="8"/>
  <c r="K41" i="24"/>
  <c r="K55" i="24"/>
  <c r="L41" i="24"/>
  <c r="L55" i="24"/>
  <c r="I41" i="24"/>
  <c r="I55" i="24"/>
  <c r="J41" i="24"/>
  <c r="J55" i="24"/>
  <c r="S47" i="8"/>
  <c r="S31" i="8"/>
  <c r="S53" i="8"/>
  <c r="C41" i="8"/>
  <c r="C55" i="8"/>
  <c r="E39" i="16"/>
  <c r="E14" i="16"/>
  <c r="E41" i="7"/>
  <c r="E55" i="7"/>
  <c r="M41" i="7"/>
  <c r="M55" i="7"/>
  <c r="L40" i="21"/>
  <c r="L41" i="21"/>
  <c r="H51" i="17"/>
  <c r="O52" i="7"/>
  <c r="O51" i="7"/>
  <c r="E51" i="16"/>
  <c r="O50" i="7"/>
  <c r="E50" i="16" s="1"/>
  <c r="O49" i="7"/>
  <c r="E49" i="16"/>
  <c r="M43" i="6"/>
  <c r="Q38" i="17"/>
  <c r="H34" i="17"/>
  <c r="O33" i="7"/>
  <c r="E33" i="16"/>
  <c r="C41" i="6"/>
  <c r="C55" i="6"/>
  <c r="M40" i="6"/>
  <c r="O34" i="7"/>
  <c r="E34" i="16" s="1"/>
  <c r="D41" i="6"/>
  <c r="D55" i="6"/>
  <c r="F29" i="16"/>
  <c r="G29" i="16"/>
  <c r="H27" i="17"/>
  <c r="O23" i="7"/>
  <c r="E23" i="16"/>
  <c r="N40" i="6"/>
  <c r="H31" i="17"/>
  <c r="O25" i="7"/>
  <c r="O27" i="7"/>
  <c r="E27" i="16" s="1"/>
  <c r="O30" i="7"/>
  <c r="O24" i="7"/>
  <c r="G41" i="6"/>
  <c r="G55" i="6"/>
  <c r="P23" i="7"/>
  <c r="Q23" i="17"/>
  <c r="H41" i="6"/>
  <c r="H55" i="6"/>
  <c r="F41" i="6"/>
  <c r="F55" i="6"/>
  <c r="E41" i="6"/>
  <c r="E55" i="6"/>
  <c r="P16" i="7"/>
  <c r="H10" i="17"/>
  <c r="P13" i="7"/>
  <c r="H12" i="17"/>
  <c r="O9" i="7"/>
  <c r="E9" i="16"/>
  <c r="H7" i="17"/>
  <c r="H6" i="17"/>
  <c r="E6" i="16"/>
  <c r="M18" i="6"/>
  <c r="N18" i="6"/>
  <c r="P52" i="7"/>
  <c r="Q52" i="17"/>
  <c r="O46" i="7"/>
  <c r="E43" i="17"/>
  <c r="K43" i="5"/>
  <c r="C41" i="5"/>
  <c r="M17" i="5"/>
  <c r="M11" i="5"/>
  <c r="M13" i="5"/>
  <c r="M6" i="5"/>
  <c r="M36" i="5"/>
  <c r="F40" i="20"/>
  <c r="E41" i="5"/>
  <c r="E41" i="20"/>
  <c r="M24" i="5"/>
  <c r="M23" i="5"/>
  <c r="L40" i="5"/>
  <c r="E40" i="17"/>
  <c r="K40" i="5"/>
  <c r="M21" i="5"/>
  <c r="M20" i="5"/>
  <c r="L45" i="5"/>
  <c r="K45" i="5"/>
  <c r="E45" i="20"/>
  <c r="M44" i="5"/>
  <c r="M45" i="5"/>
  <c r="J48" i="3"/>
  <c r="I54" i="2"/>
  <c r="J51" i="3"/>
  <c r="J49" i="3"/>
  <c r="J46" i="3"/>
  <c r="O51" i="6"/>
  <c r="J50" i="3"/>
  <c r="M46" i="5"/>
  <c r="O47" i="6"/>
  <c r="M49" i="5"/>
  <c r="O46" i="6"/>
  <c r="O49" i="6"/>
  <c r="M48" i="5"/>
  <c r="O48" i="6"/>
  <c r="M53" i="5"/>
  <c r="J53" i="3"/>
  <c r="S48" i="8"/>
  <c r="M50" i="5"/>
  <c r="O50" i="6"/>
  <c r="K43" i="2"/>
  <c r="J43" i="2"/>
  <c r="M39" i="5"/>
  <c r="O38" i="6"/>
  <c r="M38" i="5"/>
  <c r="J37" i="3"/>
  <c r="O36" i="6"/>
  <c r="J32" i="3"/>
  <c r="O32" i="6"/>
  <c r="J33" i="3"/>
  <c r="M33" i="5"/>
  <c r="M32" i="5"/>
  <c r="O33" i="6"/>
  <c r="I40" i="2"/>
  <c r="M25" i="5"/>
  <c r="M31" i="5"/>
  <c r="J26" i="3"/>
  <c r="J25" i="3"/>
  <c r="J24" i="3"/>
  <c r="S23" i="8"/>
  <c r="O26" i="6"/>
  <c r="O25" i="6"/>
  <c r="M28" i="5"/>
  <c r="M26" i="5"/>
  <c r="O23" i="6"/>
  <c r="J30" i="3"/>
  <c r="J40" i="2"/>
  <c r="J19" i="3"/>
  <c r="S19" i="8"/>
  <c r="O19" i="6"/>
  <c r="J21" i="3"/>
  <c r="M19" i="5"/>
  <c r="H57" i="2"/>
  <c r="S14" i="8"/>
  <c r="M9" i="5"/>
  <c r="M15" i="5"/>
  <c r="M8" i="5"/>
  <c r="O16" i="6"/>
  <c r="J8" i="3"/>
  <c r="J16" i="3"/>
  <c r="O10" i="6"/>
  <c r="O9" i="6"/>
  <c r="J10" i="3"/>
  <c r="J9" i="3"/>
  <c r="S8" i="8"/>
  <c r="M16" i="5"/>
  <c r="I6" i="3"/>
  <c r="M14" i="5"/>
  <c r="S10" i="8"/>
  <c r="J42" i="3"/>
  <c r="J38" i="3"/>
  <c r="J39" i="3"/>
  <c r="J27" i="3"/>
  <c r="C41" i="2"/>
  <c r="G41" i="3"/>
  <c r="G42" i="1"/>
  <c r="G58" i="1"/>
  <c r="D58" i="1"/>
  <c r="Q13" i="17"/>
  <c r="Q40" i="8"/>
  <c r="Q18" i="8"/>
  <c r="F42" i="1"/>
  <c r="I56" i="3"/>
  <c r="F58" i="1"/>
  <c r="F55" i="12"/>
  <c r="P41" i="12"/>
  <c r="P55" i="12"/>
  <c r="Q55" i="12"/>
  <c r="I54" i="3"/>
  <c r="I45" i="3"/>
  <c r="I18" i="3"/>
  <c r="O43" i="7"/>
  <c r="E55" i="12"/>
  <c r="O41" i="12"/>
  <c r="O55" i="12"/>
  <c r="D57" i="3"/>
  <c r="I43" i="3"/>
  <c r="F57" i="2"/>
  <c r="F57" i="3"/>
  <c r="I41" i="3"/>
  <c r="D57" i="2"/>
  <c r="J57" i="2"/>
  <c r="J45" i="3"/>
  <c r="O45" i="6"/>
  <c r="S42" i="8"/>
  <c r="Q30" i="7"/>
  <c r="Q25" i="7"/>
  <c r="F10" i="16"/>
  <c r="Q25" i="17"/>
  <c r="G41" i="13"/>
  <c r="L41" i="13"/>
  <c r="S18" i="8"/>
  <c r="Q48" i="7"/>
  <c r="Q28" i="17"/>
  <c r="J43" i="3"/>
  <c r="Q44" i="17"/>
  <c r="F26" i="16"/>
  <c r="G26" i="16" s="1"/>
  <c r="Q26" i="17"/>
  <c r="O45" i="7"/>
  <c r="I50" i="31"/>
  <c r="H45" i="17"/>
  <c r="S40" i="8"/>
  <c r="S45" i="8"/>
  <c r="S54" i="8"/>
  <c r="K57" i="2"/>
  <c r="O43" i="6"/>
  <c r="O18" i="6"/>
  <c r="J41" i="2"/>
  <c r="J18" i="3"/>
  <c r="Q39" i="17"/>
  <c r="Q39" i="7"/>
  <c r="S43" i="8"/>
  <c r="F55" i="13"/>
  <c r="G55" i="13"/>
  <c r="S50" i="8"/>
  <c r="L41" i="11"/>
  <c r="J50" i="31"/>
  <c r="N55" i="17"/>
  <c r="H43" i="17"/>
  <c r="N41" i="11"/>
  <c r="Q55" i="13"/>
  <c r="P45" i="7"/>
  <c r="Q45" i="17" s="1"/>
  <c r="E45" i="17"/>
  <c r="K55" i="13"/>
  <c r="L55" i="13"/>
  <c r="Q35" i="7"/>
  <c r="Q14" i="7"/>
  <c r="H44" i="17"/>
  <c r="Q27" i="17"/>
  <c r="F50" i="16"/>
  <c r="G50" i="16"/>
  <c r="Q50" i="17"/>
  <c r="Q16" i="17"/>
  <c r="Q29" i="17"/>
  <c r="Q42" i="17"/>
  <c r="D41" i="16"/>
  <c r="Q49" i="17"/>
  <c r="F51" i="16"/>
  <c r="G51" i="16" s="1"/>
  <c r="Q51" i="17"/>
  <c r="Q12" i="17"/>
  <c r="Q44" i="7"/>
  <c r="H55" i="5"/>
  <c r="O18" i="7"/>
  <c r="Q16" i="7"/>
  <c r="P41" i="15"/>
  <c r="P55" i="15"/>
  <c r="Q55" i="15"/>
  <c r="O41" i="15"/>
  <c r="O55" i="15"/>
  <c r="K55" i="11"/>
  <c r="L55" i="11"/>
  <c r="O41" i="11"/>
  <c r="M18" i="5"/>
  <c r="C41" i="16"/>
  <c r="Q41" i="13"/>
  <c r="G41" i="11"/>
  <c r="F55" i="11"/>
  <c r="G55" i="11"/>
  <c r="S51" i="8"/>
  <c r="S49" i="8"/>
  <c r="S46" i="8"/>
  <c r="Q51" i="7"/>
  <c r="Q49" i="7"/>
  <c r="K55" i="21"/>
  <c r="K41" i="21"/>
  <c r="F9" i="16"/>
  <c r="G9" i="16" s="1"/>
  <c r="F16" i="16"/>
  <c r="K41" i="17"/>
  <c r="K55" i="17"/>
  <c r="N41" i="17"/>
  <c r="Q29" i="7"/>
  <c r="Q50" i="7"/>
  <c r="M55" i="6"/>
  <c r="N55" i="6"/>
  <c r="H55" i="17"/>
  <c r="Q38" i="7"/>
  <c r="M41" i="6"/>
  <c r="H40" i="17"/>
  <c r="Q27" i="7"/>
  <c r="F27" i="16"/>
  <c r="G27" i="16" s="1"/>
  <c r="Q23" i="7"/>
  <c r="F13" i="16"/>
  <c r="Q13" i="7"/>
  <c r="Q12" i="7"/>
  <c r="N41" i="6"/>
  <c r="H18" i="17"/>
  <c r="P18" i="7"/>
  <c r="Q52" i="7"/>
  <c r="M43" i="5"/>
  <c r="K41" i="5"/>
  <c r="F36" i="16"/>
  <c r="G36" i="16"/>
  <c r="Q36" i="7"/>
  <c r="Q24" i="7"/>
  <c r="L41" i="5"/>
  <c r="P40" i="7"/>
  <c r="Q40" i="17"/>
  <c r="O40" i="7"/>
  <c r="O54" i="6"/>
  <c r="K41" i="2"/>
  <c r="M40" i="5"/>
  <c r="O40" i="6"/>
  <c r="J54" i="3"/>
  <c r="J40" i="3"/>
  <c r="I41" i="2"/>
  <c r="C57" i="2"/>
  <c r="G57" i="3"/>
  <c r="Q41" i="8"/>
  <c r="Q55" i="8"/>
  <c r="I57" i="2"/>
  <c r="I57" i="3"/>
  <c r="Q45" i="7"/>
  <c r="S41" i="8"/>
  <c r="Q41" i="12"/>
  <c r="E41" i="17"/>
  <c r="O41" i="7"/>
  <c r="Q43" i="7"/>
  <c r="Q43" i="17"/>
  <c r="Q18" i="17"/>
  <c r="Q41" i="15"/>
  <c r="L55" i="21"/>
  <c r="Q18" i="7"/>
  <c r="H41" i="17"/>
  <c r="P41" i="7"/>
  <c r="Q40" i="7"/>
  <c r="M41" i="5"/>
  <c r="O41" i="6"/>
  <c r="J41" i="3"/>
  <c r="J57" i="3"/>
  <c r="Q41" i="17"/>
  <c r="Q41" i="7"/>
  <c r="O55" i="6"/>
  <c r="S55" i="8"/>
  <c r="R50" i="14" l="1"/>
  <c r="Q10" i="11"/>
  <c r="Q51" i="11"/>
  <c r="U31" i="14"/>
  <c r="Q17" i="11"/>
  <c r="Q13" i="11"/>
  <c r="Q30" i="11"/>
  <c r="F55" i="10"/>
  <c r="T29" i="14"/>
  <c r="U30" i="14"/>
  <c r="Q40" i="11"/>
  <c r="T39" i="14"/>
  <c r="P41" i="11"/>
  <c r="Q41" i="11" s="1"/>
  <c r="E55" i="10"/>
  <c r="O55" i="11" s="1"/>
  <c r="Q33" i="11"/>
  <c r="Q9" i="11"/>
  <c r="T24" i="14"/>
  <c r="U24" i="14" s="1"/>
  <c r="U37" i="14"/>
  <c r="L40" i="10"/>
  <c r="Q48" i="11"/>
  <c r="Q20" i="11"/>
  <c r="K41" i="10"/>
  <c r="Q18" i="11"/>
  <c r="Q21" i="11"/>
  <c r="Q53" i="11"/>
  <c r="D43" i="20"/>
  <c r="Q22" i="11"/>
  <c r="U23" i="14"/>
  <c r="O45" i="11"/>
  <c r="U19" i="14"/>
  <c r="Q16" i="11"/>
  <c r="P54" i="11"/>
  <c r="Q54" i="11" s="1"/>
  <c r="J55" i="10"/>
  <c r="C55" i="20" s="1"/>
  <c r="U14" i="14"/>
  <c r="Q35" i="11"/>
  <c r="U29" i="14"/>
  <c r="R28" i="14"/>
  <c r="U28" i="14" s="1"/>
  <c r="U34" i="14"/>
  <c r="U25" i="14"/>
  <c r="Q11" i="11"/>
  <c r="T52" i="14"/>
  <c r="U52" i="14" s="1"/>
  <c r="T20" i="14"/>
  <c r="U20" i="14" s="1"/>
  <c r="T9" i="14"/>
  <c r="T51" i="14"/>
  <c r="U51" i="14" s="1"/>
  <c r="T44" i="14"/>
  <c r="U44" i="14" s="1"/>
  <c r="T49" i="14"/>
  <c r="U49" i="14" s="1"/>
  <c r="U26" i="14"/>
  <c r="T10" i="14"/>
  <c r="Q38" i="11"/>
  <c r="Q43" i="14"/>
  <c r="R54" i="14"/>
  <c r="Q14" i="11"/>
  <c r="Q23" i="11"/>
  <c r="R22" i="14"/>
  <c r="U8" i="14"/>
  <c r="Q26" i="11"/>
  <c r="Q46" i="11"/>
  <c r="U22" i="14"/>
  <c r="Q44" i="11"/>
  <c r="Q45" i="11" s="1"/>
  <c r="F20" i="16"/>
  <c r="G20" i="16" s="1"/>
  <c r="Q33" i="17"/>
  <c r="F37" i="16"/>
  <c r="G37" i="16" s="1"/>
  <c r="Q31" i="7"/>
  <c r="Q31" i="17"/>
  <c r="Q53" i="17"/>
  <c r="Q9" i="17"/>
  <c r="Q32" i="7"/>
  <c r="G13" i="16"/>
  <c r="F42" i="16"/>
  <c r="G42" i="16" s="1"/>
  <c r="Q20" i="17"/>
  <c r="G31" i="16"/>
  <c r="E53" i="16"/>
  <c r="E37" i="16"/>
  <c r="E25" i="16"/>
  <c r="E12" i="16"/>
  <c r="F28" i="16"/>
  <c r="E35" i="16"/>
  <c r="Q15" i="7"/>
  <c r="Q15" i="17"/>
  <c r="Q6" i="7"/>
  <c r="Q8" i="7"/>
  <c r="Q37" i="7"/>
  <c r="E17" i="16"/>
  <c r="F19" i="16"/>
  <c r="G19" i="16" s="1"/>
  <c r="Q46" i="7"/>
  <c r="F11" i="16"/>
  <c r="G11" i="16" s="1"/>
  <c r="E44" i="16"/>
  <c r="Q34" i="17"/>
  <c r="F7" i="16"/>
  <c r="G7" i="16" s="1"/>
  <c r="E43" i="16"/>
  <c r="Q34" i="7"/>
  <c r="F53" i="16"/>
  <c r="G53" i="16" s="1"/>
  <c r="Q7" i="17"/>
  <c r="Q48" i="17"/>
  <c r="F22" i="16"/>
  <c r="E38" i="16"/>
  <c r="Q19" i="17"/>
  <c r="Q6" i="17"/>
  <c r="Q10" i="17"/>
  <c r="E52" i="16"/>
  <c r="E36" i="16"/>
  <c r="E24" i="16"/>
  <c r="K55" i="19"/>
  <c r="L55" i="19" s="1"/>
  <c r="L41" i="19"/>
  <c r="Z41" i="19"/>
  <c r="P55" i="19"/>
  <c r="Q55" i="19" s="1"/>
  <c r="G49" i="16"/>
  <c r="G17" i="16"/>
  <c r="G16" i="16"/>
  <c r="G15" i="16"/>
  <c r="G6" i="16"/>
  <c r="G10" i="16"/>
  <c r="G28" i="16"/>
  <c r="U13" i="14"/>
  <c r="U7" i="14"/>
  <c r="P41" i="14"/>
  <c r="U21" i="14"/>
  <c r="U39" i="14"/>
  <c r="R41" i="14"/>
  <c r="U53" i="14"/>
  <c r="G43" i="14"/>
  <c r="M55" i="14"/>
  <c r="Q55" i="14" s="1"/>
  <c r="S54" i="14"/>
  <c r="U6" i="14"/>
  <c r="R18" i="14"/>
  <c r="P55" i="14"/>
  <c r="H55" i="14"/>
  <c r="U17" i="14"/>
  <c r="Q40" i="14"/>
  <c r="U32" i="14"/>
  <c r="U46" i="14"/>
  <c r="U36" i="14"/>
  <c r="F43" i="16"/>
  <c r="G43" i="16" s="1"/>
  <c r="K43" i="18"/>
  <c r="F46" i="16"/>
  <c r="G46" i="16" s="1"/>
  <c r="K46" i="18"/>
  <c r="G55" i="9"/>
  <c r="M45" i="9"/>
  <c r="E45" i="16" s="1"/>
  <c r="K28" i="18"/>
  <c r="K17" i="18"/>
  <c r="E41" i="9"/>
  <c r="F39" i="16"/>
  <c r="G39" i="16" s="1"/>
  <c r="F41" i="9"/>
  <c r="F55" i="9" s="1"/>
  <c r="N45" i="9"/>
  <c r="F45" i="16" s="1"/>
  <c r="G45" i="16" s="1"/>
  <c r="L18" i="9"/>
  <c r="J41" i="9"/>
  <c r="J55" i="9" s="1"/>
  <c r="I41" i="9"/>
  <c r="K54" i="5"/>
  <c r="O54" i="7" s="1"/>
  <c r="O55" i="7" s="1"/>
  <c r="L54" i="5"/>
  <c r="P54" i="7" s="1"/>
  <c r="Q54" i="17" s="1"/>
  <c r="E47" i="17"/>
  <c r="P47" i="7"/>
  <c r="Q47" i="7" s="1"/>
  <c r="F33" i="16"/>
  <c r="G33" i="16" s="1"/>
  <c r="K33" i="18"/>
  <c r="K47" i="18"/>
  <c r="K25" i="18"/>
  <c r="F25" i="16"/>
  <c r="G25" i="16" s="1"/>
  <c r="F52" i="16"/>
  <c r="G52" i="16" s="1"/>
  <c r="K52" i="18"/>
  <c r="F24" i="16"/>
  <c r="G24" i="16" s="1"/>
  <c r="K24" i="18"/>
  <c r="K23" i="18"/>
  <c r="F23" i="16"/>
  <c r="G23" i="16" s="1"/>
  <c r="F12" i="16"/>
  <c r="G12" i="16" s="1"/>
  <c r="K12" i="18"/>
  <c r="F38" i="16"/>
  <c r="G38" i="16" s="1"/>
  <c r="K38" i="18"/>
  <c r="F32" i="16"/>
  <c r="G32" i="16" s="1"/>
  <c r="K32" i="18"/>
  <c r="F30" i="16"/>
  <c r="G30" i="16" s="1"/>
  <c r="K30" i="18"/>
  <c r="K14" i="18"/>
  <c r="F14" i="16"/>
  <c r="G14" i="16" s="1"/>
  <c r="E55" i="9"/>
  <c r="L54" i="9"/>
  <c r="N54" i="9" s="1"/>
  <c r="N44" i="9"/>
  <c r="N8" i="9"/>
  <c r="K7" i="18"/>
  <c r="C41" i="9"/>
  <c r="C55" i="9" s="1"/>
  <c r="D41" i="9"/>
  <c r="K41" i="9"/>
  <c r="K55" i="9" s="1"/>
  <c r="L40" i="9"/>
  <c r="N40" i="9" s="1"/>
  <c r="N21" i="9"/>
  <c r="S18" i="14"/>
  <c r="U16" i="14"/>
  <c r="Q45" i="14"/>
  <c r="E55" i="14"/>
  <c r="U9" i="14"/>
  <c r="U50" i="14"/>
  <c r="I55" i="14"/>
  <c r="Q18" i="14"/>
  <c r="N55" i="14"/>
  <c r="U10" i="14"/>
  <c r="S43" i="14"/>
  <c r="U48" i="14"/>
  <c r="T43" i="14"/>
  <c r="F41" i="14"/>
  <c r="F55" i="14" s="1"/>
  <c r="U15" i="14"/>
  <c r="C55" i="14"/>
  <c r="U33" i="14"/>
  <c r="K55" i="14"/>
  <c r="L55" i="14" s="1"/>
  <c r="Q41" i="14"/>
  <c r="S41" i="14"/>
  <c r="D55" i="14"/>
  <c r="R55" i="14" s="1"/>
  <c r="O55" i="14"/>
  <c r="T40" i="14"/>
  <c r="R45" i="14"/>
  <c r="K41" i="14"/>
  <c r="L41" i="14" s="1"/>
  <c r="S40" i="14"/>
  <c r="T18" i="14"/>
  <c r="T45" i="14"/>
  <c r="Q54" i="14"/>
  <c r="R43" i="14"/>
  <c r="G40" i="14"/>
  <c r="L54" i="14"/>
  <c r="J55" i="14"/>
  <c r="R40" i="14"/>
  <c r="S45" i="14"/>
  <c r="I55" i="9"/>
  <c r="L41" i="9"/>
  <c r="L55" i="9" s="1"/>
  <c r="E42" i="16"/>
  <c r="M40" i="9"/>
  <c r="E40" i="16" s="1"/>
  <c r="E47" i="16"/>
  <c r="E54" i="16" s="1"/>
  <c r="M18" i="9"/>
  <c r="E18" i="16" s="1"/>
  <c r="F54" i="20"/>
  <c r="P55" i="7"/>
  <c r="L55" i="5"/>
  <c r="K55" i="5"/>
  <c r="M54" i="5"/>
  <c r="E54" i="17"/>
  <c r="P55" i="11" l="1"/>
  <c r="Q55" i="11" s="1"/>
  <c r="G55" i="10"/>
  <c r="T54" i="14"/>
  <c r="U54" i="14" s="1"/>
  <c r="L41" i="10"/>
  <c r="K55" i="10"/>
  <c r="D41" i="20"/>
  <c r="Q47" i="17"/>
  <c r="Q54" i="7"/>
  <c r="Z55" i="19"/>
  <c r="AA55" i="19" s="1"/>
  <c r="AA41" i="19"/>
  <c r="G41" i="14"/>
  <c r="U43" i="14"/>
  <c r="U18" i="14"/>
  <c r="U45" i="14"/>
  <c r="K45" i="18"/>
  <c r="M41" i="9"/>
  <c r="E41" i="16" s="1"/>
  <c r="F47" i="16"/>
  <c r="F54" i="16" s="1"/>
  <c r="G54" i="16" s="1"/>
  <c r="G47" i="16"/>
  <c r="K40" i="18"/>
  <c r="F40" i="16"/>
  <c r="G40" i="16" s="1"/>
  <c r="K21" i="18"/>
  <c r="F21" i="16"/>
  <c r="G21" i="16" s="1"/>
  <c r="D55" i="9"/>
  <c r="N41" i="9"/>
  <c r="K54" i="18"/>
  <c r="N55" i="9"/>
  <c r="K8" i="18"/>
  <c r="F8" i="16"/>
  <c r="G8" i="16" s="1"/>
  <c r="K44" i="18"/>
  <c r="F44" i="16"/>
  <c r="G44" i="16" s="1"/>
  <c r="N18" i="9"/>
  <c r="S55" i="14"/>
  <c r="T41" i="14"/>
  <c r="U41" i="14" s="1"/>
  <c r="G55" i="14"/>
  <c r="T55" i="14"/>
  <c r="U55" i="14" s="1"/>
  <c r="U40" i="14"/>
  <c r="M55" i="9"/>
  <c r="E55" i="16" s="1"/>
  <c r="M55" i="5"/>
  <c r="E55" i="17"/>
  <c r="Q55" i="17"/>
  <c r="Q55" i="7"/>
  <c r="D55" i="20" l="1"/>
  <c r="L55" i="10"/>
  <c r="K41" i="18"/>
  <c r="F41" i="16"/>
  <c r="G41" i="16" s="1"/>
  <c r="K55" i="18"/>
  <c r="F55" i="16"/>
  <c r="G55" i="16" s="1"/>
  <c r="K18" i="18"/>
  <c r="F18" i="16"/>
  <c r="G18" i="16" s="1"/>
</calcChain>
</file>

<file path=xl/sharedStrings.xml><?xml version="1.0" encoding="utf-8"?>
<sst xmlns="http://schemas.openxmlformats.org/spreadsheetml/2006/main" count="3117" uniqueCount="1092">
  <si>
    <t>Sr.</t>
  </si>
  <si>
    <t>BANKS</t>
  </si>
  <si>
    <t>RURAL</t>
  </si>
  <si>
    <t>SEMI URBAN</t>
  </si>
  <si>
    <t>URBAN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</si>
  <si>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</si>
  <si>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</si>
  <si>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</si>
  <si>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</si>
  <si>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</si>
  <si>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</si>
  <si>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</si>
  <si>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</si>
  <si>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</si>
  <si>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State Bank of India</t>
  </si>
  <si>
    <t>UCO Bank</t>
  </si>
  <si>
    <t>Union Bank of India</t>
  </si>
  <si>
    <t>PSBs - SUB TOTAL</t>
  </si>
  <si>
    <t>Axis Bank</t>
  </si>
  <si>
    <t>Bandhan Bank</t>
  </si>
  <si>
    <t>Catholic Syrian Bank</t>
  </si>
  <si>
    <t>City Union Bank</t>
  </si>
  <si>
    <t>Development Credit Bank</t>
  </si>
  <si>
    <t>Dhan Lakshmi Bank</t>
  </si>
  <si>
    <t>Federal Bank Ltd.</t>
  </si>
  <si>
    <t>HDFC Bank</t>
  </si>
  <si>
    <t>ICICI Bank</t>
  </si>
  <si>
    <t>IDBI Bank</t>
  </si>
  <si>
    <t>IDFC First Bank</t>
  </si>
  <si>
    <t>Indusind Bank Limited</t>
  </si>
  <si>
    <t>Jammu and Kashmir Bank</t>
  </si>
  <si>
    <t>Karnataka Bank Limited</t>
  </si>
  <si>
    <t>Karur Vysya Bank Ltd.</t>
  </si>
  <si>
    <t>Kotak Mahindra Bank</t>
  </si>
  <si>
    <t>Lakshmi Vilas Bank</t>
  </si>
  <si>
    <t>Ratnakar Bank Ltd. (RBL)</t>
  </si>
  <si>
    <t>South Indian Bank</t>
  </si>
  <si>
    <t>Standard Chartered Bank</t>
  </si>
  <si>
    <t>Tamilnadu Mercantile Bank</t>
  </si>
  <si>
    <t>Yes Bank</t>
  </si>
  <si>
    <t>PRIVATE BANK SUB TOTAL</t>
  </si>
  <si>
    <t>COMMERCIAL BANKS SUB TOTAL</t>
  </si>
  <si>
    <t>MGB</t>
  </si>
  <si>
    <t>MPGB</t>
  </si>
  <si>
    <t>RRBs - SUB TOTAL</t>
  </si>
  <si>
    <t>DCCB &amp; Apex Bank</t>
  </si>
  <si>
    <t>CO-OPERATIVE BANK - SUB TOTAL</t>
  </si>
  <si>
    <t>AU Small Finance Bank</t>
  </si>
  <si>
    <t>Equitas Small Finance Bank</t>
  </si>
  <si>
    <t>ESAF</t>
  </si>
  <si>
    <t>Fincare Small Finance Bank</t>
  </si>
  <si>
    <t>Jana Small Finance Bank</t>
  </si>
  <si>
    <t>Suryoday Small Finance Bank</t>
  </si>
  <si>
    <t>Ujjivan Small Finance Bank</t>
  </si>
  <si>
    <t>Utkarsh Small Finance Bank</t>
  </si>
  <si>
    <t>SMALL FINANCE BANK SUB TOTAL</t>
  </si>
  <si>
    <t>INDIA POST PAYMENT BANK</t>
  </si>
  <si>
    <t>PAYMENT BANK - SUB TOTAL</t>
  </si>
  <si>
    <t>Page-</t>
  </si>
  <si>
    <t>SLBC, Madhya Pradesh  Convenor: Central Bank of India</t>
  </si>
  <si>
    <t>[Amt. in lacs]</t>
  </si>
  <si>
    <t>TABLE-2</t>
  </si>
  <si>
    <t>DEPOSIT</t>
  </si>
  <si>
    <t>ADVANCES</t>
  </si>
  <si>
    <t>C.D RATIO</t>
  </si>
  <si>
    <t>SLBC, Madhya Pradesh Convenor-Central Bank of India</t>
  </si>
  <si>
    <t>TABLE: 3(i)</t>
  </si>
  <si>
    <t>SR</t>
  </si>
  <si>
    <t>DEPOSITS</t>
  </si>
  <si>
    <t xml:space="preserve">Amount in lakh </t>
  </si>
  <si>
    <t>District Name</t>
  </si>
  <si>
    <t>Deposits</t>
  </si>
  <si>
    <t>Total</t>
  </si>
  <si>
    <t>Amt. in Lakhs</t>
  </si>
  <si>
    <t>No. in actual</t>
  </si>
  <si>
    <t>TABLE: 4</t>
  </si>
  <si>
    <t>Banks</t>
  </si>
  <si>
    <t>Farm Credit</t>
  </si>
  <si>
    <t>Out of Farm Credit total Crop Loans</t>
  </si>
  <si>
    <t>Agri Infrastructure</t>
  </si>
  <si>
    <t>Ancillary Activities</t>
  </si>
  <si>
    <t>Total Agri</t>
  </si>
  <si>
    <t>No.</t>
  </si>
  <si>
    <t>Amt.</t>
  </si>
  <si>
    <t>TABLE:5</t>
  </si>
  <si>
    <t>% of Micro credit to total advances</t>
  </si>
  <si>
    <t>Micro</t>
  </si>
  <si>
    <t>Small</t>
  </si>
  <si>
    <t>Medium</t>
  </si>
  <si>
    <t>KVIC</t>
  </si>
  <si>
    <t>Other MSME</t>
  </si>
  <si>
    <t>No</t>
  </si>
  <si>
    <t>Amt</t>
  </si>
  <si>
    <t>Number in Actual</t>
  </si>
  <si>
    <t>TABLE:6</t>
  </si>
  <si>
    <t>% of Total Pri Sec loans to total advances</t>
  </si>
  <si>
    <t>Export Credit</t>
  </si>
  <si>
    <t>Education</t>
  </si>
  <si>
    <t>Housing</t>
  </si>
  <si>
    <t>Social Infra</t>
  </si>
  <si>
    <t>Renewable Energy</t>
  </si>
  <si>
    <t>Others</t>
  </si>
  <si>
    <t>Total Priority Sector</t>
  </si>
  <si>
    <t>PRIVATE BANK - SUB TOTAL</t>
  </si>
  <si>
    <t>TABLE:7</t>
  </si>
  <si>
    <t>Loans to small &amp; marginal farmers</t>
  </si>
  <si>
    <t>Loans to SC/ST</t>
  </si>
  <si>
    <t>Loans to SHGs</t>
  </si>
  <si>
    <t>Loans to Minority Communities</t>
  </si>
  <si>
    <t>OD under PMJDY</t>
  </si>
  <si>
    <t>Beneficiaries of DRI scheme</t>
  </si>
  <si>
    <t>Other loans to weaker sections</t>
  </si>
  <si>
    <t>Total advances to weaker sections</t>
  </si>
  <si>
    <t>Agriculture</t>
  </si>
  <si>
    <t>Personal loans under NPS</t>
  </si>
  <si>
    <t>Total NPS</t>
  </si>
  <si>
    <t>Table: 9(i)</t>
  </si>
  <si>
    <t>FARM CREDIT</t>
  </si>
  <si>
    <t>Achievement % (Amt.)</t>
  </si>
  <si>
    <t>CROP LOANS (Out of Farm Credit)</t>
  </si>
  <si>
    <t>TARGET</t>
  </si>
  <si>
    <t>ACHIVEMENT</t>
  </si>
  <si>
    <t>Number</t>
  </si>
  <si>
    <t>Amount</t>
  </si>
  <si>
    <t>TABLE: 9(ii)</t>
  </si>
  <si>
    <t>AGRI INFRASTRUCTURE</t>
  </si>
  <si>
    <t>ANCILLARY ACTIVITIES</t>
  </si>
  <si>
    <t>TOTAL AGRICULTURE (Farm Credit+Agri Infr+Anci Acti)</t>
  </si>
  <si>
    <t>TABLE:10</t>
  </si>
  <si>
    <t xml:space="preserve">TARGET </t>
  </si>
  <si>
    <t>Total MSME</t>
  </si>
  <si>
    <t>TABLE: 11(i)</t>
  </si>
  <si>
    <t>EXPORT CREDIT</t>
  </si>
  <si>
    <t>EDUCATION</t>
  </si>
  <si>
    <t>HOUSING</t>
  </si>
  <si>
    <t>TABLE:11(ii)</t>
  </si>
  <si>
    <t>SOCIAL INFRASTRUCTURE</t>
  </si>
  <si>
    <t>RENEWABLE ENERGY</t>
  </si>
  <si>
    <t>OTHERS</t>
  </si>
  <si>
    <t>TOTAL PRIORITY SECTOR</t>
  </si>
  <si>
    <t>Page</t>
  </si>
  <si>
    <t>TABLE:12</t>
  </si>
  <si>
    <t>Sr</t>
  </si>
  <si>
    <t>Bank</t>
  </si>
  <si>
    <t>Target</t>
  </si>
  <si>
    <t>Achievement %</t>
  </si>
  <si>
    <t xml:space="preserve">                                                                 SLBC Madhya Pradesh. Convenor-Central Bank of India                                                               </t>
  </si>
  <si>
    <t>TABLE-13</t>
  </si>
  <si>
    <t>Sr.No</t>
  </si>
  <si>
    <t>TOTAL NPA</t>
  </si>
  <si>
    <t>TOTAL ADVANCES</t>
  </si>
  <si>
    <t>NPA %</t>
  </si>
  <si>
    <r>
      <rPr>
        <b/>
        <sz val="11"/>
        <rFont val="Times New Roman"/>
        <family val="1"/>
      </rPr>
      <t xml:space="preserve">SLBC Madhya Pradesh. Convenor-Central Bank of India                                                              </t>
    </r>
    <r>
      <rPr>
        <b/>
        <sz val="12"/>
        <rFont val="Times New Roman"/>
        <family val="1"/>
      </rPr>
      <t xml:space="preserve"> </t>
    </r>
  </si>
  <si>
    <t>AGRICULTURE</t>
  </si>
  <si>
    <t>MSME</t>
  </si>
  <si>
    <t xml:space="preserve">                                             SLBC Madhya Pradesh. Convenor Central Bank of India                                                               </t>
  </si>
  <si>
    <t>TABLE: 15</t>
  </si>
  <si>
    <t>TOTAL NPS</t>
  </si>
  <si>
    <t>MMYUY/MMSY</t>
  </si>
  <si>
    <t>PMEGP</t>
  </si>
  <si>
    <t>CMRHM</t>
  </si>
  <si>
    <t>MUDRA LOANS</t>
  </si>
  <si>
    <t>SR.</t>
  </si>
  <si>
    <t>NPA</t>
  </si>
  <si>
    <t>OUTSTANDING</t>
  </si>
  <si>
    <t>NPA%</t>
  </si>
  <si>
    <t>NO.</t>
  </si>
  <si>
    <t>AMT.</t>
  </si>
  <si>
    <t>TABLE:17</t>
  </si>
  <si>
    <t>TABLE: 18</t>
  </si>
  <si>
    <t xml:space="preserve">Sr. No. </t>
  </si>
  <si>
    <t>Name of the Bank</t>
  </si>
  <si>
    <t xml:space="preserve">TARGET for FY   2021-22 </t>
  </si>
  <si>
    <t>Sanctioned during the year (including application received during previous year)</t>
  </si>
  <si>
    <t>of which no of loans guaranteed by  MP STATE GOVT</t>
  </si>
  <si>
    <t xml:space="preserve">Education Loan Outstanding </t>
  </si>
  <si>
    <t xml:space="preserve">      </t>
  </si>
  <si>
    <t>TABLE-19</t>
  </si>
  <si>
    <t>Current FY</t>
  </si>
  <si>
    <t>Savings Linked</t>
  </si>
  <si>
    <t>Credit Linked</t>
  </si>
  <si>
    <t>RELIEF MEASURES EXTENDED BY BANKS ON ACCOUNT OF NATURAL CALAMITIES IN MADHYA PRADESH</t>
  </si>
  <si>
    <t>TABLE: 33</t>
  </si>
  <si>
    <t>Year 2014-15</t>
  </si>
  <si>
    <t>Year 2015-16 (31.03.2016)</t>
  </si>
  <si>
    <t>Amt. In Crore</t>
  </si>
  <si>
    <t>S.No.</t>
  </si>
  <si>
    <t>Name of Bank</t>
  </si>
  <si>
    <t>Amt. Restructure / Rescheduled</t>
  </si>
  <si>
    <t>Fresh Finance / Relending provided</t>
  </si>
  <si>
    <t>No. of A/c</t>
  </si>
  <si>
    <t>Allahabad Bank</t>
  </si>
  <si>
    <t>Andhra Bank</t>
  </si>
  <si>
    <t>Corporation Bank</t>
  </si>
  <si>
    <t>Dena Bank</t>
  </si>
  <si>
    <t>Oriental Bank of Commerce</t>
  </si>
  <si>
    <t>Punjab &amp; Sind Bank</t>
  </si>
  <si>
    <t>Syndicate Bank</t>
  </si>
  <si>
    <t>Uco Bank</t>
  </si>
  <si>
    <t>United Bank of India</t>
  </si>
  <si>
    <t>Vijaya Bank</t>
  </si>
  <si>
    <t>Bandan Bank</t>
  </si>
  <si>
    <t>Bharatiya Mahila Bank</t>
  </si>
  <si>
    <t>S.B. of Hyderabad</t>
  </si>
  <si>
    <t>S.B.of Mysore</t>
  </si>
  <si>
    <t>S.B.of Patiala</t>
  </si>
  <si>
    <t>S.B.of Travancore</t>
  </si>
  <si>
    <t>S.B. of Bikaner &amp; Jaipur</t>
  </si>
  <si>
    <t>Karnataka Bank Ltd</t>
  </si>
  <si>
    <t>Dhan Laxmi Bank Ltd.</t>
  </si>
  <si>
    <t>Indusind Bank Ltd.</t>
  </si>
  <si>
    <t>Laxmi Vilas Bank Ltd.</t>
  </si>
  <si>
    <t>The Federal Bank Ltd.</t>
  </si>
  <si>
    <t xml:space="preserve">The Jammu &amp; Kashmir Bank </t>
  </si>
  <si>
    <t>Karur Vysya Bank</t>
  </si>
  <si>
    <t>Ratnakar Bank</t>
  </si>
  <si>
    <t>The South Indian Bank</t>
  </si>
  <si>
    <t>Citi Bank</t>
  </si>
  <si>
    <t>DCB Bank</t>
  </si>
  <si>
    <t xml:space="preserve">M G B </t>
  </si>
  <si>
    <t>NJGB</t>
  </si>
  <si>
    <t>CMPGB</t>
  </si>
  <si>
    <t>M.P.Co-operative Bank</t>
  </si>
  <si>
    <t xml:space="preserve">TOTAL </t>
  </si>
  <si>
    <t>TABLE-20</t>
  </si>
  <si>
    <t>CHRISTIANS</t>
  </si>
  <si>
    <t>MUSLIMS</t>
  </si>
  <si>
    <t>BUDDHISTS</t>
  </si>
  <si>
    <t>SIKHS</t>
  </si>
  <si>
    <t>ZORASTRIANS</t>
  </si>
  <si>
    <t>JAINS</t>
  </si>
  <si>
    <t>Table: 22</t>
  </si>
  <si>
    <t>SCHEDULED CASTE</t>
  </si>
  <si>
    <t>SCHEDULED TRIBES</t>
  </si>
  <si>
    <t>Table: 23</t>
  </si>
  <si>
    <t>Table: 24</t>
  </si>
  <si>
    <t>Outstanding loans to Women</t>
  </si>
  <si>
    <t>Pradhan Mantri Jan Dhan Yojana (PMJDY) Cumulative status                          as on 31.03.2021</t>
  </si>
  <si>
    <t xml:space="preserve">No. in Actual </t>
  </si>
  <si>
    <t>Bank Name</t>
  </si>
  <si>
    <t>Total no. of A/cs</t>
  </si>
  <si>
    <t>Out of total Female A/cs</t>
  </si>
  <si>
    <t>No. of RuPay card issued</t>
  </si>
  <si>
    <t>Aadhaar Seeded</t>
  </si>
  <si>
    <t>Zero Balance A/cs</t>
  </si>
  <si>
    <t>Total Deposit in Rs crore</t>
  </si>
  <si>
    <t>PSBs Sub Total</t>
  </si>
  <si>
    <t>Axis Bank Ltd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</si>
  <si>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</si>
  <si>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</si>
  <si>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</si>
  <si>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</si>
  <si>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</si>
  <si>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</si>
  <si>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</si>
  <si>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Kotak Mahindra Bank Ltd</t>
  </si>
  <si>
    <t>Lakshmi Vilas Bank Ltd</t>
  </si>
  <si>
    <t>RBL Bank Ltd</t>
  </si>
  <si>
    <t>South Indian Bank Ltd</t>
  </si>
  <si>
    <t>Yes Bank Ltd</t>
  </si>
  <si>
    <t>PVTs Sub Total</t>
  </si>
  <si>
    <t>MP Gramin Bank</t>
  </si>
  <si>
    <t>Madhyanchal Gramin Bank</t>
  </si>
  <si>
    <t>RRBs Sub Total</t>
  </si>
  <si>
    <t>Grand Total</t>
  </si>
  <si>
    <t>PROGRESS OF RURAL SELF EMPLOYMENT TRAINING INSTITUTES (RSETIs) IN THE STATE OF MADHYA PRADESH AS ON MAR- 2021</t>
  </si>
  <si>
    <t>RSETI</t>
  </si>
  <si>
    <t>Targets                 FY 2020-21</t>
  </si>
  <si>
    <t>Achievement FY-2020-21</t>
  </si>
  <si>
    <t>Cummulative achievement since 01.04.11</t>
  </si>
  <si>
    <t>No.of pro.</t>
  </si>
  <si>
    <t>No of Candidates</t>
  </si>
  <si>
    <t>No.ofpro</t>
  </si>
  <si>
    <t>No. of Candidates</t>
  </si>
  <si>
    <t>BPL</t>
  </si>
  <si>
    <t>APL</t>
  </si>
  <si>
    <t>SC</t>
  </si>
  <si>
    <t>ST</t>
  </si>
  <si>
    <t>OBC</t>
  </si>
  <si>
    <t>Minority</t>
  </si>
  <si>
    <t>No.ofpro.</t>
  </si>
  <si>
    <t>No.ofcanidatestrained</t>
  </si>
  <si>
    <t>No.of Candidates settled</t>
  </si>
  <si>
    <t>BF</t>
  </si>
  <si>
    <t>SF</t>
  </si>
  <si>
    <t>WE</t>
  </si>
  <si>
    <t>ALHBSatna</t>
  </si>
  <si>
    <t>  14  </t>
  </si>
  <si>
    <t>401  </t>
  </si>
  <si>
    <t>  8  </t>
  </si>
  <si>
    <t>  127  </t>
  </si>
  <si>
    <t>  29  </t>
  </si>
  <si>
    <t>  153  </t>
  </si>
  <si>
    <t>  236  </t>
  </si>
  <si>
    <t>  6884  </t>
  </si>
  <si>
    <t>  4836  </t>
  </si>
  <si>
    <t>  1508  </t>
  </si>
  <si>
    <t>  3328  </t>
  </si>
  <si>
    <t>  183  </t>
  </si>
  <si>
    <t>BF-Bank Finance</t>
  </si>
  <si>
    <t>BOBAlirajpur</t>
  </si>
  <si>
    <t>  461  </t>
  </si>
  <si>
    <t>422  </t>
  </si>
  <si>
    <t>  39  </t>
  </si>
  <si>
    <t>  3  </t>
  </si>
  <si>
    <t>  458  </t>
  </si>
  <si>
    <t>  169  </t>
  </si>
  <si>
    <t>  5028  </t>
  </si>
  <si>
    <t>  3371  </t>
  </si>
  <si>
    <t>  1893  </t>
  </si>
  <si>
    <t>  1478  </t>
  </si>
  <si>
    <t>  22  </t>
  </si>
  <si>
    <t>SF-Self Employed</t>
  </si>
  <si>
    <t>BOBJhabua</t>
  </si>
  <si>
    <t>  13  </t>
  </si>
  <si>
    <t>  376  </t>
  </si>
  <si>
    <t>376  </t>
  </si>
  <si>
    <t>  7  </t>
  </si>
  <si>
    <t>  362  </t>
  </si>
  <si>
    <t>  6  </t>
  </si>
  <si>
    <t>  234  </t>
  </si>
  <si>
    <t>  6887  </t>
  </si>
  <si>
    <t>  4814  </t>
  </si>
  <si>
    <t>  1485  </t>
  </si>
  <si>
    <t>  3329  </t>
  </si>
  <si>
    <t>  57  </t>
  </si>
  <si>
    <t>WE-Wage Employed</t>
  </si>
  <si>
    <t>BOIBarwani</t>
  </si>
  <si>
    <t>  17  </t>
  </si>
  <si>
    <t>  451  </t>
  </si>
  <si>
    <t>392  </t>
  </si>
  <si>
    <t>  5  </t>
  </si>
  <si>
    <t>  354  </t>
  </si>
  <si>
    <t>  88  </t>
  </si>
  <si>
    <t>  177  </t>
  </si>
  <si>
    <t>  4920  </t>
  </si>
  <si>
    <t>  3403  </t>
  </si>
  <si>
    <t>  1062  </t>
  </si>
  <si>
    <t>  2341  </t>
  </si>
  <si>
    <t>  68  </t>
  </si>
  <si>
    <t>BOIBhopal</t>
  </si>
  <si>
    <t>0</t>
  </si>
  <si>
    <t>  84  </t>
  </si>
  <si>
    <t>  2398  </t>
  </si>
  <si>
    <t>  1912  </t>
  </si>
  <si>
    <t>  1302  </t>
  </si>
  <si>
    <t>  610  </t>
  </si>
  <si>
    <t>  111  </t>
  </si>
  <si>
    <t>BOIBurhanpur</t>
  </si>
  <si>
    <t>  19  </t>
  </si>
  <si>
    <t>  455  </t>
  </si>
  <si>
    <t>426  </t>
  </si>
  <si>
    <t>  70  </t>
  </si>
  <si>
    <t>  43  </t>
  </si>
  <si>
    <t>  294  </t>
  </si>
  <si>
    <t>  37  </t>
  </si>
  <si>
    <t>  208  </t>
  </si>
  <si>
    <t>  5596  </t>
  </si>
  <si>
    <t>  4144  </t>
  </si>
  <si>
    <t>  1439  </t>
  </si>
  <si>
    <t>  2705  </t>
  </si>
  <si>
    <t>  187  </t>
  </si>
  <si>
    <t>BOIDewas</t>
  </si>
  <si>
    <t>  501  </t>
  </si>
  <si>
    <t>497  </t>
  </si>
  <si>
    <t>  4  </t>
  </si>
  <si>
    <t>  231  </t>
  </si>
  <si>
    <t>  64  </t>
  </si>
  <si>
    <t>  133  </t>
  </si>
  <si>
    <t>  49  </t>
  </si>
  <si>
    <t>  193  </t>
  </si>
  <si>
    <t>  5500  </t>
  </si>
  <si>
    <t>  3897  </t>
  </si>
  <si>
    <t>  1894  </t>
  </si>
  <si>
    <t>  2003  </t>
  </si>
  <si>
    <t>  160  </t>
  </si>
  <si>
    <t>BOIDhar</t>
  </si>
  <si>
    <t>  16  </t>
  </si>
  <si>
    <t>  410  </t>
  </si>
  <si>
    <t>400  </t>
  </si>
  <si>
    <t>  10  </t>
  </si>
  <si>
    <t>  51  </t>
  </si>
  <si>
    <t>  277  </t>
  </si>
  <si>
    <t>  44  </t>
  </si>
  <si>
    <t>  11  </t>
  </si>
  <si>
    <t>  5059  </t>
  </si>
  <si>
    <t>  3414  </t>
  </si>
  <si>
    <t>  1158  </t>
  </si>
  <si>
    <t>  2256  </t>
  </si>
  <si>
    <t>BOIKhandwa</t>
  </si>
  <si>
    <t>  15  </t>
  </si>
  <si>
    <t>  460  </t>
  </si>
  <si>
    <t>213  </t>
  </si>
  <si>
    <t>  151  </t>
  </si>
  <si>
    <t>  237  </t>
  </si>
  <si>
    <t>  6209  </t>
  </si>
  <si>
    <t>  4250  </t>
  </si>
  <si>
    <t>  1781  </t>
  </si>
  <si>
    <t>  2469  </t>
  </si>
  <si>
    <t>BOIKhargone</t>
  </si>
  <si>
    <t>  18  </t>
  </si>
  <si>
    <t>  454  </t>
  </si>
  <si>
    <t>167  </t>
  </si>
  <si>
    <t>  69  </t>
  </si>
  <si>
    <t>  50  </t>
  </si>
  <si>
    <t>  135  </t>
  </si>
  <si>
    <t>  244  </t>
  </si>
  <si>
    <t>  1  </t>
  </si>
  <si>
    <t>  194  </t>
  </si>
  <si>
    <t>  5405  </t>
  </si>
  <si>
    <t>  3981  </t>
  </si>
  <si>
    <t>  1459  </t>
  </si>
  <si>
    <t>  2522  </t>
  </si>
  <si>
    <t>  239  </t>
  </si>
  <si>
    <t>BOIRajgarh</t>
  </si>
  <si>
    <t>461  </t>
  </si>
  <si>
    <t>  107  </t>
  </si>
  <si>
    <t>  313  </t>
  </si>
  <si>
    <t>  257  </t>
  </si>
  <si>
    <t>  7821  </t>
  </si>
  <si>
    <t>  6455  </t>
  </si>
  <si>
    <t>  4978  </t>
  </si>
  <si>
    <t>  1477  </t>
  </si>
  <si>
    <t>  189  </t>
  </si>
  <si>
    <t>BOISehore</t>
  </si>
  <si>
    <t>  12  </t>
  </si>
  <si>
    <t>  308  </t>
  </si>
  <si>
    <t>242  </t>
  </si>
  <si>
    <t>  66  </t>
  </si>
  <si>
    <t>  113  </t>
  </si>
  <si>
    <t>  2  </t>
  </si>
  <si>
    <t>  170  </t>
  </si>
  <si>
    <t>  158  </t>
  </si>
  <si>
    <t>  4783  </t>
  </si>
  <si>
    <t>  3323  </t>
  </si>
  <si>
    <t>  2212  </t>
  </si>
  <si>
    <t>  1111  </t>
  </si>
  <si>
    <t>  63  </t>
  </si>
  <si>
    <t>BOIShajapur</t>
  </si>
  <si>
    <t>  453  </t>
  </si>
  <si>
    <t>332  </t>
  </si>
  <si>
    <t>  121  </t>
  </si>
  <si>
    <t>  179  </t>
  </si>
  <si>
    <t>  174  </t>
  </si>
  <si>
    <t>  5556  </t>
  </si>
  <si>
    <t>  4179  </t>
  </si>
  <si>
    <t>  1831  </t>
  </si>
  <si>
    <t>  2348  </t>
  </si>
  <si>
    <t>  387  </t>
  </si>
  <si>
    <t>BOIUjjain</t>
  </si>
  <si>
    <t>  486  </t>
  </si>
  <si>
    <t>306  </t>
  </si>
  <si>
    <t>  9  </t>
  </si>
  <si>
    <t>  161  </t>
  </si>
  <si>
    <t>  201  </t>
  </si>
  <si>
    <t>  5058  </t>
  </si>
  <si>
    <t>  3547  </t>
  </si>
  <si>
    <t>  1777  </t>
  </si>
  <si>
    <t>  1770  </t>
  </si>
  <si>
    <t>CBIAnuppur</t>
  </si>
  <si>
    <t>  372  </t>
  </si>
  <si>
    <t>370  </t>
  </si>
  <si>
    <t>  2</t>
  </si>
  <si>
    <t>  40  </t>
  </si>
  <si>
    <t>  211  </t>
  </si>
  <si>
    <t>  100  </t>
  </si>
  <si>
    <t>  165  </t>
  </si>
  <si>
    <t>  4205  </t>
  </si>
  <si>
    <t>  3246  </t>
  </si>
  <si>
    <t>  1457  </t>
  </si>
  <si>
    <t>  1789  </t>
  </si>
  <si>
    <t>  147  </t>
  </si>
  <si>
    <t>CBIBalaghat</t>
  </si>
  <si>
    <t>  457  </t>
  </si>
  <si>
    <t>349  </t>
  </si>
  <si>
    <t>  93  </t>
  </si>
  <si>
    <t>  391  </t>
  </si>
  <si>
    <t>  5429  </t>
  </si>
  <si>
    <t>  3797  </t>
  </si>
  <si>
    <t>  1751  </t>
  </si>
  <si>
    <t>  2046  </t>
  </si>
  <si>
    <t>  129  </t>
  </si>
  <si>
    <t>CBIBetul</t>
  </si>
  <si>
    <t>  405  </t>
  </si>
  <si>
    <t>236  </t>
  </si>
  <si>
    <t>  167  </t>
  </si>
  <si>
    <t>  150  </t>
  </si>
  <si>
    <t>  166  </t>
  </si>
  <si>
    <t>  4238  </t>
  </si>
  <si>
    <t>  2675  </t>
  </si>
  <si>
    <t>  1150  </t>
  </si>
  <si>
    <t>  1525  </t>
  </si>
  <si>
    <t>  -  </t>
  </si>
  <si>
    <t>CBIBhind</t>
  </si>
  <si>
    <t>  325  </t>
  </si>
  <si>
    <t>121  </t>
  </si>
  <si>
    <t>  204  </t>
  </si>
  <si>
    <t>  134  </t>
  </si>
  <si>
    <t>  144  </t>
  </si>
  <si>
    <t>  3964  </t>
  </si>
  <si>
    <t>  2470  </t>
  </si>
  <si>
    <t>  1089  </t>
  </si>
  <si>
    <t>  1381  </t>
  </si>
  <si>
    <t>  116  </t>
  </si>
  <si>
    <t>CBIChhindwara</t>
  </si>
  <si>
    <t>  343  </t>
  </si>
  <si>
    <t>274  </t>
  </si>
  <si>
    <t>  125  </t>
  </si>
  <si>
    <t>  148  </t>
  </si>
  <si>
    <t>  163  </t>
  </si>
  <si>
    <t>  4542  </t>
  </si>
  <si>
    <t>  2691  </t>
  </si>
  <si>
    <t>  1022  </t>
  </si>
  <si>
    <t>  1669  </t>
  </si>
  <si>
    <t>  137  </t>
  </si>
  <si>
    <t>CBIDindori</t>
  </si>
  <si>
    <t>  421  </t>
  </si>
  <si>
    <t>412  </t>
  </si>
  <si>
    <t>  271  </t>
  </si>
  <si>
    <t>  216  </t>
  </si>
  <si>
    <t>  6071  </t>
  </si>
  <si>
    <t>  3944  </t>
  </si>
  <si>
    <t>  1638  </t>
  </si>
  <si>
    <t>  2306  </t>
  </si>
  <si>
    <t>  25  </t>
  </si>
  <si>
    <t>CBIGwalior</t>
  </si>
  <si>
    <t>  490  </t>
  </si>
  <si>
    <t>266  </t>
  </si>
  <si>
    <t>  198  </t>
  </si>
  <si>
    <t>  97  </t>
  </si>
  <si>
    <t>  71  </t>
  </si>
  <si>
    <t>  35  </t>
  </si>
  <si>
    <t>  221  </t>
  </si>
  <si>
    <t>  5521  </t>
  </si>
  <si>
    <t>  3382  </t>
  </si>
  <si>
    <t>  2080  </t>
  </si>
  <si>
    <t>  89  </t>
  </si>
  <si>
    <t>CBIHoshangabad</t>
  </si>
  <si>
    <t>  360  </t>
  </si>
  <si>
    <t>181  </t>
  </si>
  <si>
    <t>  38  </t>
  </si>
  <si>
    <t>  172  </t>
  </si>
  <si>
    <t>  217  </t>
  </si>
  <si>
    <t>  5581  </t>
  </si>
  <si>
    <t>  3737  </t>
  </si>
  <si>
    <t>  2100  </t>
  </si>
  <si>
    <t>  1637  </t>
  </si>
  <si>
    <t>CBIJabalpur</t>
  </si>
  <si>
    <t>  383  </t>
  </si>
  <si>
    <t>  77  </t>
  </si>
  <si>
    <t>  56  </t>
  </si>
  <si>
    <t>  141  </t>
  </si>
  <si>
    <t>  162  </t>
  </si>
  <si>
    <t>  5910  </t>
  </si>
  <si>
    <t>  3811  </t>
  </si>
  <si>
    <t>  2972  </t>
  </si>
  <si>
    <t>  839  </t>
  </si>
  <si>
    <t>  159  </t>
  </si>
  <si>
    <t>CBIMandla</t>
  </si>
  <si>
    <t>  316  </t>
  </si>
  <si>
    <t>241  </t>
  </si>
  <si>
    <t>  74  </t>
  </si>
  <si>
    <t>  168  </t>
  </si>
  <si>
    <t>  171  </t>
  </si>
  <si>
    <t>  4651  </t>
  </si>
  <si>
    <t>  3049  </t>
  </si>
  <si>
    <t>  1254  </t>
  </si>
  <si>
    <t>  1795  </t>
  </si>
  <si>
    <t>  67  </t>
  </si>
  <si>
    <t>CBIMandsaur</t>
  </si>
  <si>
    <t>  353  </t>
  </si>
  <si>
    <t>205  </t>
  </si>
  <si>
    <t>  80  </t>
  </si>
  <si>
    <t>  154  </t>
  </si>
  <si>
    <t>  191  </t>
  </si>
  <si>
    <t>  5466  </t>
  </si>
  <si>
    <t>  3497  </t>
  </si>
  <si>
    <t>  1340  </t>
  </si>
  <si>
    <t>  2157  </t>
  </si>
  <si>
    <t>  514  </t>
  </si>
  <si>
    <t>CBIMorena</t>
  </si>
  <si>
    <t>228  </t>
  </si>
  <si>
    <t>  5044  </t>
  </si>
  <si>
    <t>  3461  </t>
  </si>
  <si>
    <t>  1102  </t>
  </si>
  <si>
    <t>  2359  </t>
  </si>
  <si>
    <t>  276  </t>
  </si>
  <si>
    <t>CBINarsinghpur</t>
  </si>
  <si>
    <t>232  </t>
  </si>
  <si>
    <t>  85  </t>
  </si>
  <si>
    <t>  32  </t>
  </si>
  <si>
    <t>  212  </t>
  </si>
  <si>
    <t>  6462  </t>
  </si>
  <si>
    <t>  4972  </t>
  </si>
  <si>
    <t>  3343  </t>
  </si>
  <si>
    <t>  1629  </t>
  </si>
  <si>
    <t>  175  </t>
  </si>
  <si>
    <t>CBIRaisen</t>
  </si>
  <si>
    <t>  304  </t>
  </si>
  <si>
    <t>281  </t>
  </si>
  <si>
    <t>  23  </t>
  </si>
  <si>
    <t>  46  </t>
  </si>
  <si>
    <t>  99  </t>
  </si>
  <si>
    <t>  192  </t>
  </si>
  <si>
    <t>  5966  </t>
  </si>
  <si>
    <t>  3825  </t>
  </si>
  <si>
    <t>  2806  </t>
  </si>
  <si>
    <t>  1019  </t>
  </si>
  <si>
    <t>CBIRatlam</t>
  </si>
  <si>
    <t>  279  </t>
  </si>
  <si>
    <t>230  </t>
  </si>
  <si>
    <t>  45  </t>
  </si>
  <si>
    <t>  58  </t>
  </si>
  <si>
    <t>  210  </t>
  </si>
  <si>
    <t>  256  </t>
  </si>
  <si>
    <t>  7016  </t>
  </si>
  <si>
    <t>  5492  </t>
  </si>
  <si>
    <t>  3086  </t>
  </si>
  <si>
    <t>  2406  </t>
  </si>
  <si>
    <t>CBISagar</t>
  </si>
  <si>
    <t>  203  </t>
  </si>
  <si>
    <t>173  </t>
  </si>
  <si>
    <t>  126  </t>
  </si>
  <si>
    <t>  6680  </t>
  </si>
  <si>
    <t>  4602  </t>
  </si>
  <si>
    <t>  2524  </t>
  </si>
  <si>
    <t>  2078  </t>
  </si>
  <si>
    <t>  55  </t>
  </si>
  <si>
    <t>CBISeoni</t>
  </si>
  <si>
    <t>  314  </t>
  </si>
  <si>
    <t>139  </t>
  </si>
  <si>
    <t>  72  </t>
  </si>
  <si>
    <t>  34  </t>
  </si>
  <si>
    <t>  105  </t>
  </si>
  <si>
    <t>  181  </t>
  </si>
  <si>
    <t>  4594  </t>
  </si>
  <si>
    <t>  3191  </t>
  </si>
  <si>
    <t>  1246  </t>
  </si>
  <si>
    <t>  1945  </t>
  </si>
  <si>
    <t>CBIShahdol</t>
  </si>
  <si>
    <t>  358  </t>
  </si>
  <si>
    <t>358  </t>
  </si>
  <si>
    <t>  233  </t>
  </si>
  <si>
    <t>  6951  </t>
  </si>
  <si>
    <t>  4358  </t>
  </si>
  <si>
    <t>  1808  </t>
  </si>
  <si>
    <t>  2550  </t>
  </si>
  <si>
    <t>PNBDatia</t>
  </si>
  <si>
    <t>  502  </t>
  </si>
  <si>
    <t>  250  </t>
  </si>
  <si>
    <t>  326  </t>
  </si>
  <si>
    <t>  8754  </t>
  </si>
  <si>
    <t>  5460  </t>
  </si>
  <si>
    <t>  586  </t>
  </si>
  <si>
    <t>RUDSETIBhopal</t>
  </si>
  <si>
    <t>  651  </t>
  </si>
  <si>
    <t>581  </t>
  </si>
  <si>
    <t>  42  </t>
  </si>
  <si>
    <t>  368  </t>
  </si>
  <si>
    <t>  24  </t>
  </si>
  <si>
    <t>  345  </t>
  </si>
  <si>
    <t>  9680  </t>
  </si>
  <si>
    <t>  6570  </t>
  </si>
  <si>
    <t>  2369  </t>
  </si>
  <si>
    <t>  4201  </t>
  </si>
  <si>
    <t>  1483  </t>
  </si>
  <si>
    <t>SBIAshokNagar</t>
  </si>
  <si>
    <t>  255  </t>
  </si>
  <si>
    <t>150  </t>
  </si>
  <si>
    <t>  90  </t>
  </si>
  <si>
    <t>  130  </t>
  </si>
  <si>
    <t>  186  </t>
  </si>
  <si>
    <t>  4642  </t>
  </si>
  <si>
    <t>  2886  </t>
  </si>
  <si>
    <t>  1199  </t>
  </si>
  <si>
    <t>  1687  </t>
  </si>
  <si>
    <t>  447  </t>
  </si>
  <si>
    <t>SBIChhatarpur</t>
  </si>
  <si>
    <t>  414  </t>
  </si>
  <si>
    <t>  119  </t>
  </si>
  <si>
    <t>  222  </t>
  </si>
  <si>
    <t>  240  </t>
  </si>
  <si>
    <t>  6809  </t>
  </si>
  <si>
    <t>  4431  </t>
  </si>
  <si>
    <t>  1807  </t>
  </si>
  <si>
    <t>  2637  </t>
  </si>
  <si>
    <t>SBIDamoh</t>
  </si>
  <si>
    <t>  307  </t>
  </si>
  <si>
    <t>305  </t>
  </si>
  <si>
    <t>  61  </t>
  </si>
  <si>
    <t>  7069  </t>
  </si>
  <si>
    <t>  4592  </t>
  </si>
  <si>
    <t>  1406  </t>
  </si>
  <si>
    <t>  3186  </t>
  </si>
  <si>
    <t>  1359  </t>
  </si>
  <si>
    <t>SBIGuna</t>
  </si>
  <si>
    <t>193  </t>
  </si>
  <si>
    <t>  54  </t>
  </si>
  <si>
    <t>  36  </t>
  </si>
  <si>
    <t>  136  </t>
  </si>
  <si>
    <t>  195  </t>
  </si>
  <si>
    <t>  5623  </t>
  </si>
  <si>
    <t>  3430  </t>
  </si>
  <si>
    <t>  1015  </t>
  </si>
  <si>
    <t>  2415  </t>
  </si>
  <si>
    <t>  1021  </t>
  </si>
  <si>
    <t>SBIHarda</t>
  </si>
  <si>
    <t>149  </t>
  </si>
  <si>
    <t>  52  </t>
  </si>
  <si>
    <t>  81  </t>
  </si>
  <si>
    <t>  164  </t>
  </si>
  <si>
    <t>  4163  </t>
  </si>
  <si>
    <t>  2658  </t>
  </si>
  <si>
    <t>  710  </t>
  </si>
  <si>
    <t>  1948  </t>
  </si>
  <si>
    <t>  247  </t>
  </si>
  <si>
    <t>SBIKatni</t>
  </si>
  <si>
    <t>  21  </t>
  </si>
  <si>
    <t>  592  </t>
  </si>
  <si>
    <t>425  </t>
  </si>
  <si>
    <t>  306  </t>
  </si>
  <si>
    <t>  5868  </t>
  </si>
  <si>
    <t>  4256  </t>
  </si>
  <si>
    <t>  1833  </t>
  </si>
  <si>
    <t>  2423  </t>
  </si>
  <si>
    <t>  337  </t>
  </si>
  <si>
    <t>SBINeemuch</t>
  </si>
  <si>
    <t>  328  </t>
  </si>
  <si>
    <t>191  </t>
  </si>
  <si>
    <t>  30  </t>
  </si>
  <si>
    <t>  185  </t>
  </si>
  <si>
    <t>  4684  </t>
  </si>
  <si>
    <t>  3025  </t>
  </si>
  <si>
    <t>  1014  </t>
  </si>
  <si>
    <t>  2011  </t>
  </si>
  <si>
    <t>  850  </t>
  </si>
  <si>
    <t>SBIPanna</t>
  </si>
  <si>
    <t>210  </t>
  </si>
  <si>
    <t>  3077  </t>
  </si>
  <si>
    <t>  1326  </t>
  </si>
  <si>
    <t>SBISheopur</t>
  </si>
  <si>
    <t>  351  </t>
  </si>
  <si>
    <t>327  </t>
  </si>
  <si>
    <t>  87  </t>
  </si>
  <si>
    <t>  5880  </t>
  </si>
  <si>
    <t>  3828  </t>
  </si>
  <si>
    <t>  1625  </t>
  </si>
  <si>
    <t>  2203  </t>
  </si>
  <si>
    <t>SBIShivpuri</t>
  </si>
  <si>
    <t>  303  </t>
  </si>
  <si>
    <t>143  </t>
  </si>
  <si>
    <t>  75  </t>
  </si>
  <si>
    <t>  188  </t>
  </si>
  <si>
    <t>  5064  </t>
  </si>
  <si>
    <t>  3064  </t>
  </si>
  <si>
    <t>  1352  </t>
  </si>
  <si>
    <t>  1712  </t>
  </si>
  <si>
    <t>  268  </t>
  </si>
  <si>
    <t>SBITikamgarh</t>
  </si>
  <si>
    <t>  366  </t>
  </si>
  <si>
    <t>189  </t>
  </si>
  <si>
    <t>  109  </t>
  </si>
  <si>
    <t>  219  </t>
  </si>
  <si>
    <t>  6022  </t>
  </si>
  <si>
    <t>  4037  </t>
  </si>
  <si>
    <t>  1417  </t>
  </si>
  <si>
    <t>  2620  </t>
  </si>
  <si>
    <t>  363  </t>
  </si>
  <si>
    <t>SBIUmaria</t>
  </si>
  <si>
    <t>  305  </t>
  </si>
  <si>
    <t>280  </t>
  </si>
  <si>
    <t>  190  </t>
  </si>
  <si>
    <t>  5499  </t>
  </si>
  <si>
    <t>  3968  </t>
  </si>
  <si>
    <t>  1210  </t>
  </si>
  <si>
    <t>  2758  </t>
  </si>
  <si>
    <t>  466  </t>
  </si>
  <si>
    <t>SBIVidisha</t>
  </si>
  <si>
    <t>  373  </t>
  </si>
  <si>
    <t>373  </t>
  </si>
  <si>
    <t>  228  </t>
  </si>
  <si>
    <t>  28  </t>
  </si>
  <si>
    <t>  4768  </t>
  </si>
  <si>
    <t>  3352  </t>
  </si>
  <si>
    <t>  1630  </t>
  </si>
  <si>
    <t>  1722  </t>
  </si>
  <si>
    <t>  346  </t>
  </si>
  <si>
    <t>UBIRewa</t>
  </si>
  <si>
    <t>  450  </t>
  </si>
  <si>
    <t>311  </t>
  </si>
  <si>
    <t>  139  </t>
  </si>
  <si>
    <t>  120  </t>
  </si>
  <si>
    <t>  245  </t>
  </si>
  <si>
    <t>  6689  </t>
  </si>
  <si>
    <t>  4362  </t>
  </si>
  <si>
    <t>  1785  </t>
  </si>
  <si>
    <t>  2577  </t>
  </si>
  <si>
    <t>UBISidhi</t>
  </si>
  <si>
    <t>  558  </t>
  </si>
  <si>
    <t>524  </t>
  </si>
  <si>
    <t>  33  </t>
  </si>
  <si>
    <t>  173  </t>
  </si>
  <si>
    <t>  196  </t>
  </si>
  <si>
    <t>  5404  </t>
  </si>
  <si>
    <t>  3213  </t>
  </si>
  <si>
    <t>  1041  </t>
  </si>
  <si>
    <t>  2172  </t>
  </si>
  <si>
    <t>  218  </t>
  </si>
  <si>
    <t>UBIsingarauli</t>
  </si>
  <si>
    <t>  300  </t>
  </si>
  <si>
    <t>294  </t>
  </si>
  <si>
    <t>  176  </t>
  </si>
  <si>
    <t>  5062  </t>
  </si>
  <si>
    <t>  3308  </t>
  </si>
  <si>
    <t>  1343  </t>
  </si>
  <si>
    <t>  1965  </t>
  </si>
  <si>
    <t>  128  </t>
  </si>
  <si>
    <t>BOBIndore</t>
  </si>
  <si>
    <t>145  </t>
  </si>
  <si>
    <t>  155  </t>
  </si>
  <si>
    <t>  106  </t>
  </si>
  <si>
    <t>  209  </t>
  </si>
  <si>
    <t>  4819  </t>
  </si>
  <si>
    <t>  3593  </t>
  </si>
  <si>
    <t>  1441  </t>
  </si>
  <si>
    <t>  2152  </t>
  </si>
  <si>
    <t>  413  </t>
  </si>
  <si>
    <t>  704  </t>
  </si>
  <si>
    <t>  19215  </t>
  </si>
  <si>
    <t>761  </t>
  </si>
  <si>
    <t>  2564  </t>
  </si>
  <si>
    <t>  4271  </t>
  </si>
  <si>
    <t>  4960  </t>
  </si>
  <si>
    <t>  7795  </t>
  </si>
  <si>
    <t>  438  </t>
  </si>
  <si>
    <t>  10342  </t>
  </si>
  <si>
    <t>  286814  </t>
  </si>
  <si>
    <t>  194836  </t>
  </si>
  <si>
    <t>  87116  </t>
  </si>
  <si>
    <t>  107733  </t>
  </si>
  <si>
    <t>  13837  </t>
  </si>
  <si>
    <t>Pradhan Mantri MUDRA Yojana Progress FY 2020-21</t>
  </si>
  <si>
    <t xml:space="preserve">        Numbers in actual &amp; Disbursed amount in Crore</t>
  </si>
  <si>
    <t>As on 31.03.2021</t>
  </si>
  <si>
    <t>Shishu</t>
  </si>
  <si>
    <t>Kishor</t>
  </si>
  <si>
    <t>Tarun</t>
  </si>
  <si>
    <t>Accounts</t>
  </si>
  <si>
    <t>Public Sector Banks</t>
  </si>
  <si>
    <t>Private Sector Banks</t>
  </si>
  <si>
    <t>Dhanlaxmi Bank</t>
  </si>
  <si>
    <t>Federal Bank</t>
  </si>
  <si>
    <t>IDBI Bank Limited</t>
  </si>
  <si>
    <t>IDFC Bank Limited</t>
  </si>
  <si>
    <t>IndusInd Bank</t>
  </si>
  <si>
    <t>Jammu &amp; Kashmir Bank</t>
  </si>
  <si>
    <t>Karnataka Bank</t>
  </si>
  <si>
    <t>Regional Rural Banks</t>
  </si>
  <si>
    <t>Madhya Pradesh Gramin Bank</t>
  </si>
  <si>
    <t>Jana Small Finance Bank Limited</t>
  </si>
  <si>
    <t>AU Small Finance Bank Limited</t>
  </si>
  <si>
    <t>ESAF Small Finance Bank</t>
  </si>
  <si>
    <t>SFBs Sub Total</t>
  </si>
  <si>
    <t>Stand-up India Scheme- District wise progress FY 2018-19</t>
  </si>
  <si>
    <t xml:space="preserve">As on 30.09.2018 </t>
  </si>
  <si>
    <t>Sanctioned amount in lakh</t>
  </si>
  <si>
    <t>District</t>
  </si>
  <si>
    <t>Female</t>
  </si>
  <si>
    <t>Male</t>
  </si>
  <si>
    <t>Sanc. Amount</t>
  </si>
  <si>
    <t>Barwani</t>
  </si>
  <si>
    <t>Bhopal</t>
  </si>
  <si>
    <t>Chhatarpur</t>
  </si>
  <si>
    <t>Dewas</t>
  </si>
  <si>
    <t>Dhar</t>
  </si>
  <si>
    <t>Gwalior</t>
  </si>
  <si>
    <t>Indore</t>
  </si>
  <si>
    <t>Jabalpur</t>
  </si>
  <si>
    <t>Katni</t>
  </si>
  <si>
    <t>Mandsaur</t>
  </si>
  <si>
    <t>Raisen</t>
  </si>
  <si>
    <t>Ratlam</t>
  </si>
  <si>
    <t>Rewa</t>
  </si>
  <si>
    <t>Seoni</t>
  </si>
  <si>
    <t>Shahdol</t>
  </si>
  <si>
    <t>Sidhi</t>
  </si>
  <si>
    <t>Singrauli</t>
  </si>
  <si>
    <t>Ujjain</t>
  </si>
  <si>
    <t>PRADHAN MANTRI AWAS YOJANA-URBAN AS ON 30.09.2018</t>
  </si>
  <si>
    <t>Rs. In Lakhs</t>
  </si>
  <si>
    <t>Sr. No.</t>
  </si>
  <si>
    <t>Name of Bank/HFC</t>
  </si>
  <si>
    <t>No. of Cases Disbursed</t>
  </si>
  <si>
    <t>Loan Sanctioned</t>
  </si>
  <si>
    <t>Subsidy Released</t>
  </si>
  <si>
    <t>Aadhar Housing Finance Ltd.</t>
  </si>
  <si>
    <t>Aditya Birla Housing Finance Ltd.</t>
  </si>
  <si>
    <t>Aspire Home Finance Corporation Ltd.</t>
  </si>
  <si>
    <t>AU Housing Finance Ltd.</t>
  </si>
  <si>
    <t>Axis Bank Ltd.</t>
  </si>
  <si>
    <t>Bhartiya Mahila Bank Ltd.</t>
  </si>
  <si>
    <t>Can Fin Homes Ltd.</t>
  </si>
  <si>
    <t>Capital First Home Finance Ltd.</t>
  </si>
  <si>
    <t>Cent Bank Home Finance Ltd.</t>
  </si>
  <si>
    <t>Central Madhya Pradesh Gramin Bank</t>
  </si>
  <si>
    <t xml:space="preserve">Centrum Housing Finance Ltd. </t>
  </si>
  <si>
    <t>Dewan Housing Finance Corporation Ltd.</t>
  </si>
  <si>
    <t>Equitas Housing Finance Pvt. Ltd.</t>
  </si>
  <si>
    <t xml:space="preserve">Equitas Small Finance Bank </t>
  </si>
  <si>
    <t>GIC Housing Finance Ltd.</t>
  </si>
  <si>
    <t>GRUH Finance Ltd.</t>
  </si>
  <si>
    <t>Home First Finance Company India Pvt. Ltd.</t>
  </si>
  <si>
    <t>Housing Development Finance Corporation Ltd.</t>
  </si>
  <si>
    <t>ICICI Bank Ltd.</t>
  </si>
  <si>
    <t>ICICI Home Finance Company Ltd.</t>
  </si>
  <si>
    <t>India Bulls Housing Finance Ltd.</t>
  </si>
  <si>
    <t>India Infoline Housing Finance Ltd.</t>
  </si>
  <si>
    <t>India Shelter Finance Corporation Ltd.</t>
  </si>
  <si>
    <t>Karnataka Bank Ltd.</t>
  </si>
  <si>
    <t>Kotak Mahindra Bank Ltd.</t>
  </si>
  <si>
    <t>LIC Housing Finance Ltd.</t>
  </si>
  <si>
    <t xml:space="preserve">Magma Housing Finance </t>
  </si>
  <si>
    <t>Mahindra Rural Housing Finance Ltd.</t>
  </si>
  <si>
    <t>Mentor Home Loans India Ltd.</t>
  </si>
  <si>
    <t>Micro Housing Finance Corporation Ltd.</t>
  </si>
  <si>
    <t>Muthoot Homefin(India) Ltd.</t>
  </si>
  <si>
    <t>Muthoot Housing Finance Company  Ltd.</t>
  </si>
  <si>
    <t>Narmada Jhabua Gramin Bank</t>
  </si>
  <si>
    <t>PNB Housing Finance Ltd.</t>
  </si>
  <si>
    <t>Reliance Home Finance Ltd.</t>
  </si>
  <si>
    <t>Repco Home Finance Ltd.</t>
  </si>
  <si>
    <t>SEWA Grih Rin Ltd.</t>
  </si>
  <si>
    <t xml:space="preserve">Shivalik Mercantile Co-Operative Bank </t>
  </si>
  <si>
    <t>Shriram Housing Finance Ltd.</t>
  </si>
  <si>
    <t>Shubham Housing Development Finance Company Pvt. Ltd.</t>
  </si>
  <si>
    <t>State Bank of Patiala</t>
  </si>
  <si>
    <t>Sundaram BNP Paribas Home Finance Ltd.</t>
  </si>
  <si>
    <t>Tata Capital Housing Finance Ltd.</t>
  </si>
  <si>
    <t>Vastu Housing Finance Corporation Ltd.</t>
  </si>
  <si>
    <t>BANK WISE CASA AND AADHAAR AUTHENTICATION AS ON 30.09.2018</t>
  </si>
  <si>
    <t>Number in Lakh</t>
  </si>
  <si>
    <t>Number of operative CASA</t>
  </si>
  <si>
    <t>Number of Aadhaar seeded CASA</t>
  </si>
  <si>
    <t>% of CASA Aadhaar seeding</t>
  </si>
  <si>
    <t>Number of Authenticated CASA</t>
  </si>
  <si>
    <t>% CASA authentication</t>
  </si>
  <si>
    <t>PSBs SUB TOTAL</t>
  </si>
  <si>
    <t>Airtel Payment Bank</t>
  </si>
  <si>
    <t>Catholic Syrian Bank Ltd</t>
  </si>
  <si>
    <t>DCB Bank Limited</t>
  </si>
  <si>
    <t>Dhanalakshmi Bank Ltd</t>
  </si>
  <si>
    <t>IDFC Bank Ltd.</t>
  </si>
  <si>
    <t>Tamilnadu Mercantile Bank Ltd</t>
  </si>
  <si>
    <t>PVBs SUB TOTAL</t>
  </si>
  <si>
    <t>RRBs SUB TOTAL</t>
  </si>
  <si>
    <t>BANK WISE AADHAAR AUTHENTICATION STATUS AS ON 31.12.2017</t>
  </si>
  <si>
    <t>Number in lakh</t>
  </si>
  <si>
    <t>Page-98</t>
  </si>
  <si>
    <t>Rural</t>
  </si>
  <si>
    <t>Semi-Urban</t>
  </si>
  <si>
    <t>Urban &amp; Metro</t>
  </si>
  <si>
    <t>Numbers</t>
  </si>
  <si>
    <t>% of Agri adv. to total credit</t>
  </si>
  <si>
    <t>Amt. in Lakh</t>
  </si>
  <si>
    <t>Outstanding at the end of the quarter (Amt in Lakh)</t>
  </si>
  <si>
    <r>
      <t>of which girl student</t>
    </r>
    <r>
      <rPr>
        <sz val="10.5"/>
        <rFont val="Times New Roman"/>
        <family val="1"/>
      </rPr>
      <t xml:space="preserve">          </t>
    </r>
    <r>
      <rPr>
        <b/>
        <sz val="10.5"/>
        <rFont val="Times New Roman"/>
        <family val="1"/>
      </rPr>
      <t>(Out of column 3)</t>
    </r>
  </si>
  <si>
    <r>
      <t>of Which Girl Student</t>
    </r>
    <r>
      <rPr>
        <sz val="10.5"/>
        <rFont val="Times New Roman"/>
        <family val="1"/>
      </rPr>
      <t> </t>
    </r>
  </si>
  <si>
    <t>Punjab and Sind Bank</t>
  </si>
  <si>
    <t>Alirajpur</t>
  </si>
  <si>
    <t>Anuppur</t>
  </si>
  <si>
    <t>Ashoknagar</t>
  </si>
  <si>
    <t>Balaghat</t>
  </si>
  <si>
    <t>Betul</t>
  </si>
  <si>
    <t>Bhind</t>
  </si>
  <si>
    <t>Burhanpur</t>
  </si>
  <si>
    <t>Chhindwara</t>
  </si>
  <si>
    <t>Damoh</t>
  </si>
  <si>
    <t>Datia</t>
  </si>
  <si>
    <t>Dindori</t>
  </si>
  <si>
    <t>Guna</t>
  </si>
  <si>
    <t>Harda</t>
  </si>
  <si>
    <t>Hoshangabad</t>
  </si>
  <si>
    <t>Jhabua</t>
  </si>
  <si>
    <t>Khargone</t>
  </si>
  <si>
    <t>Mandla</t>
  </si>
  <si>
    <t>Morena</t>
  </si>
  <si>
    <t>Neemuch</t>
  </si>
  <si>
    <t>Panna</t>
  </si>
  <si>
    <t>Rajgarh</t>
  </si>
  <si>
    <t>Sagar</t>
  </si>
  <si>
    <t>Satna</t>
  </si>
  <si>
    <t>Sehore</t>
  </si>
  <si>
    <t>Shajapur</t>
  </si>
  <si>
    <t>Shivpuri</t>
  </si>
  <si>
    <t>Tikamgarh</t>
  </si>
  <si>
    <t>Vidisha</t>
  </si>
  <si>
    <t>% of loans to weaker sections to total advances</t>
  </si>
  <si>
    <t>SHG LOANS (All SHGs loans)</t>
  </si>
  <si>
    <t>South Indian bank</t>
  </si>
  <si>
    <t>IDFC</t>
  </si>
  <si>
    <t>Tamilnad Merchantile Bank</t>
  </si>
  <si>
    <t>Agar-malwa</t>
  </si>
  <si>
    <t>East nimar</t>
  </si>
  <si>
    <t>Narsimhapur</t>
  </si>
  <si>
    <t>Niwari</t>
  </si>
  <si>
    <t>Sheopur</t>
  </si>
  <si>
    <t>Umaria</t>
  </si>
  <si>
    <t>Shivalik Small Finance Bank</t>
  </si>
  <si>
    <t>ATM</t>
  </si>
  <si>
    <t>Savings Linked qtrly</t>
  </si>
  <si>
    <t>Credit Linked qtrly</t>
  </si>
  <si>
    <t xml:space="preserve">Quaterly </t>
  </si>
  <si>
    <t>Column1</t>
  </si>
  <si>
    <t>Column2</t>
  </si>
  <si>
    <t>Column3</t>
  </si>
  <si>
    <t>Column4</t>
  </si>
  <si>
    <t>Column5</t>
  </si>
  <si>
    <t>Column6</t>
  </si>
  <si>
    <t>Column7</t>
  </si>
  <si>
    <t>Advances</t>
  </si>
  <si>
    <t>cd ratio</t>
  </si>
  <si>
    <t>Maihar</t>
  </si>
  <si>
    <t>Mauganj</t>
  </si>
  <si>
    <t>Pandhurna</t>
  </si>
  <si>
    <t>PM SVANIDHI</t>
  </si>
  <si>
    <t>CM Street Vendor</t>
  </si>
  <si>
    <t>Mukhya Mantri Udyam Kranti Yojana</t>
  </si>
  <si>
    <r>
      <t xml:space="preserve">SLBC Madhya Pradesh. Convenor-Central Bank of India                                 TABLE-16                             </t>
    </r>
    <r>
      <rPr>
        <b/>
        <sz val="12"/>
        <rFont val="Times New Roman"/>
        <family val="1"/>
      </rPr>
      <t xml:space="preserve"> </t>
    </r>
  </si>
  <si>
    <t xml:space="preserve">SLBC Madhya Pradesh Convenor: Central Bank of India   </t>
  </si>
  <si>
    <t>Page-89</t>
  </si>
  <si>
    <t>Page-93</t>
  </si>
  <si>
    <t>Page-96</t>
  </si>
  <si>
    <t>Page-82</t>
  </si>
  <si>
    <t>Page-86</t>
  </si>
  <si>
    <t>Page-94</t>
  </si>
  <si>
    <t>S</t>
  </si>
  <si>
    <t>Page-81</t>
  </si>
  <si>
    <t>Page-84</t>
  </si>
  <si>
    <t>Page-85</t>
  </si>
  <si>
    <t>Page-95</t>
  </si>
  <si>
    <t>Bank wise Position of Branches/ATM as on 31.03.2026</t>
  </si>
  <si>
    <t>Column8</t>
  </si>
  <si>
    <t>Previous Quarter 31.12.2025</t>
  </si>
  <si>
    <t>Credit as per place of Utilization Mar-26</t>
  </si>
  <si>
    <t>Current Quarter 31.03.2026</t>
  </si>
  <si>
    <t>Current Quarter  31.03.2026</t>
  </si>
  <si>
    <t>Including Cr. as per place of utilization 31.03.2026</t>
  </si>
  <si>
    <t>CENTRE WISE DEPOSITS, ADVANCES AND C.D.RATIO  31.03.2026</t>
  </si>
  <si>
    <t>BANKWISE TOTAL DEPOSITS, ADVANCES AND C.D.RATIO  As on 31.03.2026</t>
  </si>
  <si>
    <t>AGRICULTURE LOANS OUTSTANDING AS ON 31.03.2026</t>
  </si>
  <si>
    <t>Outstanding at the end of  quarter 31.03.2026</t>
  </si>
  <si>
    <t>MSME  (PRIORITY SECTOR) OUTSTANDING AS ON 31.03.2026</t>
  </si>
  <si>
    <t>PRIORITY SECTOR  OUTSTANDING AS ON 31.03.2026</t>
  </si>
  <si>
    <t>Outstanding at the end of quarter 31.03.2026</t>
  </si>
  <si>
    <t>Outstanding at the end of the quarter 31.03.2026</t>
  </si>
  <si>
    <t>NON-PRIORITY SECTOR  OUTSTANDING AS ON 31.03.2026 Table: 8</t>
  </si>
  <si>
    <t>ANNUAL CREDIT PLAN ACHIEVEMENT UNDER AGRICULTURE AS ON 31.03.2026</t>
  </si>
  <si>
    <t>ANNUAL CREDIT PLAN ACHIEVEMENT UNDER MSME (PRI SEC) AS ON 31.03.2026</t>
  </si>
  <si>
    <t>Disbursement upto the end of current quarter 31.03.2026</t>
  </si>
  <si>
    <t>ANNUAL CREDIT PLAN ACHIEVEMENT UNDER PRIORITY SECTOR AS ON 31.03.2026</t>
  </si>
  <si>
    <t>ANNUAL CREDIT PLAN ACHIEVEMENT UNDER NON-PRIORITY SECTOR AS ON 31.03.2026</t>
  </si>
  <si>
    <t>POSITION OF NPA AS ON 31.03.2026</t>
  </si>
  <si>
    <t>POSITION OF SECTOR WISE NPA (PRIORITY SECTOR) As on 31.03.2026</t>
  </si>
  <si>
    <t>POSITION OF SECTOR WISE NPA (NON PRIORITY SECTOR) As on 31.03.2026</t>
  </si>
  <si>
    <t>No. of KCC issued from 01.04.25 to 31.03.2026 (Including renewal)</t>
  </si>
  <si>
    <t>Total no. of KCC as on 31.03.2026</t>
  </si>
  <si>
    <t>PROGRESS UNDER KISAN CREDIT CARD (as on 31.03.2026)</t>
  </si>
  <si>
    <t>PROGRESS UNDER HIGHER EDUCATION LOANS AS ON 31.03.2026</t>
  </si>
  <si>
    <t>LOANS OUTSTANDING TO SC/ST AS ON 31.03.2026</t>
  </si>
  <si>
    <t>LOANS DISBURSED TO SC/ST 01.04.2025 TO 31.03.2026</t>
  </si>
  <si>
    <t>LOANS OUTSTANDING TO MINORITY COMMUNITIES AS ON 31.03.2026</t>
  </si>
  <si>
    <t>POSITION SHG BANK LINKAGE PROGRAMME AS ON 31.03.2026</t>
  </si>
  <si>
    <t>ADVANCES TO WOMEN AS ON 31.03.2026</t>
  </si>
  <si>
    <t>Loans disbursed to women 01.04.2025 to 31.03.2026</t>
  </si>
  <si>
    <t>CREDIT DEPOSIT RATIO (DISTRICT WISE) as on March 31, 2026</t>
  </si>
  <si>
    <t>POSITION OF NPA UNDER GOVT. SPONSORED SCHEME As on 31.03.2026</t>
  </si>
  <si>
    <t>Page-83</t>
  </si>
  <si>
    <t>Page 87</t>
  </si>
  <si>
    <t>Page 88</t>
  </si>
  <si>
    <t>Page-90</t>
  </si>
  <si>
    <t>Page-92</t>
  </si>
  <si>
    <t>Page-101</t>
  </si>
  <si>
    <t>Page-102</t>
  </si>
  <si>
    <t>Page-103</t>
  </si>
  <si>
    <t>Page-104</t>
  </si>
  <si>
    <t>Page-105</t>
  </si>
  <si>
    <t>Page 91</t>
  </si>
  <si>
    <t>Page-97</t>
  </si>
  <si>
    <t>Page 98</t>
  </si>
  <si>
    <t>Page-99</t>
  </si>
  <si>
    <t>Page 100</t>
  </si>
  <si>
    <t>Page-106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</si>
</sst>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0"/>
    <numFmt numFmtId="166" formatCode="0.0000"/>
    <numFmt numFmtId="167" formatCode="[$-10409]0.00"/>
  </numFmts>
  <fonts count="41" x14ac:knownFonts="1">
    <font>
      <sz val="10"/>
      <color rgb="FF21798F"/>
      <name val="Calibri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</font>
    <font>
      <sz val="10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21798F"/>
      <name val="Times New Roman"/>
      <family val="1"/>
    </font>
    <font>
      <b/>
      <sz val="10"/>
      <color rgb="FF21798F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1"/>
      <color rgb="FF21798F"/>
      <name val="Calibri"/>
      <family val="2"/>
    </font>
    <font>
      <sz val="10"/>
      <color theme="1"/>
      <name val="Calibri"/>
      <family val="2"/>
    </font>
    <font>
      <sz val="10"/>
      <color rgb="FF21798F"/>
      <name val="Calibri"/>
      <family val="2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21798F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rgb="FF21798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AF0E6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DBE5F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2" fillId="0" borderId="10"/>
    <xf numFmtId="9" fontId="36" fillId="0" borderId="0" applyFont="0" applyFill="0" applyBorder="0" applyAlignment="0" applyProtection="0"/>
    <xf numFmtId="0" fontId="36" fillId="0" borderId="10"/>
  </cellStyleXfs>
  <cellXfs count="598"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left" vertical="center" wrapText="1"/>
    </xf>
    <xf numFmtId="1" fontId="13" fillId="0" borderId="13" xfId="0" applyNumberFormat="1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right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22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/>
    <xf numFmtId="0" fontId="16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vertical="center"/>
    </xf>
    <xf numFmtId="1" fontId="6" fillId="2" borderId="2" xfId="0" applyNumberFormat="1" applyFont="1" applyFill="1" applyBorder="1"/>
    <xf numFmtId="1" fontId="5" fillId="2" borderId="2" xfId="0" applyNumberFormat="1" applyFont="1" applyFill="1" applyBorder="1" applyAlignment="1">
      <alignment vertical="center"/>
    </xf>
    <xf numFmtId="1" fontId="16" fillId="2" borderId="2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vertical="center"/>
    </xf>
    <xf numFmtId="2" fontId="18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right" vertical="center"/>
    </xf>
    <xf numFmtId="1" fontId="18" fillId="2" borderId="2" xfId="0" applyNumberFormat="1" applyFont="1" applyFill="1" applyBorder="1" applyAlignment="1">
      <alignment horizontal="right" vertical="center"/>
    </xf>
    <xf numFmtId="1" fontId="18" fillId="3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vertical="center"/>
    </xf>
    <xf numFmtId="1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1" fontId="7" fillId="2" borderId="0" xfId="0" applyNumberFormat="1" applyFont="1" applyFill="1" applyAlignment="1">
      <alignment horizontal="right" vertical="top" wrapText="1"/>
    </xf>
    <xf numFmtId="1" fontId="7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vertical="center"/>
    </xf>
    <xf numFmtId="1" fontId="2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vertical="center"/>
    </xf>
    <xf numFmtId="1" fontId="16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vertical="center"/>
    </xf>
    <xf numFmtId="2" fontId="21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/>
    <xf numFmtId="1" fontId="18" fillId="2" borderId="2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/>
    <xf numFmtId="2" fontId="21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/>
    <xf numFmtId="2" fontId="22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top" wrapText="1"/>
    </xf>
    <xf numFmtId="2" fontId="6" fillId="2" borderId="0" xfId="0" applyNumberFormat="1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164" fontId="6" fillId="2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164" fontId="2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vertical="center" wrapText="1"/>
    </xf>
    <xf numFmtId="1" fontId="26" fillId="2" borderId="2" xfId="0" applyNumberFormat="1" applyFont="1" applyFill="1" applyBorder="1" applyAlignment="1">
      <alignment horizontal="left" vertical="top" wrapText="1" readingOrder="1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vertical="center"/>
    </xf>
    <xf numFmtId="1" fontId="18" fillId="2" borderId="2" xfId="0" applyNumberFormat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164" fontId="26" fillId="2" borderId="2" xfId="0" applyNumberFormat="1" applyFont="1" applyFill="1" applyBorder="1" applyAlignment="1">
      <alignment horizontal="right" vertical="center" wrapText="1"/>
    </xf>
    <xf numFmtId="1" fontId="26" fillId="2" borderId="2" xfId="0" applyNumberFormat="1" applyFont="1" applyFill="1" applyBorder="1" applyAlignment="1">
      <alignment horizontal="right" vertical="center" wrapText="1"/>
    </xf>
    <xf numFmtId="1" fontId="11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" fontId="2" fillId="2" borderId="0" xfId="0" applyNumberFormat="1" applyFont="1" applyFill="1" applyAlignment="1">
      <alignment vertical="top" wrapText="1"/>
    </xf>
    <xf numFmtId="1" fontId="3" fillId="2" borderId="0" xfId="0" applyNumberFormat="1" applyFont="1" applyFill="1" applyAlignment="1">
      <alignment vertical="top" wrapText="1"/>
    </xf>
    <xf numFmtId="2" fontId="18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vertical="center" wrapText="1"/>
    </xf>
    <xf numFmtId="1" fontId="21" fillId="2" borderId="0" xfId="0" applyNumberFormat="1" applyFont="1" applyFill="1" applyAlignment="1">
      <alignment vertical="center" wrapText="1"/>
    </xf>
    <xf numFmtId="1" fontId="21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top" wrapText="1"/>
    </xf>
    <xf numFmtId="1" fontId="28" fillId="2" borderId="2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" fontId="6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vertical="center" wrapText="1"/>
    </xf>
    <xf numFmtId="1" fontId="19" fillId="2" borderId="2" xfId="0" applyNumberFormat="1" applyFont="1" applyFill="1" applyBorder="1" applyAlignment="1">
      <alignment vertical="center"/>
    </xf>
    <xf numFmtId="2" fontId="19" fillId="2" borderId="0" xfId="0" applyNumberFormat="1" applyFont="1" applyFill="1" applyAlignment="1">
      <alignment vertical="center"/>
    </xf>
    <xf numFmtId="2" fontId="20" fillId="2" borderId="0" xfId="0" applyNumberFormat="1" applyFont="1" applyFill="1" applyAlignment="1">
      <alignment vertical="center" wrapText="1"/>
    </xf>
    <xf numFmtId="1" fontId="20" fillId="2" borderId="0" xfId="0" applyNumberFormat="1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1" fontId="25" fillId="2" borderId="2" xfId="0" applyNumberFormat="1" applyFont="1" applyFill="1" applyBorder="1" applyAlignment="1">
      <alignment horizontal="left" vertical="top" wrapText="1" readingOrder="1"/>
    </xf>
    <xf numFmtId="1" fontId="18" fillId="2" borderId="2" xfId="0" applyNumberFormat="1" applyFont="1" applyFill="1" applyBorder="1" applyAlignment="1">
      <alignment vertical="top" wrapText="1"/>
    </xf>
    <xf numFmtId="1" fontId="25" fillId="2" borderId="2" xfId="0" applyNumberFormat="1" applyFont="1" applyFill="1" applyBorder="1" applyAlignment="1">
      <alignment horizontal="right" vertical="top" wrapText="1" readingOrder="1"/>
    </xf>
    <xf numFmtId="1" fontId="18" fillId="2" borderId="2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vertical="top" wrapText="1"/>
    </xf>
    <xf numFmtId="1" fontId="26" fillId="2" borderId="2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vertical="center"/>
    </xf>
    <xf numFmtId="1" fontId="25" fillId="2" borderId="9" xfId="0" applyNumberFormat="1" applyFont="1" applyFill="1" applyBorder="1" applyAlignment="1">
      <alignment horizontal="left" vertical="top" wrapText="1" readingOrder="1"/>
    </xf>
    <xf numFmtId="1" fontId="18" fillId="2" borderId="9" xfId="0" applyNumberFormat="1" applyFont="1" applyFill="1" applyBorder="1" applyAlignment="1">
      <alignment vertical="top" wrapText="1"/>
    </xf>
    <xf numFmtId="1" fontId="25" fillId="2" borderId="9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vertical="top" wrapText="1"/>
    </xf>
    <xf numFmtId="1" fontId="18" fillId="2" borderId="6" xfId="0" applyNumberFormat="1" applyFont="1" applyFill="1" applyBorder="1" applyAlignment="1">
      <alignment vertical="top" wrapText="1"/>
    </xf>
    <xf numFmtId="1" fontId="18" fillId="2" borderId="5" xfId="0" applyNumberFormat="1" applyFont="1" applyFill="1" applyBorder="1" applyAlignment="1">
      <alignment horizontal="right" vertical="top" wrapText="1"/>
    </xf>
    <xf numFmtId="1" fontId="18" fillId="2" borderId="3" xfId="0" applyNumberFormat="1" applyFont="1" applyFill="1" applyBorder="1" applyAlignment="1">
      <alignment horizontal="right" vertical="top" wrapText="1"/>
    </xf>
    <xf numFmtId="1" fontId="16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/>
    </xf>
    <xf numFmtId="2" fontId="5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vertical="center" wrapText="1"/>
    </xf>
    <xf numFmtId="2" fontId="6" fillId="2" borderId="0" xfId="0" applyNumberFormat="1" applyFont="1" applyFill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" fontId="22" fillId="2" borderId="2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1" fontId="20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 applyAlignment="1">
      <alignment vertical="center" wrapText="1"/>
    </xf>
    <xf numFmtId="1" fontId="22" fillId="2" borderId="2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1" fontId="19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/>
    </xf>
    <xf numFmtId="1" fontId="18" fillId="3" borderId="2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" fontId="2" fillId="2" borderId="2" xfId="0" applyNumberFormat="1" applyFont="1" applyFill="1" applyBorder="1"/>
    <xf numFmtId="1" fontId="3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right" vertical="top" wrapText="1" readingOrder="1"/>
    </xf>
    <xf numFmtId="164" fontId="2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center" readingOrder="1"/>
    </xf>
    <xf numFmtId="1" fontId="9" fillId="2" borderId="2" xfId="0" applyNumberFormat="1" applyFont="1" applyFill="1" applyBorder="1" applyAlignment="1">
      <alignment horizontal="right" vertical="top" wrapText="1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" fontId="3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top" wrapText="1" readingOrder="1"/>
    </xf>
    <xf numFmtId="1" fontId="2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 vertical="top" wrapText="1"/>
    </xf>
    <xf numFmtId="2" fontId="3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vertical="center" wrapText="1"/>
    </xf>
    <xf numFmtId="1" fontId="0" fillId="2" borderId="0" xfId="0" applyNumberFormat="1" applyFill="1" applyAlignment="1">
      <alignment vertical="top" wrapText="1"/>
    </xf>
    <xf numFmtId="1" fontId="6" fillId="2" borderId="6" xfId="0" applyNumberFormat="1" applyFont="1" applyFill="1" applyBorder="1" applyAlignment="1">
      <alignment vertical="center"/>
    </xf>
    <xf numFmtId="0" fontId="31" fillId="2" borderId="10" xfId="0" applyFont="1" applyFill="1" applyBorder="1" applyAlignment="1">
      <alignment vertical="top" wrapText="1"/>
    </xf>
    <xf numFmtId="1" fontId="5" fillId="2" borderId="6" xfId="0" applyNumberFormat="1" applyFont="1" applyFill="1" applyBorder="1" applyAlignment="1">
      <alignment vertical="center"/>
    </xf>
    <xf numFmtId="1" fontId="6" fillId="2" borderId="3" xfId="0" applyNumberFormat="1" applyFont="1" applyFill="1" applyBorder="1"/>
    <xf numFmtId="164" fontId="6" fillId="2" borderId="3" xfId="0" applyNumberFormat="1" applyFont="1" applyFill="1" applyBorder="1" applyAlignment="1">
      <alignment vertical="center"/>
    </xf>
    <xf numFmtId="1" fontId="5" fillId="2" borderId="9" xfId="0" applyNumberFormat="1" applyFont="1" applyFill="1" applyBorder="1"/>
    <xf numFmtId="164" fontId="5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/>
    <xf numFmtId="164" fontId="6" fillId="2" borderId="21" xfId="0" applyNumberFormat="1" applyFont="1" applyFill="1" applyBorder="1" applyAlignment="1">
      <alignment vertical="center"/>
    </xf>
    <xf numFmtId="0" fontId="31" fillId="2" borderId="21" xfId="0" applyFont="1" applyFill="1" applyBorder="1" applyAlignment="1">
      <alignment vertical="top" wrapText="1"/>
    </xf>
    <xf numFmtId="1" fontId="5" fillId="2" borderId="21" xfId="0" applyNumberFormat="1" applyFont="1" applyFill="1" applyBorder="1"/>
    <xf numFmtId="164" fontId="5" fillId="2" borderId="21" xfId="0" applyNumberFormat="1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" fontId="5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vertical="center"/>
    </xf>
    <xf numFmtId="1" fontId="16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center" wrapText="1"/>
    </xf>
    <xf numFmtId="1" fontId="16" fillId="2" borderId="21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166" fontId="2" fillId="2" borderId="0" xfId="0" applyNumberFormat="1" applyFont="1" applyFill="1" applyAlignment="1">
      <alignment vertical="center"/>
    </xf>
    <xf numFmtId="1" fontId="13" fillId="2" borderId="2" xfId="0" applyNumberFormat="1" applyFont="1" applyFill="1" applyBorder="1" applyAlignment="1">
      <alignment vertical="center"/>
    </xf>
    <xf numFmtId="0" fontId="34" fillId="2" borderId="2" xfId="0" applyFont="1" applyFill="1" applyBorder="1" applyAlignment="1">
      <alignment vertical="top" wrapText="1" readingOrder="1"/>
    </xf>
    <xf numFmtId="167" fontId="34" fillId="2" borderId="2" xfId="0" applyNumberFormat="1" applyFont="1" applyFill="1" applyBorder="1" applyAlignment="1">
      <alignment vertical="top" wrapText="1" readingOrder="1"/>
    </xf>
    <xf numFmtId="0" fontId="35" fillId="4" borderId="2" xfId="0" applyFont="1" applyFill="1" applyBorder="1" applyAlignment="1">
      <alignment vertical="top" wrapText="1" readingOrder="1"/>
    </xf>
    <xf numFmtId="0" fontId="35" fillId="2" borderId="2" xfId="0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top" wrapText="1" readingOrder="1"/>
    </xf>
    <xf numFmtId="1" fontId="34" fillId="5" borderId="2" xfId="0" applyNumberFormat="1" applyFont="1" applyFill="1" applyBorder="1" applyAlignment="1">
      <alignment horizontal="right" vertical="center"/>
    </xf>
    <xf numFmtId="1" fontId="35" fillId="4" borderId="2" xfId="0" applyNumberFormat="1" applyFont="1" applyFill="1" applyBorder="1" applyAlignment="1">
      <alignment vertical="top" wrapText="1" readingOrder="1"/>
    </xf>
    <xf numFmtId="1" fontId="35" fillId="2" borderId="2" xfId="0" applyNumberFormat="1" applyFont="1" applyFill="1" applyBorder="1" applyAlignment="1">
      <alignment horizontal="right" vertical="center"/>
    </xf>
    <xf numFmtId="167" fontId="35" fillId="4" borderId="2" xfId="0" applyNumberFormat="1" applyFont="1" applyFill="1" applyBorder="1" applyAlignment="1">
      <alignment vertical="top" wrapText="1" readingOrder="1"/>
    </xf>
    <xf numFmtId="1" fontId="34" fillId="2" borderId="2" xfId="0" applyNumberFormat="1" applyFont="1" applyFill="1" applyBorder="1" applyAlignment="1">
      <alignment vertical="top" wrapText="1" readingOrder="1"/>
    </xf>
    <xf numFmtId="1" fontId="34" fillId="4" borderId="2" xfId="0" applyNumberFormat="1" applyFont="1" applyFill="1" applyBorder="1" applyAlignment="1">
      <alignment vertical="top" wrapText="1" readingOrder="1"/>
    </xf>
    <xf numFmtId="1" fontId="34" fillId="6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vertical="center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1" fontId="37" fillId="2" borderId="21" xfId="3" applyNumberFormat="1" applyFont="1" applyFill="1" applyBorder="1" applyAlignment="1">
      <alignment horizontal="right" vertical="center"/>
    </xf>
    <xf numFmtId="2" fontId="37" fillId="2" borderId="21" xfId="3" applyNumberFormat="1" applyFont="1" applyFill="1" applyBorder="1" applyAlignment="1">
      <alignment horizontal="right" vertical="center"/>
    </xf>
    <xf numFmtId="10" fontId="37" fillId="2" borderId="21" xfId="2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10" fontId="39" fillId="2" borderId="21" xfId="2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" fontId="26" fillId="2" borderId="2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Alignment="1">
      <alignment vertical="center"/>
    </xf>
    <xf numFmtId="164" fontId="16" fillId="2" borderId="2" xfId="0" applyNumberFormat="1" applyFont="1" applyFill="1" applyBorder="1" applyAlignment="1">
      <alignment horizontal="right" vertical="center" wrapText="1"/>
    </xf>
    <xf numFmtId="1" fontId="16" fillId="2" borderId="6" xfId="0" applyNumberFormat="1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vertical="center"/>
    </xf>
    <xf numFmtId="1" fontId="16" fillId="2" borderId="5" xfId="0" applyNumberFormat="1" applyFont="1" applyFill="1" applyBorder="1" applyAlignment="1">
      <alignment vertical="center"/>
    </xf>
    <xf numFmtId="1" fontId="18" fillId="2" borderId="5" xfId="0" applyNumberFormat="1" applyFont="1" applyFill="1" applyBorder="1" applyAlignment="1">
      <alignment vertical="center"/>
    </xf>
    <xf numFmtId="1" fontId="16" fillId="2" borderId="21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 wrapText="1"/>
    </xf>
    <xf numFmtId="1" fontId="18" fillId="2" borderId="21" xfId="0" applyNumberFormat="1" applyFont="1" applyFill="1" applyBorder="1" applyAlignment="1">
      <alignment vertical="center"/>
    </xf>
    <xf numFmtId="1" fontId="5" fillId="0" borderId="0" xfId="0" applyNumberFormat="1" applyFont="1" applyAlignment="1">
      <alignment horizontal="center" vertical="top" wrapText="1"/>
    </xf>
    <xf numFmtId="1" fontId="21" fillId="2" borderId="5" xfId="0" applyNumberFormat="1" applyFont="1" applyFill="1" applyBorder="1" applyAlignment="1">
      <alignment vertical="center"/>
    </xf>
    <xf numFmtId="1" fontId="21" fillId="2" borderId="9" xfId="0" applyNumberFormat="1" applyFont="1" applyFill="1" applyBorder="1" applyAlignment="1">
      <alignment vertical="center"/>
    </xf>
    <xf numFmtId="1" fontId="21" fillId="2" borderId="21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0" fontId="34" fillId="2" borderId="3" xfId="0" applyFont="1" applyFill="1" applyBorder="1" applyAlignment="1">
      <alignment vertical="top" wrapText="1" readingOrder="1"/>
    </xf>
    <xf numFmtId="1" fontId="34" fillId="2" borderId="3" xfId="0" applyNumberFormat="1" applyFont="1" applyFill="1" applyBorder="1" applyAlignment="1">
      <alignment vertical="top" wrapText="1" readingOrder="1"/>
    </xf>
    <xf numFmtId="1" fontId="6" fillId="2" borderId="9" xfId="0" applyNumberFormat="1" applyFont="1" applyFill="1" applyBorder="1"/>
    <xf numFmtId="164" fontId="6" fillId="2" borderId="9" xfId="0" applyNumberFormat="1" applyFont="1" applyFill="1" applyBorder="1" applyAlignment="1">
      <alignment horizontal="right" vertical="center"/>
    </xf>
    <xf numFmtId="0" fontId="34" fillId="2" borderId="9" xfId="0" applyFont="1" applyFill="1" applyBorder="1" applyAlignment="1">
      <alignment vertical="top" wrapText="1" readingOrder="1"/>
    </xf>
    <xf numFmtId="1" fontId="34" fillId="2" borderId="9" xfId="0" applyNumberFormat="1" applyFont="1" applyFill="1" applyBorder="1" applyAlignment="1">
      <alignment vertical="top" wrapText="1" readingOrder="1"/>
    </xf>
    <xf numFmtId="164" fontId="6" fillId="2" borderId="21" xfId="0" applyNumberFormat="1" applyFont="1" applyFill="1" applyBorder="1" applyAlignment="1">
      <alignment horizontal="right" vertical="center"/>
    </xf>
    <xf numFmtId="1" fontId="6" fillId="2" borderId="6" xfId="0" applyNumberFormat="1" applyFont="1" applyFill="1" applyBorder="1"/>
    <xf numFmtId="0" fontId="34" fillId="2" borderId="21" xfId="0" applyFont="1" applyFill="1" applyBorder="1" applyAlignment="1">
      <alignment vertical="top" wrapText="1" readingOrder="1"/>
    </xf>
    <xf numFmtId="1" fontId="34" fillId="2" borderId="21" xfId="0" applyNumberFormat="1" applyFont="1" applyFill="1" applyBorder="1" applyAlignment="1">
      <alignment vertical="top" wrapText="1" readingOrder="1"/>
    </xf>
    <xf numFmtId="0" fontId="16" fillId="2" borderId="3" xfId="0" applyFont="1" applyFill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1" fontId="18" fillId="2" borderId="2" xfId="0" applyNumberFormat="1" applyFont="1" applyFill="1" applyBorder="1"/>
    <xf numFmtId="2" fontId="7" fillId="2" borderId="0" xfId="0" applyNumberFormat="1" applyFont="1" applyFill="1" applyAlignment="1">
      <alignment vertical="center"/>
    </xf>
    <xf numFmtId="0" fontId="16" fillId="2" borderId="3" xfId="0" applyFont="1" applyFill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1" fontId="16" fillId="2" borderId="9" xfId="0" applyNumberFormat="1" applyFont="1" applyFill="1" applyBorder="1" applyAlignment="1">
      <alignment horizontal="right" vertical="center"/>
    </xf>
    <xf numFmtId="2" fontId="16" fillId="2" borderId="9" xfId="0" applyNumberFormat="1" applyFont="1" applyFill="1" applyBorder="1" applyAlignment="1">
      <alignment horizontal="right" vertical="center" wrapText="1"/>
    </xf>
    <xf numFmtId="2" fontId="16" fillId="2" borderId="24" xfId="0" applyNumberFormat="1" applyFont="1" applyFill="1" applyBorder="1" applyAlignment="1">
      <alignment horizontal="right" vertical="center" wrapText="1"/>
    </xf>
    <xf numFmtId="0" fontId="16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18" fillId="2" borderId="21" xfId="0" applyNumberFormat="1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" fontId="23" fillId="2" borderId="0" xfId="0" applyNumberFormat="1" applyFont="1" applyFill="1" applyAlignment="1">
      <alignment vertical="top" wrapText="1"/>
    </xf>
    <xf numFmtId="1" fontId="21" fillId="2" borderId="0" xfId="0" applyNumberFormat="1" applyFont="1" applyFill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6" fillId="0" borderId="0" xfId="0" applyNumberFormat="1" applyFont="1" applyAlignment="1">
      <alignment horizontal="center" vertical="top" wrapText="1"/>
    </xf>
    <xf numFmtId="1" fontId="16" fillId="0" borderId="8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/>
    <xf numFmtId="1" fontId="18" fillId="0" borderId="2" xfId="0" applyNumberFormat="1" applyFont="1" applyBorder="1"/>
    <xf numFmtId="164" fontId="18" fillId="0" borderId="2" xfId="0" applyNumberFormat="1" applyFont="1" applyBorder="1"/>
    <xf numFmtId="0" fontId="18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1" fontId="16" fillId="0" borderId="2" xfId="0" applyNumberFormat="1" applyFont="1" applyBorder="1"/>
    <xf numFmtId="164" fontId="16" fillId="0" borderId="2" xfId="0" applyNumberFormat="1" applyFont="1" applyBorder="1"/>
    <xf numFmtId="0" fontId="18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1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16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vertical="center"/>
    </xf>
    <xf numFmtId="2" fontId="18" fillId="0" borderId="2" xfId="0" applyNumberFormat="1" applyFont="1" applyBorder="1" applyAlignment="1">
      <alignment vertical="center"/>
    </xf>
    <xf numFmtId="1" fontId="0" fillId="0" borderId="0" xfId="0" applyNumberFormat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0" fontId="24" fillId="0" borderId="0" xfId="0" applyFont="1" applyAlignment="1">
      <alignment vertical="center" wrapText="1"/>
    </xf>
    <xf numFmtId="1" fontId="18" fillId="0" borderId="2" xfId="0" applyNumberFormat="1" applyFont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vertical="center"/>
    </xf>
    <xf numFmtId="0" fontId="19" fillId="2" borderId="21" xfId="0" applyFont="1" applyFill="1" applyBorder="1" applyAlignment="1">
      <alignment vertical="center" wrapText="1"/>
    </xf>
    <xf numFmtId="1" fontId="5" fillId="2" borderId="10" xfId="0" applyNumberFormat="1" applyFont="1" applyFill="1" applyBorder="1" applyAlignment="1">
      <alignment vertical="center"/>
    </xf>
    <xf numFmtId="164" fontId="12" fillId="2" borderId="2" xfId="0" applyNumberFormat="1" applyFont="1" applyFill="1" applyBorder="1" applyAlignment="1">
      <alignment vertical="center" wrapText="1"/>
    </xf>
    <xf numFmtId="0" fontId="40" fillId="2" borderId="0" xfId="0" applyFont="1" applyFill="1" applyAlignment="1">
      <alignment vertical="top" wrapText="1"/>
    </xf>
    <xf numFmtId="1" fontId="18" fillId="2" borderId="21" xfId="0" applyNumberFormat="1" applyFont="1" applyFill="1" applyBorder="1" applyAlignment="1">
      <alignment horizontal="right" vertical="center"/>
    </xf>
    <xf numFmtId="2" fontId="16" fillId="2" borderId="21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" fontId="16" fillId="0" borderId="6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top" wrapText="1"/>
    </xf>
    <xf numFmtId="1" fontId="16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1" fontId="5" fillId="2" borderId="0" xfId="0" applyNumberFormat="1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top" wrapText="1"/>
    </xf>
    <xf numFmtId="0" fontId="0" fillId="2" borderId="27" xfId="0" applyFill="1" applyBorder="1" applyAlignment="1">
      <alignment vertical="top" wrapText="1"/>
    </xf>
    <xf numFmtId="1" fontId="6" fillId="2" borderId="21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vertical="top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vertical="top" wrapText="1"/>
    </xf>
    <xf numFmtId="0" fontId="21" fillId="2" borderId="9" xfId="0" applyFont="1" applyFill="1" applyBorder="1" applyAlignment="1">
      <alignment vertical="top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top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top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5" fontId="1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16" fillId="2" borderId="3" xfId="0" applyNumberFormat="1" applyFont="1" applyFill="1" applyBorder="1" applyAlignment="1">
      <alignment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1" fontId="12" fillId="2" borderId="6" xfId="3" applyNumberFormat="1" applyFont="1" applyFill="1" applyBorder="1" applyAlignment="1">
      <alignment horizontal="center" vertical="center" wrapText="1"/>
    </xf>
    <xf numFmtId="0" fontId="27" fillId="2" borderId="4" xfId="3" applyFont="1" applyFill="1" applyBorder="1" applyAlignment="1">
      <alignment vertical="center" wrapText="1"/>
    </xf>
    <xf numFmtId="0" fontId="27" fillId="2" borderId="5" xfId="3" applyFont="1" applyFill="1" applyBorder="1" applyAlignment="1">
      <alignment vertical="center" wrapText="1"/>
    </xf>
    <xf numFmtId="1" fontId="12" fillId="2" borderId="3" xfId="3" applyNumberFormat="1" applyFont="1" applyFill="1" applyBorder="1" applyAlignment="1">
      <alignment horizontal="center" vertical="center" wrapText="1"/>
    </xf>
    <xf numFmtId="0" fontId="27" fillId="2" borderId="7" xfId="3" applyFont="1" applyFill="1" applyBorder="1" applyAlignment="1">
      <alignment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vertical="center" wrapText="1"/>
    </xf>
    <xf numFmtId="2" fontId="8" fillId="2" borderId="0" xfId="0" applyNumberFormat="1" applyFont="1" applyFill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1" fontId="8" fillId="2" borderId="21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2" fontId="19" fillId="2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 wrapText="1"/>
    </xf>
    <xf numFmtId="0" fontId="21" fillId="2" borderId="9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16" xfId="0" applyFont="1" applyFill="1" applyBorder="1" applyAlignment="1">
      <alignment vertical="top" wrapText="1"/>
    </xf>
    <xf numFmtId="2" fontId="5" fillId="2" borderId="0" xfId="0" applyNumberFormat="1" applyFont="1" applyFill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1" fontId="12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2EDF4"/>
          <bgColor rgb="FFD2EDF4"/>
        </patternFill>
      </fill>
    </dxf>
  </dxfs>
  <tableStyles count="1" defaultTableStyle="TableStyleMedium2" defaultPivotStyle="PivotStyleLight16">
    <tableStyle name="Branch ATM_1-style" pivot="0" count="2" xr9:uid="{00000000-0011-0000-FFFF-FFFF00000000}"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6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238500" y="123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H59" totalsRowShown="0" headerRowDxfId="25" dataDxfId="24" totalsRowDxfId="23">
  <tableColumns count="8">
    <tableColumn id="1" xr3:uid="{00000000-0010-0000-0000-000001000000}" name="Column1" dataDxfId="22" totalsRowDxfId="21"/>
    <tableColumn id="2" xr3:uid="{00000000-0010-0000-0000-000002000000}" name="Column2" dataDxfId="20" totalsRowDxfId="19"/>
    <tableColumn id="3" xr3:uid="{00000000-0010-0000-0000-000003000000}" name="Column3" dataDxfId="18" totalsRowDxfId="17"/>
    <tableColumn id="4" xr3:uid="{00000000-0010-0000-0000-000004000000}" name="Column4" dataDxfId="16" totalsRowDxfId="15"/>
    <tableColumn id="5" xr3:uid="{00000000-0010-0000-0000-000005000000}" name="Column5" dataDxfId="14" totalsRowDxfId="13"/>
    <tableColumn id="6" xr3:uid="{00000000-0010-0000-0000-000006000000}" name="Column6" dataDxfId="12" totalsRowDxfId="11"/>
    <tableColumn id="7" xr3:uid="{00000000-0010-0000-0000-000007000000}" name="Column7" dataDxfId="10" totalsRowDxfId="9"/>
    <tableColumn id="8" xr3:uid="{00000000-0010-0000-0000-000008000000}" name="Column8" dataDxfId="8" totalsRowDxfId="7"/>
  </tableColumns>
  <tableStyleInfo name="Branch ATM_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33"/>
  </sheetPr>
  <dimension ref="A1:H75"/>
  <sheetViews>
    <sheetView showGridLines="0" view="pageBreakPreview" zoomScale="60" zoomScaleNormal="115" workbookViewId="0">
      <pane xSplit="2" ySplit="5" topLeftCell="C43" activePane="bottomRight" state="frozen"/>
      <selection pane="topRight" activeCell="C1" sqref="C1"/>
      <selection pane="bottomLeft" activeCell="A4" sqref="A4"/>
      <selection pane="bottomRight" activeCell="F19" sqref="F19"/>
    </sheetView>
  </sheetViews>
  <sheetFormatPr defaultColWidth="14.296875" defaultRowHeight="15" customHeight="1" x14ac:dyDescent="0.3"/>
  <cols>
    <col min="1" max="1" width="5.8984375" style="93" customWidth="1"/>
    <col min="2" max="2" width="26.19921875" style="93" customWidth="1"/>
    <col min="3" max="3" width="11.09765625" style="93" customWidth="1"/>
    <col min="4" max="4" width="13" style="93" customWidth="1"/>
    <col min="5" max="5" width="12.09765625" style="93" customWidth="1"/>
    <col min="6" max="6" width="10.796875" style="93" customWidth="1"/>
    <col min="7" max="7" width="12.8984375" style="93" customWidth="1"/>
    <col min="8" max="16384" width="14.296875" style="93"/>
  </cols>
  <sheetData>
    <row r="1" spans="1:8" ht="18.75" customHeight="1" x14ac:dyDescent="0.3">
      <c r="A1" s="429" t="s">
        <v>1040</v>
      </c>
      <c r="B1" s="430"/>
      <c r="C1" s="430"/>
      <c r="D1" s="430"/>
      <c r="E1" s="430"/>
      <c r="F1" s="430"/>
      <c r="G1" s="430"/>
    </row>
    <row r="2" spans="1:8" ht="15" customHeight="1" x14ac:dyDescent="0.3">
      <c r="A2" s="431" t="s">
        <v>1028</v>
      </c>
      <c r="B2" s="432"/>
      <c r="C2" s="432"/>
      <c r="D2" s="432"/>
      <c r="E2" s="432"/>
      <c r="F2" s="432"/>
      <c r="G2" s="432"/>
    </row>
    <row r="3" spans="1:8" ht="15" customHeight="1" x14ac:dyDescent="0.3">
      <c r="A3" s="94"/>
      <c r="B3" s="95"/>
      <c r="C3" s="95"/>
      <c r="D3" s="95"/>
      <c r="E3" s="95"/>
      <c r="F3" s="95"/>
      <c r="G3" s="95"/>
    </row>
    <row r="4" spans="1:8" ht="15" customHeight="1" x14ac:dyDescent="0.3">
      <c r="A4" s="94"/>
      <c r="B4" s="95"/>
      <c r="C4" s="95"/>
      <c r="D4" s="95"/>
      <c r="E4" s="95"/>
      <c r="F4" s="95" t="s">
        <v>961</v>
      </c>
      <c r="G4" s="95"/>
    </row>
    <row r="5" spans="1:8" ht="33" hidden="1" customHeight="1" x14ac:dyDescent="0.3">
      <c r="A5" s="99" t="s">
        <v>1012</v>
      </c>
      <c r="B5" s="99" t="s">
        <v>1013</v>
      </c>
      <c r="C5" s="99" t="s">
        <v>1014</v>
      </c>
      <c r="D5" s="99" t="s">
        <v>1015</v>
      </c>
      <c r="E5" s="99" t="s">
        <v>1016</v>
      </c>
      <c r="F5" s="99" t="s">
        <v>1017</v>
      </c>
      <c r="G5" s="99" t="s">
        <v>1018</v>
      </c>
      <c r="H5" s="93" t="s">
        <v>1041</v>
      </c>
    </row>
    <row r="6" spans="1:8" ht="25.5" customHeight="1" x14ac:dyDescent="0.3">
      <c r="A6" s="88" t="s">
        <v>0</v>
      </c>
      <c r="B6" s="88" t="s">
        <v>1</v>
      </c>
      <c r="C6" s="88" t="s">
        <v>2</v>
      </c>
      <c r="D6" s="88" t="s">
        <v>3</v>
      </c>
      <c r="E6" s="88" t="s">
        <v>4</v>
      </c>
      <c r="F6" s="88" t="s">
        <v>5</v>
      </c>
      <c r="G6" s="292" t="s">
        <v>1008</v>
      </c>
    </row>
    <row r="7" spans="1:8" ht="13.5" customHeight="1" x14ac:dyDescent="0.3">
      <c r="A7" s="89">
        <v>1</v>
      </c>
      <c r="B7" s="90" t="s">
        <v>6</v>
      </c>
      <c r="C7" s="90">
        <v>49</v>
      </c>
      <c r="D7" s="90">
        <v>89</v>
      </c>
      <c r="E7" s="90">
        <v>134</v>
      </c>
      <c r="F7" s="90">
        <f>Table_1[[#This Row],[Column5]]+Table_1[[#This Row],[Column4]]+Table_1[[#This Row],[Column3]]</f>
        <v>272</v>
      </c>
      <c r="G7" s="90">
        <v>382</v>
      </c>
    </row>
    <row r="8" spans="1:8" ht="13.5" customHeight="1" x14ac:dyDescent="0.3">
      <c r="A8" s="89">
        <v>2</v>
      </c>
      <c r="B8" s="301" t="s">
        <v>7</v>
      </c>
      <c r="C8" s="301">
        <v>175</v>
      </c>
      <c r="D8" s="301">
        <v>144</v>
      </c>
      <c r="E8" s="301">
        <v>151</v>
      </c>
      <c r="F8" s="90">
        <f>Table_1[[#This Row],[Column5]]+Table_1[[#This Row],[Column4]]+Table_1[[#This Row],[Column3]]</f>
        <v>470</v>
      </c>
      <c r="G8" s="90">
        <v>462</v>
      </c>
    </row>
    <row r="9" spans="1:8" ht="13.5" customHeight="1" x14ac:dyDescent="0.3">
      <c r="A9" s="89">
        <v>3</v>
      </c>
      <c r="B9" s="301" t="s">
        <v>8</v>
      </c>
      <c r="C9" s="301">
        <v>78</v>
      </c>
      <c r="D9" s="301">
        <v>45</v>
      </c>
      <c r="E9" s="301">
        <v>80</v>
      </c>
      <c r="F9" s="90">
        <f>Table_1[[#This Row],[Column5]]+Table_1[[#This Row],[Column4]]+Table_1[[#This Row],[Column3]]</f>
        <v>203</v>
      </c>
      <c r="G9" s="90">
        <v>181</v>
      </c>
    </row>
    <row r="10" spans="1:8" ht="13.5" customHeight="1" x14ac:dyDescent="0.3">
      <c r="A10" s="89">
        <v>4</v>
      </c>
      <c r="B10" s="301" t="s">
        <v>9</v>
      </c>
      <c r="C10" s="301">
        <v>57</v>
      </c>
      <c r="D10" s="301">
        <v>119</v>
      </c>
      <c r="E10" s="301">
        <v>139</v>
      </c>
      <c r="F10" s="90">
        <f>Table_1[[#This Row],[Column5]]+Table_1[[#This Row],[Column4]]+Table_1[[#This Row],[Column3]]</f>
        <v>315</v>
      </c>
      <c r="G10" s="90">
        <v>131</v>
      </c>
    </row>
    <row r="11" spans="1:8" ht="13.5" customHeight="1" x14ac:dyDescent="0.3">
      <c r="A11" s="89">
        <v>5</v>
      </c>
      <c r="B11" s="301" t="s">
        <v>10</v>
      </c>
      <c r="C11" s="301">
        <v>228</v>
      </c>
      <c r="D11" s="301">
        <v>140</v>
      </c>
      <c r="E11" s="301">
        <v>96</v>
      </c>
      <c r="F11" s="90">
        <f>Table_1[[#This Row],[Column5]]+Table_1[[#This Row],[Column4]]+Table_1[[#This Row],[Column3]]</f>
        <v>464</v>
      </c>
      <c r="G11" s="90">
        <v>428</v>
      </c>
    </row>
    <row r="12" spans="1:8" ht="13.5" customHeight="1" x14ac:dyDescent="0.3">
      <c r="A12" s="89">
        <v>6</v>
      </c>
      <c r="B12" s="301" t="s">
        <v>11</v>
      </c>
      <c r="C12" s="301">
        <v>81</v>
      </c>
      <c r="D12" s="301">
        <v>52</v>
      </c>
      <c r="E12" s="301">
        <v>96</v>
      </c>
      <c r="F12" s="90">
        <f>Table_1[[#This Row],[Column5]]+Table_1[[#This Row],[Column4]]+Table_1[[#This Row],[Column3]]</f>
        <v>229</v>
      </c>
      <c r="G12" s="90">
        <v>138</v>
      </c>
    </row>
    <row r="13" spans="1:8" ht="13.5" customHeight="1" x14ac:dyDescent="0.3">
      <c r="A13" s="89">
        <v>7</v>
      </c>
      <c r="B13" s="301" t="s">
        <v>12</v>
      </c>
      <c r="C13" s="301">
        <v>9</v>
      </c>
      <c r="D13" s="301">
        <v>9</v>
      </c>
      <c r="E13" s="301">
        <v>44</v>
      </c>
      <c r="F13" s="90">
        <f>Table_1[[#This Row],[Column5]]+Table_1[[#This Row],[Column4]]+Table_1[[#This Row],[Column3]]</f>
        <v>62</v>
      </c>
      <c r="G13" s="90">
        <v>53</v>
      </c>
    </row>
    <row r="14" spans="1:8" ht="12.75" customHeight="1" x14ac:dyDescent="0.3">
      <c r="A14" s="89">
        <v>8</v>
      </c>
      <c r="B14" s="90" t="s">
        <v>967</v>
      </c>
      <c r="C14" s="90">
        <v>10</v>
      </c>
      <c r="D14" s="90">
        <v>8</v>
      </c>
      <c r="E14" s="90">
        <v>33</v>
      </c>
      <c r="F14" s="90">
        <f>Table_1[[#This Row],[Column5]]+Table_1[[#This Row],[Column4]]+Table_1[[#This Row],[Column3]]</f>
        <v>51</v>
      </c>
      <c r="G14" s="90">
        <v>30</v>
      </c>
    </row>
    <row r="15" spans="1:8" ht="13.5" customHeight="1" x14ac:dyDescent="0.3">
      <c r="A15" s="89">
        <v>9</v>
      </c>
      <c r="B15" s="90" t="s">
        <v>13</v>
      </c>
      <c r="C15" s="90">
        <v>94</v>
      </c>
      <c r="D15" s="90">
        <v>107</v>
      </c>
      <c r="E15" s="90">
        <v>184</v>
      </c>
      <c r="F15" s="90">
        <f>Table_1[[#This Row],[Column5]]+Table_1[[#This Row],[Column4]]+Table_1[[#This Row],[Column3]]</f>
        <v>385</v>
      </c>
      <c r="G15" s="90">
        <v>348</v>
      </c>
    </row>
    <row r="16" spans="1:8" ht="13.5" customHeight="1" x14ac:dyDescent="0.3">
      <c r="A16" s="89">
        <v>10</v>
      </c>
      <c r="B16" s="90" t="s">
        <v>14</v>
      </c>
      <c r="C16" s="90">
        <v>356</v>
      </c>
      <c r="D16" s="90">
        <v>389</v>
      </c>
      <c r="E16" s="90">
        <v>430</v>
      </c>
      <c r="F16" s="90">
        <f>Table_1[[#This Row],[Column5]]+Table_1[[#This Row],[Column4]]+Table_1[[#This Row],[Column3]]</f>
        <v>1175</v>
      </c>
      <c r="G16" s="90">
        <v>3717</v>
      </c>
    </row>
    <row r="17" spans="1:7" ht="13.5" customHeight="1" x14ac:dyDescent="0.3">
      <c r="A17" s="89">
        <v>11</v>
      </c>
      <c r="B17" s="90" t="s">
        <v>15</v>
      </c>
      <c r="C17" s="90">
        <v>44</v>
      </c>
      <c r="D17" s="90">
        <v>51</v>
      </c>
      <c r="E17" s="90">
        <v>90</v>
      </c>
      <c r="F17" s="90">
        <f>Table_1[[#This Row],[Column5]]+Table_1[[#This Row],[Column4]]+Table_1[[#This Row],[Column3]]</f>
        <v>185</v>
      </c>
      <c r="G17" s="90">
        <v>125</v>
      </c>
    </row>
    <row r="18" spans="1:7" ht="13.5" customHeight="1" x14ac:dyDescent="0.3">
      <c r="A18" s="89">
        <v>12</v>
      </c>
      <c r="B18" s="90" t="s">
        <v>16</v>
      </c>
      <c r="C18" s="90">
        <v>109</v>
      </c>
      <c r="D18" s="90">
        <v>95</v>
      </c>
      <c r="E18" s="90">
        <v>162</v>
      </c>
      <c r="F18" s="90">
        <f>Table_1[[#This Row],[Column5]]+Table_1[[#This Row],[Column4]]+Table_1[[#This Row],[Column3]]</f>
        <v>366</v>
      </c>
      <c r="G18" s="90">
        <v>370</v>
      </c>
    </row>
    <row r="19" spans="1:7" ht="13.5" customHeight="1" x14ac:dyDescent="0.3">
      <c r="A19" s="421"/>
      <c r="B19" s="422" t="s">
        <v>17</v>
      </c>
      <c r="C19" s="422">
        <f>SUBTOTAL(109,C7:C18)</f>
        <v>1290</v>
      </c>
      <c r="D19" s="422">
        <f t="shared" ref="D19:E19" si="0">SUBTOTAL(109,D7:D18)</f>
        <v>1248</v>
      </c>
      <c r="E19" s="422">
        <f t="shared" si="0"/>
        <v>1639</v>
      </c>
      <c r="F19" s="303">
        <f>Table_1[[#This Row],[Column5]]+Table_1[[#This Row],[Column4]]+Table_1[[#This Row],[Column3]]</f>
        <v>4177</v>
      </c>
      <c r="G19" s="422">
        <f>SUBTOTAL(109,G7:G18)</f>
        <v>6365</v>
      </c>
    </row>
    <row r="20" spans="1:7" ht="13.5" customHeight="1" x14ac:dyDescent="0.3">
      <c r="A20" s="89">
        <v>13</v>
      </c>
      <c r="B20" s="90" t="s">
        <v>18</v>
      </c>
      <c r="C20" s="90">
        <v>59</v>
      </c>
      <c r="D20" s="90">
        <v>81</v>
      </c>
      <c r="E20" s="90">
        <v>134</v>
      </c>
      <c r="F20" s="90">
        <f>Table_1[[#This Row],[Column5]]+Table_1[[#This Row],[Column4]]+Table_1[[#This Row],[Column3]]</f>
        <v>274</v>
      </c>
      <c r="G20" s="90">
        <v>330</v>
      </c>
    </row>
    <row r="21" spans="1:7" ht="13.5" customHeight="1" x14ac:dyDescent="0.3">
      <c r="A21" s="89">
        <v>14</v>
      </c>
      <c r="B21" s="90" t="s">
        <v>19</v>
      </c>
      <c r="C21" s="90">
        <v>28</v>
      </c>
      <c r="D21" s="90">
        <v>158</v>
      </c>
      <c r="E21" s="90">
        <v>125</v>
      </c>
      <c r="F21" s="90">
        <f>Table_1[[#This Row],[Column5]]+Table_1[[#This Row],[Column4]]+Table_1[[#This Row],[Column3]]</f>
        <v>311</v>
      </c>
      <c r="G21" s="90">
        <v>19</v>
      </c>
    </row>
    <row r="22" spans="1:7" ht="13.5" customHeight="1" x14ac:dyDescent="0.3">
      <c r="A22" s="89">
        <v>15</v>
      </c>
      <c r="B22" s="90" t="s">
        <v>20</v>
      </c>
      <c r="C22" s="90">
        <v>0</v>
      </c>
      <c r="D22" s="90">
        <v>0</v>
      </c>
      <c r="E22" s="90">
        <v>11</v>
      </c>
      <c r="F22" s="90">
        <f>Table_1[[#This Row],[Column5]]+Table_1[[#This Row],[Column4]]+Table_1[[#This Row],[Column3]]</f>
        <v>11</v>
      </c>
      <c r="G22" s="90">
        <v>6</v>
      </c>
    </row>
    <row r="23" spans="1:7" ht="13.5" customHeight="1" x14ac:dyDescent="0.3">
      <c r="A23" s="89">
        <v>16</v>
      </c>
      <c r="B23" s="90" t="s">
        <v>21</v>
      </c>
      <c r="C23" s="90">
        <v>0</v>
      </c>
      <c r="D23" s="90">
        <v>0</v>
      </c>
      <c r="E23" s="90">
        <v>11</v>
      </c>
      <c r="F23" s="90">
        <f>Table_1[[#This Row],[Column5]]+Table_1[[#This Row],[Column4]]+Table_1[[#This Row],[Column3]]</f>
        <v>11</v>
      </c>
      <c r="G23" s="90">
        <v>11</v>
      </c>
    </row>
    <row r="24" spans="1:7" ht="13.5" customHeight="1" x14ac:dyDescent="0.3">
      <c r="A24" s="89">
        <v>17</v>
      </c>
      <c r="B24" s="90" t="s">
        <v>22</v>
      </c>
      <c r="C24" s="90">
        <v>11</v>
      </c>
      <c r="D24" s="90">
        <v>13</v>
      </c>
      <c r="E24" s="90">
        <v>11</v>
      </c>
      <c r="F24" s="90">
        <f>Table_1[[#This Row],[Column5]]+Table_1[[#This Row],[Column4]]+Table_1[[#This Row],[Column3]]</f>
        <v>35</v>
      </c>
      <c r="G24" s="90">
        <v>32</v>
      </c>
    </row>
    <row r="25" spans="1:7" ht="13.5" customHeight="1" x14ac:dyDescent="0.3">
      <c r="A25" s="89">
        <v>18</v>
      </c>
      <c r="B25" s="90" t="s">
        <v>23</v>
      </c>
      <c r="C25" s="90">
        <v>0</v>
      </c>
      <c r="D25" s="90">
        <v>0</v>
      </c>
      <c r="E25" s="90">
        <v>1</v>
      </c>
      <c r="F25" s="90">
        <f>Table_1[[#This Row],[Column5]]+Table_1[[#This Row],[Column4]]+Table_1[[#This Row],[Column3]]</f>
        <v>1</v>
      </c>
      <c r="G25" s="90">
        <v>1</v>
      </c>
    </row>
    <row r="26" spans="1:7" ht="13.5" customHeight="1" x14ac:dyDescent="0.3">
      <c r="A26" s="89">
        <v>19</v>
      </c>
      <c r="B26" s="90" t="s">
        <v>24</v>
      </c>
      <c r="C26" s="90">
        <v>1</v>
      </c>
      <c r="D26" s="90">
        <v>2</v>
      </c>
      <c r="E26" s="90">
        <v>15</v>
      </c>
      <c r="F26" s="90">
        <f>Table_1[[#This Row],[Column5]]+Table_1[[#This Row],[Column4]]+Table_1[[#This Row],[Column3]]</f>
        <v>18</v>
      </c>
      <c r="G26" s="90">
        <v>17</v>
      </c>
    </row>
    <row r="27" spans="1:7" ht="13.5" customHeight="1" x14ac:dyDescent="0.3">
      <c r="A27" s="89">
        <v>20</v>
      </c>
      <c r="B27" s="90" t="s">
        <v>25</v>
      </c>
      <c r="C27" s="90">
        <v>24</v>
      </c>
      <c r="D27" s="90">
        <v>198</v>
      </c>
      <c r="E27" s="90">
        <v>216</v>
      </c>
      <c r="F27" s="90">
        <f>Table_1[[#This Row],[Column5]]+Table_1[[#This Row],[Column4]]+Table_1[[#This Row],[Column3]]</f>
        <v>438</v>
      </c>
      <c r="G27" s="90">
        <v>477</v>
      </c>
    </row>
    <row r="28" spans="1:7" ht="13.5" customHeight="1" x14ac:dyDescent="0.3">
      <c r="A28" s="89">
        <v>21</v>
      </c>
      <c r="B28" s="90" t="s">
        <v>26</v>
      </c>
      <c r="C28" s="90">
        <v>101</v>
      </c>
      <c r="D28" s="90">
        <v>99</v>
      </c>
      <c r="E28" s="90">
        <v>143</v>
      </c>
      <c r="F28" s="90">
        <f>Table_1[[#This Row],[Column5]]+Table_1[[#This Row],[Column4]]+Table_1[[#This Row],[Column3]]</f>
        <v>343</v>
      </c>
      <c r="G28" s="90">
        <v>422</v>
      </c>
    </row>
    <row r="29" spans="1:7" ht="13.5" customHeight="1" x14ac:dyDescent="0.3">
      <c r="A29" s="89">
        <v>22</v>
      </c>
      <c r="B29" s="90" t="s">
        <v>27</v>
      </c>
      <c r="C29" s="90">
        <v>19</v>
      </c>
      <c r="D29" s="90">
        <v>46</v>
      </c>
      <c r="E29" s="90">
        <v>56</v>
      </c>
      <c r="F29" s="90">
        <f>Table_1[[#This Row],[Column5]]+Table_1[[#This Row],[Column4]]+Table_1[[#This Row],[Column3]]</f>
        <v>121</v>
      </c>
      <c r="G29" s="90">
        <v>172</v>
      </c>
    </row>
    <row r="30" spans="1:7" ht="13.5" customHeight="1" x14ac:dyDescent="0.3">
      <c r="A30" s="89">
        <v>23</v>
      </c>
      <c r="B30" s="301" t="s">
        <v>28</v>
      </c>
      <c r="C30" s="301">
        <v>18</v>
      </c>
      <c r="D30" s="301">
        <v>27</v>
      </c>
      <c r="E30" s="301">
        <v>64</v>
      </c>
      <c r="F30" s="90">
        <f>Table_1[[#This Row],[Column5]]+Table_1[[#This Row],[Column4]]+Table_1[[#This Row],[Column3]]</f>
        <v>109</v>
      </c>
      <c r="G30" s="301">
        <v>37</v>
      </c>
    </row>
    <row r="31" spans="1:7" ht="13.5" customHeight="1" x14ac:dyDescent="0.3">
      <c r="A31" s="89">
        <v>24</v>
      </c>
      <c r="B31" s="301" t="s">
        <v>29</v>
      </c>
      <c r="C31" s="301">
        <v>33</v>
      </c>
      <c r="D31" s="301">
        <v>35</v>
      </c>
      <c r="E31" s="301">
        <v>66</v>
      </c>
      <c r="F31" s="90">
        <f>Table_1[[#This Row],[Column5]]+Table_1[[#This Row],[Column4]]+Table_1[[#This Row],[Column3]]</f>
        <v>134</v>
      </c>
      <c r="G31" s="301">
        <v>83</v>
      </c>
    </row>
    <row r="32" spans="1:7" ht="13.5" customHeight="1" x14ac:dyDescent="0.3">
      <c r="A32" s="89">
        <v>25</v>
      </c>
      <c r="B32" s="301" t="s">
        <v>30</v>
      </c>
      <c r="C32" s="301">
        <v>0</v>
      </c>
      <c r="D32" s="301">
        <v>0</v>
      </c>
      <c r="E32" s="301">
        <v>2</v>
      </c>
      <c r="F32" s="90">
        <f>Table_1[[#This Row],[Column5]]+Table_1[[#This Row],[Column4]]+Table_1[[#This Row],[Column3]]</f>
        <v>2</v>
      </c>
      <c r="G32" s="301">
        <v>1</v>
      </c>
    </row>
    <row r="33" spans="1:7" ht="13.5" customHeight="1" x14ac:dyDescent="0.3">
      <c r="A33" s="89">
        <v>26</v>
      </c>
      <c r="B33" s="301" t="s">
        <v>31</v>
      </c>
      <c r="C33" s="301">
        <v>0</v>
      </c>
      <c r="D33" s="301">
        <v>0</v>
      </c>
      <c r="E33" s="301">
        <v>7</v>
      </c>
      <c r="F33" s="90">
        <f>Table_1[[#This Row],[Column5]]+Table_1[[#This Row],[Column4]]+Table_1[[#This Row],[Column3]]</f>
        <v>7</v>
      </c>
      <c r="G33" s="301">
        <v>6</v>
      </c>
    </row>
    <row r="34" spans="1:7" ht="13.5" customHeight="1" x14ac:dyDescent="0.3">
      <c r="A34" s="89">
        <v>27</v>
      </c>
      <c r="B34" s="90" t="s">
        <v>32</v>
      </c>
      <c r="C34" s="90">
        <v>0</v>
      </c>
      <c r="D34" s="90">
        <v>0</v>
      </c>
      <c r="E34" s="90">
        <v>4</v>
      </c>
      <c r="F34" s="90">
        <f>Table_1[[#This Row],[Column5]]+Table_1[[#This Row],[Column4]]+Table_1[[#This Row],[Column3]]</f>
        <v>4</v>
      </c>
      <c r="G34" s="90">
        <v>4</v>
      </c>
    </row>
    <row r="35" spans="1:7" ht="13.5" customHeight="1" x14ac:dyDescent="0.3">
      <c r="A35" s="89">
        <v>28</v>
      </c>
      <c r="B35" s="90" t="s">
        <v>33</v>
      </c>
      <c r="C35" s="90">
        <v>13</v>
      </c>
      <c r="D35" s="90">
        <v>10</v>
      </c>
      <c r="E35" s="90">
        <v>51</v>
      </c>
      <c r="F35" s="90">
        <f>Table_1[[#This Row],[Column5]]+Table_1[[#This Row],[Column4]]+Table_1[[#This Row],[Column3]]</f>
        <v>74</v>
      </c>
      <c r="G35" s="90">
        <v>70</v>
      </c>
    </row>
    <row r="36" spans="1:7" ht="13.5" customHeight="1" x14ac:dyDescent="0.3">
      <c r="A36" s="89">
        <v>29</v>
      </c>
      <c r="B36" s="90" t="s">
        <v>34</v>
      </c>
      <c r="C36" s="90">
        <v>0</v>
      </c>
      <c r="D36" s="90">
        <v>0</v>
      </c>
      <c r="E36" s="90">
        <v>3</v>
      </c>
      <c r="F36" s="90">
        <f>Table_1[[#This Row],[Column5]]+Table_1[[#This Row],[Column4]]+Table_1[[#This Row],[Column3]]</f>
        <v>3</v>
      </c>
      <c r="G36" s="90">
        <v>3</v>
      </c>
    </row>
    <row r="37" spans="1:7" ht="13.5" customHeight="1" x14ac:dyDescent="0.3">
      <c r="A37" s="89">
        <v>30</v>
      </c>
      <c r="B37" s="90" t="s">
        <v>35</v>
      </c>
      <c r="C37" s="90">
        <v>4</v>
      </c>
      <c r="D37" s="90">
        <v>6</v>
      </c>
      <c r="E37" s="90">
        <v>9</v>
      </c>
      <c r="F37" s="90">
        <f>Table_1[[#This Row],[Column5]]+Table_1[[#This Row],[Column4]]+Table_1[[#This Row],[Column3]]</f>
        <v>19</v>
      </c>
      <c r="G37" s="90">
        <v>13</v>
      </c>
    </row>
    <row r="38" spans="1:7" ht="13.5" customHeight="1" x14ac:dyDescent="0.3">
      <c r="A38" s="89">
        <v>31</v>
      </c>
      <c r="B38" s="90" t="s">
        <v>998</v>
      </c>
      <c r="C38" s="90">
        <v>0</v>
      </c>
      <c r="D38" s="90">
        <v>0</v>
      </c>
      <c r="E38" s="90">
        <v>4</v>
      </c>
      <c r="F38" s="90">
        <f>Table_1[[#This Row],[Column5]]+Table_1[[#This Row],[Column4]]+Table_1[[#This Row],[Column3]]</f>
        <v>4</v>
      </c>
      <c r="G38" s="90">
        <v>5</v>
      </c>
    </row>
    <row r="39" spans="1:7" ht="13.5" customHeight="1" x14ac:dyDescent="0.3">
      <c r="A39" s="89">
        <v>32</v>
      </c>
      <c r="B39" s="90" t="s">
        <v>38</v>
      </c>
      <c r="C39" s="90">
        <v>0</v>
      </c>
      <c r="D39" s="90">
        <v>1</v>
      </c>
      <c r="E39" s="90">
        <v>2</v>
      </c>
      <c r="F39" s="90">
        <f>Table_1[[#This Row],[Column5]]+Table_1[[#This Row],[Column4]]+Table_1[[#This Row],[Column3]]</f>
        <v>3</v>
      </c>
      <c r="G39" s="90">
        <v>3</v>
      </c>
    </row>
    <row r="40" spans="1:7" ht="13.5" customHeight="1" x14ac:dyDescent="0.3">
      <c r="A40" s="89">
        <v>33</v>
      </c>
      <c r="B40" s="90" t="s">
        <v>39</v>
      </c>
      <c r="C40" s="90">
        <v>9</v>
      </c>
      <c r="D40" s="90">
        <v>21</v>
      </c>
      <c r="E40" s="90">
        <v>35</v>
      </c>
      <c r="F40" s="90">
        <f>Table_1[[#This Row],[Column5]]+Table_1[[#This Row],[Column4]]+Table_1[[#This Row],[Column3]]</f>
        <v>65</v>
      </c>
      <c r="G40" s="90">
        <v>60</v>
      </c>
    </row>
    <row r="41" spans="1:7" ht="13.5" customHeight="1" x14ac:dyDescent="0.3">
      <c r="A41" s="421"/>
      <c r="B41" s="422" t="s">
        <v>40</v>
      </c>
      <c r="C41" s="422">
        <f>SUBTOTAL(109,C20:C40)</f>
        <v>320</v>
      </c>
      <c r="D41" s="422">
        <f>SUBTOTAL(109,D20:D40)</f>
        <v>697</v>
      </c>
      <c r="E41" s="422">
        <f>SUBTOTAL(109,E20:E40)</f>
        <v>970</v>
      </c>
      <c r="F41" s="303">
        <f>Table_1[[#This Row],[Column5]]+Table_1[[#This Row],[Column4]]+Table_1[[#This Row],[Column3]]</f>
        <v>1987</v>
      </c>
      <c r="G41" s="422">
        <f>SUBTOTAL(109,G20:G40)</f>
        <v>1772</v>
      </c>
    </row>
    <row r="42" spans="1:7" ht="13.5" customHeight="1" x14ac:dyDescent="0.3">
      <c r="A42" s="421"/>
      <c r="B42" s="423" t="s">
        <v>41</v>
      </c>
      <c r="C42" s="422">
        <f>C41+C19</f>
        <v>1610</v>
      </c>
      <c r="D42" s="422">
        <f>D41+D19</f>
        <v>1945</v>
      </c>
      <c r="E42" s="422">
        <f>E41+E19</f>
        <v>2609</v>
      </c>
      <c r="F42" s="303">
        <f>Table_1[[#This Row],[Column5]]+Table_1[[#This Row],[Column4]]+Table_1[[#This Row],[Column3]]</f>
        <v>6164</v>
      </c>
      <c r="G42" s="422">
        <f>G41+G19</f>
        <v>8137</v>
      </c>
    </row>
    <row r="43" spans="1:7" ht="13.5" customHeight="1" x14ac:dyDescent="0.3">
      <c r="A43" s="89">
        <v>34</v>
      </c>
      <c r="B43" s="90" t="s">
        <v>43</v>
      </c>
      <c r="C43" s="90">
        <v>854</v>
      </c>
      <c r="D43" s="90">
        <v>318</v>
      </c>
      <c r="E43" s="90">
        <v>148</v>
      </c>
      <c r="F43" s="90">
        <f>Table_1[[#This Row],[Column5]]+Table_1[[#This Row],[Column4]]+Table_1[[#This Row],[Column3]]</f>
        <v>1320</v>
      </c>
      <c r="G43" s="90">
        <v>0</v>
      </c>
    </row>
    <row r="44" spans="1:7" ht="13.5" customHeight="1" x14ac:dyDescent="0.3">
      <c r="A44" s="421"/>
      <c r="B44" s="422" t="s">
        <v>44</v>
      </c>
      <c r="C44" s="422">
        <f>C43</f>
        <v>854</v>
      </c>
      <c r="D44" s="422">
        <f t="shared" ref="D44:G44" si="1">D43</f>
        <v>318</v>
      </c>
      <c r="E44" s="422">
        <f t="shared" si="1"/>
        <v>148</v>
      </c>
      <c r="F44" s="303">
        <f>Table_1[[#This Row],[Column5]]+Table_1[[#This Row],[Column4]]+Table_1[[#This Row],[Column3]]</f>
        <v>1320</v>
      </c>
      <c r="G44" s="422">
        <f t="shared" si="1"/>
        <v>0</v>
      </c>
    </row>
    <row r="45" spans="1:7" ht="13.5" customHeight="1" x14ac:dyDescent="0.3">
      <c r="A45" s="89">
        <v>35</v>
      </c>
      <c r="B45" s="90" t="s">
        <v>45</v>
      </c>
      <c r="C45" s="90">
        <v>360</v>
      </c>
      <c r="D45" s="90">
        <v>283</v>
      </c>
      <c r="E45" s="90">
        <v>247</v>
      </c>
      <c r="F45" s="90">
        <f>Table_1[[#This Row],[Column5]]+Table_1[[#This Row],[Column4]]+Table_1[[#This Row],[Column3]]</f>
        <v>890</v>
      </c>
      <c r="G45" s="90">
        <v>45</v>
      </c>
    </row>
    <row r="46" spans="1:7" ht="13.5" customHeight="1" x14ac:dyDescent="0.3">
      <c r="A46" s="421"/>
      <c r="B46" s="422" t="s">
        <v>46</v>
      </c>
      <c r="C46" s="422">
        <f>C45</f>
        <v>360</v>
      </c>
      <c r="D46" s="422">
        <f>D45</f>
        <v>283</v>
      </c>
      <c r="E46" s="422">
        <f>E45</f>
        <v>247</v>
      </c>
      <c r="F46" s="303">
        <f>Table_1[[#This Row],[Column5]]+Table_1[[#This Row],[Column4]]+Table_1[[#This Row],[Column3]]</f>
        <v>890</v>
      </c>
      <c r="G46" s="422">
        <f>G45</f>
        <v>45</v>
      </c>
    </row>
    <row r="47" spans="1:7" ht="13.5" customHeight="1" x14ac:dyDescent="0.3">
      <c r="A47" s="89">
        <v>36</v>
      </c>
      <c r="B47" s="90" t="s">
        <v>47</v>
      </c>
      <c r="C47" s="90">
        <v>24</v>
      </c>
      <c r="D47" s="90">
        <v>94</v>
      </c>
      <c r="E47" s="90">
        <v>77</v>
      </c>
      <c r="F47" s="90">
        <f>Table_1[[#This Row],[Column5]]+Table_1[[#This Row],[Column4]]+Table_1[[#This Row],[Column3]]</f>
        <v>195</v>
      </c>
      <c r="G47" s="90">
        <v>59</v>
      </c>
    </row>
    <row r="48" spans="1:7" ht="13.5" customHeight="1" x14ac:dyDescent="0.3">
      <c r="A48" s="89">
        <v>37</v>
      </c>
      <c r="B48" s="90" t="s">
        <v>48</v>
      </c>
      <c r="C48" s="90">
        <v>5</v>
      </c>
      <c r="D48" s="90">
        <v>16</v>
      </c>
      <c r="E48" s="90">
        <v>38</v>
      </c>
      <c r="F48" s="90">
        <f>Table_1[[#This Row],[Column5]]+Table_1[[#This Row],[Column4]]+Table_1[[#This Row],[Column3]]</f>
        <v>59</v>
      </c>
      <c r="G48" s="90">
        <v>22</v>
      </c>
    </row>
    <row r="49" spans="1:7" ht="13.5" customHeight="1" x14ac:dyDescent="0.3">
      <c r="A49" s="89">
        <v>38</v>
      </c>
      <c r="B49" s="90" t="s">
        <v>49</v>
      </c>
      <c r="C49" s="90">
        <v>3</v>
      </c>
      <c r="D49" s="90">
        <v>47</v>
      </c>
      <c r="E49" s="90">
        <v>21</v>
      </c>
      <c r="F49" s="90">
        <f>Table_1[[#This Row],[Column5]]+Table_1[[#This Row],[Column4]]+Table_1[[#This Row],[Column3]]</f>
        <v>71</v>
      </c>
      <c r="G49" s="90">
        <v>47</v>
      </c>
    </row>
    <row r="50" spans="1:7" ht="13.5" customHeight="1" x14ac:dyDescent="0.3">
      <c r="A50" s="89">
        <v>39</v>
      </c>
      <c r="B50" s="90" t="s">
        <v>51</v>
      </c>
      <c r="C50" s="90">
        <v>11</v>
      </c>
      <c r="D50" s="90">
        <v>7</v>
      </c>
      <c r="E50" s="90">
        <v>30</v>
      </c>
      <c r="F50" s="90">
        <f>Table_1[[#This Row],[Column5]]+Table_1[[#This Row],[Column4]]+Table_1[[#This Row],[Column3]]</f>
        <v>48</v>
      </c>
      <c r="G50" s="90">
        <v>3</v>
      </c>
    </row>
    <row r="51" spans="1:7" ht="13.5" customHeight="1" x14ac:dyDescent="0.3">
      <c r="A51" s="89">
        <v>40</v>
      </c>
      <c r="B51" s="90" t="s">
        <v>1007</v>
      </c>
      <c r="C51" s="90">
        <v>0</v>
      </c>
      <c r="D51" s="90">
        <v>1</v>
      </c>
      <c r="E51" s="90">
        <v>5</v>
      </c>
      <c r="F51" s="90">
        <f>Table_1[[#This Row],[Column5]]+Table_1[[#This Row],[Column4]]+Table_1[[#This Row],[Column3]]</f>
        <v>6</v>
      </c>
      <c r="G51" s="90">
        <v>0</v>
      </c>
    </row>
    <row r="52" spans="1:7" ht="13.5" customHeight="1" x14ac:dyDescent="0.3">
      <c r="A52" s="89">
        <v>41</v>
      </c>
      <c r="B52" s="90" t="s">
        <v>52</v>
      </c>
      <c r="C52" s="90">
        <v>7</v>
      </c>
      <c r="D52" s="90">
        <v>10</v>
      </c>
      <c r="E52" s="90">
        <v>18</v>
      </c>
      <c r="F52" s="90">
        <f>Table_1[[#This Row],[Column5]]+Table_1[[#This Row],[Column4]]+Table_1[[#This Row],[Column3]]</f>
        <v>35</v>
      </c>
      <c r="G52" s="90">
        <v>0</v>
      </c>
    </row>
    <row r="53" spans="1:7" ht="13.5" customHeight="1" x14ac:dyDescent="0.3">
      <c r="A53" s="89">
        <v>42</v>
      </c>
      <c r="B53" s="90" t="s">
        <v>53</v>
      </c>
      <c r="C53" s="90">
        <v>1</v>
      </c>
      <c r="D53" s="90">
        <v>5</v>
      </c>
      <c r="E53" s="90">
        <v>8</v>
      </c>
      <c r="F53" s="90">
        <f>Table_1[[#This Row],[Column5]]+Table_1[[#This Row],[Column4]]+Table_1[[#This Row],[Column3]]</f>
        <v>14</v>
      </c>
      <c r="G53" s="90">
        <v>13</v>
      </c>
    </row>
    <row r="54" spans="1:7" ht="13.5" customHeight="1" x14ac:dyDescent="0.3">
      <c r="A54" s="89">
        <v>43</v>
      </c>
      <c r="B54" s="90" t="s">
        <v>54</v>
      </c>
      <c r="C54" s="90">
        <v>6</v>
      </c>
      <c r="D54" s="90">
        <v>29</v>
      </c>
      <c r="E54" s="90">
        <v>18</v>
      </c>
      <c r="F54" s="90">
        <f>Table_1[[#This Row],[Column5]]+Table_1[[#This Row],[Column4]]+Table_1[[#This Row],[Column3]]</f>
        <v>53</v>
      </c>
      <c r="G54" s="90">
        <v>12</v>
      </c>
    </row>
    <row r="55" spans="1:7" ht="13.5" customHeight="1" x14ac:dyDescent="0.3">
      <c r="A55" s="421"/>
      <c r="B55" s="422" t="s">
        <v>55</v>
      </c>
      <c r="C55" s="422">
        <f>SUBTOTAL(109,C47:C54)</f>
        <v>57</v>
      </c>
      <c r="D55" s="422">
        <f>SUBTOTAL(109,D47:D54)</f>
        <v>209</v>
      </c>
      <c r="E55" s="422">
        <f>SUBTOTAL(109,E47:E54)</f>
        <v>215</v>
      </c>
      <c r="F55" s="303">
        <f>Table_1[[#This Row],[Column5]]+Table_1[[#This Row],[Column4]]+Table_1[[#This Row],[Column3]]</f>
        <v>481</v>
      </c>
      <c r="G55" s="422">
        <f>SUBTOTAL(109,G47:G54)</f>
        <v>156</v>
      </c>
    </row>
    <row r="56" spans="1:7" ht="13.5" customHeight="1" x14ac:dyDescent="0.3">
      <c r="A56" s="89">
        <v>44</v>
      </c>
      <c r="B56" s="90" t="s">
        <v>56</v>
      </c>
      <c r="C56" s="90">
        <v>0</v>
      </c>
      <c r="D56" s="90">
        <v>14</v>
      </c>
      <c r="E56" s="90">
        <v>28</v>
      </c>
      <c r="F56" s="90">
        <f>Table_1[[#This Row],[Column5]]+Table_1[[#This Row],[Column4]]+Table_1[[#This Row],[Column3]]</f>
        <v>42</v>
      </c>
      <c r="G56" s="90">
        <v>0</v>
      </c>
    </row>
    <row r="57" spans="1:7" ht="13.5" customHeight="1" x14ac:dyDescent="0.3">
      <c r="A57" s="421"/>
      <c r="B57" s="422" t="s">
        <v>57</v>
      </c>
      <c r="C57" s="422">
        <f>C56</f>
        <v>0</v>
      </c>
      <c r="D57" s="422">
        <f>D56</f>
        <v>14</v>
      </c>
      <c r="E57" s="422">
        <f>E56</f>
        <v>28</v>
      </c>
      <c r="F57" s="303">
        <f>Table_1[[#This Row],[Column5]]+Table_1[[#This Row],[Column4]]+Table_1[[#This Row],[Column3]]</f>
        <v>42</v>
      </c>
      <c r="G57" s="422">
        <f>G56</f>
        <v>0</v>
      </c>
    </row>
    <row r="58" spans="1:7" ht="18.75" customHeight="1" x14ac:dyDescent="0.3">
      <c r="A58" s="421"/>
      <c r="B58" s="422" t="s">
        <v>5</v>
      </c>
      <c r="C58" s="422">
        <f>C57+C55+C46+C44+C42</f>
        <v>2881</v>
      </c>
      <c r="D58" s="422">
        <f>D57+D55+D46+D44+D42</f>
        <v>2769</v>
      </c>
      <c r="E58" s="422">
        <f>E57+E55+E46+E44+E42</f>
        <v>3247</v>
      </c>
      <c r="F58" s="303">
        <f>Table_1[[#This Row],[Column5]]+Table_1[[#This Row],[Column4]]+Table_1[[#This Row],[Column3]]</f>
        <v>8897</v>
      </c>
      <c r="G58" s="422">
        <f>G57+G55+G46+G44+G42</f>
        <v>8338</v>
      </c>
    </row>
    <row r="59" spans="1:7" ht="18.75" customHeight="1" x14ac:dyDescent="0.3">
      <c r="A59" s="384"/>
      <c r="B59" s="95"/>
      <c r="C59" s="385"/>
      <c r="D59" s="424" t="s">
        <v>1036</v>
      </c>
      <c r="E59" s="385"/>
      <c r="F59" s="386"/>
      <c r="G59" s="385"/>
    </row>
    <row r="60" spans="1:7" ht="18.75" customHeight="1" x14ac:dyDescent="0.3">
      <c r="A60" s="96"/>
      <c r="B60" s="96"/>
      <c r="C60" s="97"/>
      <c r="D60" s="97"/>
      <c r="E60" s="97"/>
      <c r="F60" s="98"/>
      <c r="G60" s="97"/>
    </row>
    <row r="61" spans="1:7" ht="18.75" customHeight="1" x14ac:dyDescent="0.3">
      <c r="A61" s="96"/>
      <c r="B61" s="96"/>
      <c r="C61" s="97"/>
      <c r="D61" s="97"/>
      <c r="E61" s="97"/>
      <c r="F61" s="98"/>
      <c r="G61" s="97"/>
    </row>
    <row r="62" spans="1:7" ht="18.75" customHeight="1" x14ac:dyDescent="0.3">
      <c r="A62" s="96"/>
      <c r="B62" s="96"/>
      <c r="C62" s="97"/>
      <c r="D62" s="97"/>
      <c r="E62" s="97"/>
      <c r="F62" s="98"/>
      <c r="G62" s="97"/>
    </row>
    <row r="63" spans="1:7" ht="18.75" customHeight="1" x14ac:dyDescent="0.3">
      <c r="A63" s="96"/>
      <c r="B63" s="96"/>
      <c r="C63" s="97"/>
      <c r="D63" s="97"/>
      <c r="E63" s="97"/>
      <c r="F63" s="98"/>
      <c r="G63" s="97"/>
    </row>
    <row r="64" spans="1:7" ht="18.75" customHeight="1" x14ac:dyDescent="0.3">
      <c r="A64" s="96"/>
      <c r="B64" s="96"/>
      <c r="C64" s="97"/>
      <c r="D64" s="97"/>
      <c r="E64" s="97"/>
      <c r="F64" s="98"/>
      <c r="G64" s="97"/>
    </row>
    <row r="65" spans="1:7" ht="18.75" customHeight="1" x14ac:dyDescent="0.3">
      <c r="A65" s="96"/>
      <c r="B65" s="96"/>
      <c r="C65" s="97"/>
      <c r="D65" s="97"/>
      <c r="E65" s="97"/>
      <c r="F65" s="98"/>
      <c r="G65" s="97"/>
    </row>
    <row r="66" spans="1:7" ht="18.75" customHeight="1" x14ac:dyDescent="0.3">
      <c r="A66" s="96"/>
      <c r="B66" s="96"/>
      <c r="C66" s="97"/>
      <c r="D66" s="97"/>
      <c r="E66" s="97"/>
      <c r="F66" s="98"/>
      <c r="G66" s="97"/>
    </row>
    <row r="67" spans="1:7" ht="18.75" customHeight="1" x14ac:dyDescent="0.3">
      <c r="A67" s="96"/>
      <c r="B67" s="96"/>
      <c r="C67" s="97"/>
      <c r="D67" s="97"/>
      <c r="E67" s="97"/>
      <c r="F67" s="98"/>
      <c r="G67" s="97"/>
    </row>
    <row r="68" spans="1:7" ht="18.75" customHeight="1" x14ac:dyDescent="0.3">
      <c r="A68" s="96"/>
      <c r="B68" s="96"/>
      <c r="C68" s="97"/>
      <c r="D68" s="97"/>
      <c r="E68" s="97"/>
      <c r="F68" s="98"/>
      <c r="G68" s="97"/>
    </row>
    <row r="69" spans="1:7" ht="18.75" customHeight="1" x14ac:dyDescent="0.3">
      <c r="A69" s="96"/>
      <c r="B69" s="96"/>
      <c r="C69" s="97"/>
      <c r="D69" s="97"/>
      <c r="E69" s="97"/>
      <c r="F69" s="98"/>
      <c r="G69" s="97"/>
    </row>
    <row r="70" spans="1:7" ht="18.75" customHeight="1" x14ac:dyDescent="0.3">
      <c r="A70" s="96"/>
      <c r="B70" s="96"/>
      <c r="C70" s="97"/>
      <c r="D70" s="97"/>
      <c r="E70" s="97"/>
      <c r="F70" s="98"/>
      <c r="G70" s="97"/>
    </row>
    <row r="71" spans="1:7" ht="18.75" customHeight="1" x14ac:dyDescent="0.3">
      <c r="A71" s="96"/>
      <c r="B71" s="96"/>
      <c r="C71" s="97"/>
      <c r="D71" s="97"/>
      <c r="E71" s="97"/>
      <c r="F71" s="98"/>
      <c r="G71" s="97"/>
    </row>
    <row r="72" spans="1:7" ht="18.75" customHeight="1" x14ac:dyDescent="0.3">
      <c r="A72" s="96"/>
      <c r="B72" s="96"/>
      <c r="C72" s="97"/>
      <c r="D72" s="97"/>
      <c r="E72" s="97"/>
      <c r="F72" s="98"/>
      <c r="G72" s="97"/>
    </row>
    <row r="73" spans="1:7" ht="18.75" customHeight="1" x14ac:dyDescent="0.3">
      <c r="A73" s="96"/>
      <c r="B73" s="96"/>
      <c r="C73" s="97"/>
      <c r="D73" s="97"/>
      <c r="E73" s="97"/>
      <c r="F73" s="98"/>
      <c r="G73" s="97"/>
    </row>
    <row r="74" spans="1:7" ht="18.75" customHeight="1" x14ac:dyDescent="0.3">
      <c r="A74" s="96"/>
      <c r="B74" s="96"/>
      <c r="C74" s="97"/>
      <c r="D74" s="97"/>
      <c r="E74" s="97"/>
      <c r="F74" s="98"/>
      <c r="G74" s="97"/>
    </row>
    <row r="75" spans="1:7" ht="15" customHeight="1" x14ac:dyDescent="0.3">
      <c r="A75" s="96"/>
      <c r="B75" s="96"/>
      <c r="C75" s="97"/>
      <c r="D75" s="97"/>
      <c r="E75" s="97"/>
      <c r="F75" s="98"/>
      <c r="G75" s="97"/>
    </row>
  </sheetData>
  <mergeCells count="2">
    <mergeCell ref="A1:G1"/>
    <mergeCell ref="A2:G2"/>
  </mergeCells>
  <phoneticPr fontId="33" type="noConversion"/>
  <printOptions horizontalCentered="1"/>
  <pageMargins left="0.25" right="0.25" top="0.25" bottom="0.25" header="0" footer="0"/>
  <pageSetup scale="87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N90"/>
  <sheetViews>
    <sheetView tabSelected="1" view="pageBreakPreview" zoomScale="85" zoomScaleNormal="100" zoomScaleSheetLayoutView="85" workbookViewId="0">
      <pane xSplit="2" ySplit="5" topLeftCell="C40" activePane="bottomRight" state="frozen"/>
      <selection pane="topRight" activeCell="C1" sqref="C1"/>
      <selection pane="bottomLeft" activeCell="A6" sqref="A6"/>
      <selection pane="bottomRight" activeCell="G56" sqref="G56"/>
    </sheetView>
  </sheetViews>
  <sheetFormatPr defaultColWidth="14.296875" defaultRowHeight="15" customHeight="1" x14ac:dyDescent="0.3"/>
  <cols>
    <col min="1" max="1" width="4.3984375" style="99" customWidth="1"/>
    <col min="2" max="2" width="24.59765625" style="99" customWidth="1"/>
    <col min="3" max="4" width="11.796875" style="99" customWidth="1"/>
    <col min="5" max="5" width="10.796875" style="99" customWidth="1"/>
    <col min="6" max="6" width="12" style="99" customWidth="1"/>
    <col min="7" max="7" width="8.8984375" style="99" customWidth="1"/>
    <col min="8" max="8" width="10.5" style="99" customWidth="1"/>
    <col min="9" max="9" width="10.796875" style="99" customWidth="1"/>
    <col min="10" max="10" width="10.5" style="99" customWidth="1"/>
    <col min="11" max="11" width="11.3984375" style="99" customWidth="1"/>
    <col min="12" max="12" width="8.09765625" style="99" customWidth="1"/>
    <col min="13" max="16384" width="14.296875" style="99"/>
  </cols>
  <sheetData>
    <row r="1" spans="1:14" ht="15" customHeight="1" x14ac:dyDescent="0.3">
      <c r="A1" s="467" t="s">
        <v>1056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4" ht="15" customHeight="1" x14ac:dyDescent="0.3">
      <c r="A2" s="84"/>
      <c r="B2" s="86" t="s">
        <v>73</v>
      </c>
      <c r="C2" s="128"/>
      <c r="D2" s="128"/>
      <c r="E2" s="127"/>
      <c r="F2" s="127"/>
      <c r="G2" s="127"/>
      <c r="H2" s="127"/>
      <c r="I2" s="128" t="s">
        <v>116</v>
      </c>
      <c r="J2" s="127"/>
      <c r="K2" s="127"/>
      <c r="L2" s="127"/>
    </row>
    <row r="3" spans="1:14" ht="15" customHeight="1" x14ac:dyDescent="0.3">
      <c r="A3" s="502" t="s">
        <v>0</v>
      </c>
      <c r="B3" s="502" t="s">
        <v>76</v>
      </c>
      <c r="C3" s="503" t="s">
        <v>117</v>
      </c>
      <c r="D3" s="504"/>
      <c r="E3" s="504"/>
      <c r="F3" s="498"/>
      <c r="G3" s="499" t="s">
        <v>118</v>
      </c>
      <c r="H3" s="497" t="s">
        <v>119</v>
      </c>
      <c r="I3" s="504"/>
      <c r="J3" s="504"/>
      <c r="K3" s="498"/>
      <c r="L3" s="499" t="s">
        <v>118</v>
      </c>
    </row>
    <row r="4" spans="1:14" ht="24.75" customHeight="1" x14ac:dyDescent="0.3">
      <c r="A4" s="500"/>
      <c r="B4" s="500"/>
      <c r="C4" s="497" t="s">
        <v>120</v>
      </c>
      <c r="D4" s="498"/>
      <c r="E4" s="497" t="s">
        <v>121</v>
      </c>
      <c r="F4" s="498"/>
      <c r="G4" s="500"/>
      <c r="H4" s="497" t="s">
        <v>120</v>
      </c>
      <c r="I4" s="498"/>
      <c r="J4" s="497" t="s">
        <v>121</v>
      </c>
      <c r="K4" s="498"/>
      <c r="L4" s="500"/>
    </row>
    <row r="5" spans="1:14" ht="15" customHeight="1" x14ac:dyDescent="0.3">
      <c r="A5" s="501"/>
      <c r="B5" s="501"/>
      <c r="C5" s="139" t="s">
        <v>122</v>
      </c>
      <c r="D5" s="139" t="s">
        <v>123</v>
      </c>
      <c r="E5" s="139" t="s">
        <v>122</v>
      </c>
      <c r="F5" s="139" t="s">
        <v>123</v>
      </c>
      <c r="G5" s="501"/>
      <c r="H5" s="139" t="s">
        <v>122</v>
      </c>
      <c r="I5" s="139" t="s">
        <v>123</v>
      </c>
      <c r="J5" s="139" t="s">
        <v>122</v>
      </c>
      <c r="K5" s="139" t="s">
        <v>123</v>
      </c>
      <c r="L5" s="501"/>
    </row>
    <row r="6" spans="1:14" ht="13.5" customHeight="1" x14ac:dyDescent="0.3">
      <c r="A6" s="140">
        <v>1</v>
      </c>
      <c r="B6" s="109" t="s">
        <v>6</v>
      </c>
      <c r="C6" s="313">
        <v>120340</v>
      </c>
      <c r="D6" s="322">
        <v>279288</v>
      </c>
      <c r="E6" s="110">
        <v>104494</v>
      </c>
      <c r="F6" s="110">
        <v>307874.28999999986</v>
      </c>
      <c r="G6" s="247">
        <f t="shared" ref="G6:G39" si="0">F6*100/D6</f>
        <v>110.23541648763995</v>
      </c>
      <c r="H6" s="313">
        <v>77799</v>
      </c>
      <c r="I6" s="322">
        <v>197008</v>
      </c>
      <c r="J6" s="110">
        <v>77618</v>
      </c>
      <c r="K6" s="110">
        <v>231775.77999999997</v>
      </c>
      <c r="L6" s="248">
        <f t="shared" ref="L6:L55" si="1">K6*100/I6</f>
        <v>117.64790262324371</v>
      </c>
    </row>
    <row r="7" spans="1:14" ht="13.5" customHeight="1" x14ac:dyDescent="0.3">
      <c r="A7" s="140">
        <v>2</v>
      </c>
      <c r="B7" s="109" t="s">
        <v>7</v>
      </c>
      <c r="C7" s="313">
        <v>530473</v>
      </c>
      <c r="D7" s="322">
        <v>1212422</v>
      </c>
      <c r="E7" s="110">
        <v>454306</v>
      </c>
      <c r="F7" s="110">
        <v>1118552.4399999995</v>
      </c>
      <c r="G7" s="247">
        <f t="shared" si="0"/>
        <v>92.257682556073661</v>
      </c>
      <c r="H7" s="313">
        <v>360104</v>
      </c>
      <c r="I7" s="322">
        <v>783305</v>
      </c>
      <c r="J7" s="110">
        <v>302796</v>
      </c>
      <c r="K7" s="110">
        <v>633762.27000000014</v>
      </c>
      <c r="L7" s="248">
        <f t="shared" si="1"/>
        <v>80.908748188764292</v>
      </c>
    </row>
    <row r="8" spans="1:14" ht="13.5" customHeight="1" x14ac:dyDescent="0.3">
      <c r="A8" s="140">
        <v>3</v>
      </c>
      <c r="B8" s="109" t="s">
        <v>8</v>
      </c>
      <c r="C8" s="313">
        <v>47503</v>
      </c>
      <c r="D8" s="322">
        <v>90279</v>
      </c>
      <c r="E8" s="110">
        <v>20165</v>
      </c>
      <c r="F8" s="110">
        <v>99598.659999999989</v>
      </c>
      <c r="G8" s="247">
        <f t="shared" si="0"/>
        <v>110.32317593238736</v>
      </c>
      <c r="H8" s="313">
        <v>37222</v>
      </c>
      <c r="I8" s="322">
        <v>69168</v>
      </c>
      <c r="J8" s="110">
        <v>13075</v>
      </c>
      <c r="K8" s="110">
        <v>80722.59</v>
      </c>
      <c r="L8" s="248">
        <f t="shared" si="1"/>
        <v>116.70510929909784</v>
      </c>
    </row>
    <row r="9" spans="1:14" ht="13.5" customHeight="1" x14ac:dyDescent="0.3">
      <c r="A9" s="140">
        <v>4</v>
      </c>
      <c r="B9" s="109" t="s">
        <v>9</v>
      </c>
      <c r="C9" s="313">
        <v>126828</v>
      </c>
      <c r="D9" s="322">
        <v>309087</v>
      </c>
      <c r="E9" s="110">
        <v>99295</v>
      </c>
      <c r="F9" s="110">
        <v>308392.45999999985</v>
      </c>
      <c r="G9" s="247">
        <f t="shared" si="0"/>
        <v>99.775293040470757</v>
      </c>
      <c r="H9" s="313">
        <v>102061</v>
      </c>
      <c r="I9" s="322">
        <v>279906</v>
      </c>
      <c r="J9" s="110">
        <v>94951</v>
      </c>
      <c r="K9" s="110">
        <v>299487.58999999997</v>
      </c>
      <c r="L9" s="248">
        <f t="shared" si="1"/>
        <v>106.99577358113079</v>
      </c>
    </row>
    <row r="10" spans="1:14" ht="13.5" customHeight="1" x14ac:dyDescent="0.3">
      <c r="A10" s="140">
        <v>5</v>
      </c>
      <c r="B10" s="109" t="s">
        <v>10</v>
      </c>
      <c r="C10" s="313">
        <v>673583</v>
      </c>
      <c r="D10" s="322">
        <v>896749</v>
      </c>
      <c r="E10" s="110">
        <v>513080</v>
      </c>
      <c r="F10" s="110">
        <v>830528.70000000007</v>
      </c>
      <c r="G10" s="247">
        <f t="shared" si="0"/>
        <v>92.615514486216327</v>
      </c>
      <c r="H10" s="313">
        <v>318483</v>
      </c>
      <c r="I10" s="322">
        <v>435298</v>
      </c>
      <c r="J10" s="110">
        <v>234103</v>
      </c>
      <c r="K10" s="110">
        <v>354575.07999999996</v>
      </c>
      <c r="L10" s="248">
        <f t="shared" si="1"/>
        <v>81.455710800417165</v>
      </c>
    </row>
    <row r="11" spans="1:14" ht="13.5" customHeight="1" x14ac:dyDescent="0.3">
      <c r="A11" s="140">
        <v>6</v>
      </c>
      <c r="B11" s="109" t="s">
        <v>11</v>
      </c>
      <c r="C11" s="313">
        <v>97966</v>
      </c>
      <c r="D11" s="322">
        <v>167956</v>
      </c>
      <c r="E11" s="110">
        <v>84114</v>
      </c>
      <c r="F11" s="110">
        <v>162696.82999999996</v>
      </c>
      <c r="G11" s="247">
        <f t="shared" si="0"/>
        <v>96.868721569934962</v>
      </c>
      <c r="H11" s="313">
        <v>80041</v>
      </c>
      <c r="I11" s="322">
        <v>150269</v>
      </c>
      <c r="J11" s="110">
        <v>82147</v>
      </c>
      <c r="K11" s="110">
        <v>158042.63999999987</v>
      </c>
      <c r="L11" s="248">
        <f t="shared" si="1"/>
        <v>105.17314948525636</v>
      </c>
    </row>
    <row r="12" spans="1:14" ht="13.5" customHeight="1" x14ac:dyDescent="0.3">
      <c r="A12" s="140">
        <v>7</v>
      </c>
      <c r="B12" s="109" t="s">
        <v>12</v>
      </c>
      <c r="C12" s="313">
        <v>7759</v>
      </c>
      <c r="D12" s="322">
        <v>24071</v>
      </c>
      <c r="E12" s="110">
        <v>7819</v>
      </c>
      <c r="F12" s="280">
        <v>28254.93</v>
      </c>
      <c r="G12" s="355">
        <f t="shared" si="0"/>
        <v>117.38162103776328</v>
      </c>
      <c r="H12" s="356">
        <v>4983</v>
      </c>
      <c r="I12" s="357">
        <v>16676</v>
      </c>
      <c r="J12" s="280">
        <v>4595</v>
      </c>
      <c r="K12" s="280">
        <v>16257.399999999996</v>
      </c>
      <c r="L12" s="281">
        <f t="shared" si="1"/>
        <v>97.489805708803047</v>
      </c>
    </row>
    <row r="13" spans="1:14" ht="13.5" customHeight="1" x14ac:dyDescent="0.3">
      <c r="A13" s="140">
        <v>8</v>
      </c>
      <c r="B13" s="109" t="s">
        <v>967</v>
      </c>
      <c r="C13" s="313">
        <v>1928</v>
      </c>
      <c r="D13" s="322">
        <v>4218</v>
      </c>
      <c r="E13" s="363">
        <v>5205</v>
      </c>
      <c r="F13" s="284">
        <v>15258.08</v>
      </c>
      <c r="G13" s="362">
        <f t="shared" si="0"/>
        <v>361.73731626363207</v>
      </c>
      <c r="H13" s="364">
        <v>1061</v>
      </c>
      <c r="I13" s="365">
        <v>1753</v>
      </c>
      <c r="J13" s="284">
        <v>3383</v>
      </c>
      <c r="K13" s="284">
        <v>6901.7199999999984</v>
      </c>
      <c r="L13" s="285">
        <f t="shared" si="1"/>
        <v>393.7090701654306</v>
      </c>
    </row>
    <row r="14" spans="1:14" ht="13.5" customHeight="1" x14ac:dyDescent="0.3">
      <c r="A14" s="140">
        <v>9</v>
      </c>
      <c r="B14" s="109" t="s">
        <v>13</v>
      </c>
      <c r="C14" s="313">
        <v>119088</v>
      </c>
      <c r="D14" s="322">
        <v>515692</v>
      </c>
      <c r="E14" s="110">
        <v>86459</v>
      </c>
      <c r="F14" s="358">
        <v>351761.77999999997</v>
      </c>
      <c r="G14" s="359">
        <f t="shared" si="0"/>
        <v>68.211603049882484</v>
      </c>
      <c r="H14" s="360">
        <v>99059</v>
      </c>
      <c r="I14" s="361">
        <v>484142</v>
      </c>
      <c r="J14" s="358">
        <v>77519</v>
      </c>
      <c r="K14" s="358">
        <v>328200.09999999998</v>
      </c>
      <c r="L14" s="291">
        <f t="shared" si="1"/>
        <v>67.790049200441189</v>
      </c>
      <c r="M14" s="276"/>
      <c r="N14" s="276"/>
    </row>
    <row r="15" spans="1:14" ht="13.5" customHeight="1" x14ac:dyDescent="0.3">
      <c r="A15" s="140">
        <v>10</v>
      </c>
      <c r="B15" s="109" t="s">
        <v>14</v>
      </c>
      <c r="C15" s="313">
        <v>570138</v>
      </c>
      <c r="D15" s="322">
        <v>1283540</v>
      </c>
      <c r="E15" s="110">
        <v>420773</v>
      </c>
      <c r="F15" s="110">
        <v>1345707.9500000009</v>
      </c>
      <c r="G15" s="247">
        <f t="shared" si="0"/>
        <v>104.84347585583627</v>
      </c>
      <c r="H15" s="313">
        <v>474435</v>
      </c>
      <c r="I15" s="322">
        <v>1125714</v>
      </c>
      <c r="J15" s="110">
        <v>327475</v>
      </c>
      <c r="K15" s="110">
        <v>924002.0700000003</v>
      </c>
      <c r="L15" s="248">
        <f t="shared" si="1"/>
        <v>82.081422990208907</v>
      </c>
    </row>
    <row r="16" spans="1:14" ht="13.5" customHeight="1" x14ac:dyDescent="0.3">
      <c r="A16" s="140">
        <v>11</v>
      </c>
      <c r="B16" s="109" t="s">
        <v>15</v>
      </c>
      <c r="C16" s="313">
        <v>29738</v>
      </c>
      <c r="D16" s="322">
        <v>68285</v>
      </c>
      <c r="E16" s="110">
        <v>15484</v>
      </c>
      <c r="F16" s="110">
        <v>40278.060000000005</v>
      </c>
      <c r="G16" s="247">
        <f t="shared" si="0"/>
        <v>58.985223694808532</v>
      </c>
      <c r="H16" s="313">
        <v>20732</v>
      </c>
      <c r="I16" s="322">
        <v>53371</v>
      </c>
      <c r="J16" s="110">
        <v>12932</v>
      </c>
      <c r="K16" s="110">
        <v>30645.43</v>
      </c>
      <c r="L16" s="248">
        <f t="shared" si="1"/>
        <v>57.419628637274926</v>
      </c>
    </row>
    <row r="17" spans="1:12" ht="13.5" customHeight="1" x14ac:dyDescent="0.3">
      <c r="A17" s="140">
        <v>12</v>
      </c>
      <c r="B17" s="109" t="s">
        <v>16</v>
      </c>
      <c r="C17" s="313">
        <v>168718</v>
      </c>
      <c r="D17" s="322">
        <v>389354</v>
      </c>
      <c r="E17" s="110">
        <v>148512</v>
      </c>
      <c r="F17" s="110">
        <v>394437.4499999999</v>
      </c>
      <c r="G17" s="247">
        <f t="shared" si="0"/>
        <v>101.30561134597305</v>
      </c>
      <c r="H17" s="313">
        <v>140724</v>
      </c>
      <c r="I17" s="322">
        <v>360106</v>
      </c>
      <c r="J17" s="110">
        <v>132742</v>
      </c>
      <c r="K17" s="110">
        <v>348523.39999999997</v>
      </c>
      <c r="L17" s="248">
        <f t="shared" si="1"/>
        <v>96.783558174537504</v>
      </c>
    </row>
    <row r="18" spans="1:12" ht="13.5" customHeight="1" x14ac:dyDescent="0.3">
      <c r="A18" s="139"/>
      <c r="B18" s="111" t="s">
        <v>17</v>
      </c>
      <c r="C18" s="315">
        <f>SUM(C6:C17)</f>
        <v>2494062</v>
      </c>
      <c r="D18" s="319">
        <f>SUM(D6:D17)</f>
        <v>5240941</v>
      </c>
      <c r="E18" s="141">
        <f>SUM(E6:E17)</f>
        <v>1959706</v>
      </c>
      <c r="F18" s="141">
        <f>SUM(F6:F17)</f>
        <v>5003341.63</v>
      </c>
      <c r="G18" s="249">
        <f t="shared" si="0"/>
        <v>95.466475008972623</v>
      </c>
      <c r="H18" s="315">
        <f>SUM(H6:H17)</f>
        <v>1716704</v>
      </c>
      <c r="I18" s="319">
        <f>SUM(I6:I17)</f>
        <v>3956716</v>
      </c>
      <c r="J18" s="141">
        <f>SUM(J6:J17)</f>
        <v>1363336</v>
      </c>
      <c r="K18" s="141">
        <f>SUM(K6:K17)</f>
        <v>3412896.0700000003</v>
      </c>
      <c r="L18" s="250">
        <f t="shared" si="1"/>
        <v>86.255775496649235</v>
      </c>
    </row>
    <row r="19" spans="1:12" ht="13.5" customHeight="1" x14ac:dyDescent="0.3">
      <c r="A19" s="140">
        <v>13</v>
      </c>
      <c r="B19" s="109" t="s">
        <v>18</v>
      </c>
      <c r="C19" s="313">
        <v>102924</v>
      </c>
      <c r="D19" s="322">
        <v>309727</v>
      </c>
      <c r="E19" s="110">
        <v>93509</v>
      </c>
      <c r="F19" s="110">
        <v>130429.29000000005</v>
      </c>
      <c r="G19" s="247">
        <f t="shared" si="0"/>
        <v>42.111049408027085</v>
      </c>
      <c r="H19" s="313">
        <v>67727</v>
      </c>
      <c r="I19" s="322">
        <v>242711</v>
      </c>
      <c r="J19" s="110">
        <v>35003</v>
      </c>
      <c r="K19" s="110">
        <v>81402.519999999946</v>
      </c>
      <c r="L19" s="248">
        <f t="shared" si="1"/>
        <v>33.538867212446057</v>
      </c>
    </row>
    <row r="20" spans="1:12" ht="13.5" customHeight="1" x14ac:dyDescent="0.3">
      <c r="A20" s="140">
        <v>14</v>
      </c>
      <c r="B20" s="109" t="s">
        <v>19</v>
      </c>
      <c r="C20" s="313">
        <v>43591</v>
      </c>
      <c r="D20" s="322">
        <v>43728</v>
      </c>
      <c r="E20" s="110">
        <v>102891</v>
      </c>
      <c r="F20" s="110">
        <v>91676.03999999995</v>
      </c>
      <c r="G20" s="247">
        <f t="shared" si="0"/>
        <v>209.65065861690437</v>
      </c>
      <c r="H20" s="313">
        <v>2764</v>
      </c>
      <c r="I20" s="322">
        <v>8099</v>
      </c>
      <c r="J20" s="110">
        <v>476</v>
      </c>
      <c r="K20" s="110">
        <v>6864.8</v>
      </c>
      <c r="L20" s="248">
        <f t="shared" si="1"/>
        <v>84.761081615014206</v>
      </c>
    </row>
    <row r="21" spans="1:12" ht="13.5" customHeight="1" x14ac:dyDescent="0.3">
      <c r="A21" s="140">
        <v>15</v>
      </c>
      <c r="B21" s="109" t="s">
        <v>20</v>
      </c>
      <c r="C21" s="313">
        <v>2022</v>
      </c>
      <c r="D21" s="322">
        <v>4903</v>
      </c>
      <c r="E21" s="110">
        <v>962</v>
      </c>
      <c r="F21" s="110">
        <v>4851</v>
      </c>
      <c r="G21" s="247">
        <f t="shared" si="0"/>
        <v>98.939424841933516</v>
      </c>
      <c r="H21" s="313">
        <v>0</v>
      </c>
      <c r="I21" s="322">
        <v>0</v>
      </c>
      <c r="J21" s="110">
        <v>0</v>
      </c>
      <c r="K21" s="110">
        <v>0</v>
      </c>
      <c r="L21" s="248">
        <v>0</v>
      </c>
    </row>
    <row r="22" spans="1:12" ht="13.5" customHeight="1" x14ac:dyDescent="0.3">
      <c r="A22" s="140">
        <v>16</v>
      </c>
      <c r="B22" s="109" t="s">
        <v>21</v>
      </c>
      <c r="C22" s="313">
        <v>44</v>
      </c>
      <c r="D22" s="322">
        <v>59</v>
      </c>
      <c r="E22" s="110">
        <v>114</v>
      </c>
      <c r="F22" s="110">
        <v>93.81</v>
      </c>
      <c r="G22" s="247">
        <f t="shared" si="0"/>
        <v>159</v>
      </c>
      <c r="H22" s="313">
        <v>40</v>
      </c>
      <c r="I22" s="322">
        <v>55</v>
      </c>
      <c r="J22" s="110">
        <v>114</v>
      </c>
      <c r="K22" s="110">
        <v>93.81</v>
      </c>
      <c r="L22" s="248">
        <f t="shared" si="1"/>
        <v>170.56363636363636</v>
      </c>
    </row>
    <row r="23" spans="1:12" ht="13.5" customHeight="1" x14ac:dyDescent="0.3">
      <c r="A23" s="140">
        <v>17</v>
      </c>
      <c r="B23" s="109" t="s">
        <v>22</v>
      </c>
      <c r="C23" s="313">
        <v>26550</v>
      </c>
      <c r="D23" s="322">
        <v>76985</v>
      </c>
      <c r="E23" s="110">
        <v>21838</v>
      </c>
      <c r="F23" s="110">
        <v>83389.759999999995</v>
      </c>
      <c r="G23" s="247">
        <f t="shared" si="0"/>
        <v>108.31949080989801</v>
      </c>
      <c r="H23" s="313">
        <v>9011</v>
      </c>
      <c r="I23" s="322">
        <v>42651</v>
      </c>
      <c r="J23" s="110">
        <v>13089</v>
      </c>
      <c r="K23" s="110">
        <v>60246</v>
      </c>
      <c r="L23" s="248">
        <f t="shared" si="1"/>
        <v>141.25342899345853</v>
      </c>
    </row>
    <row r="24" spans="1:12" ht="13.5" customHeight="1" x14ac:dyDescent="0.3">
      <c r="A24" s="140">
        <v>18</v>
      </c>
      <c r="B24" s="109" t="s">
        <v>23</v>
      </c>
      <c r="C24" s="313">
        <v>16</v>
      </c>
      <c r="D24" s="322">
        <v>166</v>
      </c>
      <c r="E24" s="110">
        <v>4</v>
      </c>
      <c r="F24" s="110">
        <v>38.76</v>
      </c>
      <c r="G24" s="247">
        <f t="shared" si="0"/>
        <v>23.349397590361445</v>
      </c>
      <c r="H24" s="313">
        <v>11</v>
      </c>
      <c r="I24" s="322">
        <v>161</v>
      </c>
      <c r="J24" s="110">
        <v>4</v>
      </c>
      <c r="K24" s="110">
        <v>38.76</v>
      </c>
      <c r="L24" s="248">
        <v>0</v>
      </c>
    </row>
    <row r="25" spans="1:12" ht="13.5" customHeight="1" x14ac:dyDescent="0.3">
      <c r="A25" s="140">
        <v>19</v>
      </c>
      <c r="B25" s="109" t="s">
        <v>24</v>
      </c>
      <c r="C25" s="313">
        <v>12841</v>
      </c>
      <c r="D25" s="322">
        <v>44333</v>
      </c>
      <c r="E25" s="110">
        <v>9151</v>
      </c>
      <c r="F25" s="110">
        <v>41864.659999999989</v>
      </c>
      <c r="G25" s="247">
        <f t="shared" si="0"/>
        <v>94.432273926871616</v>
      </c>
      <c r="H25" s="313">
        <v>10587</v>
      </c>
      <c r="I25" s="322">
        <v>41636</v>
      </c>
      <c r="J25" s="110">
        <v>9017</v>
      </c>
      <c r="K25" s="110">
        <v>41007.249999999993</v>
      </c>
      <c r="L25" s="248">
        <f t="shared" si="1"/>
        <v>98.489888557978645</v>
      </c>
    </row>
    <row r="26" spans="1:12" ht="13.5" customHeight="1" x14ac:dyDescent="0.3">
      <c r="A26" s="140">
        <v>20</v>
      </c>
      <c r="B26" s="109" t="s">
        <v>25</v>
      </c>
      <c r="C26" s="313">
        <v>259722</v>
      </c>
      <c r="D26" s="322">
        <v>764366</v>
      </c>
      <c r="E26" s="110">
        <v>160670</v>
      </c>
      <c r="F26" s="110">
        <v>648491.99999999977</v>
      </c>
      <c r="G26" s="247">
        <f t="shared" si="0"/>
        <v>84.840508342861895</v>
      </c>
      <c r="H26" s="313">
        <v>77103</v>
      </c>
      <c r="I26" s="322">
        <v>282510</v>
      </c>
      <c r="J26" s="110">
        <v>43048</v>
      </c>
      <c r="K26" s="110">
        <v>214440.48000000007</v>
      </c>
      <c r="L26" s="248">
        <f t="shared" si="1"/>
        <v>75.905447594775438</v>
      </c>
    </row>
    <row r="27" spans="1:12" ht="13.5" customHeight="1" x14ac:dyDescent="0.3">
      <c r="A27" s="140">
        <v>21</v>
      </c>
      <c r="B27" s="109" t="s">
        <v>26</v>
      </c>
      <c r="C27" s="313">
        <v>168690</v>
      </c>
      <c r="D27" s="322">
        <v>451930</v>
      </c>
      <c r="E27" s="110">
        <v>118098</v>
      </c>
      <c r="F27" s="110">
        <v>440607.34999999986</v>
      </c>
      <c r="G27" s="247">
        <f t="shared" si="0"/>
        <v>97.494600933772901</v>
      </c>
      <c r="H27" s="313">
        <v>79030</v>
      </c>
      <c r="I27" s="322">
        <v>235550</v>
      </c>
      <c r="J27" s="110">
        <v>45475</v>
      </c>
      <c r="K27" s="110">
        <v>146285.38999999998</v>
      </c>
      <c r="L27" s="248">
        <f t="shared" si="1"/>
        <v>62.103752918700906</v>
      </c>
    </row>
    <row r="28" spans="1:12" ht="13.5" customHeight="1" x14ac:dyDescent="0.3">
      <c r="A28" s="140">
        <v>22</v>
      </c>
      <c r="B28" s="109" t="s">
        <v>27</v>
      </c>
      <c r="C28" s="313">
        <v>34653</v>
      </c>
      <c r="D28" s="322">
        <v>58488</v>
      </c>
      <c r="E28" s="110">
        <v>22917</v>
      </c>
      <c r="F28" s="110">
        <v>55328.45</v>
      </c>
      <c r="G28" s="247">
        <f t="shared" si="0"/>
        <v>94.597951716591439</v>
      </c>
      <c r="H28" s="313">
        <v>24235</v>
      </c>
      <c r="I28" s="322">
        <v>50277</v>
      </c>
      <c r="J28" s="110">
        <v>20553</v>
      </c>
      <c r="K28" s="110">
        <v>51529.500000000007</v>
      </c>
      <c r="L28" s="248">
        <f t="shared" si="1"/>
        <v>102.49119875887585</v>
      </c>
    </row>
    <row r="29" spans="1:12" ht="13.5" customHeight="1" x14ac:dyDescent="0.3">
      <c r="A29" s="140">
        <v>23</v>
      </c>
      <c r="B29" s="109" t="s">
        <v>28</v>
      </c>
      <c r="C29" s="313">
        <v>84040</v>
      </c>
      <c r="D29" s="322">
        <v>180641</v>
      </c>
      <c r="E29" s="110">
        <v>71630</v>
      </c>
      <c r="F29" s="110">
        <v>165359.74999999997</v>
      </c>
      <c r="G29" s="247">
        <f t="shared" si="0"/>
        <v>91.540541737479288</v>
      </c>
      <c r="H29" s="313">
        <v>13663</v>
      </c>
      <c r="I29" s="322">
        <v>80884</v>
      </c>
      <c r="J29" s="110">
        <v>6973</v>
      </c>
      <c r="K29" s="110">
        <v>87750.47</v>
      </c>
      <c r="L29" s="248">
        <f t="shared" si="1"/>
        <v>108.48928094555166</v>
      </c>
    </row>
    <row r="30" spans="1:12" ht="13.5" customHeight="1" x14ac:dyDescent="0.3">
      <c r="A30" s="140">
        <v>24</v>
      </c>
      <c r="B30" s="109" t="s">
        <v>29</v>
      </c>
      <c r="C30" s="313">
        <v>367961</v>
      </c>
      <c r="D30" s="322">
        <v>381611</v>
      </c>
      <c r="E30" s="110">
        <v>161791</v>
      </c>
      <c r="F30" s="110">
        <v>242604.39</v>
      </c>
      <c r="G30" s="247">
        <f t="shared" si="0"/>
        <v>63.57374132297025</v>
      </c>
      <c r="H30" s="313">
        <v>70385</v>
      </c>
      <c r="I30" s="322">
        <v>167455</v>
      </c>
      <c r="J30" s="110">
        <v>58548</v>
      </c>
      <c r="K30" s="110">
        <v>125646.5</v>
      </c>
      <c r="L30" s="248">
        <f t="shared" si="1"/>
        <v>75.032993938670089</v>
      </c>
    </row>
    <row r="31" spans="1:12" ht="13.5" customHeight="1" x14ac:dyDescent="0.3">
      <c r="A31" s="140">
        <v>25</v>
      </c>
      <c r="B31" s="109" t="s">
        <v>30</v>
      </c>
      <c r="C31" s="313">
        <v>0</v>
      </c>
      <c r="D31" s="322">
        <v>0</v>
      </c>
      <c r="E31" s="110">
        <v>2</v>
      </c>
      <c r="F31" s="110">
        <v>1.5</v>
      </c>
      <c r="G31" s="247">
        <v>0</v>
      </c>
      <c r="H31" s="313">
        <v>0</v>
      </c>
      <c r="I31" s="322">
        <v>0</v>
      </c>
      <c r="J31" s="110">
        <v>0</v>
      </c>
      <c r="K31" s="110">
        <v>0</v>
      </c>
      <c r="L31" s="248">
        <v>0</v>
      </c>
    </row>
    <row r="32" spans="1:12" ht="13.5" customHeight="1" x14ac:dyDescent="0.3">
      <c r="A32" s="140">
        <v>26</v>
      </c>
      <c r="B32" s="109" t="s">
        <v>31</v>
      </c>
      <c r="C32" s="313">
        <v>129</v>
      </c>
      <c r="D32" s="322">
        <v>415</v>
      </c>
      <c r="E32" s="110">
        <v>226</v>
      </c>
      <c r="F32" s="110">
        <v>751.74</v>
      </c>
      <c r="G32" s="247">
        <f t="shared" si="0"/>
        <v>181.14216867469881</v>
      </c>
      <c r="H32" s="313">
        <v>108</v>
      </c>
      <c r="I32" s="322">
        <v>380</v>
      </c>
      <c r="J32" s="110">
        <v>222</v>
      </c>
      <c r="K32" s="110">
        <v>751</v>
      </c>
      <c r="L32" s="248">
        <f t="shared" si="1"/>
        <v>197.63157894736841</v>
      </c>
    </row>
    <row r="33" spans="1:13" ht="13.5" customHeight="1" x14ac:dyDescent="0.3">
      <c r="A33" s="140">
        <v>27</v>
      </c>
      <c r="B33" s="109" t="s">
        <v>32</v>
      </c>
      <c r="C33" s="313">
        <v>0</v>
      </c>
      <c r="D33" s="322">
        <v>0</v>
      </c>
      <c r="E33" s="110">
        <v>3</v>
      </c>
      <c r="F33" s="110">
        <v>0</v>
      </c>
      <c r="G33" s="110">
        <v>0</v>
      </c>
      <c r="H33" s="313">
        <v>0</v>
      </c>
      <c r="I33" s="322">
        <v>0</v>
      </c>
      <c r="J33" s="110">
        <v>1</v>
      </c>
      <c r="K33" s="110">
        <v>0</v>
      </c>
      <c r="L33" s="248">
        <v>0</v>
      </c>
    </row>
    <row r="34" spans="1:13" ht="13.5" customHeight="1" x14ac:dyDescent="0.3">
      <c r="A34" s="140">
        <v>28</v>
      </c>
      <c r="B34" s="109" t="s">
        <v>33</v>
      </c>
      <c r="C34" s="313">
        <v>122723</v>
      </c>
      <c r="D34" s="322">
        <v>187266</v>
      </c>
      <c r="E34" s="110">
        <v>99914</v>
      </c>
      <c r="F34" s="110">
        <v>168878.12</v>
      </c>
      <c r="G34" s="247">
        <f t="shared" si="0"/>
        <v>90.180876400414377</v>
      </c>
      <c r="H34" s="313">
        <v>3561</v>
      </c>
      <c r="I34" s="322">
        <v>4170</v>
      </c>
      <c r="J34" s="110">
        <v>70</v>
      </c>
      <c r="K34" s="110">
        <v>1630.02</v>
      </c>
      <c r="L34" s="248">
        <f t="shared" si="1"/>
        <v>39.089208633093527</v>
      </c>
    </row>
    <row r="35" spans="1:13" ht="13.5" customHeight="1" x14ac:dyDescent="0.3">
      <c r="A35" s="140">
        <v>29</v>
      </c>
      <c r="B35" s="109" t="s">
        <v>34</v>
      </c>
      <c r="C35" s="313">
        <v>5687</v>
      </c>
      <c r="D35" s="322">
        <v>3414</v>
      </c>
      <c r="E35" s="110">
        <v>16186</v>
      </c>
      <c r="F35" s="110">
        <v>21652.52</v>
      </c>
      <c r="G35" s="247">
        <f t="shared" si="0"/>
        <v>634.2272993555946</v>
      </c>
      <c r="H35" s="313">
        <v>4749</v>
      </c>
      <c r="I35" s="322">
        <v>3281</v>
      </c>
      <c r="J35" s="110">
        <v>16186</v>
      </c>
      <c r="K35" s="110">
        <v>21652.52</v>
      </c>
      <c r="L35" s="248">
        <v>0</v>
      </c>
    </row>
    <row r="36" spans="1:13" ht="13.5" customHeight="1" x14ac:dyDescent="0.3">
      <c r="A36" s="140">
        <v>30</v>
      </c>
      <c r="B36" s="109" t="s">
        <v>35</v>
      </c>
      <c r="C36" s="313">
        <v>59361</v>
      </c>
      <c r="D36" s="322">
        <v>55358</v>
      </c>
      <c r="E36" s="110">
        <v>76175</v>
      </c>
      <c r="F36" s="110">
        <v>64254.7</v>
      </c>
      <c r="G36" s="247">
        <f t="shared" si="0"/>
        <v>116.07120921998627</v>
      </c>
      <c r="H36" s="313">
        <v>6572</v>
      </c>
      <c r="I36" s="322">
        <v>13641</v>
      </c>
      <c r="J36" s="110">
        <v>5158</v>
      </c>
      <c r="K36" s="110">
        <v>10187.539999999999</v>
      </c>
      <c r="L36" s="248">
        <f t="shared" si="1"/>
        <v>74.683234366981878</v>
      </c>
    </row>
    <row r="37" spans="1:13" ht="13.5" customHeight="1" x14ac:dyDescent="0.3">
      <c r="A37" s="140">
        <v>31</v>
      </c>
      <c r="B37" s="109" t="s">
        <v>36</v>
      </c>
      <c r="C37" s="313">
        <v>1130</v>
      </c>
      <c r="D37" s="322">
        <v>3550</v>
      </c>
      <c r="E37" s="110">
        <v>715</v>
      </c>
      <c r="F37" s="110">
        <v>2152.7800000000002</v>
      </c>
      <c r="G37" s="247">
        <f t="shared" si="0"/>
        <v>60.641690140845078</v>
      </c>
      <c r="H37" s="313">
        <v>649</v>
      </c>
      <c r="I37" s="322">
        <v>2370</v>
      </c>
      <c r="J37" s="110">
        <v>715</v>
      </c>
      <c r="K37" s="110">
        <v>2152.7800000000002</v>
      </c>
      <c r="L37" s="248">
        <f t="shared" si="1"/>
        <v>90.834599156118159</v>
      </c>
    </row>
    <row r="38" spans="1:13" ht="13.5" customHeight="1" x14ac:dyDescent="0.3">
      <c r="A38" s="140">
        <v>32</v>
      </c>
      <c r="B38" s="109" t="s">
        <v>38</v>
      </c>
      <c r="C38" s="313">
        <v>802</v>
      </c>
      <c r="D38" s="313">
        <v>1768</v>
      </c>
      <c r="E38" s="110">
        <v>905</v>
      </c>
      <c r="F38" s="110">
        <v>2495.36</v>
      </c>
      <c r="G38" s="247">
        <f t="shared" si="0"/>
        <v>141.14027149321268</v>
      </c>
      <c r="H38" s="313">
        <v>688</v>
      </c>
      <c r="I38" s="322">
        <v>1664</v>
      </c>
      <c r="J38" s="110">
        <v>744</v>
      </c>
      <c r="K38" s="110">
        <v>2220.17</v>
      </c>
      <c r="L38" s="248">
        <f t="shared" si="1"/>
        <v>133.42367788461539</v>
      </c>
    </row>
    <row r="39" spans="1:13" ht="13.5" customHeight="1" x14ac:dyDescent="0.3">
      <c r="A39" s="140">
        <v>33</v>
      </c>
      <c r="B39" s="109" t="s">
        <v>39</v>
      </c>
      <c r="C39" s="313">
        <v>61132</v>
      </c>
      <c r="D39" s="322">
        <v>83897</v>
      </c>
      <c r="E39" s="110">
        <v>50197</v>
      </c>
      <c r="F39" s="110">
        <v>67478.739999999991</v>
      </c>
      <c r="G39" s="247">
        <f t="shared" si="0"/>
        <v>80.430456392958021</v>
      </c>
      <c r="H39" s="313">
        <v>12108</v>
      </c>
      <c r="I39" s="322">
        <v>37005</v>
      </c>
      <c r="J39" s="110">
        <v>4919</v>
      </c>
      <c r="K39" s="110">
        <v>27871.920000000002</v>
      </c>
      <c r="L39" s="248">
        <f t="shared" si="1"/>
        <v>75.319335224969592</v>
      </c>
    </row>
    <row r="40" spans="1:13" ht="13.5" customHeight="1" x14ac:dyDescent="0.3">
      <c r="A40" s="139"/>
      <c r="B40" s="111" t="s">
        <v>103</v>
      </c>
      <c r="C40" s="315">
        <f>SUM(C19:C39)</f>
        <v>1354018</v>
      </c>
      <c r="D40" s="319">
        <f>SUM(D19:D39)</f>
        <v>2652605</v>
      </c>
      <c r="E40" s="141">
        <f>SUM(E19:E39)</f>
        <v>1007898</v>
      </c>
      <c r="F40" s="141">
        <f>SUM(F19:F39)</f>
        <v>2232400.7199999997</v>
      </c>
      <c r="G40" s="249">
        <f t="shared" ref="G40:G55" si="2">F40*100/D40</f>
        <v>84.158806908680319</v>
      </c>
      <c r="H40" s="315">
        <f>SUM(H19:H39)</f>
        <v>382991</v>
      </c>
      <c r="I40" s="319">
        <f>SUM(I19:I39)</f>
        <v>1214500</v>
      </c>
      <c r="J40" s="141">
        <f>SUM(J19:J39)</f>
        <v>260315</v>
      </c>
      <c r="K40" s="141">
        <f>SUM(K19:K39)</f>
        <v>881771.43000000017</v>
      </c>
      <c r="L40" s="250">
        <f t="shared" si="1"/>
        <v>72.603658295594911</v>
      </c>
    </row>
    <row r="41" spans="1:13" ht="13.5" customHeight="1" x14ac:dyDescent="0.3">
      <c r="A41" s="139"/>
      <c r="B41" s="111" t="s">
        <v>41</v>
      </c>
      <c r="C41" s="316">
        <f>C40+C18</f>
        <v>3848080</v>
      </c>
      <c r="D41" s="320">
        <f>D40+D18</f>
        <v>7893546</v>
      </c>
      <c r="E41" s="141">
        <f>E40+E18</f>
        <v>2967604</v>
      </c>
      <c r="F41" s="141">
        <f>F40+F18</f>
        <v>7235742.3499999996</v>
      </c>
      <c r="G41" s="249">
        <f t="shared" si="2"/>
        <v>91.666563417759264</v>
      </c>
      <c r="H41" s="316">
        <f>H40+H18</f>
        <v>2099695</v>
      </c>
      <c r="I41" s="320">
        <f>I40+I18</f>
        <v>5171216</v>
      </c>
      <c r="J41" s="141">
        <f>J40+J18</f>
        <v>1623651</v>
      </c>
      <c r="K41" s="141">
        <f>K40+K18</f>
        <v>4294667.5</v>
      </c>
      <c r="L41" s="248">
        <f t="shared" si="1"/>
        <v>83.049470376019883</v>
      </c>
    </row>
    <row r="42" spans="1:13" ht="13.5" customHeight="1" x14ac:dyDescent="0.3">
      <c r="A42" s="140">
        <v>34</v>
      </c>
      <c r="B42" s="109" t="s">
        <v>43</v>
      </c>
      <c r="C42" s="313">
        <v>571759</v>
      </c>
      <c r="D42" s="322">
        <v>935030</v>
      </c>
      <c r="E42" s="110">
        <v>535382</v>
      </c>
      <c r="F42" s="110">
        <v>843826.37000000093</v>
      </c>
      <c r="G42" s="247">
        <f t="shared" si="2"/>
        <v>90.245914034843892</v>
      </c>
      <c r="H42" s="313">
        <v>471804</v>
      </c>
      <c r="I42" s="322">
        <v>814006</v>
      </c>
      <c r="J42" s="110">
        <v>502970</v>
      </c>
      <c r="K42" s="110">
        <v>728625.51000000059</v>
      </c>
      <c r="L42" s="248">
        <f t="shared" si="1"/>
        <v>89.511073628449992</v>
      </c>
    </row>
    <row r="43" spans="1:13" ht="13.5" customHeight="1" x14ac:dyDescent="0.3">
      <c r="A43" s="139"/>
      <c r="B43" s="111" t="s">
        <v>44</v>
      </c>
      <c r="C43" s="315">
        <f>SUM(C42:C42)</f>
        <v>571759</v>
      </c>
      <c r="D43" s="319">
        <f>SUM(D42:D42)</f>
        <v>935030</v>
      </c>
      <c r="E43" s="141">
        <f>SUM(E42:E42)</f>
        <v>535382</v>
      </c>
      <c r="F43" s="141">
        <f>SUM(F42:F42)</f>
        <v>843826.37000000093</v>
      </c>
      <c r="G43" s="249">
        <f t="shared" si="2"/>
        <v>90.245914034843892</v>
      </c>
      <c r="H43" s="315">
        <f>SUM(H42:H42)</f>
        <v>471804</v>
      </c>
      <c r="I43" s="319">
        <f>SUM(I42:I42)</f>
        <v>814006</v>
      </c>
      <c r="J43" s="141">
        <f>SUM(J42:J42)</f>
        <v>502970</v>
      </c>
      <c r="K43" s="141">
        <f>SUM(K42:K42)</f>
        <v>728625.51000000059</v>
      </c>
      <c r="L43" s="248">
        <f t="shared" si="1"/>
        <v>89.511073628449992</v>
      </c>
    </row>
    <row r="44" spans="1:13" ht="13.5" customHeight="1" x14ac:dyDescent="0.3">
      <c r="A44" s="140">
        <v>35</v>
      </c>
      <c r="B44" s="109" t="s">
        <v>45</v>
      </c>
      <c r="C44" s="317">
        <v>3690142</v>
      </c>
      <c r="D44" s="323">
        <v>2935801</v>
      </c>
      <c r="E44" s="110">
        <v>2590517</v>
      </c>
      <c r="F44" s="110">
        <v>2233767.7599999998</v>
      </c>
      <c r="G44" s="247">
        <f t="shared" si="2"/>
        <v>76.08716530854781</v>
      </c>
      <c r="H44" s="317">
        <v>3314331</v>
      </c>
      <c r="I44" s="323">
        <v>2754553</v>
      </c>
      <c r="J44" s="110">
        <v>2589048</v>
      </c>
      <c r="K44" s="110">
        <v>2219014.5300000003</v>
      </c>
      <c r="L44" s="248">
        <f t="shared" si="1"/>
        <v>80.558062596726231</v>
      </c>
      <c r="M44" s="276"/>
    </row>
    <row r="45" spans="1:13" ht="13.5" customHeight="1" x14ac:dyDescent="0.3">
      <c r="A45" s="139"/>
      <c r="B45" s="111" t="s">
        <v>46</v>
      </c>
      <c r="C45" s="315">
        <f>C44</f>
        <v>3690142</v>
      </c>
      <c r="D45" s="319">
        <f>D44</f>
        <v>2935801</v>
      </c>
      <c r="E45" s="141">
        <f>E44</f>
        <v>2590517</v>
      </c>
      <c r="F45" s="141">
        <f>F44</f>
        <v>2233767.7599999998</v>
      </c>
      <c r="G45" s="249">
        <f t="shared" si="2"/>
        <v>76.08716530854781</v>
      </c>
      <c r="H45" s="315">
        <f>H44</f>
        <v>3314331</v>
      </c>
      <c r="I45" s="319">
        <f>I44</f>
        <v>2754553</v>
      </c>
      <c r="J45" s="141">
        <f>J44</f>
        <v>2589048</v>
      </c>
      <c r="K45" s="141">
        <f>K44</f>
        <v>2219014.5300000003</v>
      </c>
      <c r="L45" s="250">
        <f t="shared" si="1"/>
        <v>80.558062596726231</v>
      </c>
    </row>
    <row r="46" spans="1:13" ht="13.5" customHeight="1" x14ac:dyDescent="0.3">
      <c r="A46" s="140">
        <v>36</v>
      </c>
      <c r="B46" s="109" t="s">
        <v>47</v>
      </c>
      <c r="C46" s="313">
        <v>103305</v>
      </c>
      <c r="D46" s="322">
        <v>115761</v>
      </c>
      <c r="E46" s="110">
        <v>130455</v>
      </c>
      <c r="F46" s="110">
        <v>156008.32999999993</v>
      </c>
      <c r="G46" s="247">
        <f t="shared" si="2"/>
        <v>134.76760739800099</v>
      </c>
      <c r="H46" s="313">
        <v>6443</v>
      </c>
      <c r="I46" s="322">
        <v>7376</v>
      </c>
      <c r="J46" s="110">
        <v>0</v>
      </c>
      <c r="K46" s="110">
        <v>0</v>
      </c>
      <c r="L46" s="248">
        <f t="shared" si="1"/>
        <v>0</v>
      </c>
    </row>
    <row r="47" spans="1:13" ht="13.5" customHeight="1" x14ac:dyDescent="0.3">
      <c r="A47" s="140">
        <v>37</v>
      </c>
      <c r="B47" s="109" t="s">
        <v>48</v>
      </c>
      <c r="C47" s="313">
        <v>15953</v>
      </c>
      <c r="D47" s="322">
        <v>12392</v>
      </c>
      <c r="E47" s="110">
        <v>24681</v>
      </c>
      <c r="F47" s="110">
        <v>15185.779999999999</v>
      </c>
      <c r="G47" s="247">
        <f t="shared" si="2"/>
        <v>122.54502905100064</v>
      </c>
      <c r="H47" s="313">
        <v>1132</v>
      </c>
      <c r="I47" s="322">
        <v>1343</v>
      </c>
      <c r="J47" s="110">
        <v>0</v>
      </c>
      <c r="K47" s="110">
        <v>0</v>
      </c>
      <c r="L47" s="248">
        <f t="shared" si="1"/>
        <v>0</v>
      </c>
    </row>
    <row r="48" spans="1:13" ht="13.5" customHeight="1" x14ac:dyDescent="0.3">
      <c r="A48" s="140">
        <v>38</v>
      </c>
      <c r="B48" s="109" t="s">
        <v>49</v>
      </c>
      <c r="C48" s="313">
        <v>86231</v>
      </c>
      <c r="D48" s="322">
        <v>95664</v>
      </c>
      <c r="E48" s="110">
        <v>38070</v>
      </c>
      <c r="F48" s="110">
        <v>89490.799999999988</v>
      </c>
      <c r="G48" s="247">
        <f t="shared" si="2"/>
        <v>93.546997825723352</v>
      </c>
      <c r="H48" s="313">
        <v>2129</v>
      </c>
      <c r="I48" s="322">
        <v>2289</v>
      </c>
      <c r="J48" s="110">
        <v>20</v>
      </c>
      <c r="K48" s="110">
        <v>101.08000000000001</v>
      </c>
      <c r="L48" s="248">
        <f t="shared" si="1"/>
        <v>4.4159021406727836</v>
      </c>
    </row>
    <row r="49" spans="1:12" ht="13.5" customHeight="1" x14ac:dyDescent="0.3">
      <c r="A49" s="140">
        <v>39</v>
      </c>
      <c r="B49" s="109" t="s">
        <v>51</v>
      </c>
      <c r="C49" s="313">
        <v>68827</v>
      </c>
      <c r="D49" s="322">
        <v>50838</v>
      </c>
      <c r="E49" s="110">
        <v>92585</v>
      </c>
      <c r="F49" s="110">
        <v>66095.840000000011</v>
      </c>
      <c r="G49" s="247">
        <f t="shared" si="2"/>
        <v>130.0126676895236</v>
      </c>
      <c r="H49" s="313">
        <v>2534</v>
      </c>
      <c r="I49" s="322">
        <v>3513</v>
      </c>
      <c r="J49" s="110">
        <v>0</v>
      </c>
      <c r="K49" s="110">
        <v>0</v>
      </c>
      <c r="L49" s="248">
        <f t="shared" si="1"/>
        <v>0</v>
      </c>
    </row>
    <row r="50" spans="1:12" ht="13.5" customHeight="1" x14ac:dyDescent="0.3">
      <c r="A50" s="140">
        <v>40</v>
      </c>
      <c r="B50" s="109" t="s">
        <v>1007</v>
      </c>
      <c r="C50" s="313">
        <v>340</v>
      </c>
      <c r="D50" s="322">
        <v>1195.3399999999999</v>
      </c>
      <c r="E50" s="110">
        <v>546</v>
      </c>
      <c r="F50" s="110">
        <v>1663.83</v>
      </c>
      <c r="G50" s="247">
        <f t="shared" si="2"/>
        <v>139.19303294460155</v>
      </c>
      <c r="H50" s="313">
        <v>0</v>
      </c>
      <c r="I50" s="322">
        <v>0</v>
      </c>
      <c r="J50" s="110">
        <v>546</v>
      </c>
      <c r="K50" s="110">
        <v>1663.83</v>
      </c>
      <c r="L50" s="248">
        <v>0</v>
      </c>
    </row>
    <row r="51" spans="1:12" ht="13.5" customHeight="1" x14ac:dyDescent="0.3">
      <c r="A51" s="140">
        <v>41</v>
      </c>
      <c r="B51" s="109" t="s">
        <v>52</v>
      </c>
      <c r="C51" s="313">
        <v>44380</v>
      </c>
      <c r="D51" s="322">
        <v>27594</v>
      </c>
      <c r="E51" s="110">
        <v>35460</v>
      </c>
      <c r="F51" s="110">
        <v>25907.569999999996</v>
      </c>
      <c r="G51" s="247">
        <f t="shared" si="2"/>
        <v>93.888417771979405</v>
      </c>
      <c r="H51" s="313">
        <v>1276</v>
      </c>
      <c r="I51" s="322">
        <v>1511</v>
      </c>
      <c r="J51" s="110">
        <v>0</v>
      </c>
      <c r="K51" s="110">
        <v>0</v>
      </c>
      <c r="L51" s="248">
        <f t="shared" si="1"/>
        <v>0</v>
      </c>
    </row>
    <row r="52" spans="1:12" ht="13.5" customHeight="1" x14ac:dyDescent="0.3">
      <c r="A52" s="140">
        <v>42</v>
      </c>
      <c r="B52" s="109" t="s">
        <v>53</v>
      </c>
      <c r="C52" s="313">
        <v>11174</v>
      </c>
      <c r="D52" s="322">
        <v>9353</v>
      </c>
      <c r="E52" s="110">
        <v>16236</v>
      </c>
      <c r="F52" s="110">
        <v>11010.5</v>
      </c>
      <c r="G52" s="247">
        <f t="shared" si="2"/>
        <v>117.72158665668769</v>
      </c>
      <c r="H52" s="313">
        <v>0</v>
      </c>
      <c r="I52" s="322">
        <v>0</v>
      </c>
      <c r="J52" s="110">
        <v>0</v>
      </c>
      <c r="K52" s="110">
        <v>0</v>
      </c>
      <c r="L52" s="248">
        <v>0</v>
      </c>
    </row>
    <row r="53" spans="1:12" ht="13.5" customHeight="1" x14ac:dyDescent="0.3">
      <c r="A53" s="140">
        <v>43</v>
      </c>
      <c r="B53" s="109" t="s">
        <v>54</v>
      </c>
      <c r="C53" s="313">
        <v>32266</v>
      </c>
      <c r="D53" s="322">
        <v>17099</v>
      </c>
      <c r="E53" s="110">
        <v>19336</v>
      </c>
      <c r="F53" s="110">
        <v>10190.229999999998</v>
      </c>
      <c r="G53" s="247">
        <f t="shared" si="2"/>
        <v>59.595473419498205</v>
      </c>
      <c r="H53" s="313">
        <v>1166</v>
      </c>
      <c r="I53" s="322">
        <v>1227</v>
      </c>
      <c r="J53" s="110">
        <v>0</v>
      </c>
      <c r="K53" s="110">
        <v>0</v>
      </c>
      <c r="L53" s="248">
        <f>K53*100/I53</f>
        <v>0</v>
      </c>
    </row>
    <row r="54" spans="1:12" ht="13.5" customHeight="1" x14ac:dyDescent="0.3">
      <c r="A54" s="139"/>
      <c r="B54" s="111" t="s">
        <v>55</v>
      </c>
      <c r="C54" s="141">
        <f>SUM(C46:C53)</f>
        <v>362476</v>
      </c>
      <c r="D54" s="141">
        <f>SUM(D46:D53)</f>
        <v>329896.34000000003</v>
      </c>
      <c r="E54" s="141">
        <f>SUM(E46:E53)</f>
        <v>357369</v>
      </c>
      <c r="F54" s="141">
        <f>SUM(F46:F53)</f>
        <v>375552.87999999995</v>
      </c>
      <c r="G54" s="249">
        <f t="shared" si="2"/>
        <v>113.83966248306965</v>
      </c>
      <c r="H54" s="315">
        <f>SUM(H46:H53)</f>
        <v>14680</v>
      </c>
      <c r="I54" s="319">
        <f>SUM(I46:I53)</f>
        <v>17259</v>
      </c>
      <c r="J54" s="141">
        <f>SUM(J46:J53)</f>
        <v>566</v>
      </c>
      <c r="K54" s="141">
        <f>SUM(K46:K53)</f>
        <v>1764.9099999999999</v>
      </c>
      <c r="L54" s="250">
        <f t="shared" si="1"/>
        <v>10.226027000405585</v>
      </c>
    </row>
    <row r="55" spans="1:12" ht="13.5" customHeight="1" x14ac:dyDescent="0.3">
      <c r="A55" s="111"/>
      <c r="B55" s="111" t="s">
        <v>5</v>
      </c>
      <c r="C55" s="141">
        <f>C54+C45+C43+C41</f>
        <v>8472457</v>
      </c>
      <c r="D55" s="141">
        <f>D54+D45+D43+D41</f>
        <v>12094273.34</v>
      </c>
      <c r="E55" s="141">
        <f>E54+E45+E43+E41</f>
        <v>6450872</v>
      </c>
      <c r="F55" s="141">
        <f>F54+F45+F43+F41</f>
        <v>10688889.359999999</v>
      </c>
      <c r="G55" s="249">
        <f t="shared" si="2"/>
        <v>88.379756761806405</v>
      </c>
      <c r="H55" s="316">
        <f>H54+H45+H43+H41</f>
        <v>5900510</v>
      </c>
      <c r="I55" s="320">
        <f>I54+I45+I43+I41</f>
        <v>8757034</v>
      </c>
      <c r="J55" s="141">
        <f>J54+J45+J43+J41</f>
        <v>4716235</v>
      </c>
      <c r="K55" s="141">
        <f>K54+K45+K43+K41</f>
        <v>7244072.4500000011</v>
      </c>
      <c r="L55" s="250">
        <f t="shared" si="1"/>
        <v>82.722899671281411</v>
      </c>
    </row>
    <row r="56" spans="1:12" ht="13.5" customHeight="1" x14ac:dyDescent="0.3">
      <c r="A56" s="84"/>
      <c r="B56" s="84"/>
      <c r="C56" s="127"/>
      <c r="D56" s="127"/>
      <c r="E56" s="251" t="s">
        <v>1079</v>
      </c>
      <c r="F56" s="127"/>
      <c r="G56" s="127"/>
      <c r="H56" s="127"/>
      <c r="I56" s="127"/>
      <c r="J56" s="127"/>
      <c r="K56" s="127"/>
      <c r="L56" s="127"/>
    </row>
    <row r="57" spans="1:12" ht="13.5" customHeight="1" x14ac:dyDescent="0.3">
      <c r="A57" s="252"/>
      <c r="B57" s="252"/>
      <c r="C57" s="253"/>
      <c r="D57" s="253"/>
      <c r="E57" s="253"/>
      <c r="F57" s="253"/>
      <c r="G57" s="253"/>
      <c r="H57" s="253"/>
      <c r="I57" s="253"/>
      <c r="J57" s="253"/>
      <c r="K57" s="253"/>
      <c r="L57" s="253"/>
    </row>
    <row r="58" spans="1:12" ht="13.5" customHeight="1" x14ac:dyDescent="0.3">
      <c r="A58" s="84"/>
      <c r="B58" s="84"/>
      <c r="C58" s="127"/>
      <c r="D58" s="127"/>
      <c r="E58" s="127"/>
      <c r="F58" s="127"/>
      <c r="G58" s="127"/>
      <c r="H58" s="127"/>
      <c r="I58" s="127"/>
      <c r="J58" s="127"/>
      <c r="K58" s="127"/>
      <c r="L58" s="127"/>
    </row>
    <row r="59" spans="1:12" ht="13.5" customHeight="1" x14ac:dyDescent="0.3">
      <c r="A59" s="84"/>
      <c r="B59" s="84"/>
      <c r="C59" s="127"/>
      <c r="D59" s="127"/>
      <c r="E59" s="127"/>
      <c r="F59" s="127"/>
      <c r="G59" s="127"/>
      <c r="H59" s="127"/>
      <c r="I59" s="127"/>
      <c r="J59" s="127"/>
      <c r="K59" s="127"/>
      <c r="L59" s="127"/>
    </row>
    <row r="60" spans="1:12" ht="13.5" customHeight="1" x14ac:dyDescent="0.3">
      <c r="A60" s="84"/>
      <c r="B60" s="84"/>
      <c r="C60" s="127"/>
      <c r="D60" s="127"/>
      <c r="E60" s="127"/>
      <c r="F60" s="127"/>
      <c r="G60" s="127"/>
      <c r="H60" s="127"/>
      <c r="I60" s="127"/>
      <c r="J60" s="127"/>
      <c r="K60" s="127"/>
      <c r="L60" s="127"/>
    </row>
    <row r="61" spans="1:12" ht="13.5" customHeight="1" x14ac:dyDescent="0.3">
      <c r="A61" s="84"/>
      <c r="B61" s="84"/>
      <c r="C61" s="127"/>
      <c r="D61" s="127"/>
      <c r="E61" s="127"/>
      <c r="F61" s="127"/>
      <c r="G61" s="127"/>
      <c r="H61" s="127"/>
      <c r="I61" s="127"/>
      <c r="J61" s="127"/>
      <c r="K61" s="127"/>
      <c r="L61" s="127"/>
    </row>
    <row r="62" spans="1:12" ht="13.5" customHeight="1" x14ac:dyDescent="0.3">
      <c r="A62" s="84"/>
      <c r="B62" s="84"/>
      <c r="C62" s="127"/>
      <c r="D62" s="127"/>
      <c r="E62" s="127"/>
      <c r="F62" s="127"/>
      <c r="G62" s="127"/>
      <c r="H62" s="127"/>
      <c r="I62" s="127"/>
      <c r="J62" s="127"/>
      <c r="K62" s="127"/>
      <c r="L62" s="127"/>
    </row>
    <row r="63" spans="1:12" ht="13.5" customHeight="1" x14ac:dyDescent="0.3">
      <c r="A63" s="84"/>
      <c r="B63" s="84"/>
      <c r="C63" s="127"/>
      <c r="D63" s="127"/>
      <c r="E63" s="127"/>
      <c r="F63" s="127"/>
      <c r="G63" s="127"/>
      <c r="H63" s="127"/>
      <c r="I63" s="127"/>
      <c r="J63" s="127"/>
      <c r="K63" s="127"/>
      <c r="L63" s="127"/>
    </row>
    <row r="64" spans="1:12" ht="13.5" customHeight="1" x14ac:dyDescent="0.3">
      <c r="A64" s="84"/>
      <c r="B64" s="84"/>
      <c r="C64" s="127"/>
      <c r="D64" s="127"/>
      <c r="E64" s="127"/>
      <c r="F64" s="127"/>
      <c r="G64" s="127"/>
      <c r="H64" s="127"/>
      <c r="I64" s="127"/>
      <c r="J64" s="127"/>
      <c r="K64" s="127"/>
      <c r="L64" s="127"/>
    </row>
    <row r="65" spans="1:12" ht="13.5" customHeight="1" x14ac:dyDescent="0.3">
      <c r="A65" s="84"/>
      <c r="B65" s="84"/>
      <c r="C65" s="127"/>
      <c r="D65" s="127"/>
      <c r="E65" s="127"/>
      <c r="F65" s="127"/>
      <c r="G65" s="127"/>
      <c r="H65" s="127"/>
      <c r="I65" s="127"/>
      <c r="J65" s="127"/>
      <c r="K65" s="127"/>
      <c r="L65" s="127"/>
    </row>
    <row r="66" spans="1:12" ht="13.5" customHeight="1" x14ac:dyDescent="0.3">
      <c r="A66" s="84"/>
      <c r="B66" s="84"/>
      <c r="C66" s="127"/>
      <c r="D66" s="127"/>
      <c r="E66" s="127"/>
      <c r="F66" s="127"/>
      <c r="G66" s="127"/>
      <c r="H66" s="127"/>
      <c r="I66" s="127"/>
      <c r="J66" s="127"/>
      <c r="K66" s="127"/>
      <c r="L66" s="127"/>
    </row>
    <row r="67" spans="1:12" ht="13.5" customHeight="1" x14ac:dyDescent="0.3">
      <c r="A67" s="84"/>
      <c r="B67" s="84"/>
      <c r="C67" s="127"/>
      <c r="D67" s="127"/>
      <c r="E67" s="127"/>
      <c r="F67" s="127"/>
      <c r="G67" s="127"/>
      <c r="H67" s="127"/>
      <c r="I67" s="127"/>
      <c r="J67" s="127"/>
      <c r="K67" s="127"/>
      <c r="L67" s="127"/>
    </row>
    <row r="68" spans="1:12" ht="13.5" customHeight="1" x14ac:dyDescent="0.3">
      <c r="A68" s="84"/>
      <c r="B68" s="84"/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  <row r="69" spans="1:12" ht="13.5" customHeight="1" x14ac:dyDescent="0.3">
      <c r="A69" s="84"/>
      <c r="B69" s="84"/>
      <c r="C69" s="127"/>
      <c r="D69" s="127"/>
      <c r="E69" s="127"/>
      <c r="F69" s="127"/>
      <c r="G69" s="127"/>
      <c r="H69" s="127"/>
      <c r="I69" s="127"/>
      <c r="J69" s="127"/>
      <c r="K69" s="127"/>
      <c r="L69" s="127"/>
    </row>
    <row r="70" spans="1:12" ht="13.5" customHeight="1" x14ac:dyDescent="0.3">
      <c r="A70" s="84"/>
      <c r="B70" s="84"/>
      <c r="C70" s="127"/>
      <c r="D70" s="127"/>
      <c r="E70" s="127"/>
      <c r="F70" s="127"/>
      <c r="G70" s="127"/>
      <c r="H70" s="127"/>
      <c r="I70" s="127"/>
      <c r="J70" s="127"/>
      <c r="K70" s="127"/>
      <c r="L70" s="127"/>
    </row>
    <row r="71" spans="1:12" ht="13.5" customHeight="1" x14ac:dyDescent="0.3">
      <c r="A71" s="84"/>
      <c r="B71" s="84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1:12" ht="13.5" customHeight="1" x14ac:dyDescent="0.3">
      <c r="A72" s="84"/>
      <c r="B72" s="84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1:12" ht="13.5" customHeight="1" x14ac:dyDescent="0.3">
      <c r="A73" s="84"/>
      <c r="B73" s="84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1:12" ht="13.5" customHeight="1" x14ac:dyDescent="0.3">
      <c r="A74" s="84"/>
      <c r="B74" s="84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1:12" ht="13.5" customHeight="1" x14ac:dyDescent="0.3">
      <c r="A75" s="84"/>
      <c r="B75" s="84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1:12" ht="13.5" customHeight="1" x14ac:dyDescent="0.3">
      <c r="A76" s="84"/>
      <c r="B76" s="84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1:12" ht="13.5" customHeight="1" x14ac:dyDescent="0.3">
      <c r="A77" s="84"/>
      <c r="B77" s="84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1:12" ht="13.5" customHeight="1" x14ac:dyDescent="0.3">
      <c r="A78" s="84"/>
      <c r="B78" s="84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1:12" ht="13.5" customHeight="1" x14ac:dyDescent="0.3">
      <c r="A79" s="84"/>
      <c r="B79" s="84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1:12" ht="13.5" customHeight="1" x14ac:dyDescent="0.3">
      <c r="A80" s="84"/>
      <c r="B80" s="84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1:12" ht="13.5" customHeight="1" x14ac:dyDescent="0.3">
      <c r="A81" s="84"/>
      <c r="B81" s="84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1:12" ht="13.5" customHeight="1" x14ac:dyDescent="0.3">
      <c r="A82" s="84"/>
      <c r="B82" s="84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1:12" ht="13.5" customHeight="1" x14ac:dyDescent="0.3">
      <c r="A83" s="84"/>
      <c r="B83" s="84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1:12" ht="13.5" customHeight="1" x14ac:dyDescent="0.3">
      <c r="A84" s="84"/>
      <c r="B84" s="84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1:12" ht="13.5" customHeight="1" x14ac:dyDescent="0.3">
      <c r="A85" s="84"/>
      <c r="B85" s="84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1:12" ht="13.5" customHeight="1" x14ac:dyDescent="0.3">
      <c r="A86" s="84"/>
      <c r="B86" s="84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1:12" ht="13.5" customHeight="1" x14ac:dyDescent="0.3">
      <c r="A87" s="84"/>
      <c r="B87" s="84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1:12" ht="13.5" customHeight="1" x14ac:dyDescent="0.3">
      <c r="A88" s="84"/>
      <c r="B88" s="84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1:12" ht="13.5" customHeight="1" x14ac:dyDescent="0.3">
      <c r="A89" s="84"/>
      <c r="B89" s="84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1:12" ht="13.5" customHeight="1" x14ac:dyDescent="0.3">
      <c r="A90" s="84"/>
      <c r="B90" s="84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</sheetData>
  <autoFilter ref="H5:K48" xr:uid="{00000000-0009-0000-0000-000009000000}"/>
  <mergeCells count="11">
    <mergeCell ref="A1:L1"/>
    <mergeCell ref="H4:I4"/>
    <mergeCell ref="G3:G5"/>
    <mergeCell ref="J4:K4"/>
    <mergeCell ref="L3:L5"/>
    <mergeCell ref="B3:B5"/>
    <mergeCell ref="A3:A5"/>
    <mergeCell ref="C3:F3"/>
    <mergeCell ref="H3:K3"/>
    <mergeCell ref="E4:F4"/>
    <mergeCell ref="C4:D4"/>
  </mergeCells>
  <pageMargins left="0.75" right="0.25" top="0.75" bottom="0.25" header="0" footer="0"/>
  <pageSetup scale="7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V92"/>
  <sheetViews>
    <sheetView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Q1"/>
    </sheetView>
  </sheetViews>
  <sheetFormatPr defaultColWidth="14.296875" defaultRowHeight="15" customHeight="1" x14ac:dyDescent="0.3"/>
  <cols>
    <col min="1" max="1" width="4.3984375" style="99" customWidth="1"/>
    <col min="2" max="2" width="32" style="99" customWidth="1"/>
    <col min="3" max="3" width="8.59765625" style="99" customWidth="1"/>
    <col min="4" max="5" width="8.8984375" style="99" customWidth="1"/>
    <col min="6" max="6" width="8.3984375" style="99" customWidth="1"/>
    <col min="7" max="7" width="9" style="99" customWidth="1"/>
    <col min="8" max="8" width="8.8984375" style="99" customWidth="1"/>
    <col min="9" max="9" width="11.796875" style="99" customWidth="1"/>
    <col min="10" max="10" width="8.8984375" style="99" customWidth="1"/>
    <col min="11" max="11" width="9.296875" style="99" customWidth="1"/>
    <col min="12" max="12" width="10.19921875" style="99" customWidth="1"/>
    <col min="13" max="13" width="10.5" style="99" customWidth="1"/>
    <col min="14" max="14" width="10.3984375" style="99" customWidth="1"/>
    <col min="15" max="15" width="9.8984375" style="99" customWidth="1"/>
    <col min="16" max="16" width="10.796875" style="99" customWidth="1"/>
    <col min="17" max="17" width="9" style="99" customWidth="1"/>
    <col min="18" max="16384" width="14.296875" style="99"/>
  </cols>
  <sheetData>
    <row r="1" spans="1:17" ht="15" customHeight="1" x14ac:dyDescent="0.3">
      <c r="A1" s="467" t="s">
        <v>1056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 ht="15" customHeight="1" x14ac:dyDescent="0.3">
      <c r="A2" s="85"/>
      <c r="B2" s="86" t="s">
        <v>73</v>
      </c>
      <c r="C2" s="128"/>
      <c r="D2" s="128"/>
      <c r="E2" s="127"/>
      <c r="F2" s="127" t="s">
        <v>74</v>
      </c>
      <c r="G2" s="254"/>
      <c r="H2" s="127"/>
      <c r="I2" s="128" t="s">
        <v>124</v>
      </c>
      <c r="J2" s="128"/>
      <c r="K2" s="128"/>
      <c r="L2" s="255"/>
      <c r="M2" s="128"/>
      <c r="N2" s="128"/>
      <c r="O2" s="127"/>
      <c r="P2" s="127"/>
      <c r="Q2" s="254"/>
    </row>
    <row r="3" spans="1:17" ht="34.5" customHeight="1" x14ac:dyDescent="0.3">
      <c r="A3" s="502" t="s">
        <v>0</v>
      </c>
      <c r="B3" s="502" t="s">
        <v>76</v>
      </c>
      <c r="C3" s="503" t="s">
        <v>125</v>
      </c>
      <c r="D3" s="504"/>
      <c r="E3" s="504"/>
      <c r="F3" s="504"/>
      <c r="G3" s="498"/>
      <c r="H3" s="503" t="s">
        <v>126</v>
      </c>
      <c r="I3" s="504"/>
      <c r="J3" s="504"/>
      <c r="K3" s="504"/>
      <c r="L3" s="498"/>
      <c r="M3" s="497" t="s">
        <v>127</v>
      </c>
      <c r="N3" s="504"/>
      <c r="O3" s="504"/>
      <c r="P3" s="504"/>
      <c r="Q3" s="498"/>
    </row>
    <row r="4" spans="1:17" ht="24.75" customHeight="1" x14ac:dyDescent="0.3">
      <c r="A4" s="500"/>
      <c r="B4" s="500"/>
      <c r="C4" s="497" t="s">
        <v>120</v>
      </c>
      <c r="D4" s="498"/>
      <c r="E4" s="497" t="s">
        <v>121</v>
      </c>
      <c r="F4" s="498"/>
      <c r="G4" s="505" t="s">
        <v>118</v>
      </c>
      <c r="H4" s="497" t="s">
        <v>120</v>
      </c>
      <c r="I4" s="498"/>
      <c r="J4" s="497" t="s">
        <v>121</v>
      </c>
      <c r="K4" s="498"/>
      <c r="L4" s="505" t="s">
        <v>118</v>
      </c>
      <c r="M4" s="497" t="s">
        <v>120</v>
      </c>
      <c r="N4" s="498"/>
      <c r="O4" s="497" t="s">
        <v>121</v>
      </c>
      <c r="P4" s="498"/>
      <c r="Q4" s="505" t="s">
        <v>118</v>
      </c>
    </row>
    <row r="5" spans="1:17" ht="15" customHeight="1" x14ac:dyDescent="0.3">
      <c r="A5" s="501"/>
      <c r="B5" s="501"/>
      <c r="C5" s="139" t="s">
        <v>82</v>
      </c>
      <c r="D5" s="139" t="s">
        <v>83</v>
      </c>
      <c r="E5" s="139" t="s">
        <v>82</v>
      </c>
      <c r="F5" s="139" t="s">
        <v>83</v>
      </c>
      <c r="G5" s="501"/>
      <c r="H5" s="139" t="s">
        <v>82</v>
      </c>
      <c r="I5" s="139" t="s">
        <v>83</v>
      </c>
      <c r="J5" s="139" t="s">
        <v>82</v>
      </c>
      <c r="K5" s="139" t="s">
        <v>83</v>
      </c>
      <c r="L5" s="501"/>
      <c r="M5" s="139" t="s">
        <v>82</v>
      </c>
      <c r="N5" s="139" t="s">
        <v>83</v>
      </c>
      <c r="O5" s="139" t="s">
        <v>82</v>
      </c>
      <c r="P5" s="139" t="s">
        <v>83</v>
      </c>
      <c r="Q5" s="501"/>
    </row>
    <row r="6" spans="1:17" ht="13.5" customHeight="1" x14ac:dyDescent="0.3">
      <c r="A6" s="140">
        <v>1</v>
      </c>
      <c r="B6" s="109" t="s">
        <v>6</v>
      </c>
      <c r="C6" s="313">
        <v>1151</v>
      </c>
      <c r="D6" s="322">
        <v>7512</v>
      </c>
      <c r="E6" s="110">
        <v>1553</v>
      </c>
      <c r="F6" s="110">
        <v>7866.8600000000015</v>
      </c>
      <c r="G6" s="248">
        <f t="shared" ref="G6:G55" si="0">F6*100/D6</f>
        <v>104.72390841320555</v>
      </c>
      <c r="H6" s="313">
        <v>2348</v>
      </c>
      <c r="I6" s="322">
        <v>171671</v>
      </c>
      <c r="J6" s="110">
        <v>1948</v>
      </c>
      <c r="K6" s="110">
        <v>138427.52000000002</v>
      </c>
      <c r="L6" s="248">
        <f t="shared" ref="L6:L55" si="1">K6*100/I6</f>
        <v>80.635354835703183</v>
      </c>
      <c r="M6" s="110">
        <f>'ACP_Agri_9(i)'!C6+'ACP_Agri_9(ii)'!C6+'ACP_Agri_9(ii)'!H6</f>
        <v>123839</v>
      </c>
      <c r="N6" s="110">
        <f>'ACP_Agri_9(i)'!D6+'ACP_Agri_9(ii)'!D6+'ACP_Agri_9(ii)'!I6</f>
        <v>458471</v>
      </c>
      <c r="O6" s="110">
        <f>'ACP_Agri_9(i)'!E6+'ACP_Agri_9(ii)'!E6+'ACP_Agri_9(ii)'!J6</f>
        <v>107995</v>
      </c>
      <c r="P6" s="110">
        <f>'ACP_Agri_9(i)'!F6+'ACP_Agri_9(ii)'!F6+'ACP_Agri_9(ii)'!K6</f>
        <v>454168.66999999987</v>
      </c>
      <c r="Q6" s="248">
        <f t="shared" ref="Q6:Q55" si="2">P6*100/N6</f>
        <v>99.061591681916596</v>
      </c>
    </row>
    <row r="7" spans="1:17" ht="13.5" customHeight="1" x14ac:dyDescent="0.3">
      <c r="A7" s="140">
        <v>2</v>
      </c>
      <c r="B7" s="109" t="s">
        <v>7</v>
      </c>
      <c r="C7" s="313">
        <v>245</v>
      </c>
      <c r="D7" s="322">
        <v>9046</v>
      </c>
      <c r="E7" s="110">
        <v>102</v>
      </c>
      <c r="F7" s="110">
        <v>5193.6900000000014</v>
      </c>
      <c r="G7" s="248">
        <f t="shared" si="0"/>
        <v>57.414216228167156</v>
      </c>
      <c r="H7" s="313">
        <v>18298</v>
      </c>
      <c r="I7" s="322">
        <v>100684</v>
      </c>
      <c r="J7" s="110">
        <v>12150</v>
      </c>
      <c r="K7" s="110">
        <v>81391.069999999978</v>
      </c>
      <c r="L7" s="248">
        <f t="shared" si="1"/>
        <v>80.838137141949048</v>
      </c>
      <c r="M7" s="110">
        <f>'ACP_Agri_9(i)'!C7+'ACP_Agri_9(ii)'!C7+'ACP_Agri_9(ii)'!H7</f>
        <v>549016</v>
      </c>
      <c r="N7" s="110">
        <f>'ACP_Agri_9(i)'!D7+'ACP_Agri_9(ii)'!D7+'ACP_Agri_9(ii)'!I7</f>
        <v>1322152</v>
      </c>
      <c r="O7" s="110">
        <f>'ACP_Agri_9(i)'!E7+'ACP_Agri_9(ii)'!E7+'ACP_Agri_9(ii)'!J7</f>
        <v>466558</v>
      </c>
      <c r="P7" s="110">
        <f>'ACP_Agri_9(i)'!F7+'ACP_Agri_9(ii)'!F7+'ACP_Agri_9(ii)'!K7</f>
        <v>1205137.1999999995</v>
      </c>
      <c r="Q7" s="248">
        <f t="shared" si="2"/>
        <v>91.149671142198443</v>
      </c>
    </row>
    <row r="8" spans="1:17" ht="13.5" customHeight="1" x14ac:dyDescent="0.3">
      <c r="A8" s="140">
        <v>3</v>
      </c>
      <c r="B8" s="109" t="s">
        <v>8</v>
      </c>
      <c r="C8" s="313">
        <v>2169</v>
      </c>
      <c r="D8" s="322">
        <v>8606</v>
      </c>
      <c r="E8" s="110">
        <v>377</v>
      </c>
      <c r="F8" s="110">
        <v>6219.5000000000018</v>
      </c>
      <c r="G8" s="248">
        <f t="shared" si="0"/>
        <v>72.269346967232195</v>
      </c>
      <c r="H8" s="313">
        <v>13203</v>
      </c>
      <c r="I8" s="322">
        <v>30174</v>
      </c>
      <c r="J8" s="110">
        <v>15425</v>
      </c>
      <c r="K8" s="110">
        <v>90970.01999999999</v>
      </c>
      <c r="L8" s="248">
        <f t="shared" si="1"/>
        <v>301.48478822827593</v>
      </c>
      <c r="M8" s="110">
        <f>'ACP_Agri_9(i)'!C8+'ACP_Agri_9(ii)'!C8+'ACP_Agri_9(ii)'!H8</f>
        <v>62875</v>
      </c>
      <c r="N8" s="110">
        <f>'ACP_Agri_9(i)'!D8+'ACP_Agri_9(ii)'!D8+'ACP_Agri_9(ii)'!I8</f>
        <v>129059</v>
      </c>
      <c r="O8" s="110">
        <f>'ACP_Agri_9(i)'!E8+'ACP_Agri_9(ii)'!E8+'ACP_Agri_9(ii)'!J8</f>
        <v>35967</v>
      </c>
      <c r="P8" s="110">
        <f>'ACP_Agri_9(i)'!F8+'ACP_Agri_9(ii)'!F8+'ACP_Agri_9(ii)'!K8</f>
        <v>196788.18</v>
      </c>
      <c r="Q8" s="248">
        <f t="shared" si="2"/>
        <v>152.47923817788762</v>
      </c>
    </row>
    <row r="9" spans="1:17" ht="13.5" customHeight="1" x14ac:dyDescent="0.3">
      <c r="A9" s="140">
        <v>4</v>
      </c>
      <c r="B9" s="109" t="s">
        <v>9</v>
      </c>
      <c r="C9" s="313">
        <v>290</v>
      </c>
      <c r="D9" s="322">
        <v>47503</v>
      </c>
      <c r="E9" s="110">
        <v>152</v>
      </c>
      <c r="F9" s="110">
        <v>9842.01</v>
      </c>
      <c r="G9" s="248">
        <f t="shared" si="0"/>
        <v>20.718712502368273</v>
      </c>
      <c r="H9" s="313">
        <v>1149</v>
      </c>
      <c r="I9" s="322">
        <v>15484</v>
      </c>
      <c r="J9" s="110">
        <v>1380</v>
      </c>
      <c r="K9" s="110">
        <v>20507.520000000011</v>
      </c>
      <c r="L9" s="248">
        <f t="shared" si="1"/>
        <v>132.44329630586418</v>
      </c>
      <c r="M9" s="110">
        <f>'ACP_Agri_9(i)'!C9+'ACP_Agri_9(ii)'!C9+'ACP_Agri_9(ii)'!H9</f>
        <v>128267</v>
      </c>
      <c r="N9" s="110">
        <f>'ACP_Agri_9(i)'!D9+'ACP_Agri_9(ii)'!D9+'ACP_Agri_9(ii)'!I9</f>
        <v>372074</v>
      </c>
      <c r="O9" s="110">
        <f>'ACP_Agri_9(i)'!E9+'ACP_Agri_9(ii)'!E9+'ACP_Agri_9(ii)'!J9</f>
        <v>100827</v>
      </c>
      <c r="P9" s="110">
        <f>'ACP_Agri_9(i)'!F9+'ACP_Agri_9(ii)'!F9+'ACP_Agri_9(ii)'!K9</f>
        <v>338741.98999999987</v>
      </c>
      <c r="Q9" s="248">
        <f t="shared" si="2"/>
        <v>91.04156431247543</v>
      </c>
    </row>
    <row r="10" spans="1:17" ht="13.5" customHeight="1" x14ac:dyDescent="0.3">
      <c r="A10" s="140">
        <v>5</v>
      </c>
      <c r="B10" s="109" t="s">
        <v>10</v>
      </c>
      <c r="C10" s="313">
        <v>255</v>
      </c>
      <c r="D10" s="322">
        <v>8551</v>
      </c>
      <c r="E10" s="110">
        <v>716</v>
      </c>
      <c r="F10" s="110">
        <v>22326.44</v>
      </c>
      <c r="G10" s="248">
        <f t="shared" si="0"/>
        <v>261.09741550695827</v>
      </c>
      <c r="H10" s="313">
        <v>1986</v>
      </c>
      <c r="I10" s="322">
        <v>62663</v>
      </c>
      <c r="J10" s="110">
        <v>1382</v>
      </c>
      <c r="K10" s="110">
        <v>48897.760000000009</v>
      </c>
      <c r="L10" s="248">
        <f t="shared" si="1"/>
        <v>78.032906180680797</v>
      </c>
      <c r="M10" s="110">
        <f>'ACP_Agri_9(i)'!C10+'ACP_Agri_9(ii)'!C10+'ACP_Agri_9(ii)'!H10</f>
        <v>675824</v>
      </c>
      <c r="N10" s="110">
        <f>'ACP_Agri_9(i)'!D10+'ACP_Agri_9(ii)'!D10+'ACP_Agri_9(ii)'!I10</f>
        <v>967963</v>
      </c>
      <c r="O10" s="110">
        <f>'ACP_Agri_9(i)'!E10+'ACP_Agri_9(ii)'!E10+'ACP_Agri_9(ii)'!J10</f>
        <v>515178</v>
      </c>
      <c r="P10" s="110">
        <f>'ACP_Agri_9(i)'!F10+'ACP_Agri_9(ii)'!F10+'ACP_Agri_9(ii)'!K10</f>
        <v>901752.9</v>
      </c>
      <c r="Q10" s="248">
        <f t="shared" si="2"/>
        <v>93.159852184432665</v>
      </c>
    </row>
    <row r="11" spans="1:17" ht="13.5" customHeight="1" x14ac:dyDescent="0.3">
      <c r="A11" s="140">
        <v>6</v>
      </c>
      <c r="B11" s="109" t="s">
        <v>11</v>
      </c>
      <c r="C11" s="313">
        <v>52</v>
      </c>
      <c r="D11" s="322">
        <v>4181</v>
      </c>
      <c r="E11" s="110">
        <v>326</v>
      </c>
      <c r="F11" s="110">
        <v>2454.5599999999986</v>
      </c>
      <c r="G11" s="248">
        <f t="shared" si="0"/>
        <v>58.70748624730922</v>
      </c>
      <c r="H11" s="313">
        <v>368</v>
      </c>
      <c r="I11" s="322">
        <v>34830</v>
      </c>
      <c r="J11" s="110">
        <v>254</v>
      </c>
      <c r="K11" s="110">
        <v>69675.960000000006</v>
      </c>
      <c r="L11" s="248">
        <f t="shared" si="1"/>
        <v>200.04582256675283</v>
      </c>
      <c r="M11" s="110">
        <f>'ACP_Agri_9(i)'!C11+'ACP_Agri_9(ii)'!C11+'ACP_Agri_9(ii)'!H11</f>
        <v>98386</v>
      </c>
      <c r="N11" s="110">
        <f>'ACP_Agri_9(i)'!D11+'ACP_Agri_9(ii)'!D11+'ACP_Agri_9(ii)'!I11</f>
        <v>206967</v>
      </c>
      <c r="O11" s="110">
        <f>'ACP_Agri_9(i)'!E11+'ACP_Agri_9(ii)'!E11+'ACP_Agri_9(ii)'!J11</f>
        <v>84694</v>
      </c>
      <c r="P11" s="110">
        <f>'ACP_Agri_9(i)'!F11+'ACP_Agri_9(ii)'!F11+'ACP_Agri_9(ii)'!K11</f>
        <v>234827.34999999998</v>
      </c>
      <c r="Q11" s="248">
        <f t="shared" si="2"/>
        <v>113.46125227693302</v>
      </c>
    </row>
    <row r="12" spans="1:17" ht="13.5" customHeight="1" x14ac:dyDescent="0.3">
      <c r="A12" s="140">
        <v>7</v>
      </c>
      <c r="B12" s="109" t="s">
        <v>12</v>
      </c>
      <c r="C12" s="313">
        <v>31</v>
      </c>
      <c r="D12" s="322">
        <v>230</v>
      </c>
      <c r="E12" s="110">
        <v>59</v>
      </c>
      <c r="F12" s="110">
        <v>274.12</v>
      </c>
      <c r="G12" s="248">
        <f t="shared" si="0"/>
        <v>119.18260869565218</v>
      </c>
      <c r="H12" s="313">
        <v>67</v>
      </c>
      <c r="I12" s="322">
        <v>2395</v>
      </c>
      <c r="J12" s="110">
        <v>140</v>
      </c>
      <c r="K12" s="110">
        <v>65975.11</v>
      </c>
      <c r="L12" s="248">
        <f t="shared" si="1"/>
        <v>2754.7018789144049</v>
      </c>
      <c r="M12" s="110">
        <f>'ACP_Agri_9(i)'!C12+'ACP_Agri_9(ii)'!C12+'ACP_Agri_9(ii)'!H12</f>
        <v>7857</v>
      </c>
      <c r="N12" s="110">
        <f>'ACP_Agri_9(i)'!D12+'ACP_Agri_9(ii)'!D12+'ACP_Agri_9(ii)'!I12</f>
        <v>26696</v>
      </c>
      <c r="O12" s="110">
        <f>'ACP_Agri_9(i)'!E12+'ACP_Agri_9(ii)'!E12+'ACP_Agri_9(ii)'!J12</f>
        <v>8018</v>
      </c>
      <c r="P12" s="110">
        <f>'ACP_Agri_9(i)'!F12+'ACP_Agri_9(ii)'!F12+'ACP_Agri_9(ii)'!K12</f>
        <v>94504.16</v>
      </c>
      <c r="Q12" s="248">
        <f t="shared" si="2"/>
        <v>354.00119868145043</v>
      </c>
    </row>
    <row r="13" spans="1:17" ht="13.5" customHeight="1" x14ac:dyDescent="0.3">
      <c r="A13" s="140">
        <v>8</v>
      </c>
      <c r="B13" s="109" t="s">
        <v>967</v>
      </c>
      <c r="C13" s="313">
        <v>1</v>
      </c>
      <c r="D13" s="322">
        <v>6</v>
      </c>
      <c r="E13" s="110">
        <v>10</v>
      </c>
      <c r="F13" s="110">
        <v>461.06999999999994</v>
      </c>
      <c r="G13" s="248">
        <f t="shared" si="0"/>
        <v>7684.4999999999991</v>
      </c>
      <c r="H13" s="313">
        <v>101</v>
      </c>
      <c r="I13" s="322">
        <v>1250</v>
      </c>
      <c r="J13" s="110">
        <v>307</v>
      </c>
      <c r="K13" s="110">
        <v>6780.58</v>
      </c>
      <c r="L13" s="248">
        <f t="shared" si="1"/>
        <v>542.44640000000004</v>
      </c>
      <c r="M13" s="110">
        <f>'ACP_Agri_9(i)'!C13+'ACP_Agri_9(ii)'!C13+'ACP_Agri_9(ii)'!H13</f>
        <v>2030</v>
      </c>
      <c r="N13" s="110">
        <f>'ACP_Agri_9(i)'!D13+'ACP_Agri_9(ii)'!D13+'ACP_Agri_9(ii)'!I13</f>
        <v>5474</v>
      </c>
      <c r="O13" s="110">
        <f>'ACP_Agri_9(i)'!E13+'ACP_Agri_9(ii)'!E13+'ACP_Agri_9(ii)'!J13</f>
        <v>5522</v>
      </c>
      <c r="P13" s="110">
        <f>'ACP_Agri_9(i)'!F13+'ACP_Agri_9(ii)'!F13+'ACP_Agri_9(ii)'!K13</f>
        <v>22499.73</v>
      </c>
      <c r="Q13" s="248">
        <f t="shared" si="2"/>
        <v>411.02904640116918</v>
      </c>
    </row>
    <row r="14" spans="1:17" ht="13.5" customHeight="1" x14ac:dyDescent="0.3">
      <c r="A14" s="140">
        <v>9</v>
      </c>
      <c r="B14" s="109" t="s">
        <v>13</v>
      </c>
      <c r="C14" s="313">
        <v>517</v>
      </c>
      <c r="D14" s="322">
        <v>3997</v>
      </c>
      <c r="E14" s="110">
        <v>175</v>
      </c>
      <c r="F14" s="110">
        <v>8642.9499999999989</v>
      </c>
      <c r="G14" s="248">
        <f t="shared" si="0"/>
        <v>216.23592694520889</v>
      </c>
      <c r="H14" s="313">
        <v>903</v>
      </c>
      <c r="I14" s="322">
        <v>84680</v>
      </c>
      <c r="J14" s="110">
        <v>717</v>
      </c>
      <c r="K14" s="110">
        <v>138049.41999999995</v>
      </c>
      <c r="L14" s="248">
        <f t="shared" si="1"/>
        <v>163.0248228625413</v>
      </c>
      <c r="M14" s="110">
        <f>'ACP_Agri_9(i)'!C14+'ACP_Agri_9(ii)'!C14+'ACP_Agri_9(ii)'!H14</f>
        <v>120508</v>
      </c>
      <c r="N14" s="110">
        <f>'ACP_Agri_9(i)'!D14+'ACP_Agri_9(ii)'!D14+'ACP_Agri_9(ii)'!I14</f>
        <v>604369</v>
      </c>
      <c r="O14" s="110">
        <f>'ACP_Agri_9(i)'!E14+'ACP_Agri_9(ii)'!E14+'ACP_Agri_9(ii)'!J14</f>
        <v>87351</v>
      </c>
      <c r="P14" s="110">
        <f>'ACP_Agri_9(i)'!F14+'ACP_Agri_9(ii)'!F14+'ACP_Agri_9(ii)'!K14</f>
        <v>498454.14999999991</v>
      </c>
      <c r="Q14" s="248">
        <f t="shared" si="2"/>
        <v>82.475135223679558</v>
      </c>
    </row>
    <row r="15" spans="1:17" ht="13.5" customHeight="1" x14ac:dyDescent="0.3">
      <c r="A15" s="140">
        <v>10</v>
      </c>
      <c r="B15" s="109" t="s">
        <v>14</v>
      </c>
      <c r="C15" s="313">
        <v>122</v>
      </c>
      <c r="D15" s="322">
        <v>11276</v>
      </c>
      <c r="E15" s="110">
        <v>984</v>
      </c>
      <c r="F15" s="110">
        <v>30726.199999999983</v>
      </c>
      <c r="G15" s="248">
        <f t="shared" si="0"/>
        <v>272.49201844625736</v>
      </c>
      <c r="H15" s="313">
        <v>2754</v>
      </c>
      <c r="I15" s="322">
        <v>256531</v>
      </c>
      <c r="J15" s="110">
        <v>10560</v>
      </c>
      <c r="K15" s="110">
        <v>285303.91000000021</v>
      </c>
      <c r="L15" s="248">
        <f t="shared" si="1"/>
        <v>111.21615321345188</v>
      </c>
      <c r="M15" s="110">
        <f>'ACP_Agri_9(i)'!C15+'ACP_Agri_9(ii)'!C15+'ACP_Agri_9(ii)'!H15</f>
        <v>573014</v>
      </c>
      <c r="N15" s="110">
        <f>'ACP_Agri_9(i)'!D15+'ACP_Agri_9(ii)'!D15+'ACP_Agri_9(ii)'!I15</f>
        <v>1551347</v>
      </c>
      <c r="O15" s="110">
        <f>'ACP_Agri_9(i)'!E15+'ACP_Agri_9(ii)'!E15+'ACP_Agri_9(ii)'!J15</f>
        <v>432317</v>
      </c>
      <c r="P15" s="110">
        <f>'ACP_Agri_9(i)'!F15+'ACP_Agri_9(ii)'!F15+'ACP_Agri_9(ii)'!K15</f>
        <v>1661738.060000001</v>
      </c>
      <c r="Q15" s="248">
        <f t="shared" si="2"/>
        <v>107.11581999385056</v>
      </c>
    </row>
    <row r="16" spans="1:17" ht="13.5" customHeight="1" x14ac:dyDescent="0.3">
      <c r="A16" s="140">
        <v>11</v>
      </c>
      <c r="B16" s="109" t="s">
        <v>15</v>
      </c>
      <c r="C16" s="313">
        <v>88</v>
      </c>
      <c r="D16" s="322">
        <v>3307</v>
      </c>
      <c r="E16" s="110">
        <v>105</v>
      </c>
      <c r="F16" s="110">
        <v>5327.7899999999991</v>
      </c>
      <c r="G16" s="248">
        <f t="shared" si="0"/>
        <v>161.10644088297548</v>
      </c>
      <c r="H16" s="313">
        <v>219</v>
      </c>
      <c r="I16" s="322">
        <v>7312</v>
      </c>
      <c r="J16" s="110">
        <v>241</v>
      </c>
      <c r="K16" s="110">
        <v>9234.9699999999993</v>
      </c>
      <c r="L16" s="248">
        <f t="shared" si="1"/>
        <v>126.29882385120348</v>
      </c>
      <c r="M16" s="110">
        <f>'ACP_Agri_9(i)'!C16+'ACP_Agri_9(ii)'!C16+'ACP_Agri_9(ii)'!H16</f>
        <v>30045</v>
      </c>
      <c r="N16" s="110">
        <f>'ACP_Agri_9(i)'!D16+'ACP_Agri_9(ii)'!D16+'ACP_Agri_9(ii)'!I16</f>
        <v>78904</v>
      </c>
      <c r="O16" s="110">
        <f>'ACP_Agri_9(i)'!E16+'ACP_Agri_9(ii)'!E16+'ACP_Agri_9(ii)'!J16</f>
        <v>15830</v>
      </c>
      <c r="P16" s="110">
        <f>'ACP_Agri_9(i)'!F16+'ACP_Agri_9(ii)'!F16+'ACP_Agri_9(ii)'!K16</f>
        <v>54840.820000000007</v>
      </c>
      <c r="Q16" s="248">
        <f t="shared" si="2"/>
        <v>69.503219101693205</v>
      </c>
    </row>
    <row r="17" spans="1:22" ht="13.5" customHeight="1" x14ac:dyDescent="0.3">
      <c r="A17" s="140">
        <v>12</v>
      </c>
      <c r="B17" s="109" t="s">
        <v>16</v>
      </c>
      <c r="C17" s="313">
        <v>577</v>
      </c>
      <c r="D17" s="322">
        <v>4086</v>
      </c>
      <c r="E17" s="110">
        <v>51</v>
      </c>
      <c r="F17" s="110">
        <v>1668.4199999999998</v>
      </c>
      <c r="G17" s="248">
        <f t="shared" si="0"/>
        <v>40.832599118942724</v>
      </c>
      <c r="H17" s="313">
        <v>13286</v>
      </c>
      <c r="I17" s="322">
        <v>110405</v>
      </c>
      <c r="J17" s="110">
        <v>1576</v>
      </c>
      <c r="K17" s="110">
        <v>137315.94999999995</v>
      </c>
      <c r="L17" s="248">
        <f t="shared" si="1"/>
        <v>124.37475657805349</v>
      </c>
      <c r="M17" s="110">
        <f>'ACP_Agri_9(i)'!C17+'ACP_Agri_9(ii)'!C17+'ACP_Agri_9(ii)'!H17</f>
        <v>182581</v>
      </c>
      <c r="N17" s="110">
        <f>'ACP_Agri_9(i)'!D17+'ACP_Agri_9(ii)'!D17+'ACP_Agri_9(ii)'!I17</f>
        <v>503845</v>
      </c>
      <c r="O17" s="110">
        <f>'ACP_Agri_9(i)'!E17+'ACP_Agri_9(ii)'!E17+'ACP_Agri_9(ii)'!J17</f>
        <v>150139</v>
      </c>
      <c r="P17" s="110">
        <f>'ACP_Agri_9(i)'!F17+'ACP_Agri_9(ii)'!F17+'ACP_Agri_9(ii)'!K17</f>
        <v>533421.81999999983</v>
      </c>
      <c r="Q17" s="248">
        <f t="shared" si="2"/>
        <v>105.87022199287476</v>
      </c>
    </row>
    <row r="18" spans="1:22" s="132" customFormat="1" ht="13.5" customHeight="1" x14ac:dyDescent="0.3">
      <c r="A18" s="139"/>
      <c r="B18" s="111" t="s">
        <v>17</v>
      </c>
      <c r="C18" s="315">
        <f>SUM(C6:C17)</f>
        <v>5498</v>
      </c>
      <c r="D18" s="319">
        <f>SUM(D6:D17)</f>
        <v>108301</v>
      </c>
      <c r="E18" s="141">
        <f>SUM(E6:E17)</f>
        <v>4610</v>
      </c>
      <c r="F18" s="141">
        <f>SUM(F6:F17)</f>
        <v>101003.60999999997</v>
      </c>
      <c r="G18" s="250">
        <f t="shared" si="0"/>
        <v>93.261936639550854</v>
      </c>
      <c r="H18" s="315">
        <f>SUM(H6:H17)</f>
        <v>54682</v>
      </c>
      <c r="I18" s="319">
        <f>SUM(I6:I17)</f>
        <v>878079</v>
      </c>
      <c r="J18" s="141">
        <f>SUM(J6:J17)</f>
        <v>46080</v>
      </c>
      <c r="K18" s="141">
        <f>SUM(K6:K17)</f>
        <v>1092529.79</v>
      </c>
      <c r="L18" s="250">
        <f t="shared" si="1"/>
        <v>124.42272164577447</v>
      </c>
      <c r="M18" s="141">
        <f>'ACP_Agri_9(i)'!C18+'ACP_Agri_9(ii)'!C18+'ACP_Agri_9(ii)'!H18</f>
        <v>2554242</v>
      </c>
      <c r="N18" s="141">
        <f>'ACP_Agri_9(i)'!D18+'ACP_Agri_9(ii)'!D18+'ACP_Agri_9(ii)'!I18</f>
        <v>6227321</v>
      </c>
      <c r="O18" s="141">
        <f>'ACP_Agri_9(i)'!E18+'ACP_Agri_9(ii)'!E18+'ACP_Agri_9(ii)'!J18</f>
        <v>2010396</v>
      </c>
      <c r="P18" s="141">
        <f>'ACP_Agri_9(i)'!F18+'ACP_Agri_9(ii)'!F18+'ACP_Agri_9(ii)'!K18</f>
        <v>6196875.0300000003</v>
      </c>
      <c r="Q18" s="250">
        <f t="shared" si="2"/>
        <v>99.511090403080232</v>
      </c>
    </row>
    <row r="19" spans="1:22" ht="13.5" customHeight="1" x14ac:dyDescent="0.3">
      <c r="A19" s="140">
        <v>13</v>
      </c>
      <c r="B19" s="109" t="s">
        <v>18</v>
      </c>
      <c r="C19" s="313">
        <v>99</v>
      </c>
      <c r="D19" s="322">
        <v>8579</v>
      </c>
      <c r="E19" s="110">
        <v>16</v>
      </c>
      <c r="F19" s="110">
        <v>2763.1800000000003</v>
      </c>
      <c r="G19" s="248">
        <f t="shared" si="0"/>
        <v>32.208649026693088</v>
      </c>
      <c r="H19" s="313">
        <v>2782</v>
      </c>
      <c r="I19" s="322">
        <v>423671</v>
      </c>
      <c r="J19" s="110">
        <v>2352</v>
      </c>
      <c r="K19" s="110">
        <v>342071.62</v>
      </c>
      <c r="L19" s="248">
        <f t="shared" si="1"/>
        <v>80.739918474476653</v>
      </c>
      <c r="M19" s="110">
        <f>'ACP_Agri_9(i)'!C19+'ACP_Agri_9(ii)'!C19+'ACP_Agri_9(ii)'!H19</f>
        <v>105805</v>
      </c>
      <c r="N19" s="110">
        <f>'ACP_Agri_9(i)'!D19+'ACP_Agri_9(ii)'!D19+'ACP_Agri_9(ii)'!I19</f>
        <v>741977</v>
      </c>
      <c r="O19" s="110">
        <f>'ACP_Agri_9(i)'!E19+'ACP_Agri_9(ii)'!E19+'ACP_Agri_9(ii)'!J19</f>
        <v>95877</v>
      </c>
      <c r="P19" s="110">
        <f>'ACP_Agri_9(i)'!F19+'ACP_Agri_9(ii)'!F19+'ACP_Agri_9(ii)'!K19</f>
        <v>475264.09000000008</v>
      </c>
      <c r="Q19" s="248">
        <f t="shared" si="2"/>
        <v>64.053749644530768</v>
      </c>
      <c r="U19" s="276"/>
      <c r="V19" s="276"/>
    </row>
    <row r="20" spans="1:22" ht="13.5" customHeight="1" x14ac:dyDescent="0.3">
      <c r="A20" s="140">
        <v>14</v>
      </c>
      <c r="B20" s="109" t="s">
        <v>19</v>
      </c>
      <c r="C20" s="313">
        <v>167</v>
      </c>
      <c r="D20" s="322">
        <v>882</v>
      </c>
      <c r="E20" s="110">
        <v>0</v>
      </c>
      <c r="F20" s="110">
        <v>0</v>
      </c>
      <c r="G20" s="248">
        <f t="shared" si="0"/>
        <v>0</v>
      </c>
      <c r="H20" s="313">
        <v>3746</v>
      </c>
      <c r="I20" s="322">
        <v>8957</v>
      </c>
      <c r="J20" s="110">
        <v>2815</v>
      </c>
      <c r="K20" s="110">
        <v>8242.9200000000037</v>
      </c>
      <c r="L20" s="248">
        <f t="shared" si="1"/>
        <v>92.027687841911387</v>
      </c>
      <c r="M20" s="110">
        <f>'ACP_Agri_9(i)'!C20+'ACP_Agri_9(ii)'!C20+'ACP_Agri_9(ii)'!H20</f>
        <v>47504</v>
      </c>
      <c r="N20" s="110">
        <f>'ACP_Agri_9(i)'!D20+'ACP_Agri_9(ii)'!D20+'ACP_Agri_9(ii)'!I20</f>
        <v>53567</v>
      </c>
      <c r="O20" s="110">
        <f>'ACP_Agri_9(i)'!E20+'ACP_Agri_9(ii)'!E20+'ACP_Agri_9(ii)'!J20</f>
        <v>105706</v>
      </c>
      <c r="P20" s="110">
        <f>'ACP_Agri_9(i)'!F20+'ACP_Agri_9(ii)'!F20+'ACP_Agri_9(ii)'!K20</f>
        <v>99918.959999999948</v>
      </c>
      <c r="Q20" s="248">
        <f t="shared" si="2"/>
        <v>186.53081188044868</v>
      </c>
      <c r="U20" s="276"/>
      <c r="V20" s="276"/>
    </row>
    <row r="21" spans="1:22" ht="13.5" customHeight="1" x14ac:dyDescent="0.3">
      <c r="A21" s="140">
        <v>15</v>
      </c>
      <c r="B21" s="109" t="s">
        <v>20</v>
      </c>
      <c r="C21" s="313">
        <v>0</v>
      </c>
      <c r="D21" s="322">
        <v>0</v>
      </c>
      <c r="E21" s="110">
        <v>0</v>
      </c>
      <c r="F21" s="110">
        <v>0</v>
      </c>
      <c r="G21" s="248">
        <v>0</v>
      </c>
      <c r="H21" s="313">
        <v>1</v>
      </c>
      <c r="I21" s="322">
        <v>6</v>
      </c>
      <c r="J21" s="110">
        <v>0</v>
      </c>
      <c r="K21" s="110">
        <v>0</v>
      </c>
      <c r="L21" s="248">
        <v>0</v>
      </c>
      <c r="M21" s="110">
        <f>'ACP_Agri_9(i)'!C21+'ACP_Agri_9(ii)'!C21+'ACP_Agri_9(ii)'!H21</f>
        <v>2023</v>
      </c>
      <c r="N21" s="110">
        <f>'ACP_Agri_9(i)'!D21+'ACP_Agri_9(ii)'!D21+'ACP_Agri_9(ii)'!I21</f>
        <v>4909</v>
      </c>
      <c r="O21" s="110">
        <f>'ACP_Agri_9(i)'!E21+'ACP_Agri_9(ii)'!E21+'ACP_Agri_9(ii)'!J21</f>
        <v>962</v>
      </c>
      <c r="P21" s="110">
        <f>'ACP_Agri_9(i)'!F21+'ACP_Agri_9(ii)'!F21+'ACP_Agri_9(ii)'!K21</f>
        <v>4851</v>
      </c>
      <c r="Q21" s="248">
        <f t="shared" si="2"/>
        <v>98.818496638826645</v>
      </c>
      <c r="U21" s="276"/>
      <c r="V21" s="276"/>
    </row>
    <row r="22" spans="1:22" ht="13.5" customHeight="1" x14ac:dyDescent="0.3">
      <c r="A22" s="140">
        <v>16</v>
      </c>
      <c r="B22" s="109" t="s">
        <v>21</v>
      </c>
      <c r="C22" s="313">
        <v>0</v>
      </c>
      <c r="D22" s="322">
        <v>0</v>
      </c>
      <c r="E22" s="110">
        <v>0</v>
      </c>
      <c r="F22" s="110">
        <v>0</v>
      </c>
      <c r="G22" s="248">
        <v>0</v>
      </c>
      <c r="H22" s="313">
        <v>0</v>
      </c>
      <c r="I22" s="322">
        <v>0</v>
      </c>
      <c r="J22" s="110">
        <v>0</v>
      </c>
      <c r="K22" s="110">
        <v>0</v>
      </c>
      <c r="L22" s="248">
        <v>0</v>
      </c>
      <c r="M22" s="110">
        <f>'ACP_Agri_9(i)'!C22+'ACP_Agri_9(ii)'!C22+'ACP_Agri_9(ii)'!H22</f>
        <v>44</v>
      </c>
      <c r="N22" s="110">
        <f>'ACP_Agri_9(i)'!D22+'ACP_Agri_9(ii)'!D22+'ACP_Agri_9(ii)'!I22</f>
        <v>59</v>
      </c>
      <c r="O22" s="110">
        <f>'ACP_Agri_9(i)'!E22+'ACP_Agri_9(ii)'!E22+'ACP_Agri_9(ii)'!J22</f>
        <v>114</v>
      </c>
      <c r="P22" s="110">
        <f>'ACP_Agri_9(i)'!F22+'ACP_Agri_9(ii)'!F22+'ACP_Agri_9(ii)'!K22</f>
        <v>93.81</v>
      </c>
      <c r="Q22" s="248">
        <f t="shared" si="2"/>
        <v>159</v>
      </c>
      <c r="U22" s="276"/>
      <c r="V22" s="276"/>
    </row>
    <row r="23" spans="1:22" ht="13.5" customHeight="1" x14ac:dyDescent="0.3">
      <c r="A23" s="140">
        <v>17</v>
      </c>
      <c r="B23" s="109" t="s">
        <v>22</v>
      </c>
      <c r="C23" s="313">
        <v>1</v>
      </c>
      <c r="D23" s="322">
        <v>10</v>
      </c>
      <c r="E23" s="110">
        <v>0</v>
      </c>
      <c r="F23" s="110">
        <v>0</v>
      </c>
      <c r="G23" s="248">
        <f t="shared" si="0"/>
        <v>0</v>
      </c>
      <c r="H23" s="313">
        <v>15</v>
      </c>
      <c r="I23" s="322">
        <v>543</v>
      </c>
      <c r="J23" s="110">
        <v>2</v>
      </c>
      <c r="K23" s="110">
        <v>51.42</v>
      </c>
      <c r="L23" s="248">
        <f t="shared" si="1"/>
        <v>9.4696132596685079</v>
      </c>
      <c r="M23" s="110">
        <f>'ACP_Agri_9(i)'!C23+'ACP_Agri_9(ii)'!C23+'ACP_Agri_9(ii)'!H23</f>
        <v>26566</v>
      </c>
      <c r="N23" s="110">
        <f>'ACP_Agri_9(i)'!D23+'ACP_Agri_9(ii)'!D23+'ACP_Agri_9(ii)'!I23</f>
        <v>77538</v>
      </c>
      <c r="O23" s="110">
        <f>'ACP_Agri_9(i)'!E23+'ACP_Agri_9(ii)'!E23+'ACP_Agri_9(ii)'!J23</f>
        <v>21840</v>
      </c>
      <c r="P23" s="110">
        <f>'ACP_Agri_9(i)'!F23+'ACP_Agri_9(ii)'!F23+'ACP_Agri_9(ii)'!K23</f>
        <v>83441.179999999993</v>
      </c>
      <c r="Q23" s="248">
        <f t="shared" si="2"/>
        <v>107.61327349170728</v>
      </c>
      <c r="U23" s="276"/>
      <c r="V23" s="276"/>
    </row>
    <row r="24" spans="1:22" ht="13.5" customHeight="1" x14ac:dyDescent="0.3">
      <c r="A24" s="140">
        <v>18</v>
      </c>
      <c r="B24" s="109" t="s">
        <v>23</v>
      </c>
      <c r="C24" s="313">
        <v>0</v>
      </c>
      <c r="D24" s="322">
        <v>0</v>
      </c>
      <c r="E24" s="110">
        <v>0</v>
      </c>
      <c r="F24" s="110">
        <v>0</v>
      </c>
      <c r="G24" s="248">
        <v>0</v>
      </c>
      <c r="H24" s="313">
        <v>0</v>
      </c>
      <c r="I24" s="322">
        <v>0</v>
      </c>
      <c r="J24" s="110">
        <v>2</v>
      </c>
      <c r="K24" s="110">
        <v>13.6</v>
      </c>
      <c r="L24" s="248">
        <v>0</v>
      </c>
      <c r="M24" s="110">
        <f>'ACP_Agri_9(i)'!C24+'ACP_Agri_9(ii)'!C24+'ACP_Agri_9(ii)'!H24</f>
        <v>16</v>
      </c>
      <c r="N24" s="110">
        <f>'ACP_Agri_9(i)'!D24+'ACP_Agri_9(ii)'!D24+'ACP_Agri_9(ii)'!I24</f>
        <v>166</v>
      </c>
      <c r="O24" s="110">
        <f>'ACP_Agri_9(i)'!E24+'ACP_Agri_9(ii)'!E24+'ACP_Agri_9(ii)'!J24</f>
        <v>6</v>
      </c>
      <c r="P24" s="110">
        <f>'ACP_Agri_9(i)'!F24+'ACP_Agri_9(ii)'!F24+'ACP_Agri_9(ii)'!K24</f>
        <v>52.36</v>
      </c>
      <c r="Q24" s="248">
        <f t="shared" si="2"/>
        <v>31.542168674698797</v>
      </c>
      <c r="U24" s="276"/>
      <c r="V24" s="276"/>
    </row>
    <row r="25" spans="1:22" ht="13.5" customHeight="1" x14ac:dyDescent="0.3">
      <c r="A25" s="140">
        <v>19</v>
      </c>
      <c r="B25" s="109" t="s">
        <v>24</v>
      </c>
      <c r="C25" s="313">
        <v>3</v>
      </c>
      <c r="D25" s="322">
        <v>3754</v>
      </c>
      <c r="E25" s="110">
        <v>3</v>
      </c>
      <c r="F25" s="110">
        <v>2576.73</v>
      </c>
      <c r="G25" s="248">
        <f t="shared" si="0"/>
        <v>68.639584443260517</v>
      </c>
      <c r="H25" s="313">
        <v>10</v>
      </c>
      <c r="I25" s="322">
        <v>2185</v>
      </c>
      <c r="J25" s="110">
        <v>24</v>
      </c>
      <c r="K25" s="110">
        <v>1488.7499999999998</v>
      </c>
      <c r="L25" s="248">
        <f t="shared" si="1"/>
        <v>68.135011441647578</v>
      </c>
      <c r="M25" s="110">
        <f>'ACP_Agri_9(i)'!C25+'ACP_Agri_9(ii)'!C25+'ACP_Agri_9(ii)'!H25</f>
        <v>12854</v>
      </c>
      <c r="N25" s="110">
        <f>'ACP_Agri_9(i)'!D25+'ACP_Agri_9(ii)'!D25+'ACP_Agri_9(ii)'!I25</f>
        <v>50272</v>
      </c>
      <c r="O25" s="110">
        <f>'ACP_Agri_9(i)'!E25+'ACP_Agri_9(ii)'!E25+'ACP_Agri_9(ii)'!J25</f>
        <v>9178</v>
      </c>
      <c r="P25" s="110">
        <f>'ACP_Agri_9(i)'!F25+'ACP_Agri_9(ii)'!F25+'ACP_Agri_9(ii)'!K25</f>
        <v>45930.139999999992</v>
      </c>
      <c r="Q25" s="248">
        <f t="shared" si="2"/>
        <v>91.363263844684894</v>
      </c>
      <c r="U25" s="276"/>
      <c r="V25" s="276"/>
    </row>
    <row r="26" spans="1:22" ht="13.5" customHeight="1" x14ac:dyDescent="0.3">
      <c r="A26" s="140">
        <v>20</v>
      </c>
      <c r="B26" s="109" t="s">
        <v>25</v>
      </c>
      <c r="C26" s="313">
        <v>276</v>
      </c>
      <c r="D26" s="322">
        <v>8389</v>
      </c>
      <c r="E26" s="110">
        <v>132</v>
      </c>
      <c r="F26" s="110">
        <v>14975.109999999999</v>
      </c>
      <c r="G26" s="248">
        <f t="shared" si="0"/>
        <v>178.50888067707709</v>
      </c>
      <c r="H26" s="313">
        <v>9445</v>
      </c>
      <c r="I26" s="322">
        <v>545180</v>
      </c>
      <c r="J26" s="110">
        <v>7760</v>
      </c>
      <c r="K26" s="110">
        <v>601666.86999999988</v>
      </c>
      <c r="L26" s="248">
        <f t="shared" si="1"/>
        <v>110.36114127444144</v>
      </c>
      <c r="M26" s="110">
        <f>'ACP_Agri_9(i)'!C26+'ACP_Agri_9(ii)'!C26+'ACP_Agri_9(ii)'!H26</f>
        <v>269443</v>
      </c>
      <c r="N26" s="110">
        <f>'ACP_Agri_9(i)'!D26+'ACP_Agri_9(ii)'!D26+'ACP_Agri_9(ii)'!I26</f>
        <v>1317935</v>
      </c>
      <c r="O26" s="110">
        <f>'ACP_Agri_9(i)'!E26+'ACP_Agri_9(ii)'!E26+'ACP_Agri_9(ii)'!J26</f>
        <v>168562</v>
      </c>
      <c r="P26" s="110">
        <f>'ACP_Agri_9(i)'!F26+'ACP_Agri_9(ii)'!F26+'ACP_Agri_9(ii)'!K26</f>
        <v>1265133.9799999995</v>
      </c>
      <c r="Q26" s="248">
        <f t="shared" si="2"/>
        <v>95.9936552257888</v>
      </c>
      <c r="U26" s="276"/>
      <c r="V26" s="276"/>
    </row>
    <row r="27" spans="1:22" ht="13.5" customHeight="1" x14ac:dyDescent="0.3">
      <c r="A27" s="140">
        <v>21</v>
      </c>
      <c r="B27" s="109" t="s">
        <v>26</v>
      </c>
      <c r="C27" s="313">
        <v>28</v>
      </c>
      <c r="D27" s="322">
        <v>586</v>
      </c>
      <c r="E27" s="110">
        <v>3</v>
      </c>
      <c r="F27" s="110">
        <v>436</v>
      </c>
      <c r="G27" s="248">
        <f t="shared" si="0"/>
        <v>74.402730375426614</v>
      </c>
      <c r="H27" s="313">
        <v>1281</v>
      </c>
      <c r="I27" s="322">
        <v>151617</v>
      </c>
      <c r="J27" s="110">
        <v>2550</v>
      </c>
      <c r="K27" s="110">
        <v>329958.04000000004</v>
      </c>
      <c r="L27" s="248">
        <f t="shared" si="1"/>
        <v>217.62601819057232</v>
      </c>
      <c r="M27" s="110">
        <f>'ACP_Agri_9(i)'!C27+'ACP_Agri_9(ii)'!C27+'ACP_Agri_9(ii)'!H27</f>
        <v>169999</v>
      </c>
      <c r="N27" s="110">
        <f>'ACP_Agri_9(i)'!D27+'ACP_Agri_9(ii)'!D27+'ACP_Agri_9(ii)'!I27</f>
        <v>604133</v>
      </c>
      <c r="O27" s="110">
        <f>'ACP_Agri_9(i)'!E27+'ACP_Agri_9(ii)'!E27+'ACP_Agri_9(ii)'!J27</f>
        <v>120651</v>
      </c>
      <c r="P27" s="110">
        <f>'ACP_Agri_9(i)'!F27+'ACP_Agri_9(ii)'!F27+'ACP_Agri_9(ii)'!K27</f>
        <v>771001.3899999999</v>
      </c>
      <c r="Q27" s="248">
        <f t="shared" si="2"/>
        <v>127.6211347501295</v>
      </c>
      <c r="U27" s="276"/>
      <c r="V27" s="276"/>
    </row>
    <row r="28" spans="1:22" ht="13.5" customHeight="1" x14ac:dyDescent="0.3">
      <c r="A28" s="140">
        <v>22</v>
      </c>
      <c r="B28" s="109" t="s">
        <v>27</v>
      </c>
      <c r="C28" s="313">
        <v>24</v>
      </c>
      <c r="D28" s="322">
        <v>628</v>
      </c>
      <c r="E28" s="110">
        <v>13</v>
      </c>
      <c r="F28" s="110">
        <v>435.67000000000007</v>
      </c>
      <c r="G28" s="248">
        <f t="shared" si="0"/>
        <v>69.374203821656067</v>
      </c>
      <c r="H28" s="313">
        <v>486</v>
      </c>
      <c r="I28" s="322">
        <v>7874</v>
      </c>
      <c r="J28" s="110">
        <v>857</v>
      </c>
      <c r="K28" s="110">
        <v>14218.179999999998</v>
      </c>
      <c r="L28" s="248">
        <f t="shared" si="1"/>
        <v>180.57124714249426</v>
      </c>
      <c r="M28" s="110">
        <f>'ACP_Agri_9(i)'!C28+'ACP_Agri_9(ii)'!C28+'ACP_Agri_9(ii)'!H28</f>
        <v>35163</v>
      </c>
      <c r="N28" s="110">
        <f>'ACP_Agri_9(i)'!D28+'ACP_Agri_9(ii)'!D28+'ACP_Agri_9(ii)'!I28</f>
        <v>66990</v>
      </c>
      <c r="O28" s="110">
        <f>'ACP_Agri_9(i)'!E28+'ACP_Agri_9(ii)'!E28+'ACP_Agri_9(ii)'!J28</f>
        <v>23787</v>
      </c>
      <c r="P28" s="110">
        <f>'ACP_Agri_9(i)'!F28+'ACP_Agri_9(ii)'!F28+'ACP_Agri_9(ii)'!K28</f>
        <v>69982.299999999988</v>
      </c>
      <c r="Q28" s="248">
        <f t="shared" si="2"/>
        <v>104.46678608747573</v>
      </c>
      <c r="U28" s="276"/>
      <c r="V28" s="276"/>
    </row>
    <row r="29" spans="1:22" ht="13.5" customHeight="1" x14ac:dyDescent="0.3">
      <c r="A29" s="140">
        <v>23</v>
      </c>
      <c r="B29" s="109" t="s">
        <v>28</v>
      </c>
      <c r="C29" s="313">
        <v>1</v>
      </c>
      <c r="D29" s="322">
        <v>35</v>
      </c>
      <c r="E29" s="110">
        <v>0</v>
      </c>
      <c r="F29" s="110">
        <v>0</v>
      </c>
      <c r="G29" s="248">
        <f t="shared" si="0"/>
        <v>0</v>
      </c>
      <c r="H29" s="313">
        <v>29</v>
      </c>
      <c r="I29" s="322">
        <v>2279</v>
      </c>
      <c r="J29" s="110">
        <v>103</v>
      </c>
      <c r="K29" s="110">
        <v>19218.399999999998</v>
      </c>
      <c r="L29" s="248">
        <f t="shared" si="1"/>
        <v>843.28214129003936</v>
      </c>
      <c r="M29" s="110">
        <f>'ACP_Agri_9(i)'!C29+'ACP_Agri_9(ii)'!C29+'ACP_Agri_9(ii)'!H29</f>
        <v>84070</v>
      </c>
      <c r="N29" s="110">
        <f>'ACP_Agri_9(i)'!D29+'ACP_Agri_9(ii)'!D29+'ACP_Agri_9(ii)'!I29</f>
        <v>182955</v>
      </c>
      <c r="O29" s="110">
        <f>'ACP_Agri_9(i)'!E29+'ACP_Agri_9(ii)'!E29+'ACP_Agri_9(ii)'!J29</f>
        <v>71733</v>
      </c>
      <c r="P29" s="110">
        <f>'ACP_Agri_9(i)'!F29+'ACP_Agri_9(ii)'!F29+'ACP_Agri_9(ii)'!K29</f>
        <v>184578.14999999997</v>
      </c>
      <c r="Q29" s="248">
        <f t="shared" si="2"/>
        <v>100.88718537345247</v>
      </c>
      <c r="U29" s="276"/>
      <c r="V29" s="276"/>
    </row>
    <row r="30" spans="1:22" ht="13.5" customHeight="1" x14ac:dyDescent="0.3">
      <c r="A30" s="140">
        <v>24</v>
      </c>
      <c r="B30" s="109" t="s">
        <v>29</v>
      </c>
      <c r="C30" s="313">
        <v>3</v>
      </c>
      <c r="D30" s="322">
        <v>76</v>
      </c>
      <c r="E30" s="110">
        <v>1</v>
      </c>
      <c r="F30" s="110">
        <v>16.059999999999999</v>
      </c>
      <c r="G30" s="248">
        <f t="shared" si="0"/>
        <v>21.131578947368418</v>
      </c>
      <c r="H30" s="313">
        <v>121</v>
      </c>
      <c r="I30" s="322">
        <v>13124</v>
      </c>
      <c r="J30" s="110">
        <v>11</v>
      </c>
      <c r="K30" s="110">
        <v>1636.89</v>
      </c>
      <c r="L30" s="248">
        <f t="shared" si="1"/>
        <v>12.472493142334654</v>
      </c>
      <c r="M30" s="110">
        <f>'ACP_Agri_9(i)'!C30+'ACP_Agri_9(ii)'!C30+'ACP_Agri_9(ii)'!H30</f>
        <v>368085</v>
      </c>
      <c r="N30" s="110">
        <f>'ACP_Agri_9(i)'!D30+'ACP_Agri_9(ii)'!D30+'ACP_Agri_9(ii)'!I30</f>
        <v>394811</v>
      </c>
      <c r="O30" s="110">
        <f>'ACP_Agri_9(i)'!E30+'ACP_Agri_9(ii)'!E30+'ACP_Agri_9(ii)'!J30</f>
        <v>161803</v>
      </c>
      <c r="P30" s="110">
        <f>'ACP_Agri_9(i)'!F30+'ACP_Agri_9(ii)'!F30+'ACP_Agri_9(ii)'!K30</f>
        <v>244257.34000000003</v>
      </c>
      <c r="Q30" s="248">
        <f t="shared" si="2"/>
        <v>61.866903404413769</v>
      </c>
      <c r="U30" s="276"/>
      <c r="V30" s="276"/>
    </row>
    <row r="31" spans="1:22" ht="13.5" customHeight="1" x14ac:dyDescent="0.3">
      <c r="A31" s="140">
        <v>25</v>
      </c>
      <c r="B31" s="109" t="s">
        <v>30</v>
      </c>
      <c r="C31" s="313">
        <v>0</v>
      </c>
      <c r="D31" s="322">
        <v>0</v>
      </c>
      <c r="E31" s="110">
        <v>0</v>
      </c>
      <c r="F31" s="110">
        <v>0</v>
      </c>
      <c r="G31" s="248">
        <v>0</v>
      </c>
      <c r="H31" s="313">
        <v>0</v>
      </c>
      <c r="I31" s="322">
        <v>0</v>
      </c>
      <c r="J31" s="110">
        <v>0</v>
      </c>
      <c r="K31" s="110">
        <v>0</v>
      </c>
      <c r="L31" s="248">
        <v>0</v>
      </c>
      <c r="M31" s="110">
        <f>'ACP_Agri_9(i)'!C31+'ACP_Agri_9(ii)'!C31+'ACP_Agri_9(ii)'!H31</f>
        <v>0</v>
      </c>
      <c r="N31" s="110">
        <f>'ACP_Agri_9(i)'!D31+'ACP_Agri_9(ii)'!D31+'ACP_Agri_9(ii)'!I31</f>
        <v>0</v>
      </c>
      <c r="O31" s="110">
        <f>'ACP_Agri_9(i)'!E31+'ACP_Agri_9(ii)'!E31+'ACP_Agri_9(ii)'!J31</f>
        <v>2</v>
      </c>
      <c r="P31" s="110">
        <f>'ACP_Agri_9(i)'!F31+'ACP_Agri_9(ii)'!F31+'ACP_Agri_9(ii)'!K31</f>
        <v>1.5</v>
      </c>
      <c r="Q31" s="248">
        <v>0</v>
      </c>
      <c r="U31" s="276"/>
      <c r="V31" s="276"/>
    </row>
    <row r="32" spans="1:22" ht="13.5" customHeight="1" x14ac:dyDescent="0.3">
      <c r="A32" s="140">
        <v>26</v>
      </c>
      <c r="B32" s="109" t="s">
        <v>31</v>
      </c>
      <c r="C32" s="313">
        <v>0</v>
      </c>
      <c r="D32" s="322">
        <v>0</v>
      </c>
      <c r="E32" s="110">
        <v>0</v>
      </c>
      <c r="F32" s="110">
        <v>0</v>
      </c>
      <c r="G32" s="248">
        <v>0</v>
      </c>
      <c r="H32" s="313">
        <v>7</v>
      </c>
      <c r="I32" s="322">
        <v>2407</v>
      </c>
      <c r="J32" s="110">
        <v>10</v>
      </c>
      <c r="K32" s="110">
        <v>1544.6599999999999</v>
      </c>
      <c r="L32" s="248">
        <f t="shared" si="1"/>
        <v>64.173660157872874</v>
      </c>
      <c r="M32" s="110">
        <f>'ACP_Agri_9(i)'!C32+'ACP_Agri_9(ii)'!C32+'ACP_Agri_9(ii)'!H32</f>
        <v>136</v>
      </c>
      <c r="N32" s="110">
        <f>'ACP_Agri_9(i)'!D32+'ACP_Agri_9(ii)'!D32+'ACP_Agri_9(ii)'!I32</f>
        <v>2822</v>
      </c>
      <c r="O32" s="110">
        <f>'ACP_Agri_9(i)'!E32+'ACP_Agri_9(ii)'!E32+'ACP_Agri_9(ii)'!J32</f>
        <v>236</v>
      </c>
      <c r="P32" s="110">
        <f>'ACP_Agri_9(i)'!F32+'ACP_Agri_9(ii)'!F32+'ACP_Agri_9(ii)'!K32</f>
        <v>2296.3999999999996</v>
      </c>
      <c r="Q32" s="248">
        <f t="shared" si="2"/>
        <v>81.374911410347266</v>
      </c>
      <c r="U32" s="276"/>
      <c r="V32" s="276"/>
    </row>
    <row r="33" spans="1:22" ht="13.5" customHeight="1" x14ac:dyDescent="0.3">
      <c r="A33" s="140">
        <v>27</v>
      </c>
      <c r="B33" s="109" t="s">
        <v>32</v>
      </c>
      <c r="C33" s="313">
        <v>0</v>
      </c>
      <c r="D33" s="322">
        <v>0</v>
      </c>
      <c r="E33" s="110">
        <v>0</v>
      </c>
      <c r="F33" s="110">
        <v>0</v>
      </c>
      <c r="G33" s="248">
        <v>0</v>
      </c>
      <c r="H33" s="313">
        <v>1</v>
      </c>
      <c r="I33" s="322">
        <v>1039</v>
      </c>
      <c r="J33" s="110">
        <v>0</v>
      </c>
      <c r="K33" s="110">
        <v>0</v>
      </c>
      <c r="L33" s="248">
        <f t="shared" si="1"/>
        <v>0</v>
      </c>
      <c r="M33" s="110">
        <f>'ACP_Agri_9(i)'!C33+'ACP_Agri_9(ii)'!C33+'ACP_Agri_9(ii)'!H33</f>
        <v>1</v>
      </c>
      <c r="N33" s="110">
        <f>'ACP_Agri_9(i)'!D33+'ACP_Agri_9(ii)'!D33+'ACP_Agri_9(ii)'!I33</f>
        <v>1039</v>
      </c>
      <c r="O33" s="110">
        <f>'ACP_Agri_9(i)'!E33+'ACP_Agri_9(ii)'!E33+'ACP_Agri_9(ii)'!J33</f>
        <v>3</v>
      </c>
      <c r="P33" s="110">
        <f>'ACP_Agri_9(i)'!F33+'ACP_Agri_9(ii)'!F33+'ACP_Agri_9(ii)'!K33</f>
        <v>0</v>
      </c>
      <c r="Q33" s="248">
        <f t="shared" si="2"/>
        <v>0</v>
      </c>
      <c r="U33" s="276"/>
      <c r="V33" s="276"/>
    </row>
    <row r="34" spans="1:22" ht="13.5" customHeight="1" x14ac:dyDescent="0.3">
      <c r="A34" s="140">
        <v>28</v>
      </c>
      <c r="B34" s="109" t="s">
        <v>33</v>
      </c>
      <c r="C34" s="313">
        <v>24</v>
      </c>
      <c r="D34" s="322">
        <v>882</v>
      </c>
      <c r="E34" s="110">
        <v>19</v>
      </c>
      <c r="F34" s="110">
        <v>1957.62</v>
      </c>
      <c r="G34" s="248">
        <f t="shared" si="0"/>
        <v>221.95238095238096</v>
      </c>
      <c r="H34" s="313">
        <v>975</v>
      </c>
      <c r="I34" s="322">
        <v>155502</v>
      </c>
      <c r="J34" s="110">
        <v>715</v>
      </c>
      <c r="K34" s="110">
        <v>179063.99999999997</v>
      </c>
      <c r="L34" s="248">
        <f t="shared" si="1"/>
        <v>115.1522166917467</v>
      </c>
      <c r="M34" s="110">
        <f>'ACP_Agri_9(i)'!C34+'ACP_Agri_9(ii)'!C34+'ACP_Agri_9(ii)'!H34</f>
        <v>123722</v>
      </c>
      <c r="N34" s="110">
        <f>'ACP_Agri_9(i)'!D34+'ACP_Agri_9(ii)'!D34+'ACP_Agri_9(ii)'!I34</f>
        <v>343650</v>
      </c>
      <c r="O34" s="110">
        <f>'ACP_Agri_9(i)'!E34+'ACP_Agri_9(ii)'!E34+'ACP_Agri_9(ii)'!J34</f>
        <v>100648</v>
      </c>
      <c r="P34" s="110">
        <f>'ACP_Agri_9(i)'!F34+'ACP_Agri_9(ii)'!F34+'ACP_Agri_9(ii)'!K34</f>
        <v>349899.74</v>
      </c>
      <c r="Q34" s="248">
        <f t="shared" si="2"/>
        <v>101.81863523934236</v>
      </c>
      <c r="U34" s="276"/>
      <c r="V34" s="276"/>
    </row>
    <row r="35" spans="1:22" ht="13.5" customHeight="1" x14ac:dyDescent="0.3">
      <c r="A35" s="140">
        <v>29</v>
      </c>
      <c r="B35" s="109" t="s">
        <v>34</v>
      </c>
      <c r="C35" s="313">
        <v>0</v>
      </c>
      <c r="D35" s="322">
        <v>0</v>
      </c>
      <c r="E35" s="110">
        <v>0</v>
      </c>
      <c r="F35" s="110">
        <v>0</v>
      </c>
      <c r="G35" s="248">
        <v>0</v>
      </c>
      <c r="H35" s="313">
        <v>0</v>
      </c>
      <c r="I35" s="322">
        <v>0</v>
      </c>
      <c r="J35" s="110">
        <v>0</v>
      </c>
      <c r="K35" s="110">
        <v>0</v>
      </c>
      <c r="L35" s="248">
        <v>0</v>
      </c>
      <c r="M35" s="110">
        <f>'ACP_Agri_9(i)'!C35+'ACP_Agri_9(ii)'!C35+'ACP_Agri_9(ii)'!H35</f>
        <v>5687</v>
      </c>
      <c r="N35" s="110">
        <f>'ACP_Agri_9(i)'!D35+'ACP_Agri_9(ii)'!D35+'ACP_Agri_9(ii)'!I35</f>
        <v>3414</v>
      </c>
      <c r="O35" s="110">
        <f>'ACP_Agri_9(i)'!E35+'ACP_Agri_9(ii)'!E35+'ACP_Agri_9(ii)'!J35</f>
        <v>16186</v>
      </c>
      <c r="P35" s="110">
        <f>'ACP_Agri_9(i)'!F35+'ACP_Agri_9(ii)'!F35+'ACP_Agri_9(ii)'!K35</f>
        <v>21652.52</v>
      </c>
      <c r="Q35" s="248">
        <f t="shared" si="2"/>
        <v>634.2272993555946</v>
      </c>
      <c r="U35" s="276"/>
      <c r="V35" s="276"/>
    </row>
    <row r="36" spans="1:22" ht="13.5" customHeight="1" x14ac:dyDescent="0.3">
      <c r="A36" s="140">
        <v>30</v>
      </c>
      <c r="B36" s="109" t="s">
        <v>35</v>
      </c>
      <c r="C36" s="313">
        <v>2</v>
      </c>
      <c r="D36" s="322">
        <v>36</v>
      </c>
      <c r="E36" s="110">
        <v>0</v>
      </c>
      <c r="F36" s="110">
        <v>0</v>
      </c>
      <c r="G36" s="248">
        <f t="shared" si="0"/>
        <v>0</v>
      </c>
      <c r="H36" s="313">
        <v>24</v>
      </c>
      <c r="I36" s="322">
        <v>1803</v>
      </c>
      <c r="J36" s="110">
        <v>15</v>
      </c>
      <c r="K36" s="110">
        <v>1332.08</v>
      </c>
      <c r="L36" s="248">
        <f t="shared" si="1"/>
        <v>73.88130892956184</v>
      </c>
      <c r="M36" s="110">
        <f>'ACP_Agri_9(i)'!C36+'ACP_Agri_9(ii)'!C36+'ACP_Agri_9(ii)'!H36</f>
        <v>59387</v>
      </c>
      <c r="N36" s="110">
        <f>'ACP_Agri_9(i)'!D36+'ACP_Agri_9(ii)'!D36+'ACP_Agri_9(ii)'!I36</f>
        <v>57197</v>
      </c>
      <c r="O36" s="110">
        <f>'ACP_Agri_9(i)'!E36+'ACP_Agri_9(ii)'!E36+'ACP_Agri_9(ii)'!J36</f>
        <v>76190</v>
      </c>
      <c r="P36" s="110">
        <f>'ACP_Agri_9(i)'!F36+'ACP_Agri_9(ii)'!F36+'ACP_Agri_9(ii)'!K36</f>
        <v>65586.78</v>
      </c>
      <c r="Q36" s="248">
        <f t="shared" si="2"/>
        <v>114.66821686452087</v>
      </c>
      <c r="U36" s="276"/>
      <c r="V36" s="276"/>
    </row>
    <row r="37" spans="1:22" ht="13.5" customHeight="1" x14ac:dyDescent="0.3">
      <c r="A37" s="140">
        <v>31</v>
      </c>
      <c r="B37" s="109" t="s">
        <v>36</v>
      </c>
      <c r="C37" s="313">
        <v>0</v>
      </c>
      <c r="D37" s="313">
        <v>0</v>
      </c>
      <c r="E37" s="313">
        <v>0</v>
      </c>
      <c r="F37" s="313">
        <v>0</v>
      </c>
      <c r="G37" s="248">
        <v>0</v>
      </c>
      <c r="H37" s="313">
        <v>0</v>
      </c>
      <c r="I37" s="322">
        <v>0</v>
      </c>
      <c r="J37" s="110">
        <v>0</v>
      </c>
      <c r="K37" s="110">
        <v>0</v>
      </c>
      <c r="L37" s="248">
        <v>0</v>
      </c>
      <c r="M37" s="110">
        <f>'ACP_Agri_9(i)'!C37+'ACP_Agri_9(ii)'!C37+'ACP_Agri_9(ii)'!H37</f>
        <v>1130</v>
      </c>
      <c r="N37" s="110">
        <f>'ACP_Agri_9(i)'!D37+'ACP_Agri_9(ii)'!D37+'ACP_Agri_9(ii)'!I37</f>
        <v>3550</v>
      </c>
      <c r="O37" s="110">
        <f>'ACP_Agri_9(i)'!E37+'ACP_Agri_9(ii)'!E37+'ACP_Agri_9(ii)'!J37</f>
        <v>715</v>
      </c>
      <c r="P37" s="110">
        <f>'ACP_Agri_9(i)'!F37+'ACP_Agri_9(ii)'!F37+'ACP_Agri_9(ii)'!K37</f>
        <v>2152.7800000000002</v>
      </c>
      <c r="Q37" s="248">
        <f t="shared" si="2"/>
        <v>60.641690140845078</v>
      </c>
      <c r="U37" s="276"/>
      <c r="V37" s="276"/>
    </row>
    <row r="38" spans="1:22" ht="13.5" customHeight="1" x14ac:dyDescent="0.3">
      <c r="A38" s="140">
        <v>32</v>
      </c>
      <c r="B38" s="109" t="s">
        <v>38</v>
      </c>
      <c r="C38" s="313">
        <v>0</v>
      </c>
      <c r="D38" s="322">
        <v>0</v>
      </c>
      <c r="E38" s="110">
        <v>0</v>
      </c>
      <c r="F38" s="110">
        <v>0</v>
      </c>
      <c r="G38" s="248">
        <v>0</v>
      </c>
      <c r="H38" s="313">
        <v>0</v>
      </c>
      <c r="I38" s="322">
        <v>0</v>
      </c>
      <c r="J38" s="110">
        <v>0</v>
      </c>
      <c r="K38" s="110">
        <v>0</v>
      </c>
      <c r="L38" s="248">
        <v>0</v>
      </c>
      <c r="M38" s="110">
        <f>'ACP_Agri_9(i)'!C38+'ACP_Agri_9(ii)'!C38+'ACP_Agri_9(ii)'!H38</f>
        <v>802</v>
      </c>
      <c r="N38" s="110">
        <f>'ACP_Agri_9(i)'!D38+'ACP_Agri_9(ii)'!D38+'ACP_Agri_9(ii)'!I38</f>
        <v>1768</v>
      </c>
      <c r="O38" s="110">
        <f>'ACP_Agri_9(i)'!E38+'ACP_Agri_9(ii)'!E38+'ACP_Agri_9(ii)'!J38</f>
        <v>905</v>
      </c>
      <c r="P38" s="110">
        <f>'ACP_Agri_9(i)'!F38+'ACP_Agri_9(ii)'!F38+'ACP_Agri_9(ii)'!K38</f>
        <v>2495.36</v>
      </c>
      <c r="Q38" s="248">
        <f t="shared" si="2"/>
        <v>141.14027149321268</v>
      </c>
    </row>
    <row r="39" spans="1:22" ht="13.5" customHeight="1" x14ac:dyDescent="0.3">
      <c r="A39" s="140">
        <v>33</v>
      </c>
      <c r="B39" s="109" t="s">
        <v>39</v>
      </c>
      <c r="C39" s="313">
        <v>44</v>
      </c>
      <c r="D39" s="322">
        <v>4755</v>
      </c>
      <c r="E39" s="110">
        <v>17</v>
      </c>
      <c r="F39" s="110">
        <v>4190.26</v>
      </c>
      <c r="G39" s="248">
        <f t="shared" si="0"/>
        <v>88.123238696109354</v>
      </c>
      <c r="H39" s="313">
        <v>419</v>
      </c>
      <c r="I39" s="322">
        <v>114917</v>
      </c>
      <c r="J39" s="110">
        <v>301</v>
      </c>
      <c r="K39" s="110">
        <v>125450.01999999999</v>
      </c>
      <c r="L39" s="248">
        <f t="shared" si="1"/>
        <v>109.16576311598804</v>
      </c>
      <c r="M39" s="110">
        <f>'ACP_Agri_9(i)'!C39+'ACP_Agri_9(ii)'!C39+'ACP_Agri_9(ii)'!H39</f>
        <v>61595</v>
      </c>
      <c r="N39" s="110">
        <f>'ACP_Agri_9(i)'!D39+'ACP_Agri_9(ii)'!D39+'ACP_Agri_9(ii)'!I39</f>
        <v>203569</v>
      </c>
      <c r="O39" s="110">
        <f>'ACP_Agri_9(i)'!E39+'ACP_Agri_9(ii)'!E39+'ACP_Agri_9(ii)'!J39</f>
        <v>50515</v>
      </c>
      <c r="P39" s="110">
        <f>'ACP_Agri_9(i)'!F39+'ACP_Agri_9(ii)'!F39+'ACP_Agri_9(ii)'!K39</f>
        <v>197119.01999999996</v>
      </c>
      <c r="Q39" s="248">
        <f t="shared" si="2"/>
        <v>96.831550972888778</v>
      </c>
    </row>
    <row r="40" spans="1:22" s="132" customFormat="1" ht="13.5" customHeight="1" x14ac:dyDescent="0.3">
      <c r="A40" s="139"/>
      <c r="B40" s="111" t="s">
        <v>103</v>
      </c>
      <c r="C40" s="315">
        <f>SUM(C19:C39)</f>
        <v>672</v>
      </c>
      <c r="D40" s="319">
        <f>SUM(D19:D39)</f>
        <v>28612</v>
      </c>
      <c r="E40" s="141">
        <f>SUM(E19:E39)</f>
        <v>204</v>
      </c>
      <c r="F40" s="141">
        <f>SUM(F19:F39)</f>
        <v>27350.629999999997</v>
      </c>
      <c r="G40" s="248">
        <f t="shared" si="0"/>
        <v>95.591465119530255</v>
      </c>
      <c r="H40" s="315">
        <f>SUM(H19:H39)</f>
        <v>19342</v>
      </c>
      <c r="I40" s="319">
        <f>SUM(I19:I39)</f>
        <v>1431104</v>
      </c>
      <c r="J40" s="141">
        <f>SUM(J19:J39)</f>
        <v>17517</v>
      </c>
      <c r="K40" s="141">
        <f>SUM(K19:K39)</f>
        <v>1625957.4499999995</v>
      </c>
      <c r="L40" s="250">
        <f t="shared" si="1"/>
        <v>113.61560375765838</v>
      </c>
      <c r="M40" s="141">
        <f>'ACP_Agri_9(i)'!C40+'ACP_Agri_9(ii)'!C40+'ACP_Agri_9(ii)'!H40</f>
        <v>1374032</v>
      </c>
      <c r="N40" s="141">
        <f>'ACP_Agri_9(i)'!D40+'ACP_Agri_9(ii)'!D40+'ACP_Agri_9(ii)'!I40</f>
        <v>4112321</v>
      </c>
      <c r="O40" s="141">
        <f>'ACP_Agri_9(i)'!E40+'ACP_Agri_9(ii)'!E40+'ACP_Agri_9(ii)'!J40</f>
        <v>1025619</v>
      </c>
      <c r="P40" s="141">
        <f>'ACP_Agri_9(i)'!F40+'ACP_Agri_9(ii)'!F40+'ACP_Agri_9(ii)'!K40</f>
        <v>3885708.7999999989</v>
      </c>
      <c r="Q40" s="248">
        <f t="shared" si="2"/>
        <v>94.48943309629766</v>
      </c>
    </row>
    <row r="41" spans="1:22" s="132" customFormat="1" ht="13.5" customHeight="1" x14ac:dyDescent="0.3">
      <c r="A41" s="139"/>
      <c r="B41" s="111" t="s">
        <v>41</v>
      </c>
      <c r="C41" s="316">
        <f>C40+C18</f>
        <v>6170</v>
      </c>
      <c r="D41" s="320">
        <f>D40+D18</f>
        <v>136913</v>
      </c>
      <c r="E41" s="141">
        <f>E40+E18</f>
        <v>4814</v>
      </c>
      <c r="F41" s="141">
        <f>F40+F18</f>
        <v>128354.23999999996</v>
      </c>
      <c r="G41" s="250">
        <f t="shared" si="0"/>
        <v>93.74876016156243</v>
      </c>
      <c r="H41" s="316">
        <f>H40+H18</f>
        <v>74024</v>
      </c>
      <c r="I41" s="320">
        <f>I40+I18</f>
        <v>2309183</v>
      </c>
      <c r="J41" s="141">
        <f>J40+J18</f>
        <v>63597</v>
      </c>
      <c r="K41" s="141">
        <f>K40+K18</f>
        <v>2718487.2399999993</v>
      </c>
      <c r="L41" s="250">
        <f t="shared" si="1"/>
        <v>117.72506726404964</v>
      </c>
      <c r="M41" s="141">
        <f>'ACP_Agri_9(i)'!C41+'ACP_Agri_9(ii)'!C41+'ACP_Agri_9(ii)'!H41</f>
        <v>3928274</v>
      </c>
      <c r="N41" s="141">
        <f>'ACP_Agri_9(i)'!D41+'ACP_Agri_9(ii)'!D41+'ACP_Agri_9(ii)'!I41</f>
        <v>10339642</v>
      </c>
      <c r="O41" s="141">
        <f>'ACP_Agri_9(i)'!E41+'ACP_Agri_9(ii)'!E41+'ACP_Agri_9(ii)'!J41</f>
        <v>3036015</v>
      </c>
      <c r="P41" s="141">
        <f>'ACP_Agri_9(i)'!F41+'ACP_Agri_9(ii)'!F41+'ACP_Agri_9(ii)'!K41</f>
        <v>10082583.829999998</v>
      </c>
      <c r="Q41" s="250">
        <f t="shared" si="2"/>
        <v>97.51385812003933</v>
      </c>
    </row>
    <row r="42" spans="1:22" ht="13.5" customHeight="1" x14ac:dyDescent="0.3">
      <c r="A42" s="140">
        <v>34</v>
      </c>
      <c r="B42" s="109" t="s">
        <v>43</v>
      </c>
      <c r="C42" s="313">
        <v>156</v>
      </c>
      <c r="D42" s="322">
        <v>2829</v>
      </c>
      <c r="E42" s="110">
        <v>144</v>
      </c>
      <c r="F42" s="110">
        <v>1202.3799999999999</v>
      </c>
      <c r="G42" s="248">
        <f t="shared" si="0"/>
        <v>42.501944149876273</v>
      </c>
      <c r="H42" s="313">
        <v>692</v>
      </c>
      <c r="I42" s="322">
        <v>9296</v>
      </c>
      <c r="J42" s="110">
        <v>574</v>
      </c>
      <c r="K42" s="110">
        <v>2901.2800000000016</v>
      </c>
      <c r="L42" s="248">
        <f t="shared" si="1"/>
        <v>31.20998278829606</v>
      </c>
      <c r="M42" s="110">
        <f>'ACP_Agri_9(i)'!C42+'ACP_Agri_9(ii)'!C42+'ACP_Agri_9(ii)'!H42</f>
        <v>572607</v>
      </c>
      <c r="N42" s="110">
        <f>'ACP_Agri_9(i)'!D42+'ACP_Agri_9(ii)'!D42+'ACP_Agri_9(ii)'!I42</f>
        <v>947155</v>
      </c>
      <c r="O42" s="110">
        <f>'ACP_Agri_9(i)'!E42+'ACP_Agri_9(ii)'!E42+'ACP_Agri_9(ii)'!J42</f>
        <v>536100</v>
      </c>
      <c r="P42" s="110">
        <f>'ACP_Agri_9(i)'!F42+'ACP_Agri_9(ii)'!F42+'ACP_Agri_9(ii)'!K42</f>
        <v>847930.03000000096</v>
      </c>
      <c r="Q42" s="248">
        <f t="shared" si="2"/>
        <v>89.523893132591908</v>
      </c>
    </row>
    <row r="43" spans="1:22" s="132" customFormat="1" ht="13.5" customHeight="1" x14ac:dyDescent="0.3">
      <c r="A43" s="139"/>
      <c r="B43" s="111" t="s">
        <v>44</v>
      </c>
      <c r="C43" s="315">
        <f>SUM(C42:C42)</f>
        <v>156</v>
      </c>
      <c r="D43" s="319">
        <f>SUM(D42:D42)</f>
        <v>2829</v>
      </c>
      <c r="E43" s="141">
        <f>SUM(E42:E42)</f>
        <v>144</v>
      </c>
      <c r="F43" s="141">
        <f>SUM(F42:F42)</f>
        <v>1202.3799999999999</v>
      </c>
      <c r="G43" s="250">
        <f t="shared" si="0"/>
        <v>42.501944149876273</v>
      </c>
      <c r="H43" s="315">
        <f>SUM(H42:H42)</f>
        <v>692</v>
      </c>
      <c r="I43" s="319">
        <f>SUM(I42:I42)</f>
        <v>9296</v>
      </c>
      <c r="J43" s="141">
        <f>SUM(J42:J42)</f>
        <v>574</v>
      </c>
      <c r="K43" s="141">
        <f>SUM(K42:K42)</f>
        <v>2901.2800000000016</v>
      </c>
      <c r="L43" s="250">
        <f t="shared" si="1"/>
        <v>31.20998278829606</v>
      </c>
      <c r="M43" s="141">
        <f>'ACP_Agri_9(i)'!C43+'ACP_Agri_9(ii)'!C43+'ACP_Agri_9(ii)'!H43</f>
        <v>572607</v>
      </c>
      <c r="N43" s="141">
        <f>'ACP_Agri_9(i)'!D43+'ACP_Agri_9(ii)'!D43+'ACP_Agri_9(ii)'!I43</f>
        <v>947155</v>
      </c>
      <c r="O43" s="141">
        <f>'ACP_Agri_9(i)'!E43+'ACP_Agri_9(ii)'!E43+'ACP_Agri_9(ii)'!J43</f>
        <v>536100</v>
      </c>
      <c r="P43" s="141">
        <f>'ACP_Agri_9(i)'!F43+'ACP_Agri_9(ii)'!F43+'ACP_Agri_9(ii)'!K43</f>
        <v>847930.03000000096</v>
      </c>
      <c r="Q43" s="250">
        <f t="shared" si="2"/>
        <v>89.523893132591908</v>
      </c>
    </row>
    <row r="44" spans="1:22" ht="12.75" customHeight="1" x14ac:dyDescent="0.3">
      <c r="A44" s="140">
        <v>35</v>
      </c>
      <c r="B44" s="109" t="s">
        <v>45</v>
      </c>
      <c r="C44" s="317">
        <v>257</v>
      </c>
      <c r="D44" s="323">
        <v>32153</v>
      </c>
      <c r="E44" s="110">
        <v>25</v>
      </c>
      <c r="F44" s="110">
        <v>41.35</v>
      </c>
      <c r="G44" s="248">
        <f t="shared" si="0"/>
        <v>0.12860386278107797</v>
      </c>
      <c r="H44" s="317">
        <v>97</v>
      </c>
      <c r="I44" s="323">
        <v>3764</v>
      </c>
      <c r="J44" s="110">
        <v>18</v>
      </c>
      <c r="K44" s="110">
        <v>21.83</v>
      </c>
      <c r="L44" s="248">
        <f t="shared" si="1"/>
        <v>0.57996811902231671</v>
      </c>
      <c r="M44" s="110">
        <f>'ACP_Agri_9(i)'!C44+'ACP_Agri_9(ii)'!C44+'ACP_Agri_9(ii)'!H44</f>
        <v>3690496</v>
      </c>
      <c r="N44" s="110">
        <f>'ACP_Agri_9(i)'!D44+'ACP_Agri_9(ii)'!D44+'ACP_Agri_9(ii)'!I44</f>
        <v>2971718</v>
      </c>
      <c r="O44" s="110">
        <f>'ACP_Agri_9(i)'!E44+'ACP_Agri_9(ii)'!E44+'ACP_Agri_9(ii)'!J44</f>
        <v>2590560</v>
      </c>
      <c r="P44" s="110">
        <f>'ACP_Agri_9(i)'!F44+'ACP_Agri_9(ii)'!F44+'ACP_Agri_9(ii)'!K44</f>
        <v>2233830.94</v>
      </c>
      <c r="Q44" s="248">
        <f t="shared" si="2"/>
        <v>75.169680972420664</v>
      </c>
    </row>
    <row r="45" spans="1:22" s="132" customFormat="1" ht="13.5" customHeight="1" x14ac:dyDescent="0.3">
      <c r="A45" s="139"/>
      <c r="B45" s="111" t="s">
        <v>46</v>
      </c>
      <c r="C45" s="315">
        <f>C44</f>
        <v>257</v>
      </c>
      <c r="D45" s="319">
        <f>D44</f>
        <v>32153</v>
      </c>
      <c r="E45" s="141">
        <f t="shared" ref="E45:Q45" si="3">E44</f>
        <v>25</v>
      </c>
      <c r="F45" s="141">
        <f t="shared" si="3"/>
        <v>41.35</v>
      </c>
      <c r="G45" s="141">
        <f t="shared" si="3"/>
        <v>0.12860386278107797</v>
      </c>
      <c r="H45" s="315">
        <f>H44</f>
        <v>97</v>
      </c>
      <c r="I45" s="315">
        <f>I44</f>
        <v>3764</v>
      </c>
      <c r="J45" s="315">
        <f>J44</f>
        <v>18</v>
      </c>
      <c r="K45" s="315">
        <f>K44</f>
        <v>21.83</v>
      </c>
      <c r="L45" s="141">
        <f t="shared" si="3"/>
        <v>0.57996811902231671</v>
      </c>
      <c r="M45" s="141">
        <f t="shared" si="3"/>
        <v>3690496</v>
      </c>
      <c r="N45" s="141">
        <f t="shared" si="3"/>
        <v>2971718</v>
      </c>
      <c r="O45" s="141">
        <f t="shared" si="3"/>
        <v>2590560</v>
      </c>
      <c r="P45" s="141">
        <f t="shared" si="3"/>
        <v>2233830.94</v>
      </c>
      <c r="Q45" s="141">
        <f t="shared" si="3"/>
        <v>75.169680972420664</v>
      </c>
    </row>
    <row r="46" spans="1:22" ht="13.5" customHeight="1" x14ac:dyDescent="0.3">
      <c r="A46" s="140">
        <v>36</v>
      </c>
      <c r="B46" s="109" t="s">
        <v>47</v>
      </c>
      <c r="C46" s="313">
        <v>12</v>
      </c>
      <c r="D46" s="322">
        <v>296</v>
      </c>
      <c r="E46" s="110">
        <v>6</v>
      </c>
      <c r="F46" s="110">
        <v>2624.6800000000003</v>
      </c>
      <c r="G46" s="248">
        <f t="shared" si="0"/>
        <v>886.71621621621625</v>
      </c>
      <c r="H46" s="313">
        <v>170</v>
      </c>
      <c r="I46" s="322">
        <v>11228</v>
      </c>
      <c r="J46" s="110">
        <v>119</v>
      </c>
      <c r="K46" s="110">
        <v>6747.2099999999982</v>
      </c>
      <c r="L46" s="248">
        <f t="shared" si="1"/>
        <v>60.092714641966495</v>
      </c>
      <c r="M46" s="110">
        <f>'ACP_Agri_9(i)'!C46+'ACP_Agri_9(ii)'!C46+'ACP_Agri_9(ii)'!H46</f>
        <v>103487</v>
      </c>
      <c r="N46" s="110">
        <f>'ACP_Agri_9(i)'!D46+'ACP_Agri_9(ii)'!D46+'ACP_Agri_9(ii)'!I46</f>
        <v>127285</v>
      </c>
      <c r="O46" s="110">
        <f>'ACP_Agri_9(i)'!E46+'ACP_Agri_9(ii)'!E46+'ACP_Agri_9(ii)'!J46</f>
        <v>130580</v>
      </c>
      <c r="P46" s="110">
        <f>'ACP_Agri_9(i)'!F46+'ACP_Agri_9(ii)'!F46+'ACP_Agri_9(ii)'!K46</f>
        <v>165380.21999999991</v>
      </c>
      <c r="Q46" s="248">
        <f t="shared" si="2"/>
        <v>129.92907255371796</v>
      </c>
    </row>
    <row r="47" spans="1:22" ht="13.5" customHeight="1" x14ac:dyDescent="0.3">
      <c r="A47" s="140">
        <v>37</v>
      </c>
      <c r="B47" s="109" t="s">
        <v>48</v>
      </c>
      <c r="C47" s="313">
        <v>2</v>
      </c>
      <c r="D47" s="322">
        <v>14</v>
      </c>
      <c r="E47" s="280">
        <v>0</v>
      </c>
      <c r="F47" s="280">
        <v>0</v>
      </c>
      <c r="G47" s="281">
        <f t="shared" si="0"/>
        <v>0</v>
      </c>
      <c r="H47" s="313">
        <v>7</v>
      </c>
      <c r="I47" s="322">
        <v>347</v>
      </c>
      <c r="J47" s="280">
        <v>0</v>
      </c>
      <c r="K47" s="280">
        <v>0</v>
      </c>
      <c r="L47" s="281">
        <f t="shared" si="1"/>
        <v>0</v>
      </c>
      <c r="M47" s="280">
        <f>'ACP_Agri_9(i)'!C47+'ACP_Agri_9(ii)'!C47+'ACP_Agri_9(ii)'!H47</f>
        <v>15962</v>
      </c>
      <c r="N47" s="280">
        <f>'ACP_Agri_9(i)'!D47+'ACP_Agri_9(ii)'!D47+'ACP_Agri_9(ii)'!I47</f>
        <v>12753</v>
      </c>
      <c r="O47" s="280">
        <f>'ACP_Agri_9(i)'!E47+'ACP_Agri_9(ii)'!E47+'ACP_Agri_9(ii)'!J47</f>
        <v>24681</v>
      </c>
      <c r="P47" s="280">
        <f>'ACP_Agri_9(i)'!F47+'ACP_Agri_9(ii)'!F47+'ACP_Agri_9(ii)'!K47</f>
        <v>15185.779999999999</v>
      </c>
      <c r="Q47" s="281">
        <f t="shared" si="2"/>
        <v>119.07613894769858</v>
      </c>
    </row>
    <row r="48" spans="1:22" ht="13.5" customHeight="1" x14ac:dyDescent="0.3">
      <c r="A48" s="140">
        <v>38</v>
      </c>
      <c r="B48" s="109" t="s">
        <v>49</v>
      </c>
      <c r="C48" s="313">
        <v>2</v>
      </c>
      <c r="D48" s="322">
        <v>29</v>
      </c>
      <c r="E48" s="284">
        <v>0</v>
      </c>
      <c r="F48" s="284">
        <v>0</v>
      </c>
      <c r="G48" s="285">
        <f t="shared" si="0"/>
        <v>0</v>
      </c>
      <c r="H48" s="313">
        <v>10</v>
      </c>
      <c r="I48" s="322">
        <v>450</v>
      </c>
      <c r="J48" s="284">
        <v>0</v>
      </c>
      <c r="K48" s="284">
        <v>0</v>
      </c>
      <c r="L48" s="285">
        <f t="shared" si="1"/>
        <v>0</v>
      </c>
      <c r="M48" s="284">
        <f>'ACP_Agri_9(i)'!C48+'ACP_Agri_9(ii)'!C48+'ACP_Agri_9(ii)'!H48</f>
        <v>86243</v>
      </c>
      <c r="N48" s="284">
        <f>'ACP_Agri_9(i)'!D48+'ACP_Agri_9(ii)'!D48+'ACP_Agri_9(ii)'!I48</f>
        <v>96143</v>
      </c>
      <c r="O48" s="284">
        <f>'ACP_Agri_9(i)'!E48+'ACP_Agri_9(ii)'!E48+'ACP_Agri_9(ii)'!J48</f>
        <v>38070</v>
      </c>
      <c r="P48" s="284">
        <f>'ACP_Agri_9(i)'!F48+'ACP_Agri_9(ii)'!F48+'ACP_Agri_9(ii)'!K48</f>
        <v>89490.799999999988</v>
      </c>
      <c r="Q48" s="285">
        <f t="shared" si="2"/>
        <v>93.080931529076466</v>
      </c>
    </row>
    <row r="49" spans="1:17" ht="13.5" customHeight="1" x14ac:dyDescent="0.3">
      <c r="A49" s="140">
        <v>39</v>
      </c>
      <c r="B49" s="277" t="s">
        <v>51</v>
      </c>
      <c r="C49" s="313">
        <v>3</v>
      </c>
      <c r="D49" s="322">
        <v>43</v>
      </c>
      <c r="E49" s="284">
        <v>0</v>
      </c>
      <c r="F49" s="284">
        <v>0</v>
      </c>
      <c r="G49" s="285">
        <f t="shared" si="0"/>
        <v>0</v>
      </c>
      <c r="H49" s="313">
        <v>12</v>
      </c>
      <c r="I49" s="322">
        <v>527</v>
      </c>
      <c r="J49" s="284">
        <v>0</v>
      </c>
      <c r="K49" s="284">
        <v>0</v>
      </c>
      <c r="L49" s="285">
        <f t="shared" si="1"/>
        <v>0</v>
      </c>
      <c r="M49" s="284">
        <f>'ACP_Agri_9(i)'!C49+'ACP_Agri_9(ii)'!C49+'ACP_Agri_9(ii)'!H49</f>
        <v>68842</v>
      </c>
      <c r="N49" s="284">
        <f>'ACP_Agri_9(i)'!D49+'ACP_Agri_9(ii)'!D49+'ACP_Agri_9(ii)'!I49</f>
        <v>51408</v>
      </c>
      <c r="O49" s="284">
        <f>'ACP_Agri_9(i)'!E49+'ACP_Agri_9(ii)'!E49+'ACP_Agri_9(ii)'!J49</f>
        <v>92585</v>
      </c>
      <c r="P49" s="284">
        <f>'ACP_Agri_9(i)'!F49+'ACP_Agri_9(ii)'!F49+'ACP_Agri_9(ii)'!K49</f>
        <v>66095.840000000011</v>
      </c>
      <c r="Q49" s="285">
        <f t="shared" si="2"/>
        <v>128.57111733582323</v>
      </c>
    </row>
    <row r="50" spans="1:17" ht="13.5" customHeight="1" x14ac:dyDescent="0.3">
      <c r="A50" s="140">
        <v>40</v>
      </c>
      <c r="B50" s="277" t="s">
        <v>1007</v>
      </c>
      <c r="C50" s="313">
        <v>0</v>
      </c>
      <c r="D50" s="322">
        <v>0</v>
      </c>
      <c r="E50" s="284">
        <v>0</v>
      </c>
      <c r="F50" s="284">
        <v>0</v>
      </c>
      <c r="G50" s="285">
        <v>0</v>
      </c>
      <c r="H50" s="313">
        <v>0</v>
      </c>
      <c r="I50" s="322">
        <v>0</v>
      </c>
      <c r="J50" s="284">
        <v>0</v>
      </c>
      <c r="K50" s="284">
        <v>0</v>
      </c>
      <c r="L50" s="285" t="e">
        <f t="shared" si="1"/>
        <v>#DIV/0!</v>
      </c>
      <c r="M50" s="284">
        <v>0</v>
      </c>
      <c r="N50" s="284">
        <f>'ACP_Agri_9(i)'!D50+'ACP_Agri_9(ii)'!D50+'ACP_Agri_9(ii)'!I50</f>
        <v>1195.3399999999999</v>
      </c>
      <c r="O50" s="284">
        <f>'ACP_Agri_9(i)'!E50+'ACP_Agri_9(ii)'!E50+'ACP_Agri_9(ii)'!J50</f>
        <v>546</v>
      </c>
      <c r="P50" s="284">
        <f>'ACP_Agri_9(i)'!F50+'ACP_Agri_9(ii)'!F50+'ACP_Agri_9(ii)'!K50</f>
        <v>1663.83</v>
      </c>
      <c r="Q50" s="285">
        <f t="shared" si="2"/>
        <v>139.19303294460155</v>
      </c>
    </row>
    <row r="51" spans="1:17" ht="13.5" customHeight="1" x14ac:dyDescent="0.3">
      <c r="A51" s="140">
        <v>41</v>
      </c>
      <c r="B51" s="277" t="s">
        <v>52</v>
      </c>
      <c r="C51" s="313">
        <v>159</v>
      </c>
      <c r="D51" s="322">
        <v>243</v>
      </c>
      <c r="E51" s="284">
        <v>89</v>
      </c>
      <c r="F51" s="284">
        <v>71.419999999999987</v>
      </c>
      <c r="G51" s="285">
        <f t="shared" si="0"/>
        <v>29.390946502057609</v>
      </c>
      <c r="H51" s="313">
        <v>2334</v>
      </c>
      <c r="I51" s="322">
        <v>2149</v>
      </c>
      <c r="J51" s="284">
        <v>2202</v>
      </c>
      <c r="K51" s="284">
        <v>1492.08</v>
      </c>
      <c r="L51" s="285">
        <f t="shared" si="1"/>
        <v>69.431363424848769</v>
      </c>
      <c r="M51" s="284">
        <v>0</v>
      </c>
      <c r="N51" s="284">
        <f>'ACP_Agri_9(i)'!D51+'ACP_Agri_9(ii)'!D51+'ACP_Agri_9(ii)'!I51</f>
        <v>29986</v>
      </c>
      <c r="O51" s="284">
        <f>'ACP_Agri_9(i)'!E51+'ACP_Agri_9(ii)'!E51+'ACP_Agri_9(ii)'!J51</f>
        <v>37751</v>
      </c>
      <c r="P51" s="284">
        <f>'ACP_Agri_9(i)'!F51+'ACP_Agri_9(ii)'!F51+'ACP_Agri_9(ii)'!K51</f>
        <v>27471.069999999992</v>
      </c>
      <c r="Q51" s="285">
        <f t="shared" si="2"/>
        <v>91.612986060161376</v>
      </c>
    </row>
    <row r="52" spans="1:17" ht="13.5" customHeight="1" x14ac:dyDescent="0.3">
      <c r="A52" s="140">
        <v>42</v>
      </c>
      <c r="B52" s="278" t="s">
        <v>53</v>
      </c>
      <c r="C52" s="313">
        <v>12</v>
      </c>
      <c r="D52" s="322">
        <v>112</v>
      </c>
      <c r="E52" s="286">
        <v>0</v>
      </c>
      <c r="F52" s="286">
        <v>0</v>
      </c>
      <c r="G52" s="285">
        <v>0</v>
      </c>
      <c r="H52" s="313">
        <v>26</v>
      </c>
      <c r="I52" s="322">
        <v>465</v>
      </c>
      <c r="J52" s="286">
        <v>0</v>
      </c>
      <c r="K52" s="286">
        <v>0</v>
      </c>
      <c r="L52" s="285">
        <f t="shared" si="1"/>
        <v>0</v>
      </c>
      <c r="M52" s="284">
        <v>0</v>
      </c>
      <c r="N52" s="284">
        <f>'ACP_Agri_9(i)'!D52+'ACP_Agri_9(ii)'!D52+'ACP_Agri_9(ii)'!I52</f>
        <v>9930</v>
      </c>
      <c r="O52" s="284">
        <f>'ACP_Agri_9(i)'!E52+'ACP_Agri_9(ii)'!E52+'ACP_Agri_9(ii)'!J52</f>
        <v>16236</v>
      </c>
      <c r="P52" s="284">
        <f>'ACP_Agri_9(i)'!F52+'ACP_Agri_9(ii)'!F52+'ACP_Agri_9(ii)'!K52</f>
        <v>11010.5</v>
      </c>
      <c r="Q52" s="285">
        <f t="shared" si="2"/>
        <v>110.88116817724068</v>
      </c>
    </row>
    <row r="53" spans="1:17" ht="13.5" customHeight="1" x14ac:dyDescent="0.3">
      <c r="A53" s="140">
        <v>43</v>
      </c>
      <c r="B53" s="277" t="s">
        <v>54</v>
      </c>
      <c r="C53" s="313">
        <v>1</v>
      </c>
      <c r="D53" s="322">
        <v>12</v>
      </c>
      <c r="E53" s="284">
        <v>0</v>
      </c>
      <c r="F53" s="284">
        <v>0</v>
      </c>
      <c r="G53" s="285">
        <f t="shared" si="0"/>
        <v>0</v>
      </c>
      <c r="H53" s="313">
        <v>7</v>
      </c>
      <c r="I53" s="322">
        <v>302</v>
      </c>
      <c r="J53" s="284">
        <v>0</v>
      </c>
      <c r="K53" s="284">
        <v>0</v>
      </c>
      <c r="L53" s="285">
        <f t="shared" si="1"/>
        <v>0</v>
      </c>
      <c r="M53" s="284">
        <f>'ACP_Agri_9(i)'!C52+'ACP_Agri_9(ii)'!C53+'ACP_Agri_9(ii)'!H53</f>
        <v>11182</v>
      </c>
      <c r="N53" s="284">
        <f>'ACP_Agri_9(i)'!D53+'ACP_Agri_9(ii)'!D53+'ACP_Agri_9(ii)'!I53</f>
        <v>17413</v>
      </c>
      <c r="O53" s="284">
        <f>'ACP_Agri_9(i)'!E52+'ACP_Agri_9(ii)'!E53+'ACP_Agri_9(ii)'!J53</f>
        <v>16236</v>
      </c>
      <c r="P53" s="284">
        <f>'ACP_Agri_9(i)'!F53+'ACP_Agri_9(ii)'!F53+'ACP_Agri_9(ii)'!K53</f>
        <v>10190.229999999998</v>
      </c>
      <c r="Q53" s="285">
        <f t="shared" si="2"/>
        <v>58.520817779819659</v>
      </c>
    </row>
    <row r="54" spans="1:17" s="132" customFormat="1" ht="13.5" customHeight="1" x14ac:dyDescent="0.3">
      <c r="A54" s="139"/>
      <c r="B54" s="279" t="s">
        <v>55</v>
      </c>
      <c r="C54" s="315">
        <f>SUM(C46:C53)</f>
        <v>191</v>
      </c>
      <c r="D54" s="319">
        <f>SUM(D46:D53)</f>
        <v>749</v>
      </c>
      <c r="E54" s="287">
        <f>SUM(E46:E53)</f>
        <v>95</v>
      </c>
      <c r="F54" s="287">
        <f>SUM(F46:F53)</f>
        <v>2696.1000000000004</v>
      </c>
      <c r="G54" s="288">
        <f t="shared" si="0"/>
        <v>359.95994659546068</v>
      </c>
      <c r="H54" s="315">
        <f>SUM(H46:H53)</f>
        <v>2566</v>
      </c>
      <c r="I54" s="319">
        <f>SUM(I46:I53)</f>
        <v>15468</v>
      </c>
      <c r="J54" s="287">
        <f>SUM(J46:J53)</f>
        <v>2321</v>
      </c>
      <c r="K54" s="287">
        <f>SUM(K46:K53)</f>
        <v>8239.2899999999972</v>
      </c>
      <c r="L54" s="288">
        <f t="shared" si="1"/>
        <v>53.266679596586485</v>
      </c>
      <c r="M54" s="287">
        <f>'ACP_Agri_9(i)'!C54+'ACP_Agri_9(ii)'!C54+'ACP_Agri_9(ii)'!H54</f>
        <v>365233</v>
      </c>
      <c r="N54" s="287">
        <f>'ACP_Agri_9(i)'!D54+'ACP_Agri_9(ii)'!D54+'ACP_Agri_9(ii)'!I54</f>
        <v>346113.34</v>
      </c>
      <c r="O54" s="287">
        <f>'ACP_Agri_9(i)'!E54+'ACP_Agri_9(ii)'!E54+'ACP_Agri_9(ii)'!J54</f>
        <v>359785</v>
      </c>
      <c r="P54" s="287">
        <f>'ACP_Agri_9(i)'!F54+'ACP_Agri_9(ii)'!F54+'ACP_Agri_9(ii)'!K54</f>
        <v>386488.2699999999</v>
      </c>
      <c r="Q54" s="288">
        <f t="shared" si="2"/>
        <v>111.66523370639221</v>
      </c>
    </row>
    <row r="55" spans="1:17" s="132" customFormat="1" ht="13.5" customHeight="1" x14ac:dyDescent="0.3">
      <c r="A55" s="111"/>
      <c r="B55" s="111" t="s">
        <v>5</v>
      </c>
      <c r="C55" s="316">
        <f>C54+C45+C43+C41</f>
        <v>6774</v>
      </c>
      <c r="D55" s="320">
        <f>D54+D45+D43+D41</f>
        <v>172644</v>
      </c>
      <c r="E55" s="282">
        <f>E54+E45+E43+E41</f>
        <v>5078</v>
      </c>
      <c r="F55" s="282">
        <f>F54+F45+F43+F41</f>
        <v>132294.06999999995</v>
      </c>
      <c r="G55" s="283">
        <f t="shared" si="0"/>
        <v>76.628246565186132</v>
      </c>
      <c r="H55" s="316">
        <f>H54+H45+H43+H41</f>
        <v>77379</v>
      </c>
      <c r="I55" s="320">
        <f>I54+I45+I43+I41</f>
        <v>2337711</v>
      </c>
      <c r="J55" s="282">
        <f>J54+J45+J43+J41</f>
        <v>66510</v>
      </c>
      <c r="K55" s="282">
        <f>K54+K45+K43+K41</f>
        <v>2729649.6399999992</v>
      </c>
      <c r="L55" s="283">
        <f t="shared" si="1"/>
        <v>116.76591503397979</v>
      </c>
      <c r="M55" s="282">
        <f>'ACP_Agri_9(i)'!C55+'ACP_Agri_9(ii)'!C55+'ACP_Agri_9(ii)'!H55</f>
        <v>8556610</v>
      </c>
      <c r="N55" s="282">
        <f>'ACP_Agri_9(i)'!D55+'ACP_Agri_9(ii)'!D55+'ACP_Agri_9(ii)'!I55</f>
        <v>14604628.34</v>
      </c>
      <c r="O55" s="282">
        <f>'ACP_Agri_9(i)'!E55+'ACP_Agri_9(ii)'!E55+'ACP_Agri_9(ii)'!J55</f>
        <v>6522460</v>
      </c>
      <c r="P55" s="282">
        <f>'ACP_Agri_9(i)'!F55+'ACP_Agri_9(ii)'!F55+'ACP_Agri_9(ii)'!K55</f>
        <v>13550833.069999998</v>
      </c>
      <c r="Q55" s="288">
        <f t="shared" si="2"/>
        <v>92.784511557108189</v>
      </c>
    </row>
    <row r="56" spans="1:17" ht="13.5" customHeight="1" x14ac:dyDescent="0.3">
      <c r="A56" s="85"/>
      <c r="B56" s="84"/>
      <c r="C56" s="254"/>
      <c r="D56" s="127"/>
      <c r="E56" s="133"/>
      <c r="F56" s="127"/>
      <c r="G56" s="254"/>
      <c r="H56" s="128" t="s">
        <v>1086</v>
      </c>
      <c r="I56" s="127"/>
      <c r="J56" s="127"/>
      <c r="K56" s="127"/>
      <c r="L56" s="254"/>
      <c r="M56" s="127"/>
      <c r="N56" s="127"/>
      <c r="O56" s="127"/>
      <c r="P56" s="127"/>
      <c r="Q56" s="254"/>
    </row>
    <row r="57" spans="1:17" ht="13.5" customHeight="1" x14ac:dyDescent="0.3">
      <c r="A57" s="85"/>
      <c r="B57" s="84"/>
      <c r="C57" s="127"/>
      <c r="D57" s="127"/>
      <c r="E57" s="127"/>
      <c r="F57" s="127"/>
      <c r="G57" s="254"/>
      <c r="H57" s="254"/>
      <c r="I57" s="127"/>
      <c r="J57" s="127"/>
      <c r="K57" s="127"/>
      <c r="L57" s="254"/>
      <c r="M57" s="127"/>
      <c r="N57" s="127"/>
      <c r="O57" s="127"/>
      <c r="P57" s="127"/>
      <c r="Q57" s="254"/>
    </row>
    <row r="58" spans="1:17" ht="13.5" customHeight="1" x14ac:dyDescent="0.3">
      <c r="A58" s="85"/>
      <c r="B58" s="84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</row>
    <row r="59" spans="1:17" ht="13.5" customHeight="1" x14ac:dyDescent="0.3">
      <c r="A59" s="85"/>
      <c r="B59" s="84"/>
      <c r="C59" s="127"/>
      <c r="D59" s="127"/>
      <c r="E59" s="127"/>
      <c r="F59" s="127"/>
      <c r="G59" s="254"/>
      <c r="H59" s="127"/>
      <c r="I59" s="127"/>
      <c r="J59" s="127"/>
      <c r="K59" s="127"/>
      <c r="L59" s="254"/>
      <c r="M59" s="127"/>
      <c r="N59" s="127"/>
      <c r="O59" s="127"/>
      <c r="P59" s="127"/>
      <c r="Q59" s="254"/>
    </row>
    <row r="60" spans="1:17" ht="13.5" customHeight="1" x14ac:dyDescent="0.3">
      <c r="A60" s="85"/>
      <c r="B60" s="84"/>
      <c r="C60" s="127"/>
      <c r="D60" s="127"/>
      <c r="E60" s="127"/>
      <c r="F60" s="127"/>
      <c r="G60" s="254"/>
      <c r="H60" s="127"/>
      <c r="I60" s="127"/>
      <c r="J60" s="127"/>
      <c r="K60" s="127"/>
      <c r="L60" s="254"/>
      <c r="M60" s="127"/>
      <c r="N60" s="127"/>
      <c r="O60" s="127"/>
      <c r="P60" s="127"/>
      <c r="Q60" s="254"/>
    </row>
    <row r="61" spans="1:17" ht="13.5" customHeight="1" x14ac:dyDescent="0.3">
      <c r="A61" s="85"/>
      <c r="B61" s="84"/>
      <c r="C61" s="127"/>
      <c r="D61" s="127"/>
      <c r="E61" s="127"/>
      <c r="F61" s="127"/>
      <c r="G61" s="254"/>
      <c r="H61" s="127"/>
      <c r="I61" s="127"/>
      <c r="J61" s="127"/>
      <c r="K61" s="127"/>
      <c r="L61" s="254"/>
      <c r="M61" s="127"/>
      <c r="N61" s="127"/>
      <c r="O61" s="127"/>
      <c r="P61" s="127"/>
      <c r="Q61" s="254"/>
    </row>
    <row r="62" spans="1:17" ht="13.5" customHeight="1" x14ac:dyDescent="0.3">
      <c r="A62" s="85"/>
      <c r="B62" s="84"/>
      <c r="C62" s="127"/>
      <c r="D62" s="127"/>
      <c r="E62" s="127"/>
      <c r="F62" s="127"/>
      <c r="G62" s="254"/>
      <c r="H62" s="127"/>
      <c r="I62" s="127"/>
      <c r="J62" s="127"/>
      <c r="K62" s="127"/>
      <c r="L62" s="254"/>
      <c r="M62" s="127"/>
      <c r="N62" s="127"/>
      <c r="O62" s="127"/>
      <c r="P62" s="127"/>
      <c r="Q62" s="254"/>
    </row>
    <row r="63" spans="1:17" ht="13.5" customHeight="1" x14ac:dyDescent="0.3">
      <c r="A63" s="85"/>
      <c r="B63" s="84"/>
      <c r="C63" s="127"/>
      <c r="D63" s="127"/>
      <c r="E63" s="127"/>
      <c r="F63" s="127"/>
      <c r="G63" s="254"/>
      <c r="H63" s="127"/>
      <c r="I63" s="127"/>
      <c r="J63" s="127"/>
      <c r="K63" s="127"/>
      <c r="L63" s="254"/>
      <c r="M63" s="127"/>
      <c r="N63" s="127"/>
      <c r="O63" s="127"/>
      <c r="P63" s="127"/>
      <c r="Q63" s="254"/>
    </row>
    <row r="64" spans="1:17" ht="13.5" customHeight="1" x14ac:dyDescent="0.3">
      <c r="A64" s="85"/>
      <c r="B64" s="84"/>
      <c r="C64" s="127"/>
      <c r="D64" s="127"/>
      <c r="E64" s="127"/>
      <c r="F64" s="127"/>
      <c r="G64" s="254"/>
      <c r="H64" s="127"/>
      <c r="I64" s="127"/>
      <c r="J64" s="127"/>
      <c r="K64" s="127"/>
      <c r="L64" s="254"/>
      <c r="M64" s="127"/>
      <c r="N64" s="127"/>
      <c r="O64" s="127"/>
      <c r="P64" s="127"/>
      <c r="Q64" s="254"/>
    </row>
    <row r="65" spans="1:17" ht="13.5" customHeight="1" x14ac:dyDescent="0.3">
      <c r="A65" s="85"/>
      <c r="B65" s="84"/>
      <c r="C65" s="127"/>
      <c r="D65" s="127"/>
      <c r="E65" s="127"/>
      <c r="F65" s="127"/>
      <c r="G65" s="254"/>
      <c r="H65" s="127"/>
      <c r="I65" s="127"/>
      <c r="J65" s="127"/>
      <c r="K65" s="127"/>
      <c r="L65" s="254"/>
      <c r="M65" s="127"/>
      <c r="N65" s="127"/>
      <c r="O65" s="127"/>
      <c r="P65" s="127"/>
      <c r="Q65" s="254"/>
    </row>
    <row r="66" spans="1:17" ht="13.5" customHeight="1" x14ac:dyDescent="0.3">
      <c r="A66" s="85"/>
      <c r="B66" s="84"/>
      <c r="C66" s="127"/>
      <c r="D66" s="127"/>
      <c r="E66" s="127"/>
      <c r="F66" s="127"/>
      <c r="G66" s="254"/>
      <c r="H66" s="127"/>
      <c r="I66" s="127"/>
      <c r="J66" s="127"/>
      <c r="K66" s="127"/>
      <c r="L66" s="254"/>
      <c r="M66" s="127"/>
      <c r="N66" s="127"/>
      <c r="O66" s="127"/>
      <c r="P66" s="127"/>
      <c r="Q66" s="254"/>
    </row>
    <row r="67" spans="1:17" ht="13.5" customHeight="1" x14ac:dyDescent="0.3">
      <c r="A67" s="85"/>
      <c r="B67" s="84"/>
      <c r="C67" s="127"/>
      <c r="D67" s="127"/>
      <c r="E67" s="127"/>
      <c r="F67" s="127"/>
      <c r="G67" s="254"/>
      <c r="H67" s="127"/>
      <c r="I67" s="127"/>
      <c r="J67" s="127"/>
      <c r="K67" s="127"/>
      <c r="L67" s="254"/>
      <c r="M67" s="127"/>
      <c r="N67" s="127"/>
      <c r="O67" s="127"/>
      <c r="P67" s="127"/>
      <c r="Q67" s="254"/>
    </row>
    <row r="68" spans="1:17" ht="13.5" customHeight="1" x14ac:dyDescent="0.3">
      <c r="A68" s="85"/>
      <c r="B68" s="84"/>
      <c r="C68" s="127"/>
      <c r="D68" s="127"/>
      <c r="E68" s="127"/>
      <c r="F68" s="127"/>
      <c r="G68" s="254"/>
      <c r="H68" s="127"/>
      <c r="I68" s="127"/>
      <c r="J68" s="127"/>
      <c r="K68" s="127"/>
      <c r="L68" s="254"/>
      <c r="M68" s="127"/>
      <c r="N68" s="127"/>
      <c r="O68" s="127"/>
      <c r="P68" s="127"/>
      <c r="Q68" s="254"/>
    </row>
    <row r="69" spans="1:17" ht="13.5" customHeight="1" x14ac:dyDescent="0.3">
      <c r="A69" s="85"/>
      <c r="B69" s="84"/>
      <c r="C69" s="127"/>
      <c r="D69" s="127"/>
      <c r="E69" s="127"/>
      <c r="F69" s="127"/>
      <c r="G69" s="254"/>
      <c r="H69" s="127"/>
      <c r="I69" s="127"/>
      <c r="J69" s="127"/>
      <c r="K69" s="127"/>
      <c r="L69" s="254"/>
      <c r="M69" s="127"/>
      <c r="N69" s="127"/>
      <c r="O69" s="127"/>
      <c r="P69" s="127"/>
      <c r="Q69" s="254"/>
    </row>
    <row r="70" spans="1:17" ht="13.5" customHeight="1" x14ac:dyDescent="0.3">
      <c r="A70" s="85"/>
      <c r="B70" s="84"/>
      <c r="C70" s="127"/>
      <c r="D70" s="127"/>
      <c r="E70" s="127"/>
      <c r="F70" s="127"/>
      <c r="G70" s="254"/>
      <c r="H70" s="127"/>
      <c r="I70" s="127"/>
      <c r="J70" s="127"/>
      <c r="K70" s="127"/>
      <c r="L70" s="254"/>
      <c r="M70" s="127"/>
      <c r="N70" s="127"/>
      <c r="O70" s="127"/>
      <c r="P70" s="127"/>
      <c r="Q70" s="254"/>
    </row>
    <row r="71" spans="1:17" ht="13.5" customHeight="1" x14ac:dyDescent="0.3">
      <c r="A71" s="85"/>
      <c r="B71" s="84"/>
      <c r="C71" s="127"/>
      <c r="D71" s="127"/>
      <c r="E71" s="127"/>
      <c r="F71" s="127"/>
      <c r="G71" s="254"/>
      <c r="H71" s="127"/>
      <c r="I71" s="127"/>
      <c r="J71" s="127"/>
      <c r="K71" s="127"/>
      <c r="L71" s="254"/>
      <c r="M71" s="127"/>
      <c r="N71" s="127"/>
      <c r="O71" s="127"/>
      <c r="P71" s="127"/>
      <c r="Q71" s="254"/>
    </row>
    <row r="72" spans="1:17" ht="13.5" customHeight="1" x14ac:dyDescent="0.3">
      <c r="A72" s="85"/>
      <c r="B72" s="84"/>
      <c r="C72" s="127"/>
      <c r="D72" s="127"/>
      <c r="E72" s="127"/>
      <c r="F72" s="127"/>
      <c r="G72" s="254"/>
      <c r="H72" s="127"/>
      <c r="I72" s="127"/>
      <c r="J72" s="127"/>
      <c r="K72" s="127"/>
      <c r="L72" s="254"/>
      <c r="M72" s="127"/>
      <c r="N72" s="127"/>
      <c r="O72" s="127"/>
      <c r="P72" s="127"/>
      <c r="Q72" s="254"/>
    </row>
    <row r="73" spans="1:17" ht="13.5" customHeight="1" x14ac:dyDescent="0.3">
      <c r="A73" s="85"/>
      <c r="B73" s="84"/>
      <c r="C73" s="127"/>
      <c r="D73" s="127"/>
      <c r="E73" s="127"/>
      <c r="F73" s="127"/>
      <c r="G73" s="254"/>
      <c r="H73" s="127"/>
      <c r="I73" s="127"/>
      <c r="J73" s="127"/>
      <c r="K73" s="127"/>
      <c r="L73" s="254"/>
      <c r="M73" s="127"/>
      <c r="N73" s="127"/>
      <c r="O73" s="127"/>
      <c r="P73" s="127"/>
      <c r="Q73" s="254"/>
    </row>
    <row r="74" spans="1:17" ht="13.5" customHeight="1" x14ac:dyDescent="0.3">
      <c r="A74" s="85"/>
      <c r="B74" s="84"/>
      <c r="C74" s="127"/>
      <c r="D74" s="127"/>
      <c r="E74" s="127"/>
      <c r="F74" s="127"/>
      <c r="G74" s="254"/>
      <c r="H74" s="127"/>
      <c r="I74" s="127"/>
      <c r="J74" s="127"/>
      <c r="K74" s="127"/>
      <c r="L74" s="254"/>
      <c r="M74" s="127"/>
      <c r="N74" s="127"/>
      <c r="O74" s="127"/>
      <c r="P74" s="127"/>
      <c r="Q74" s="254"/>
    </row>
    <row r="75" spans="1:17" ht="13.5" customHeight="1" x14ac:dyDescent="0.3">
      <c r="A75" s="85"/>
      <c r="B75" s="84"/>
      <c r="C75" s="127"/>
      <c r="D75" s="127"/>
      <c r="E75" s="127"/>
      <c r="F75" s="127"/>
      <c r="G75" s="254"/>
      <c r="H75" s="127"/>
      <c r="I75" s="127"/>
      <c r="J75" s="127"/>
      <c r="K75" s="127"/>
      <c r="L75" s="254"/>
      <c r="M75" s="127"/>
      <c r="N75" s="127"/>
      <c r="O75" s="127"/>
      <c r="P75" s="127"/>
      <c r="Q75" s="254"/>
    </row>
    <row r="76" spans="1:17" ht="13.5" customHeight="1" x14ac:dyDescent="0.3">
      <c r="A76" s="85"/>
      <c r="B76" s="84"/>
      <c r="C76" s="127"/>
      <c r="D76" s="127"/>
      <c r="E76" s="127"/>
      <c r="F76" s="127"/>
      <c r="G76" s="254"/>
      <c r="H76" s="127"/>
      <c r="I76" s="127"/>
      <c r="J76" s="127"/>
      <c r="K76" s="127"/>
      <c r="L76" s="254"/>
      <c r="M76" s="127"/>
      <c r="N76" s="127"/>
      <c r="O76" s="127"/>
      <c r="P76" s="127"/>
      <c r="Q76" s="254"/>
    </row>
    <row r="77" spans="1:17" ht="13.5" customHeight="1" x14ac:dyDescent="0.3">
      <c r="A77" s="85"/>
      <c r="B77" s="84"/>
      <c r="C77" s="127"/>
      <c r="D77" s="127"/>
      <c r="E77" s="127"/>
      <c r="F77" s="127"/>
      <c r="G77" s="254"/>
      <c r="H77" s="127"/>
      <c r="I77" s="127"/>
      <c r="J77" s="127"/>
      <c r="K77" s="127"/>
      <c r="L77" s="254"/>
      <c r="M77" s="127"/>
      <c r="N77" s="127"/>
      <c r="O77" s="127"/>
      <c r="P77" s="127"/>
      <c r="Q77" s="254"/>
    </row>
    <row r="78" spans="1:17" ht="13.5" customHeight="1" x14ac:dyDescent="0.3">
      <c r="A78" s="85"/>
      <c r="B78" s="84"/>
      <c r="C78" s="127"/>
      <c r="D78" s="127"/>
      <c r="E78" s="127"/>
      <c r="F78" s="127"/>
      <c r="G78" s="254"/>
      <c r="H78" s="127"/>
      <c r="I78" s="127"/>
      <c r="J78" s="127"/>
      <c r="K78" s="127"/>
      <c r="L78" s="254"/>
      <c r="M78" s="127"/>
      <c r="N78" s="127"/>
      <c r="O78" s="127"/>
      <c r="P78" s="127"/>
      <c r="Q78" s="254"/>
    </row>
    <row r="79" spans="1:17" ht="13.5" customHeight="1" x14ac:dyDescent="0.3">
      <c r="A79" s="85"/>
      <c r="B79" s="84"/>
      <c r="C79" s="127"/>
      <c r="D79" s="127"/>
      <c r="E79" s="127"/>
      <c r="F79" s="127"/>
      <c r="G79" s="254"/>
      <c r="H79" s="127"/>
      <c r="I79" s="127"/>
      <c r="J79" s="127"/>
      <c r="K79" s="127"/>
      <c r="L79" s="254"/>
      <c r="M79" s="127"/>
      <c r="N79" s="127"/>
      <c r="O79" s="127"/>
      <c r="P79" s="127"/>
      <c r="Q79" s="254"/>
    </row>
    <row r="80" spans="1:17" ht="13.5" customHeight="1" x14ac:dyDescent="0.3">
      <c r="A80" s="85"/>
      <c r="B80" s="84"/>
      <c r="C80" s="127"/>
      <c r="D80" s="127"/>
      <c r="E80" s="127"/>
      <c r="F80" s="127"/>
      <c r="G80" s="254"/>
      <c r="H80" s="127"/>
      <c r="I80" s="127"/>
      <c r="J80" s="127"/>
      <c r="K80" s="127"/>
      <c r="L80" s="254"/>
      <c r="M80" s="127"/>
      <c r="N80" s="127"/>
      <c r="O80" s="127"/>
      <c r="P80" s="127"/>
      <c r="Q80" s="254"/>
    </row>
    <row r="81" spans="1:17" ht="13.5" customHeight="1" x14ac:dyDescent="0.3">
      <c r="A81" s="85"/>
      <c r="B81" s="84"/>
      <c r="C81" s="127"/>
      <c r="D81" s="127"/>
      <c r="E81" s="127"/>
      <c r="F81" s="127"/>
      <c r="G81" s="254"/>
      <c r="H81" s="127"/>
      <c r="I81" s="127"/>
      <c r="J81" s="127"/>
      <c r="K81" s="127"/>
      <c r="L81" s="254"/>
      <c r="M81" s="127"/>
      <c r="N81" s="127"/>
      <c r="O81" s="127"/>
      <c r="P81" s="127"/>
      <c r="Q81" s="254"/>
    </row>
    <row r="82" spans="1:17" ht="13.5" customHeight="1" x14ac:dyDescent="0.3">
      <c r="A82" s="85"/>
      <c r="B82" s="84"/>
      <c r="C82" s="127"/>
      <c r="D82" s="127"/>
      <c r="E82" s="127"/>
      <c r="F82" s="127"/>
      <c r="G82" s="254"/>
      <c r="H82" s="127"/>
      <c r="I82" s="127"/>
      <c r="J82" s="127"/>
      <c r="K82" s="127"/>
      <c r="L82" s="254"/>
      <c r="M82" s="127"/>
      <c r="N82" s="127"/>
      <c r="O82" s="127"/>
      <c r="P82" s="127"/>
      <c r="Q82" s="254"/>
    </row>
    <row r="83" spans="1:17" ht="13.5" customHeight="1" x14ac:dyDescent="0.3">
      <c r="A83" s="85"/>
      <c r="B83" s="84"/>
      <c r="C83" s="127"/>
      <c r="D83" s="127"/>
      <c r="E83" s="127"/>
      <c r="F83" s="127"/>
      <c r="G83" s="254"/>
      <c r="H83" s="127"/>
      <c r="I83" s="127"/>
      <c r="J83" s="127"/>
      <c r="K83" s="127"/>
      <c r="L83" s="254"/>
      <c r="M83" s="127"/>
      <c r="N83" s="127"/>
      <c r="O83" s="127"/>
      <c r="P83" s="127"/>
      <c r="Q83" s="254"/>
    </row>
    <row r="84" spans="1:17" ht="13.5" customHeight="1" x14ac:dyDescent="0.3">
      <c r="A84" s="85"/>
      <c r="B84" s="84"/>
      <c r="C84" s="127"/>
      <c r="D84" s="127"/>
      <c r="E84" s="127"/>
      <c r="F84" s="127"/>
      <c r="G84" s="254"/>
      <c r="H84" s="127"/>
      <c r="I84" s="127"/>
      <c r="J84" s="127"/>
      <c r="K84" s="127"/>
      <c r="L84" s="254"/>
      <c r="M84" s="127"/>
      <c r="N84" s="127"/>
      <c r="O84" s="127"/>
      <c r="P84" s="127"/>
      <c r="Q84" s="254"/>
    </row>
    <row r="85" spans="1:17" ht="13.5" customHeight="1" x14ac:dyDescent="0.3">
      <c r="A85" s="85"/>
      <c r="B85" s="84"/>
      <c r="C85" s="127"/>
      <c r="D85" s="127"/>
      <c r="E85" s="127"/>
      <c r="F85" s="127"/>
      <c r="G85" s="254"/>
      <c r="H85" s="127"/>
      <c r="I85" s="127"/>
      <c r="J85" s="127"/>
      <c r="K85" s="127"/>
      <c r="L85" s="254"/>
      <c r="M85" s="127"/>
      <c r="N85" s="127"/>
      <c r="O85" s="127"/>
      <c r="P85" s="127"/>
      <c r="Q85" s="254"/>
    </row>
    <row r="86" spans="1:17" ht="13.5" customHeight="1" x14ac:dyDescent="0.3">
      <c r="A86" s="85"/>
      <c r="B86" s="84"/>
      <c r="C86" s="127"/>
      <c r="D86" s="127"/>
      <c r="E86" s="127"/>
      <c r="F86" s="127"/>
      <c r="G86" s="254"/>
      <c r="H86" s="127"/>
      <c r="I86" s="127"/>
      <c r="J86" s="127"/>
      <c r="K86" s="127"/>
      <c r="L86" s="254"/>
      <c r="M86" s="127"/>
      <c r="N86" s="127"/>
      <c r="O86" s="127"/>
      <c r="P86" s="127"/>
      <c r="Q86" s="254"/>
    </row>
    <row r="87" spans="1:17" ht="13.5" customHeight="1" x14ac:dyDescent="0.3">
      <c r="A87" s="85"/>
      <c r="B87" s="84"/>
      <c r="C87" s="127"/>
      <c r="D87" s="127"/>
      <c r="E87" s="127"/>
      <c r="F87" s="127"/>
      <c r="G87" s="254"/>
      <c r="H87" s="127"/>
      <c r="I87" s="127"/>
      <c r="J87" s="127"/>
      <c r="K87" s="127"/>
      <c r="L87" s="254"/>
      <c r="M87" s="127"/>
      <c r="N87" s="127"/>
      <c r="O87" s="127"/>
      <c r="P87" s="127"/>
      <c r="Q87" s="254"/>
    </row>
    <row r="88" spans="1:17" ht="13.5" customHeight="1" x14ac:dyDescent="0.3">
      <c r="A88" s="85"/>
      <c r="B88" s="84"/>
      <c r="C88" s="127"/>
      <c r="D88" s="127"/>
      <c r="E88" s="127"/>
      <c r="F88" s="127"/>
      <c r="G88" s="254"/>
      <c r="H88" s="127"/>
      <c r="I88" s="127"/>
      <c r="J88" s="127"/>
      <c r="K88" s="127"/>
      <c r="L88" s="254"/>
      <c r="M88" s="127"/>
      <c r="N88" s="127"/>
      <c r="O88" s="127"/>
      <c r="P88" s="127"/>
      <c r="Q88" s="254"/>
    </row>
    <row r="89" spans="1:17" ht="13.5" customHeight="1" x14ac:dyDescent="0.3">
      <c r="A89" s="85"/>
      <c r="B89" s="84"/>
      <c r="C89" s="127"/>
      <c r="D89" s="127"/>
      <c r="E89" s="127"/>
      <c r="F89" s="127"/>
      <c r="G89" s="254"/>
      <c r="H89" s="127"/>
      <c r="I89" s="127"/>
      <c r="J89" s="127"/>
      <c r="K89" s="127"/>
      <c r="L89" s="254"/>
      <c r="M89" s="127"/>
      <c r="N89" s="127"/>
      <c r="O89" s="127"/>
      <c r="P89" s="127"/>
      <c r="Q89" s="254"/>
    </row>
    <row r="90" spans="1:17" ht="13.5" customHeight="1" x14ac:dyDescent="0.3">
      <c r="A90" s="85"/>
      <c r="B90" s="84"/>
      <c r="C90" s="127"/>
      <c r="D90" s="127"/>
      <c r="E90" s="127"/>
      <c r="F90" s="127"/>
      <c r="G90" s="254"/>
      <c r="H90" s="127"/>
      <c r="I90" s="127"/>
      <c r="J90" s="127"/>
      <c r="K90" s="127"/>
      <c r="L90" s="254"/>
      <c r="M90" s="127"/>
      <c r="N90" s="127"/>
      <c r="O90" s="127"/>
      <c r="P90" s="127"/>
      <c r="Q90" s="254"/>
    </row>
    <row r="91" spans="1:17" ht="13.5" customHeight="1" x14ac:dyDescent="0.3">
      <c r="A91" s="85"/>
      <c r="B91" s="84"/>
      <c r="C91" s="127"/>
      <c r="D91" s="127"/>
      <c r="E91" s="127"/>
      <c r="F91" s="127"/>
      <c r="G91" s="254"/>
      <c r="H91" s="127"/>
      <c r="I91" s="127"/>
      <c r="J91" s="127"/>
      <c r="K91" s="127"/>
      <c r="L91" s="254"/>
      <c r="M91" s="127"/>
      <c r="N91" s="127"/>
      <c r="O91" s="127"/>
      <c r="P91" s="127"/>
      <c r="Q91" s="254"/>
    </row>
    <row r="92" spans="1:17" ht="13.5" customHeight="1" x14ac:dyDescent="0.3">
      <c r="A92" s="85"/>
      <c r="B92" s="84"/>
      <c r="C92" s="127"/>
      <c r="D92" s="127"/>
      <c r="E92" s="127"/>
      <c r="F92" s="127"/>
      <c r="G92" s="254"/>
      <c r="H92" s="127"/>
      <c r="I92" s="127"/>
      <c r="J92" s="127"/>
      <c r="K92" s="127"/>
      <c r="L92" s="254"/>
      <c r="M92" s="127"/>
      <c r="N92" s="127"/>
      <c r="O92" s="127"/>
      <c r="P92" s="127"/>
      <c r="Q92" s="254"/>
    </row>
  </sheetData>
  <autoFilter ref="M5:P54" xr:uid="{00000000-0009-0000-0000-00000A000000}"/>
  <mergeCells count="15">
    <mergeCell ref="B3:B5"/>
    <mergeCell ref="C4:D4"/>
    <mergeCell ref="O4:P4"/>
    <mergeCell ref="A1:Q1"/>
    <mergeCell ref="Q4:Q5"/>
    <mergeCell ref="M3:Q3"/>
    <mergeCell ref="A3:A5"/>
    <mergeCell ref="G4:G5"/>
    <mergeCell ref="L4:L5"/>
    <mergeCell ref="M4:N4"/>
    <mergeCell ref="J4:K4"/>
    <mergeCell ref="C3:G3"/>
    <mergeCell ref="H3:L3"/>
    <mergeCell ref="E4:F4"/>
    <mergeCell ref="H4:I4"/>
  </mergeCells>
  <pageMargins left="0.7" right="0" top="1" bottom="0.5" header="0" footer="0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S98"/>
  <sheetViews>
    <sheetView view="pageBreakPreview" zoomScale="85" zoomScaleNormal="100" zoomScaleSheetLayoutView="85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Q64" sqref="Q64"/>
    </sheetView>
  </sheetViews>
  <sheetFormatPr defaultColWidth="14.296875" defaultRowHeight="15" customHeight="1" x14ac:dyDescent="0.3"/>
  <cols>
    <col min="1" max="1" width="4.59765625" style="99" customWidth="1"/>
    <col min="2" max="2" width="23.3984375" style="99" customWidth="1"/>
    <col min="3" max="3" width="10.796875" style="99" customWidth="1"/>
    <col min="4" max="4" width="11.09765625" style="99" customWidth="1"/>
    <col min="5" max="5" width="10.5" style="99" customWidth="1"/>
    <col min="6" max="6" width="10.796875" style="99" customWidth="1"/>
    <col min="7" max="7" width="8" style="99" customWidth="1"/>
    <col min="8" max="8" width="9.8984375" style="99" customWidth="1"/>
    <col min="9" max="9" width="8" style="99" customWidth="1"/>
    <col min="10" max="10" width="9.8984375" style="99" customWidth="1"/>
    <col min="11" max="11" width="7.09765625" style="99" customWidth="1"/>
    <col min="12" max="13" width="9" style="99" customWidth="1"/>
    <col min="14" max="14" width="8.59765625" style="99" customWidth="1"/>
    <col min="15" max="15" width="9.59765625" style="99" customWidth="1"/>
    <col min="16" max="16" width="10.19921875" style="99" customWidth="1"/>
    <col min="17" max="17" width="9.59765625" style="99" customWidth="1"/>
    <col min="18" max="16384" width="14.296875" style="99"/>
  </cols>
  <sheetData>
    <row r="1" spans="1:18" ht="13.5" customHeight="1" x14ac:dyDescent="0.3">
      <c r="A1" s="506" t="s">
        <v>1057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133"/>
    </row>
    <row r="2" spans="1:18" ht="13.5" customHeight="1" x14ac:dyDescent="0.3">
      <c r="A2" s="85"/>
      <c r="B2" s="86" t="s">
        <v>73</v>
      </c>
      <c r="C2" s="128"/>
      <c r="D2" s="128"/>
      <c r="E2" s="127"/>
      <c r="F2" s="127"/>
      <c r="G2" s="127"/>
      <c r="H2" s="127"/>
      <c r="I2" s="127"/>
      <c r="J2" s="127"/>
      <c r="K2" s="127" t="s">
        <v>74</v>
      </c>
      <c r="L2" s="127"/>
      <c r="M2" s="127"/>
      <c r="N2" s="128" t="s">
        <v>128</v>
      </c>
      <c r="O2" s="127"/>
      <c r="P2" s="127"/>
      <c r="Q2" s="133"/>
    </row>
    <row r="3" spans="1:18" ht="15" customHeight="1" x14ac:dyDescent="0.3">
      <c r="A3" s="502" t="s">
        <v>0</v>
      </c>
      <c r="B3" s="502" t="s">
        <v>76</v>
      </c>
      <c r="C3" s="507" t="s">
        <v>129</v>
      </c>
      <c r="D3" s="508"/>
      <c r="E3" s="497" t="s">
        <v>1058</v>
      </c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498"/>
      <c r="Q3" s="499" t="s">
        <v>118</v>
      </c>
    </row>
    <row r="4" spans="1:18" ht="15" customHeight="1" x14ac:dyDescent="0.3">
      <c r="A4" s="500"/>
      <c r="B4" s="500"/>
      <c r="C4" s="509"/>
      <c r="D4" s="510"/>
      <c r="E4" s="497" t="s">
        <v>86</v>
      </c>
      <c r="F4" s="498"/>
      <c r="G4" s="497" t="s">
        <v>87</v>
      </c>
      <c r="H4" s="498"/>
      <c r="I4" s="497" t="s">
        <v>88</v>
      </c>
      <c r="J4" s="498"/>
      <c r="K4" s="497" t="s">
        <v>89</v>
      </c>
      <c r="L4" s="498"/>
      <c r="M4" s="497" t="s">
        <v>90</v>
      </c>
      <c r="N4" s="498"/>
      <c r="O4" s="497" t="s">
        <v>130</v>
      </c>
      <c r="P4" s="498"/>
      <c r="Q4" s="500"/>
    </row>
    <row r="5" spans="1:18" ht="25.5" customHeight="1" x14ac:dyDescent="0.3">
      <c r="A5" s="501"/>
      <c r="B5" s="501"/>
      <c r="C5" s="139" t="s">
        <v>82</v>
      </c>
      <c r="D5" s="139" t="s">
        <v>83</v>
      </c>
      <c r="E5" s="139" t="s">
        <v>82</v>
      </c>
      <c r="F5" s="139" t="s">
        <v>83</v>
      </c>
      <c r="G5" s="139" t="s">
        <v>82</v>
      </c>
      <c r="H5" s="139" t="s">
        <v>83</v>
      </c>
      <c r="I5" s="139" t="s">
        <v>82</v>
      </c>
      <c r="J5" s="139" t="s">
        <v>83</v>
      </c>
      <c r="K5" s="139" t="s">
        <v>82</v>
      </c>
      <c r="L5" s="139" t="s">
        <v>83</v>
      </c>
      <c r="M5" s="139" t="s">
        <v>82</v>
      </c>
      <c r="N5" s="139" t="s">
        <v>83</v>
      </c>
      <c r="O5" s="139" t="s">
        <v>82</v>
      </c>
      <c r="P5" s="139" t="s">
        <v>83</v>
      </c>
      <c r="Q5" s="501"/>
    </row>
    <row r="6" spans="1:18" ht="13.5" customHeight="1" x14ac:dyDescent="0.3">
      <c r="A6" s="140">
        <v>1</v>
      </c>
      <c r="B6" s="109" t="s">
        <v>6</v>
      </c>
      <c r="C6" s="318">
        <v>54906</v>
      </c>
      <c r="D6" s="318">
        <v>679297</v>
      </c>
      <c r="E6" s="110">
        <v>44690</v>
      </c>
      <c r="F6" s="110">
        <v>386976.76</v>
      </c>
      <c r="G6" s="110">
        <v>622</v>
      </c>
      <c r="H6" s="110">
        <v>139333.41</v>
      </c>
      <c r="I6" s="110">
        <v>175</v>
      </c>
      <c r="J6" s="110">
        <v>103549.75999999999</v>
      </c>
      <c r="K6" s="110">
        <v>902</v>
      </c>
      <c r="L6" s="110">
        <v>5121.3299999999981</v>
      </c>
      <c r="M6" s="110">
        <v>0</v>
      </c>
      <c r="N6" s="110">
        <v>0</v>
      </c>
      <c r="O6" s="109">
        <f t="shared" ref="O6:O17" si="0">E6+G6+I6+K6+M6</f>
        <v>46389</v>
      </c>
      <c r="P6" s="109">
        <f t="shared" ref="P6:P17" si="1">F6+H6+J6+L6+N6</f>
        <v>634981.26</v>
      </c>
      <c r="Q6" s="248">
        <f t="shared" ref="Q6:Q49" si="2">P6*100/D6</f>
        <v>93.47623498999701</v>
      </c>
      <c r="R6" s="276"/>
    </row>
    <row r="7" spans="1:18" ht="13.5" customHeight="1" x14ac:dyDescent="0.3">
      <c r="A7" s="140">
        <v>2</v>
      </c>
      <c r="B7" s="109" t="s">
        <v>7</v>
      </c>
      <c r="C7" s="318">
        <v>89741</v>
      </c>
      <c r="D7" s="318">
        <v>596168</v>
      </c>
      <c r="E7" s="110">
        <v>67282</v>
      </c>
      <c r="F7" s="110">
        <v>314322.81</v>
      </c>
      <c r="G7" s="110">
        <v>819</v>
      </c>
      <c r="H7" s="110">
        <v>159386.68999999994</v>
      </c>
      <c r="I7" s="110">
        <v>750</v>
      </c>
      <c r="J7" s="110">
        <v>52236.909999999989</v>
      </c>
      <c r="K7" s="110">
        <v>0</v>
      </c>
      <c r="L7" s="110">
        <v>0</v>
      </c>
      <c r="M7" s="110">
        <v>0</v>
      </c>
      <c r="N7" s="110">
        <v>0</v>
      </c>
      <c r="O7" s="109">
        <f t="shared" si="0"/>
        <v>68851</v>
      </c>
      <c r="P7" s="109">
        <f t="shared" si="1"/>
        <v>525946.40999999992</v>
      </c>
      <c r="Q7" s="248">
        <f t="shared" si="2"/>
        <v>88.221174232766586</v>
      </c>
      <c r="R7" s="276"/>
    </row>
    <row r="8" spans="1:18" ht="13.5" customHeight="1" x14ac:dyDescent="0.3">
      <c r="A8" s="140">
        <v>3</v>
      </c>
      <c r="B8" s="109" t="s">
        <v>8</v>
      </c>
      <c r="C8" s="318">
        <v>12282</v>
      </c>
      <c r="D8" s="318">
        <v>185635</v>
      </c>
      <c r="E8" s="110">
        <v>40399</v>
      </c>
      <c r="F8" s="110">
        <v>123882.98999999999</v>
      </c>
      <c r="G8" s="110">
        <v>775</v>
      </c>
      <c r="H8" s="110">
        <v>76007.58</v>
      </c>
      <c r="I8" s="110">
        <v>58</v>
      </c>
      <c r="J8" s="110">
        <v>36343.769999999997</v>
      </c>
      <c r="K8" s="110">
        <v>9</v>
      </c>
      <c r="L8" s="110">
        <v>20.25</v>
      </c>
      <c r="M8" s="110">
        <v>0</v>
      </c>
      <c r="N8" s="110">
        <v>0</v>
      </c>
      <c r="O8" s="109">
        <f t="shared" si="0"/>
        <v>41241</v>
      </c>
      <c r="P8" s="109">
        <f t="shared" si="1"/>
        <v>236254.59</v>
      </c>
      <c r="Q8" s="248">
        <f t="shared" si="2"/>
        <v>127.26834379292698</v>
      </c>
      <c r="R8" s="276"/>
    </row>
    <row r="9" spans="1:18" ht="13.5" customHeight="1" x14ac:dyDescent="0.3">
      <c r="A9" s="140">
        <v>4</v>
      </c>
      <c r="B9" s="109" t="s">
        <v>9</v>
      </c>
      <c r="C9" s="318">
        <v>27922</v>
      </c>
      <c r="D9" s="318">
        <v>309051</v>
      </c>
      <c r="E9" s="110">
        <v>22140</v>
      </c>
      <c r="F9" s="110">
        <v>196756.56999999998</v>
      </c>
      <c r="G9" s="110">
        <v>442</v>
      </c>
      <c r="H9" s="110">
        <v>73224.08</v>
      </c>
      <c r="I9" s="110">
        <v>32</v>
      </c>
      <c r="J9" s="110">
        <v>22544.170000000002</v>
      </c>
      <c r="K9" s="110">
        <v>0</v>
      </c>
      <c r="L9" s="110">
        <v>0</v>
      </c>
      <c r="M9" s="110">
        <v>103</v>
      </c>
      <c r="N9" s="110">
        <v>1089.0299999999997</v>
      </c>
      <c r="O9" s="109">
        <f t="shared" si="0"/>
        <v>22717</v>
      </c>
      <c r="P9" s="109">
        <f t="shared" si="1"/>
        <v>293613.84999999998</v>
      </c>
      <c r="Q9" s="248">
        <f t="shared" si="2"/>
        <v>95.004982996333922</v>
      </c>
      <c r="R9" s="276"/>
    </row>
    <row r="10" spans="1:18" ht="13.5" customHeight="1" x14ac:dyDescent="0.3">
      <c r="A10" s="140">
        <v>5</v>
      </c>
      <c r="B10" s="109" t="s">
        <v>10</v>
      </c>
      <c r="C10" s="318">
        <v>56305</v>
      </c>
      <c r="D10" s="318">
        <v>699395</v>
      </c>
      <c r="E10" s="110">
        <v>34402</v>
      </c>
      <c r="F10" s="110">
        <v>372691.80999999988</v>
      </c>
      <c r="G10" s="110">
        <v>1547</v>
      </c>
      <c r="H10" s="110">
        <v>171322.12999999995</v>
      </c>
      <c r="I10" s="110">
        <v>63</v>
      </c>
      <c r="J10" s="110">
        <v>45831.48</v>
      </c>
      <c r="K10" s="110">
        <v>1270</v>
      </c>
      <c r="L10" s="110">
        <v>12534.32</v>
      </c>
      <c r="M10" s="110">
        <v>150</v>
      </c>
      <c r="N10" s="110">
        <v>26335.530000000006</v>
      </c>
      <c r="O10" s="109">
        <f t="shared" si="0"/>
        <v>37432</v>
      </c>
      <c r="P10" s="109">
        <f t="shared" si="1"/>
        <v>628715.26999999979</v>
      </c>
      <c r="Q10" s="248">
        <f t="shared" si="2"/>
        <v>89.894161382337558</v>
      </c>
      <c r="R10" s="276"/>
    </row>
    <row r="11" spans="1:18" ht="13.5" customHeight="1" x14ac:dyDescent="0.3">
      <c r="A11" s="140">
        <v>6</v>
      </c>
      <c r="B11" s="109" t="s">
        <v>11</v>
      </c>
      <c r="C11" s="318">
        <v>45822</v>
      </c>
      <c r="D11" s="318">
        <v>417636</v>
      </c>
      <c r="E11" s="110">
        <v>45958</v>
      </c>
      <c r="F11" s="110">
        <v>388365.13</v>
      </c>
      <c r="G11" s="110">
        <v>884</v>
      </c>
      <c r="H11" s="110">
        <v>124372.15999999997</v>
      </c>
      <c r="I11" s="110">
        <v>112</v>
      </c>
      <c r="J11" s="110">
        <v>90389.72</v>
      </c>
      <c r="K11" s="110">
        <v>37</v>
      </c>
      <c r="L11" s="110">
        <v>26.679999999999996</v>
      </c>
      <c r="M11" s="110">
        <v>0</v>
      </c>
      <c r="N11" s="110">
        <v>0</v>
      </c>
      <c r="O11" s="109">
        <f t="shared" si="0"/>
        <v>46991</v>
      </c>
      <c r="P11" s="109">
        <f t="shared" si="1"/>
        <v>603153.69000000006</v>
      </c>
      <c r="Q11" s="248">
        <f t="shared" si="2"/>
        <v>144.42090480705687</v>
      </c>
      <c r="R11" s="276"/>
    </row>
    <row r="12" spans="1:18" ht="13.5" customHeight="1" x14ac:dyDescent="0.3">
      <c r="A12" s="140">
        <v>7</v>
      </c>
      <c r="B12" s="109" t="s">
        <v>12</v>
      </c>
      <c r="C12" s="318">
        <v>4484</v>
      </c>
      <c r="D12" s="318">
        <v>20361</v>
      </c>
      <c r="E12" s="110">
        <v>4268</v>
      </c>
      <c r="F12" s="110">
        <v>32526.130000000005</v>
      </c>
      <c r="G12" s="110">
        <v>30</v>
      </c>
      <c r="H12" s="110">
        <v>4758.5600000000004</v>
      </c>
      <c r="I12" s="110">
        <v>2</v>
      </c>
      <c r="J12" s="110">
        <v>1400</v>
      </c>
      <c r="K12" s="110">
        <v>0</v>
      </c>
      <c r="L12" s="110">
        <v>0</v>
      </c>
      <c r="M12" s="110">
        <v>0</v>
      </c>
      <c r="N12" s="110">
        <v>0</v>
      </c>
      <c r="O12" s="109">
        <f t="shared" si="0"/>
        <v>4300</v>
      </c>
      <c r="P12" s="109">
        <f t="shared" si="1"/>
        <v>38684.69</v>
      </c>
      <c r="Q12" s="248">
        <f t="shared" si="2"/>
        <v>189.99405726634251</v>
      </c>
      <c r="R12" s="276"/>
    </row>
    <row r="13" spans="1:18" ht="13.5" customHeight="1" x14ac:dyDescent="0.3">
      <c r="A13" s="140">
        <v>8</v>
      </c>
      <c r="B13" s="109" t="s">
        <v>967</v>
      </c>
      <c r="C13" s="318">
        <v>1488</v>
      </c>
      <c r="D13" s="318">
        <v>14679</v>
      </c>
      <c r="E13" s="110">
        <v>3275</v>
      </c>
      <c r="F13" s="110">
        <v>36185.139999999985</v>
      </c>
      <c r="G13" s="110">
        <v>97</v>
      </c>
      <c r="H13" s="110">
        <v>27108.239999999998</v>
      </c>
      <c r="I13" s="110">
        <v>19</v>
      </c>
      <c r="J13" s="110">
        <v>6108.09</v>
      </c>
      <c r="K13" s="110">
        <v>7</v>
      </c>
      <c r="L13" s="110">
        <v>2.31</v>
      </c>
      <c r="M13" s="110">
        <v>0</v>
      </c>
      <c r="N13" s="110">
        <v>0</v>
      </c>
      <c r="O13" s="109">
        <f t="shared" si="0"/>
        <v>3398</v>
      </c>
      <c r="P13" s="109">
        <f t="shared" si="1"/>
        <v>69403.779999999984</v>
      </c>
      <c r="Q13" s="248">
        <f t="shared" si="2"/>
        <v>472.81000068124519</v>
      </c>
      <c r="R13" s="276"/>
    </row>
    <row r="14" spans="1:18" ht="13.5" customHeight="1" x14ac:dyDescent="0.3">
      <c r="A14" s="140">
        <v>9</v>
      </c>
      <c r="B14" s="109" t="s">
        <v>13</v>
      </c>
      <c r="C14" s="318">
        <v>35567</v>
      </c>
      <c r="D14" s="318">
        <v>418468</v>
      </c>
      <c r="E14" s="110">
        <v>29355</v>
      </c>
      <c r="F14" s="110">
        <v>309584.1100000001</v>
      </c>
      <c r="G14" s="110">
        <v>889</v>
      </c>
      <c r="H14" s="110">
        <v>158622.48000000001</v>
      </c>
      <c r="I14" s="110">
        <v>135</v>
      </c>
      <c r="J14" s="110">
        <v>160728.25000000003</v>
      </c>
      <c r="K14" s="110">
        <v>0</v>
      </c>
      <c r="L14" s="110">
        <v>0</v>
      </c>
      <c r="M14" s="110">
        <v>0</v>
      </c>
      <c r="N14" s="110">
        <v>0</v>
      </c>
      <c r="O14" s="109">
        <f t="shared" si="0"/>
        <v>30379</v>
      </c>
      <c r="P14" s="109">
        <f t="shared" si="1"/>
        <v>628934.84000000008</v>
      </c>
      <c r="Q14" s="248">
        <f t="shared" si="2"/>
        <v>150.29460795090665</v>
      </c>
      <c r="R14" s="276"/>
    </row>
    <row r="15" spans="1:18" ht="13.5" customHeight="1" x14ac:dyDescent="0.3">
      <c r="A15" s="140">
        <v>10</v>
      </c>
      <c r="B15" s="109" t="s">
        <v>14</v>
      </c>
      <c r="C15" s="318">
        <v>165160</v>
      </c>
      <c r="D15" s="318">
        <v>1742477</v>
      </c>
      <c r="E15" s="110">
        <v>73041</v>
      </c>
      <c r="F15" s="110">
        <v>1132610.79</v>
      </c>
      <c r="G15" s="110">
        <v>4149</v>
      </c>
      <c r="H15" s="110">
        <v>406300.17000000033</v>
      </c>
      <c r="I15" s="110">
        <v>587</v>
      </c>
      <c r="J15" s="110">
        <v>353607.54</v>
      </c>
      <c r="K15" s="110">
        <v>0</v>
      </c>
      <c r="L15" s="110">
        <v>0</v>
      </c>
      <c r="M15" s="110">
        <v>36375</v>
      </c>
      <c r="N15" s="110">
        <v>68951.889999999956</v>
      </c>
      <c r="O15" s="109">
        <f t="shared" si="0"/>
        <v>114152</v>
      </c>
      <c r="P15" s="109">
        <f t="shared" si="1"/>
        <v>1961470.3900000004</v>
      </c>
      <c r="Q15" s="248">
        <f t="shared" si="2"/>
        <v>112.56793576041464</v>
      </c>
      <c r="R15" s="276"/>
    </row>
    <row r="16" spans="1:18" ht="13.5" customHeight="1" x14ac:dyDescent="0.3">
      <c r="A16" s="140">
        <v>11</v>
      </c>
      <c r="B16" s="109" t="s">
        <v>15</v>
      </c>
      <c r="C16" s="318">
        <v>20680</v>
      </c>
      <c r="D16" s="318">
        <v>192261</v>
      </c>
      <c r="E16" s="110">
        <v>12252</v>
      </c>
      <c r="F16" s="110">
        <v>120894.99</v>
      </c>
      <c r="G16" s="110">
        <v>562</v>
      </c>
      <c r="H16" s="110">
        <v>113623.37000000001</v>
      </c>
      <c r="I16" s="110">
        <v>3</v>
      </c>
      <c r="J16" s="110">
        <v>518</v>
      </c>
      <c r="K16" s="110">
        <v>0</v>
      </c>
      <c r="L16" s="110">
        <v>0</v>
      </c>
      <c r="M16" s="110">
        <v>0</v>
      </c>
      <c r="N16" s="110">
        <v>0</v>
      </c>
      <c r="O16" s="109">
        <f t="shared" si="0"/>
        <v>12817</v>
      </c>
      <c r="P16" s="109">
        <f t="shared" si="1"/>
        <v>235036.36000000002</v>
      </c>
      <c r="Q16" s="248">
        <f t="shared" si="2"/>
        <v>122.24858915744743</v>
      </c>
      <c r="R16" s="276"/>
    </row>
    <row r="17" spans="1:18" ht="13.5" customHeight="1" x14ac:dyDescent="0.3">
      <c r="A17" s="140">
        <v>12</v>
      </c>
      <c r="B17" s="109" t="s">
        <v>16</v>
      </c>
      <c r="C17" s="318">
        <v>41868</v>
      </c>
      <c r="D17" s="318">
        <v>581008</v>
      </c>
      <c r="E17" s="110">
        <v>21398</v>
      </c>
      <c r="F17" s="110">
        <v>264552.74</v>
      </c>
      <c r="G17" s="110">
        <v>1019</v>
      </c>
      <c r="H17" s="110">
        <v>168466.29999999993</v>
      </c>
      <c r="I17" s="110">
        <v>128</v>
      </c>
      <c r="J17" s="110">
        <v>93577.049999999988</v>
      </c>
      <c r="K17" s="110">
        <v>15</v>
      </c>
      <c r="L17" s="110">
        <v>152.49</v>
      </c>
      <c r="M17" s="110">
        <v>0</v>
      </c>
      <c r="N17" s="110">
        <v>0</v>
      </c>
      <c r="O17" s="109">
        <f t="shared" si="0"/>
        <v>22560</v>
      </c>
      <c r="P17" s="109">
        <f t="shared" si="1"/>
        <v>526748.57999999984</v>
      </c>
      <c r="Q17" s="248">
        <f t="shared" si="2"/>
        <v>90.661157849805832</v>
      </c>
      <c r="R17" s="276"/>
    </row>
    <row r="18" spans="1:18" ht="13.5" customHeight="1" x14ac:dyDescent="0.3">
      <c r="A18" s="139"/>
      <c r="B18" s="111" t="s">
        <v>17</v>
      </c>
      <c r="C18" s="319">
        <f t="shared" ref="C18:P18" si="3">SUM(C6:C17)</f>
        <v>556225</v>
      </c>
      <c r="D18" s="319">
        <f t="shared" si="3"/>
        <v>5856436</v>
      </c>
      <c r="E18" s="319">
        <f t="shared" si="3"/>
        <v>398460</v>
      </c>
      <c r="F18" s="319">
        <f t="shared" si="3"/>
        <v>3679349.9699999997</v>
      </c>
      <c r="G18" s="319">
        <f t="shared" si="3"/>
        <v>11835</v>
      </c>
      <c r="H18" s="319">
        <f t="shared" si="3"/>
        <v>1622525.1700000004</v>
      </c>
      <c r="I18" s="319">
        <f t="shared" si="3"/>
        <v>2064</v>
      </c>
      <c r="J18" s="319">
        <f t="shared" si="3"/>
        <v>966834.74</v>
      </c>
      <c r="K18" s="319">
        <f t="shared" si="3"/>
        <v>2240</v>
      </c>
      <c r="L18" s="319">
        <f t="shared" si="3"/>
        <v>17857.38</v>
      </c>
      <c r="M18" s="319">
        <f t="shared" si="3"/>
        <v>36628</v>
      </c>
      <c r="N18" s="319">
        <f t="shared" si="3"/>
        <v>96376.449999999953</v>
      </c>
      <c r="O18" s="319">
        <f t="shared" si="3"/>
        <v>451227</v>
      </c>
      <c r="P18" s="319">
        <f t="shared" si="3"/>
        <v>6382943.7100000009</v>
      </c>
      <c r="Q18" s="250">
        <f t="shared" si="2"/>
        <v>108.9902409929862</v>
      </c>
      <c r="R18" s="276"/>
    </row>
    <row r="19" spans="1:18" ht="13.5" customHeight="1" x14ac:dyDescent="0.3">
      <c r="A19" s="140">
        <v>13</v>
      </c>
      <c r="B19" s="109" t="s">
        <v>18</v>
      </c>
      <c r="C19" s="318">
        <v>11639</v>
      </c>
      <c r="D19" s="318">
        <v>884680</v>
      </c>
      <c r="E19" s="110">
        <v>4956</v>
      </c>
      <c r="F19" s="110">
        <v>291412.76</v>
      </c>
      <c r="G19" s="110">
        <v>2014</v>
      </c>
      <c r="H19" s="110">
        <v>415828.45</v>
      </c>
      <c r="I19" s="110">
        <v>257</v>
      </c>
      <c r="J19" s="110">
        <v>188025.65000000002</v>
      </c>
      <c r="K19" s="110">
        <v>0</v>
      </c>
      <c r="L19" s="110">
        <v>0</v>
      </c>
      <c r="M19" s="110">
        <v>0</v>
      </c>
      <c r="N19" s="110">
        <v>0</v>
      </c>
      <c r="O19" s="109">
        <f t="shared" ref="O19:O41" si="4">E19+G19+I19+K19+M19</f>
        <v>7227</v>
      </c>
      <c r="P19" s="109">
        <f t="shared" ref="P19:P41" si="5">F19+H19+J19+L19+N19</f>
        <v>895266.86</v>
      </c>
      <c r="Q19" s="248">
        <f t="shared" si="2"/>
        <v>101.19668806800199</v>
      </c>
    </row>
    <row r="20" spans="1:18" ht="13.5" customHeight="1" x14ac:dyDescent="0.3">
      <c r="A20" s="140">
        <v>14</v>
      </c>
      <c r="B20" s="109" t="s">
        <v>19</v>
      </c>
      <c r="C20" s="318">
        <v>22867</v>
      </c>
      <c r="D20" s="318">
        <v>59188</v>
      </c>
      <c r="E20" s="110">
        <v>54348</v>
      </c>
      <c r="F20" s="110">
        <v>73429.109999999986</v>
      </c>
      <c r="G20" s="110">
        <v>194</v>
      </c>
      <c r="H20" s="110">
        <v>11758.07</v>
      </c>
      <c r="I20" s="110">
        <v>38</v>
      </c>
      <c r="J20" s="110">
        <v>3086.21</v>
      </c>
      <c r="K20" s="110">
        <v>0</v>
      </c>
      <c r="L20" s="110">
        <v>0</v>
      </c>
      <c r="M20" s="110">
        <v>0</v>
      </c>
      <c r="N20" s="110">
        <v>0</v>
      </c>
      <c r="O20" s="109">
        <f t="shared" si="4"/>
        <v>54580</v>
      </c>
      <c r="P20" s="109">
        <f t="shared" si="5"/>
        <v>88273.39</v>
      </c>
      <c r="Q20" s="248">
        <f t="shared" si="2"/>
        <v>149.14068730148003</v>
      </c>
    </row>
    <row r="21" spans="1:18" ht="13.5" customHeight="1" x14ac:dyDescent="0.3">
      <c r="A21" s="140">
        <v>15</v>
      </c>
      <c r="B21" s="109" t="s">
        <v>20</v>
      </c>
      <c r="C21" s="318">
        <v>0</v>
      </c>
      <c r="D21" s="318">
        <v>0</v>
      </c>
      <c r="E21" s="110">
        <v>11</v>
      </c>
      <c r="F21" s="110">
        <v>218.28</v>
      </c>
      <c r="G21" s="110">
        <v>7</v>
      </c>
      <c r="H21" s="110">
        <v>240.05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09">
        <f t="shared" si="4"/>
        <v>18</v>
      </c>
      <c r="P21" s="109">
        <f t="shared" si="5"/>
        <v>458.33000000000004</v>
      </c>
      <c r="Q21" s="248">
        <v>0</v>
      </c>
    </row>
    <row r="22" spans="1:18" ht="13.5" customHeight="1" x14ac:dyDescent="0.3">
      <c r="A22" s="140">
        <v>16</v>
      </c>
      <c r="B22" s="109" t="s">
        <v>21</v>
      </c>
      <c r="C22" s="318">
        <v>55</v>
      </c>
      <c r="D22" s="318">
        <v>4042</v>
      </c>
      <c r="E22" s="110">
        <v>47</v>
      </c>
      <c r="F22" s="110">
        <v>3792.0200000000004</v>
      </c>
      <c r="G22" s="110">
        <v>9</v>
      </c>
      <c r="H22" s="110">
        <v>2873.1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09">
        <f t="shared" si="4"/>
        <v>56</v>
      </c>
      <c r="P22" s="109">
        <f t="shared" si="5"/>
        <v>6665.1200000000008</v>
      </c>
      <c r="Q22" s="248">
        <f t="shared" si="2"/>
        <v>164.89658584858984</v>
      </c>
    </row>
    <row r="23" spans="1:18" ht="13.5" customHeight="1" x14ac:dyDescent="0.3">
      <c r="A23" s="140">
        <v>17</v>
      </c>
      <c r="B23" s="109" t="s">
        <v>22</v>
      </c>
      <c r="C23" s="318">
        <v>918</v>
      </c>
      <c r="D23" s="318">
        <v>19158</v>
      </c>
      <c r="E23" s="110">
        <v>584</v>
      </c>
      <c r="F23" s="110">
        <v>18449.700000000004</v>
      </c>
      <c r="G23" s="110">
        <v>18</v>
      </c>
      <c r="H23" s="110">
        <v>515.49</v>
      </c>
      <c r="I23" s="110">
        <v>7</v>
      </c>
      <c r="J23" s="110">
        <v>206.74</v>
      </c>
      <c r="K23" s="110">
        <v>0</v>
      </c>
      <c r="L23" s="110">
        <v>0</v>
      </c>
      <c r="M23" s="110">
        <v>0</v>
      </c>
      <c r="N23" s="110">
        <v>0</v>
      </c>
      <c r="O23" s="109">
        <f t="shared" si="4"/>
        <v>609</v>
      </c>
      <c r="P23" s="109">
        <f t="shared" si="5"/>
        <v>19171.930000000008</v>
      </c>
      <c r="Q23" s="248">
        <f t="shared" si="2"/>
        <v>100.07271113894983</v>
      </c>
    </row>
    <row r="24" spans="1:18" ht="13.5" customHeight="1" x14ac:dyDescent="0.3">
      <c r="A24" s="140">
        <v>18</v>
      </c>
      <c r="B24" s="109" t="s">
        <v>23</v>
      </c>
      <c r="C24" s="318">
        <v>0</v>
      </c>
      <c r="D24" s="318">
        <v>0</v>
      </c>
      <c r="E24" s="110">
        <v>1</v>
      </c>
      <c r="F24" s="110">
        <v>15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09">
        <f t="shared" si="4"/>
        <v>1</v>
      </c>
      <c r="P24" s="109">
        <f t="shared" si="5"/>
        <v>15</v>
      </c>
      <c r="Q24" s="248">
        <v>0</v>
      </c>
    </row>
    <row r="25" spans="1:18" ht="13.5" customHeight="1" x14ac:dyDescent="0.3">
      <c r="A25" s="140">
        <v>19</v>
      </c>
      <c r="B25" s="109" t="s">
        <v>24</v>
      </c>
      <c r="C25" s="318">
        <v>445</v>
      </c>
      <c r="D25" s="318">
        <v>21196</v>
      </c>
      <c r="E25" s="110">
        <v>634</v>
      </c>
      <c r="F25" s="110">
        <v>4352.12</v>
      </c>
      <c r="G25" s="110">
        <v>43</v>
      </c>
      <c r="H25" s="110">
        <v>8101.54</v>
      </c>
      <c r="I25" s="110">
        <v>11</v>
      </c>
      <c r="J25" s="110">
        <v>4574.67</v>
      </c>
      <c r="K25" s="110">
        <v>0</v>
      </c>
      <c r="L25" s="110">
        <v>0</v>
      </c>
      <c r="M25" s="110">
        <v>0</v>
      </c>
      <c r="N25" s="110">
        <v>0</v>
      </c>
      <c r="O25" s="109">
        <f t="shared" si="4"/>
        <v>688</v>
      </c>
      <c r="P25" s="109">
        <f t="shared" si="5"/>
        <v>17028.330000000002</v>
      </c>
      <c r="Q25" s="248">
        <f t="shared" si="2"/>
        <v>80.33746933383658</v>
      </c>
    </row>
    <row r="26" spans="1:18" ht="13.5" customHeight="1" x14ac:dyDescent="0.3">
      <c r="A26" s="140">
        <v>20</v>
      </c>
      <c r="B26" s="109" t="s">
        <v>25</v>
      </c>
      <c r="C26" s="318">
        <v>31346</v>
      </c>
      <c r="D26" s="318">
        <v>2261259</v>
      </c>
      <c r="E26" s="110">
        <v>24186</v>
      </c>
      <c r="F26" s="110">
        <v>910300.0700000003</v>
      </c>
      <c r="G26" s="110">
        <v>7930</v>
      </c>
      <c r="H26" s="110">
        <v>855858.59999999963</v>
      </c>
      <c r="I26" s="110">
        <v>2616</v>
      </c>
      <c r="J26" s="110">
        <v>604957.61</v>
      </c>
      <c r="K26" s="110">
        <v>0</v>
      </c>
      <c r="L26" s="110">
        <v>0</v>
      </c>
      <c r="M26" s="110">
        <v>0</v>
      </c>
      <c r="N26" s="110">
        <v>0</v>
      </c>
      <c r="O26" s="109">
        <f t="shared" si="4"/>
        <v>34732</v>
      </c>
      <c r="P26" s="109">
        <f t="shared" si="5"/>
        <v>2371116.2799999998</v>
      </c>
      <c r="Q26" s="248">
        <f t="shared" si="2"/>
        <v>104.85823516899212</v>
      </c>
    </row>
    <row r="27" spans="1:18" ht="13.5" customHeight="1" x14ac:dyDescent="0.3">
      <c r="A27" s="140">
        <v>21</v>
      </c>
      <c r="B27" s="109" t="s">
        <v>26</v>
      </c>
      <c r="C27" s="318">
        <v>30423</v>
      </c>
      <c r="D27" s="318">
        <v>2122892</v>
      </c>
      <c r="E27" s="110">
        <v>15548</v>
      </c>
      <c r="F27" s="110">
        <v>854549.25000000035</v>
      </c>
      <c r="G27" s="110">
        <v>4481</v>
      </c>
      <c r="H27" s="110">
        <v>650318.34999999986</v>
      </c>
      <c r="I27" s="110">
        <v>943</v>
      </c>
      <c r="J27" s="110">
        <v>190761.15999999997</v>
      </c>
      <c r="K27" s="110">
        <v>0</v>
      </c>
      <c r="L27" s="110">
        <v>0</v>
      </c>
      <c r="M27" s="110">
        <v>0</v>
      </c>
      <c r="N27" s="110">
        <v>0</v>
      </c>
      <c r="O27" s="109">
        <f t="shared" si="4"/>
        <v>20972</v>
      </c>
      <c r="P27" s="109">
        <f t="shared" si="5"/>
        <v>1695628.76</v>
      </c>
      <c r="Q27" s="248">
        <f t="shared" si="2"/>
        <v>79.873529129131398</v>
      </c>
    </row>
    <row r="28" spans="1:18" ht="13.5" customHeight="1" x14ac:dyDescent="0.3">
      <c r="A28" s="140">
        <v>22</v>
      </c>
      <c r="B28" s="109" t="s">
        <v>27</v>
      </c>
      <c r="C28" s="318">
        <v>7729</v>
      </c>
      <c r="D28" s="318">
        <v>98793</v>
      </c>
      <c r="E28" s="110">
        <v>5703</v>
      </c>
      <c r="F28" s="110">
        <v>63440.1</v>
      </c>
      <c r="G28" s="110">
        <v>134</v>
      </c>
      <c r="H28" s="110">
        <v>21616.300000000003</v>
      </c>
      <c r="I28" s="110">
        <v>10</v>
      </c>
      <c r="J28" s="110">
        <v>3965.63</v>
      </c>
      <c r="K28" s="110">
        <v>3</v>
      </c>
      <c r="L28" s="110">
        <v>12.879999999999999</v>
      </c>
      <c r="M28" s="110">
        <v>0</v>
      </c>
      <c r="N28" s="110">
        <v>0</v>
      </c>
      <c r="O28" s="109">
        <f t="shared" si="4"/>
        <v>5850</v>
      </c>
      <c r="P28" s="109">
        <f t="shared" si="5"/>
        <v>89034.91</v>
      </c>
      <c r="Q28" s="248">
        <f t="shared" si="2"/>
        <v>90.122690878908429</v>
      </c>
    </row>
    <row r="29" spans="1:18" ht="13.5" customHeight="1" x14ac:dyDescent="0.3">
      <c r="A29" s="140">
        <v>23</v>
      </c>
      <c r="B29" s="109" t="s">
        <v>28</v>
      </c>
      <c r="C29" s="318">
        <v>9162</v>
      </c>
      <c r="D29" s="318">
        <v>177106</v>
      </c>
      <c r="E29" s="110">
        <v>7497</v>
      </c>
      <c r="F29" s="110">
        <v>106121.96999999999</v>
      </c>
      <c r="G29" s="110">
        <v>722</v>
      </c>
      <c r="H29" s="110">
        <v>43344.189999999988</v>
      </c>
      <c r="I29" s="110">
        <v>99</v>
      </c>
      <c r="J29" s="110">
        <v>3023.24</v>
      </c>
      <c r="K29" s="110">
        <v>0</v>
      </c>
      <c r="L29" s="110">
        <v>0</v>
      </c>
      <c r="M29" s="110">
        <v>0</v>
      </c>
      <c r="N29" s="110">
        <v>0</v>
      </c>
      <c r="O29" s="109">
        <f t="shared" si="4"/>
        <v>8318</v>
      </c>
      <c r="P29" s="109">
        <f t="shared" si="5"/>
        <v>152489.39999999997</v>
      </c>
      <c r="Q29" s="248">
        <f t="shared" si="2"/>
        <v>86.100640294512871</v>
      </c>
    </row>
    <row r="30" spans="1:18" ht="13.5" customHeight="1" x14ac:dyDescent="0.3">
      <c r="A30" s="140">
        <v>24</v>
      </c>
      <c r="B30" s="109" t="s">
        <v>29</v>
      </c>
      <c r="C30" s="318">
        <v>64511</v>
      </c>
      <c r="D30" s="318">
        <v>366734</v>
      </c>
      <c r="E30" s="110">
        <v>23269</v>
      </c>
      <c r="F30" s="110">
        <v>134768.71</v>
      </c>
      <c r="G30" s="110">
        <v>882</v>
      </c>
      <c r="H30" s="110">
        <v>140804.53</v>
      </c>
      <c r="I30" s="110">
        <v>149</v>
      </c>
      <c r="J30" s="110">
        <v>44509.460000000006</v>
      </c>
      <c r="K30" s="110">
        <v>0</v>
      </c>
      <c r="L30" s="110">
        <v>0</v>
      </c>
      <c r="M30" s="110">
        <v>0</v>
      </c>
      <c r="N30" s="110">
        <v>0</v>
      </c>
      <c r="O30" s="109">
        <f t="shared" si="4"/>
        <v>24300</v>
      </c>
      <c r="P30" s="109">
        <f t="shared" si="5"/>
        <v>320082.7</v>
      </c>
      <c r="Q30" s="248">
        <f t="shared" si="2"/>
        <v>87.279254173324532</v>
      </c>
    </row>
    <row r="31" spans="1:18" ht="13.5" customHeight="1" x14ac:dyDescent="0.3">
      <c r="A31" s="140">
        <v>25</v>
      </c>
      <c r="B31" s="109" t="s">
        <v>30</v>
      </c>
      <c r="C31" s="318">
        <v>99</v>
      </c>
      <c r="D31" s="318">
        <v>979</v>
      </c>
      <c r="E31" s="110">
        <v>66</v>
      </c>
      <c r="F31" s="110">
        <v>1506.1999999999998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09">
        <f t="shared" si="4"/>
        <v>66</v>
      </c>
      <c r="P31" s="109">
        <f t="shared" si="5"/>
        <v>1506.1999999999998</v>
      </c>
      <c r="Q31" s="248">
        <f t="shared" si="2"/>
        <v>153.85086823289066</v>
      </c>
    </row>
    <row r="32" spans="1:18" ht="13.5" customHeight="1" x14ac:dyDescent="0.3">
      <c r="A32" s="140">
        <v>26</v>
      </c>
      <c r="B32" s="109" t="s">
        <v>31</v>
      </c>
      <c r="C32" s="318">
        <v>204</v>
      </c>
      <c r="D32" s="318">
        <v>7214</v>
      </c>
      <c r="E32" s="110">
        <v>144</v>
      </c>
      <c r="F32" s="110">
        <v>3078.42</v>
      </c>
      <c r="G32" s="110">
        <v>20</v>
      </c>
      <c r="H32" s="110">
        <v>2725.7400000000002</v>
      </c>
      <c r="I32" s="110">
        <v>9</v>
      </c>
      <c r="J32" s="110">
        <v>42</v>
      </c>
      <c r="K32" s="110">
        <v>0</v>
      </c>
      <c r="L32" s="110">
        <v>0</v>
      </c>
      <c r="M32" s="110">
        <v>0</v>
      </c>
      <c r="N32" s="110">
        <v>0</v>
      </c>
      <c r="O32" s="109">
        <f t="shared" si="4"/>
        <v>173</v>
      </c>
      <c r="P32" s="109">
        <f t="shared" si="5"/>
        <v>5846.16</v>
      </c>
      <c r="Q32" s="248">
        <f t="shared" si="2"/>
        <v>81.039090657055723</v>
      </c>
    </row>
    <row r="33" spans="1:19" ht="13.5" customHeight="1" x14ac:dyDescent="0.3">
      <c r="A33" s="140">
        <v>27</v>
      </c>
      <c r="B33" s="109" t="s">
        <v>32</v>
      </c>
      <c r="C33" s="318">
        <v>75</v>
      </c>
      <c r="D33" s="318">
        <v>3014</v>
      </c>
      <c r="E33" s="110">
        <v>140</v>
      </c>
      <c r="F33" s="110">
        <v>3632.19</v>
      </c>
      <c r="G33" s="110">
        <v>60</v>
      </c>
      <c r="H33" s="110">
        <v>3500.57</v>
      </c>
      <c r="I33" s="110">
        <v>1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09">
        <f t="shared" si="4"/>
        <v>201</v>
      </c>
      <c r="P33" s="109">
        <f t="shared" si="5"/>
        <v>7132.76</v>
      </c>
      <c r="Q33" s="248">
        <f t="shared" si="2"/>
        <v>236.65428002654281</v>
      </c>
    </row>
    <row r="34" spans="1:19" ht="13.5" customHeight="1" x14ac:dyDescent="0.3">
      <c r="A34" s="140">
        <v>28</v>
      </c>
      <c r="B34" s="109" t="s">
        <v>33</v>
      </c>
      <c r="C34" s="318">
        <v>7417</v>
      </c>
      <c r="D34" s="318">
        <v>474412</v>
      </c>
      <c r="E34" s="110">
        <v>3433</v>
      </c>
      <c r="F34" s="110">
        <v>156981.62000000002</v>
      </c>
      <c r="G34" s="110">
        <v>1213</v>
      </c>
      <c r="H34" s="110">
        <v>191262.01</v>
      </c>
      <c r="I34" s="110">
        <v>347</v>
      </c>
      <c r="J34" s="110">
        <v>141281.54999999999</v>
      </c>
      <c r="K34" s="110">
        <v>0</v>
      </c>
      <c r="L34" s="110">
        <v>0</v>
      </c>
      <c r="M34" s="110">
        <v>0</v>
      </c>
      <c r="N34" s="110">
        <v>0</v>
      </c>
      <c r="O34" s="109">
        <f t="shared" si="4"/>
        <v>4993</v>
      </c>
      <c r="P34" s="109">
        <f t="shared" si="5"/>
        <v>489525.18</v>
      </c>
      <c r="Q34" s="248">
        <f t="shared" si="2"/>
        <v>103.18566562397241</v>
      </c>
    </row>
    <row r="35" spans="1:19" ht="13.5" customHeight="1" x14ac:dyDescent="0.3">
      <c r="A35" s="140">
        <v>29</v>
      </c>
      <c r="B35" s="109" t="s">
        <v>34</v>
      </c>
      <c r="C35" s="318">
        <v>2529</v>
      </c>
      <c r="D35" s="318">
        <v>3013</v>
      </c>
      <c r="E35" s="110">
        <v>19</v>
      </c>
      <c r="F35" s="110">
        <v>1215.95</v>
      </c>
      <c r="G35" s="110">
        <v>33</v>
      </c>
      <c r="H35" s="110">
        <v>8976.92</v>
      </c>
      <c r="I35" s="110">
        <v>4</v>
      </c>
      <c r="J35" s="110">
        <v>0.4</v>
      </c>
      <c r="K35" s="110">
        <v>0</v>
      </c>
      <c r="L35" s="110">
        <v>0</v>
      </c>
      <c r="M35" s="110">
        <v>0</v>
      </c>
      <c r="N35" s="110">
        <v>0</v>
      </c>
      <c r="O35" s="109">
        <f t="shared" si="4"/>
        <v>56</v>
      </c>
      <c r="P35" s="109">
        <f t="shared" si="5"/>
        <v>10193.27</v>
      </c>
      <c r="Q35" s="248">
        <f t="shared" si="2"/>
        <v>338.30965814802522</v>
      </c>
    </row>
    <row r="36" spans="1:19" ht="13.5" customHeight="1" x14ac:dyDescent="0.3">
      <c r="A36" s="140">
        <v>30</v>
      </c>
      <c r="B36" s="109" t="s">
        <v>35</v>
      </c>
      <c r="C36" s="318">
        <v>351</v>
      </c>
      <c r="D36" s="318">
        <v>13783</v>
      </c>
      <c r="E36" s="110">
        <v>268</v>
      </c>
      <c r="F36" s="110">
        <v>17261.34</v>
      </c>
      <c r="G36" s="110">
        <v>104</v>
      </c>
      <c r="H36" s="110">
        <v>13944.300000000001</v>
      </c>
      <c r="I36" s="110">
        <v>31</v>
      </c>
      <c r="J36" s="110">
        <v>11239.29</v>
      </c>
      <c r="K36" s="110">
        <v>0</v>
      </c>
      <c r="L36" s="110">
        <v>0</v>
      </c>
      <c r="M36" s="110">
        <v>0</v>
      </c>
      <c r="N36" s="110">
        <v>0</v>
      </c>
      <c r="O36" s="109">
        <f t="shared" si="4"/>
        <v>403</v>
      </c>
      <c r="P36" s="109">
        <f t="shared" si="5"/>
        <v>42444.93</v>
      </c>
      <c r="Q36" s="248">
        <f t="shared" si="2"/>
        <v>307.95131683958499</v>
      </c>
    </row>
    <row r="37" spans="1:19" ht="13.5" customHeight="1" x14ac:dyDescent="0.3">
      <c r="A37" s="140">
        <v>31</v>
      </c>
      <c r="B37" s="109" t="s">
        <v>36</v>
      </c>
      <c r="C37" s="318">
        <v>40</v>
      </c>
      <c r="D37" s="318">
        <v>3988</v>
      </c>
      <c r="E37" s="110">
        <v>41</v>
      </c>
      <c r="F37" s="110">
        <v>708.88000000000011</v>
      </c>
      <c r="G37" s="110">
        <v>8</v>
      </c>
      <c r="H37" s="110">
        <v>27.490000000000002</v>
      </c>
      <c r="I37" s="110">
        <v>3</v>
      </c>
      <c r="J37" s="110">
        <v>1003.56</v>
      </c>
      <c r="K37" s="110">
        <v>0</v>
      </c>
      <c r="L37" s="110">
        <v>0</v>
      </c>
      <c r="M37" s="110">
        <v>0</v>
      </c>
      <c r="N37" s="110">
        <v>0</v>
      </c>
      <c r="O37" s="109">
        <f t="shared" si="4"/>
        <v>52</v>
      </c>
      <c r="P37" s="109">
        <f t="shared" si="5"/>
        <v>1739.93</v>
      </c>
      <c r="Q37" s="248">
        <f t="shared" si="2"/>
        <v>43.629137412236709</v>
      </c>
    </row>
    <row r="38" spans="1:19" ht="13.5" customHeight="1" x14ac:dyDescent="0.3">
      <c r="A38" s="140">
        <v>32</v>
      </c>
      <c r="B38" s="109" t="s">
        <v>38</v>
      </c>
      <c r="C38" s="318">
        <v>168</v>
      </c>
      <c r="D38" s="318">
        <v>2076</v>
      </c>
      <c r="E38" s="110">
        <v>107</v>
      </c>
      <c r="F38" s="110">
        <v>1460.04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09">
        <f t="shared" si="4"/>
        <v>107</v>
      </c>
      <c r="P38" s="109">
        <f t="shared" si="5"/>
        <v>1460.04</v>
      </c>
      <c r="Q38" s="248">
        <f t="shared" si="2"/>
        <v>70.329479768786129</v>
      </c>
    </row>
    <row r="39" spans="1:19" ht="13.5" customHeight="1" x14ac:dyDescent="0.3">
      <c r="A39" s="140">
        <v>33</v>
      </c>
      <c r="B39" s="109" t="s">
        <v>39</v>
      </c>
      <c r="C39" s="318">
        <v>3602</v>
      </c>
      <c r="D39" s="318">
        <v>263805</v>
      </c>
      <c r="E39" s="110">
        <v>2070</v>
      </c>
      <c r="F39" s="110">
        <v>88970.09</v>
      </c>
      <c r="G39" s="110">
        <v>501</v>
      </c>
      <c r="H39" s="110">
        <v>96702.94</v>
      </c>
      <c r="I39" s="110">
        <v>494</v>
      </c>
      <c r="J39" s="110">
        <v>82985.819999999992</v>
      </c>
      <c r="K39" s="110">
        <v>0</v>
      </c>
      <c r="L39" s="110">
        <v>0</v>
      </c>
      <c r="M39" s="110">
        <v>0</v>
      </c>
      <c r="N39" s="110">
        <v>0</v>
      </c>
      <c r="O39" s="109">
        <f t="shared" si="4"/>
        <v>3065</v>
      </c>
      <c r="P39" s="109">
        <f t="shared" si="5"/>
        <v>268658.84999999998</v>
      </c>
      <c r="Q39" s="248">
        <f t="shared" si="2"/>
        <v>101.83993859100471</v>
      </c>
    </row>
    <row r="40" spans="1:19" ht="13.5" customHeight="1" x14ac:dyDescent="0.3">
      <c r="A40" s="139"/>
      <c r="B40" s="111" t="s">
        <v>103</v>
      </c>
      <c r="C40" s="319">
        <f t="shared" ref="C40:N40" si="6">SUM(C19:C39)</f>
        <v>193580</v>
      </c>
      <c r="D40" s="319">
        <f t="shared" si="6"/>
        <v>6787332</v>
      </c>
      <c r="E40" s="141">
        <f t="shared" si="6"/>
        <v>143072</v>
      </c>
      <c r="F40" s="141">
        <f t="shared" si="6"/>
        <v>2735663.8200000008</v>
      </c>
      <c r="G40" s="141">
        <f t="shared" si="6"/>
        <v>18373</v>
      </c>
      <c r="H40" s="141">
        <f t="shared" si="6"/>
        <v>2468398.6399999992</v>
      </c>
      <c r="I40" s="141">
        <f t="shared" si="6"/>
        <v>5019</v>
      </c>
      <c r="J40" s="141">
        <f t="shared" si="6"/>
        <v>1279662.99</v>
      </c>
      <c r="K40" s="141">
        <f t="shared" si="6"/>
        <v>3</v>
      </c>
      <c r="L40" s="141">
        <f t="shared" si="6"/>
        <v>12.879999999999999</v>
      </c>
      <c r="M40" s="141">
        <f t="shared" si="6"/>
        <v>0</v>
      </c>
      <c r="N40" s="141">
        <f t="shared" si="6"/>
        <v>0</v>
      </c>
      <c r="O40" s="111">
        <f t="shared" si="4"/>
        <v>166467</v>
      </c>
      <c r="P40" s="111">
        <f t="shared" si="5"/>
        <v>6483738.3300000001</v>
      </c>
      <c r="Q40" s="250">
        <f t="shared" si="2"/>
        <v>95.527054371290518</v>
      </c>
    </row>
    <row r="41" spans="1:19" ht="13.5" customHeight="1" x14ac:dyDescent="0.3">
      <c r="A41" s="139"/>
      <c r="B41" s="111" t="s">
        <v>41</v>
      </c>
      <c r="C41" s="320">
        <f t="shared" ref="C41:N41" si="7">C40+C18</f>
        <v>749805</v>
      </c>
      <c r="D41" s="320">
        <f t="shared" si="7"/>
        <v>12643768</v>
      </c>
      <c r="E41" s="320">
        <f t="shared" si="7"/>
        <v>541532</v>
      </c>
      <c r="F41" s="320">
        <f t="shared" si="7"/>
        <v>6415013.790000001</v>
      </c>
      <c r="G41" s="320">
        <f t="shared" si="7"/>
        <v>30208</v>
      </c>
      <c r="H41" s="320">
        <f t="shared" si="7"/>
        <v>4090923.8099999996</v>
      </c>
      <c r="I41" s="320">
        <f t="shared" si="7"/>
        <v>7083</v>
      </c>
      <c r="J41" s="320">
        <f t="shared" si="7"/>
        <v>2246497.73</v>
      </c>
      <c r="K41" s="320">
        <f t="shared" si="7"/>
        <v>2243</v>
      </c>
      <c r="L41" s="320">
        <f t="shared" si="7"/>
        <v>17870.260000000002</v>
      </c>
      <c r="M41" s="320">
        <f t="shared" si="7"/>
        <v>36628</v>
      </c>
      <c r="N41" s="320">
        <f t="shared" si="7"/>
        <v>96376.449999999953</v>
      </c>
      <c r="O41" s="111">
        <f t="shared" si="4"/>
        <v>617694</v>
      </c>
      <c r="P41" s="111">
        <f t="shared" si="5"/>
        <v>12866682.040000001</v>
      </c>
      <c r="Q41" s="250">
        <f t="shared" si="2"/>
        <v>101.76303488010852</v>
      </c>
    </row>
    <row r="42" spans="1:19" ht="13.5" customHeight="1" x14ac:dyDescent="0.3">
      <c r="A42" s="140">
        <v>34</v>
      </c>
      <c r="B42" s="109" t="s">
        <v>43</v>
      </c>
      <c r="C42" s="318">
        <v>155953</v>
      </c>
      <c r="D42" s="318">
        <v>274748</v>
      </c>
      <c r="E42" s="110">
        <v>133093</v>
      </c>
      <c r="F42" s="110">
        <v>235987.74999999997</v>
      </c>
      <c r="G42" s="110">
        <v>18</v>
      </c>
      <c r="H42" s="110">
        <v>2335.9300000000003</v>
      </c>
      <c r="I42" s="110">
        <v>0</v>
      </c>
      <c r="J42" s="110">
        <v>0</v>
      </c>
      <c r="K42" s="110">
        <v>1380</v>
      </c>
      <c r="L42" s="110">
        <v>2919.73</v>
      </c>
      <c r="M42" s="110">
        <v>0</v>
      </c>
      <c r="N42" s="110">
        <v>0</v>
      </c>
      <c r="O42" s="109">
        <f t="shared" ref="O42:O53" si="8">E42+G42+I42+K42+M42</f>
        <v>134491</v>
      </c>
      <c r="P42" s="109">
        <f t="shared" ref="P42:P53" si="9">F42+H42+J42+L42+N42</f>
        <v>241243.40999999997</v>
      </c>
      <c r="Q42" s="248">
        <f t="shared" si="2"/>
        <v>87.805337982442083</v>
      </c>
    </row>
    <row r="43" spans="1:19" ht="13.5" customHeight="1" x14ac:dyDescent="0.3">
      <c r="A43" s="139"/>
      <c r="B43" s="111" t="s">
        <v>44</v>
      </c>
      <c r="C43" s="319">
        <f t="shared" ref="C43:N43" si="10">SUM(C42:C42)</f>
        <v>155953</v>
      </c>
      <c r="D43" s="319">
        <f t="shared" si="10"/>
        <v>274748</v>
      </c>
      <c r="E43" s="319">
        <f t="shared" si="10"/>
        <v>133093</v>
      </c>
      <c r="F43" s="319">
        <f t="shared" si="10"/>
        <v>235987.74999999997</v>
      </c>
      <c r="G43" s="319">
        <f t="shared" si="10"/>
        <v>18</v>
      </c>
      <c r="H43" s="319">
        <f t="shared" si="10"/>
        <v>2335.9300000000003</v>
      </c>
      <c r="I43" s="319">
        <f t="shared" si="10"/>
        <v>0</v>
      </c>
      <c r="J43" s="319">
        <f t="shared" si="10"/>
        <v>0</v>
      </c>
      <c r="K43" s="319">
        <f t="shared" si="10"/>
        <v>1380</v>
      </c>
      <c r="L43" s="319">
        <f t="shared" si="10"/>
        <v>2919.73</v>
      </c>
      <c r="M43" s="319">
        <f t="shared" si="10"/>
        <v>0</v>
      </c>
      <c r="N43" s="319">
        <f t="shared" si="10"/>
        <v>0</v>
      </c>
      <c r="O43" s="111">
        <f t="shared" si="8"/>
        <v>134491</v>
      </c>
      <c r="P43" s="319">
        <f>SUM(P42:P42)</f>
        <v>241243.40999999997</v>
      </c>
      <c r="Q43" s="250">
        <f t="shared" si="2"/>
        <v>87.805337982442083</v>
      </c>
      <c r="R43" s="276">
        <f>K43+E43</f>
        <v>134473</v>
      </c>
      <c r="S43" s="276">
        <f>L43+F43</f>
        <v>238907.47999999998</v>
      </c>
    </row>
    <row r="44" spans="1:19" ht="13.5" customHeight="1" x14ac:dyDescent="0.3">
      <c r="A44" s="140">
        <v>35</v>
      </c>
      <c r="B44" s="109" t="s">
        <v>45</v>
      </c>
      <c r="C44" s="318">
        <v>7719</v>
      </c>
      <c r="D44" s="318">
        <v>112791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09">
        <f t="shared" si="8"/>
        <v>0</v>
      </c>
      <c r="P44" s="109">
        <f t="shared" si="9"/>
        <v>0</v>
      </c>
      <c r="Q44" s="248">
        <f t="shared" si="2"/>
        <v>0</v>
      </c>
    </row>
    <row r="45" spans="1:19" ht="13.5" customHeight="1" x14ac:dyDescent="0.3">
      <c r="A45" s="139"/>
      <c r="B45" s="111" t="s">
        <v>46</v>
      </c>
      <c r="C45" s="319">
        <f t="shared" ref="C45:P45" si="11">C44</f>
        <v>7719</v>
      </c>
      <c r="D45" s="319">
        <f t="shared" si="11"/>
        <v>112791</v>
      </c>
      <c r="E45" s="319">
        <f t="shared" si="11"/>
        <v>0</v>
      </c>
      <c r="F45" s="319">
        <f t="shared" si="11"/>
        <v>0</v>
      </c>
      <c r="G45" s="319">
        <f t="shared" si="11"/>
        <v>0</v>
      </c>
      <c r="H45" s="319">
        <f t="shared" si="11"/>
        <v>0</v>
      </c>
      <c r="I45" s="319">
        <f t="shared" si="11"/>
        <v>0</v>
      </c>
      <c r="J45" s="319">
        <f t="shared" si="11"/>
        <v>0</v>
      </c>
      <c r="K45" s="319">
        <f t="shared" si="11"/>
        <v>0</v>
      </c>
      <c r="L45" s="319">
        <f t="shared" si="11"/>
        <v>0</v>
      </c>
      <c r="M45" s="319">
        <f t="shared" si="11"/>
        <v>0</v>
      </c>
      <c r="N45" s="319">
        <f t="shared" si="11"/>
        <v>0</v>
      </c>
      <c r="O45" s="319">
        <f t="shared" si="11"/>
        <v>0</v>
      </c>
      <c r="P45" s="319">
        <f t="shared" si="11"/>
        <v>0</v>
      </c>
      <c r="Q45" s="250">
        <f t="shared" si="2"/>
        <v>0</v>
      </c>
    </row>
    <row r="46" spans="1:19" ht="13.5" customHeight="1" x14ac:dyDescent="0.3">
      <c r="A46" s="140">
        <v>36</v>
      </c>
      <c r="B46" s="109" t="s">
        <v>47</v>
      </c>
      <c r="C46" s="318">
        <v>26788</v>
      </c>
      <c r="D46" s="318">
        <v>274967</v>
      </c>
      <c r="E46" s="110">
        <v>21356</v>
      </c>
      <c r="F46" s="110">
        <v>232102.05000000008</v>
      </c>
      <c r="G46" s="110">
        <v>139</v>
      </c>
      <c r="H46" s="110">
        <v>16196.289999999999</v>
      </c>
      <c r="I46" s="110">
        <v>10</v>
      </c>
      <c r="J46" s="110">
        <v>4675</v>
      </c>
      <c r="K46" s="110">
        <v>0</v>
      </c>
      <c r="L46" s="110">
        <v>0</v>
      </c>
      <c r="M46" s="110">
        <v>0</v>
      </c>
      <c r="N46" s="110">
        <v>0</v>
      </c>
      <c r="O46" s="109">
        <f t="shared" si="8"/>
        <v>21505</v>
      </c>
      <c r="P46" s="109">
        <f t="shared" si="9"/>
        <v>252973.34000000008</v>
      </c>
      <c r="Q46" s="248">
        <f t="shared" si="2"/>
        <v>92.001345616019407</v>
      </c>
    </row>
    <row r="47" spans="1:19" ht="13.5" customHeight="1" x14ac:dyDescent="0.3">
      <c r="A47" s="140">
        <v>37</v>
      </c>
      <c r="B47" s="109" t="s">
        <v>48</v>
      </c>
      <c r="C47" s="318">
        <v>2530</v>
      </c>
      <c r="D47" s="318">
        <v>20560</v>
      </c>
      <c r="E47" s="110">
        <v>2220</v>
      </c>
      <c r="F47" s="110">
        <v>20136.879999999994</v>
      </c>
      <c r="G47" s="110">
        <v>87</v>
      </c>
      <c r="H47" s="110">
        <v>992.11</v>
      </c>
      <c r="I47" s="110">
        <v>38</v>
      </c>
      <c r="J47" s="110">
        <v>697.64</v>
      </c>
      <c r="K47" s="110">
        <v>0</v>
      </c>
      <c r="L47" s="110">
        <v>0</v>
      </c>
      <c r="M47" s="110">
        <v>0</v>
      </c>
      <c r="N47" s="110">
        <v>0</v>
      </c>
      <c r="O47" s="109">
        <f t="shared" si="8"/>
        <v>2345</v>
      </c>
      <c r="P47" s="109">
        <f t="shared" si="9"/>
        <v>21826.629999999994</v>
      </c>
      <c r="Q47" s="248">
        <f t="shared" si="2"/>
        <v>106.16065175097275</v>
      </c>
    </row>
    <row r="48" spans="1:19" ht="13.5" customHeight="1" x14ac:dyDescent="0.3">
      <c r="A48" s="140">
        <v>38</v>
      </c>
      <c r="B48" s="109" t="s">
        <v>49</v>
      </c>
      <c r="C48" s="318">
        <v>16870</v>
      </c>
      <c r="D48" s="318">
        <v>12816</v>
      </c>
      <c r="E48" s="110">
        <v>19695</v>
      </c>
      <c r="F48" s="110">
        <v>13740.510000000004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109">
        <f t="shared" si="8"/>
        <v>19695</v>
      </c>
      <c r="P48" s="109">
        <f t="shared" si="9"/>
        <v>13740.510000000004</v>
      </c>
      <c r="Q48" s="248">
        <f t="shared" si="2"/>
        <v>107.21371722846446</v>
      </c>
    </row>
    <row r="49" spans="1:17" ht="13.5" customHeight="1" x14ac:dyDescent="0.3">
      <c r="A49" s="140">
        <v>39</v>
      </c>
      <c r="B49" s="109" t="s">
        <v>51</v>
      </c>
      <c r="C49" s="318">
        <v>16858</v>
      </c>
      <c r="D49" s="318">
        <v>19975</v>
      </c>
      <c r="E49" s="110">
        <v>41525</v>
      </c>
      <c r="F49" s="110">
        <v>35420.42</v>
      </c>
      <c r="G49" s="110">
        <v>53</v>
      </c>
      <c r="H49" s="110">
        <v>1744.87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09">
        <f t="shared" si="8"/>
        <v>41578</v>
      </c>
      <c r="P49" s="109">
        <f t="shared" si="9"/>
        <v>37165.29</v>
      </c>
      <c r="Q49" s="248">
        <f t="shared" si="2"/>
        <v>186.05902377972467</v>
      </c>
    </row>
    <row r="50" spans="1:17" ht="13.5" customHeight="1" x14ac:dyDescent="0.3">
      <c r="A50" s="140">
        <v>40</v>
      </c>
      <c r="B50" s="109" t="s">
        <v>1007</v>
      </c>
      <c r="C50" s="318">
        <v>848</v>
      </c>
      <c r="D50" s="318">
        <v>12699</v>
      </c>
      <c r="E50" s="110">
        <v>1836</v>
      </c>
      <c r="F50" s="110">
        <v>15650.990000000002</v>
      </c>
      <c r="G50" s="110">
        <v>32</v>
      </c>
      <c r="H50" s="110">
        <v>1270.3499999999999</v>
      </c>
      <c r="I50" s="110">
        <v>2</v>
      </c>
      <c r="J50" s="110">
        <v>102.55</v>
      </c>
      <c r="K50" s="110">
        <v>0</v>
      </c>
      <c r="L50" s="110">
        <v>0</v>
      </c>
      <c r="M50" s="110">
        <v>0</v>
      </c>
      <c r="N50" s="110">
        <v>0</v>
      </c>
      <c r="O50" s="109">
        <f t="shared" si="8"/>
        <v>1870</v>
      </c>
      <c r="P50" s="109">
        <f t="shared" si="9"/>
        <v>17023.89</v>
      </c>
      <c r="Q50" s="248">
        <v>0</v>
      </c>
    </row>
    <row r="51" spans="1:17" ht="13.5" customHeight="1" x14ac:dyDescent="0.3">
      <c r="A51" s="140">
        <v>41</v>
      </c>
      <c r="B51" s="109" t="s">
        <v>52</v>
      </c>
      <c r="C51" s="318">
        <v>354</v>
      </c>
      <c r="D51" s="318">
        <v>6506</v>
      </c>
      <c r="E51" s="110">
        <v>9806</v>
      </c>
      <c r="F51" s="110">
        <v>14148.160000000002</v>
      </c>
      <c r="G51" s="110">
        <v>97</v>
      </c>
      <c r="H51" s="110">
        <v>482.55</v>
      </c>
      <c r="I51" s="110">
        <v>25</v>
      </c>
      <c r="J51" s="110">
        <v>121</v>
      </c>
      <c r="K51" s="110">
        <v>0</v>
      </c>
      <c r="L51" s="110">
        <v>0</v>
      </c>
      <c r="M51" s="110">
        <v>0</v>
      </c>
      <c r="N51" s="110">
        <v>0</v>
      </c>
      <c r="O51" s="109">
        <f t="shared" si="8"/>
        <v>9928</v>
      </c>
      <c r="P51" s="109">
        <f t="shared" si="9"/>
        <v>14751.710000000001</v>
      </c>
      <c r="Q51" s="248">
        <f>P51*100/D51</f>
        <v>226.74008607439288</v>
      </c>
    </row>
    <row r="52" spans="1:17" ht="13.5" customHeight="1" x14ac:dyDescent="0.3">
      <c r="A52" s="140">
        <v>42</v>
      </c>
      <c r="B52" s="109" t="s">
        <v>53</v>
      </c>
      <c r="C52" s="318">
        <v>4664</v>
      </c>
      <c r="D52" s="318">
        <v>11478</v>
      </c>
      <c r="E52" s="110">
        <v>7256</v>
      </c>
      <c r="F52" s="110">
        <v>8577.56</v>
      </c>
      <c r="G52" s="110">
        <v>17</v>
      </c>
      <c r="H52" s="110">
        <v>1661.7</v>
      </c>
      <c r="I52" s="110">
        <v>1</v>
      </c>
      <c r="J52" s="110">
        <v>4</v>
      </c>
      <c r="K52" s="110">
        <v>0</v>
      </c>
      <c r="L52" s="110">
        <v>0</v>
      </c>
      <c r="M52" s="110">
        <v>0</v>
      </c>
      <c r="N52" s="110">
        <v>0</v>
      </c>
      <c r="O52" s="109">
        <f t="shared" si="8"/>
        <v>7274</v>
      </c>
      <c r="P52" s="109">
        <f t="shared" si="9"/>
        <v>10243.26</v>
      </c>
      <c r="Q52" s="248">
        <f>P52*100/D52</f>
        <v>89.24255096706743</v>
      </c>
    </row>
    <row r="53" spans="1:17" ht="13.5" customHeight="1" x14ac:dyDescent="0.3">
      <c r="A53" s="140">
        <v>43</v>
      </c>
      <c r="B53" s="109" t="s">
        <v>54</v>
      </c>
      <c r="C53" s="318">
        <v>720</v>
      </c>
      <c r="D53" s="318">
        <v>6775</v>
      </c>
      <c r="E53" s="110">
        <v>786</v>
      </c>
      <c r="F53" s="110">
        <v>3422.0299999999997</v>
      </c>
      <c r="G53" s="110">
        <v>8</v>
      </c>
      <c r="H53" s="110">
        <v>261.48</v>
      </c>
      <c r="I53" s="110">
        <v>0</v>
      </c>
      <c r="J53" s="110">
        <v>0</v>
      </c>
      <c r="K53" s="110">
        <v>0</v>
      </c>
      <c r="L53" s="110">
        <v>0</v>
      </c>
      <c r="M53" s="110">
        <v>2</v>
      </c>
      <c r="N53" s="110">
        <v>55.2</v>
      </c>
      <c r="O53" s="109">
        <f t="shared" si="8"/>
        <v>796</v>
      </c>
      <c r="P53" s="109">
        <f t="shared" si="9"/>
        <v>3738.7099999999996</v>
      </c>
      <c r="Q53" s="248">
        <f>P53*100/D53</f>
        <v>55.183911439114382</v>
      </c>
    </row>
    <row r="54" spans="1:17" ht="13.5" customHeight="1" x14ac:dyDescent="0.3">
      <c r="A54" s="139"/>
      <c r="B54" s="111" t="s">
        <v>55</v>
      </c>
      <c r="C54" s="319">
        <f>SUM(C46:C53)</f>
        <v>69632</v>
      </c>
      <c r="D54" s="319">
        <f t="shared" ref="D54:P54" si="12">SUM(D46:D53)</f>
        <v>365776</v>
      </c>
      <c r="E54" s="319">
        <f t="shared" si="12"/>
        <v>104480</v>
      </c>
      <c r="F54" s="319">
        <f t="shared" si="12"/>
        <v>343198.60000000003</v>
      </c>
      <c r="G54" s="319">
        <f t="shared" si="12"/>
        <v>433</v>
      </c>
      <c r="H54" s="319">
        <f t="shared" si="12"/>
        <v>22609.349999999995</v>
      </c>
      <c r="I54" s="319">
        <f t="shared" si="12"/>
        <v>76</v>
      </c>
      <c r="J54" s="319">
        <f t="shared" si="12"/>
        <v>5600.1900000000005</v>
      </c>
      <c r="K54" s="319">
        <f t="shared" si="12"/>
        <v>0</v>
      </c>
      <c r="L54" s="319">
        <f t="shared" si="12"/>
        <v>0</v>
      </c>
      <c r="M54" s="319">
        <f t="shared" si="12"/>
        <v>2</v>
      </c>
      <c r="N54" s="319">
        <f t="shared" si="12"/>
        <v>55.2</v>
      </c>
      <c r="O54" s="319">
        <f t="shared" si="12"/>
        <v>104991</v>
      </c>
      <c r="P54" s="319">
        <f t="shared" si="12"/>
        <v>371463.34000000014</v>
      </c>
      <c r="Q54" s="250">
        <f>P54*100/D54</f>
        <v>101.5548696469971</v>
      </c>
    </row>
    <row r="55" spans="1:17" ht="13.5" customHeight="1" x14ac:dyDescent="0.3">
      <c r="A55" s="111"/>
      <c r="B55" s="111" t="s">
        <v>5</v>
      </c>
      <c r="C55" s="320">
        <f t="shared" ref="C55:P55" si="13">C54+C45+C43+C41</f>
        <v>983109</v>
      </c>
      <c r="D55" s="320">
        <f t="shared" si="13"/>
        <v>13397083</v>
      </c>
      <c r="E55" s="320">
        <f t="shared" si="13"/>
        <v>779105</v>
      </c>
      <c r="F55" s="320">
        <f t="shared" si="13"/>
        <v>6994200.1400000006</v>
      </c>
      <c r="G55" s="320">
        <f t="shared" si="13"/>
        <v>30659</v>
      </c>
      <c r="H55" s="320">
        <f t="shared" si="13"/>
        <v>4115869.0899999994</v>
      </c>
      <c r="I55" s="320">
        <f t="shared" si="13"/>
        <v>7159</v>
      </c>
      <c r="J55" s="320">
        <f t="shared" si="13"/>
        <v>2252097.92</v>
      </c>
      <c r="K55" s="320">
        <f t="shared" si="13"/>
        <v>3623</v>
      </c>
      <c r="L55" s="320">
        <f t="shared" si="13"/>
        <v>20789.990000000002</v>
      </c>
      <c r="M55" s="320">
        <f t="shared" si="13"/>
        <v>36630</v>
      </c>
      <c r="N55" s="320">
        <f t="shared" si="13"/>
        <v>96431.649999999951</v>
      </c>
      <c r="O55" s="320">
        <f t="shared" si="13"/>
        <v>857176</v>
      </c>
      <c r="P55" s="320">
        <f t="shared" si="13"/>
        <v>13479388.790000001</v>
      </c>
      <c r="Q55" s="250">
        <f>P55*100/D55</f>
        <v>100.61435605049249</v>
      </c>
    </row>
    <row r="56" spans="1:17" ht="13.5" customHeight="1" x14ac:dyDescent="0.3">
      <c r="A56" s="85"/>
      <c r="B56" s="84"/>
      <c r="C56" s="127"/>
      <c r="D56" s="127"/>
      <c r="E56" s="127"/>
      <c r="F56" s="127"/>
      <c r="G56" s="127"/>
      <c r="H56" s="127"/>
      <c r="I56" s="128" t="s">
        <v>1080</v>
      </c>
      <c r="J56" s="127"/>
      <c r="K56" s="127"/>
      <c r="L56" s="127"/>
      <c r="M56" s="127"/>
      <c r="N56" s="127"/>
      <c r="O56" s="127"/>
      <c r="P56" s="127"/>
      <c r="Q56" s="133"/>
    </row>
    <row r="57" spans="1:17" ht="13.5" customHeight="1" x14ac:dyDescent="0.3">
      <c r="A57" s="85"/>
      <c r="B57" s="84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33"/>
    </row>
    <row r="58" spans="1:17" ht="13.5" customHeight="1" x14ac:dyDescent="0.3">
      <c r="A58" s="85"/>
      <c r="B58" s="84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33"/>
    </row>
    <row r="59" spans="1:17" ht="13.5" customHeight="1" x14ac:dyDescent="0.3">
      <c r="A59" s="85"/>
      <c r="B59" s="84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33"/>
    </row>
    <row r="60" spans="1:17" ht="13.5" customHeight="1" x14ac:dyDescent="0.3">
      <c r="A60" s="85"/>
      <c r="B60" s="84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</row>
    <row r="61" spans="1:17" ht="13.5" customHeight="1" x14ac:dyDescent="0.3">
      <c r="A61" s="85"/>
      <c r="B61" s="84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33"/>
    </row>
    <row r="62" spans="1:17" ht="13.5" customHeight="1" x14ac:dyDescent="0.3">
      <c r="A62" s="85"/>
      <c r="B62" s="84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33"/>
    </row>
    <row r="63" spans="1:17" ht="13.5" customHeight="1" x14ac:dyDescent="0.3">
      <c r="A63" s="85"/>
      <c r="B63" s="84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33"/>
    </row>
    <row r="64" spans="1:17" ht="13.5" customHeight="1" x14ac:dyDescent="0.3">
      <c r="A64" s="85"/>
      <c r="B64" s="84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33"/>
    </row>
    <row r="65" spans="1:17" ht="13.5" customHeight="1" x14ac:dyDescent="0.3">
      <c r="A65" s="85"/>
      <c r="B65" s="84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33"/>
    </row>
    <row r="66" spans="1:17" ht="13.5" customHeight="1" x14ac:dyDescent="0.3">
      <c r="A66" s="85"/>
      <c r="B66" s="84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33"/>
    </row>
    <row r="67" spans="1:17" ht="13.5" customHeight="1" x14ac:dyDescent="0.3">
      <c r="A67" s="85"/>
      <c r="B67" s="84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33"/>
    </row>
    <row r="68" spans="1:17" ht="13.5" customHeight="1" x14ac:dyDescent="0.3">
      <c r="A68" s="85"/>
      <c r="B68" s="84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33"/>
    </row>
    <row r="69" spans="1:17" ht="13.5" customHeight="1" x14ac:dyDescent="0.3">
      <c r="A69" s="85"/>
      <c r="B69" s="84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33"/>
    </row>
    <row r="70" spans="1:17" ht="13.5" customHeight="1" x14ac:dyDescent="0.3">
      <c r="A70" s="85"/>
      <c r="B70" s="84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33"/>
    </row>
    <row r="71" spans="1:17" ht="13.5" customHeight="1" x14ac:dyDescent="0.3">
      <c r="A71" s="85"/>
      <c r="B71" s="84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33"/>
    </row>
    <row r="72" spans="1:17" ht="13.5" customHeight="1" x14ac:dyDescent="0.3">
      <c r="A72" s="85"/>
      <c r="B72" s="84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33"/>
    </row>
    <row r="73" spans="1:17" ht="13.5" customHeight="1" x14ac:dyDescent="0.3">
      <c r="A73" s="85"/>
      <c r="B73" s="84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33"/>
    </row>
    <row r="74" spans="1:17" ht="13.5" customHeight="1" x14ac:dyDescent="0.3">
      <c r="A74" s="85"/>
      <c r="B74" s="84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33"/>
    </row>
    <row r="75" spans="1:17" ht="13.5" customHeight="1" x14ac:dyDescent="0.3">
      <c r="A75" s="85"/>
      <c r="B75" s="84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33"/>
    </row>
    <row r="76" spans="1:17" ht="13.5" customHeight="1" x14ac:dyDescent="0.3">
      <c r="A76" s="85"/>
      <c r="B76" s="84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33"/>
    </row>
    <row r="77" spans="1:17" ht="13.5" customHeight="1" x14ac:dyDescent="0.3">
      <c r="A77" s="85"/>
      <c r="B77" s="84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33"/>
    </row>
    <row r="78" spans="1:17" ht="13.5" customHeight="1" x14ac:dyDescent="0.3">
      <c r="A78" s="85"/>
      <c r="B78" s="84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33"/>
    </row>
    <row r="79" spans="1:17" ht="13.5" customHeight="1" x14ac:dyDescent="0.3">
      <c r="A79" s="85"/>
      <c r="B79" s="84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33"/>
    </row>
    <row r="80" spans="1:17" ht="13.5" customHeight="1" x14ac:dyDescent="0.3">
      <c r="A80" s="85"/>
      <c r="B80" s="84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33"/>
    </row>
    <row r="81" spans="1:17" ht="13.5" customHeight="1" x14ac:dyDescent="0.3">
      <c r="A81" s="85"/>
      <c r="B81" s="84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33"/>
    </row>
    <row r="82" spans="1:17" ht="13.5" customHeight="1" x14ac:dyDescent="0.3">
      <c r="A82" s="85"/>
      <c r="B82" s="84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33"/>
    </row>
    <row r="83" spans="1:17" ht="13.5" customHeight="1" x14ac:dyDescent="0.3">
      <c r="A83" s="85"/>
      <c r="B83" s="84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33"/>
    </row>
    <row r="84" spans="1:17" ht="13.5" customHeight="1" x14ac:dyDescent="0.3">
      <c r="A84" s="85"/>
      <c r="B84" s="84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33"/>
    </row>
    <row r="85" spans="1:17" ht="13.5" customHeight="1" x14ac:dyDescent="0.3">
      <c r="A85" s="85"/>
      <c r="B85" s="84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33"/>
    </row>
    <row r="86" spans="1:17" ht="13.5" customHeight="1" x14ac:dyDescent="0.3">
      <c r="A86" s="85"/>
      <c r="B86" s="84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33"/>
    </row>
    <row r="87" spans="1:17" ht="13.5" customHeight="1" x14ac:dyDescent="0.3">
      <c r="A87" s="85"/>
      <c r="B87" s="84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33"/>
    </row>
    <row r="88" spans="1:17" ht="13.5" customHeight="1" x14ac:dyDescent="0.3">
      <c r="A88" s="85"/>
      <c r="B88" s="84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33"/>
    </row>
    <row r="89" spans="1:17" ht="13.5" customHeight="1" x14ac:dyDescent="0.3">
      <c r="A89" s="85"/>
      <c r="B89" s="84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33"/>
    </row>
    <row r="90" spans="1:17" ht="13.5" customHeight="1" x14ac:dyDescent="0.3">
      <c r="A90" s="85"/>
      <c r="B90" s="84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33"/>
    </row>
    <row r="91" spans="1:17" ht="13.5" customHeight="1" x14ac:dyDescent="0.3">
      <c r="A91" s="85"/>
      <c r="B91" s="84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33"/>
    </row>
    <row r="92" spans="1:17" ht="13.5" customHeight="1" x14ac:dyDescent="0.3">
      <c r="A92" s="85"/>
      <c r="B92" s="84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33"/>
    </row>
    <row r="93" spans="1:17" ht="13.5" customHeight="1" x14ac:dyDescent="0.3">
      <c r="A93" s="85"/>
      <c r="B93" s="84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33"/>
    </row>
    <row r="94" spans="1:17" ht="13.5" customHeight="1" x14ac:dyDescent="0.3">
      <c r="A94" s="85"/>
      <c r="B94" s="84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33"/>
    </row>
    <row r="95" spans="1:17" ht="13.5" customHeight="1" x14ac:dyDescent="0.3">
      <c r="A95" s="85"/>
      <c r="B95" s="84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33"/>
    </row>
    <row r="96" spans="1:17" ht="13.5" customHeight="1" x14ac:dyDescent="0.3">
      <c r="A96" s="85"/>
      <c r="B96" s="84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33"/>
    </row>
    <row r="97" spans="1:17" ht="13.5" customHeight="1" x14ac:dyDescent="0.3">
      <c r="A97" s="85"/>
      <c r="B97" s="84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33"/>
    </row>
    <row r="98" spans="1:17" ht="13.5" customHeight="1" x14ac:dyDescent="0.3">
      <c r="A98" s="85"/>
      <c r="B98" s="84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33"/>
    </row>
  </sheetData>
  <mergeCells count="12">
    <mergeCell ref="Q3:Q5"/>
    <mergeCell ref="A1:P1"/>
    <mergeCell ref="A3:A5"/>
    <mergeCell ref="B3:B5"/>
    <mergeCell ref="E3:P3"/>
    <mergeCell ref="E4:F4"/>
    <mergeCell ref="C3:D4"/>
    <mergeCell ref="O4:P4"/>
    <mergeCell ref="G4:H4"/>
    <mergeCell ref="I4:J4"/>
    <mergeCell ref="K4:L4"/>
    <mergeCell ref="M4:N4"/>
  </mergeCells>
  <pageMargins left="1.2598425196850394" right="0.19685039370078741" top="0.23622047244094491" bottom="0" header="0" footer="0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S98"/>
  <sheetViews>
    <sheetView view="pageBreakPreview" zoomScaleNormal="100" zoomScaleSheetLayoutView="100" workbookViewId="0">
      <pane xSplit="2" ySplit="5" topLeftCell="C49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ColWidth="14.296875" defaultRowHeight="15" customHeight="1" x14ac:dyDescent="0.3"/>
  <cols>
    <col min="1" max="1" width="4.3984375" style="99" customWidth="1"/>
    <col min="2" max="2" width="21.8984375" style="99" customWidth="1"/>
    <col min="3" max="3" width="8" style="99" customWidth="1"/>
    <col min="4" max="4" width="10.19921875" style="99" customWidth="1"/>
    <col min="5" max="5" width="8" style="99" customWidth="1"/>
    <col min="6" max="7" width="8.09765625" style="99" customWidth="1"/>
    <col min="8" max="8" width="8.8984375" style="99" customWidth="1"/>
    <col min="9" max="9" width="9" style="99" customWidth="1"/>
    <col min="10" max="10" width="8" style="99" customWidth="1"/>
    <col min="11" max="11" width="9" style="99" customWidth="1"/>
    <col min="12" max="13" width="8.09765625" style="99" customWidth="1"/>
    <col min="14" max="16" width="8.59765625" style="99" customWidth="1"/>
    <col min="17" max="17" width="10.796875" style="99" customWidth="1"/>
    <col min="18" max="16384" width="14.296875" style="99"/>
  </cols>
  <sheetData>
    <row r="1" spans="1:17" ht="13.5" customHeight="1" x14ac:dyDescent="0.3">
      <c r="A1" s="467" t="s">
        <v>1059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 ht="13.5" customHeight="1" x14ac:dyDescent="0.3">
      <c r="A2" s="84"/>
      <c r="B2" s="86" t="s">
        <v>73</v>
      </c>
      <c r="C2" s="128"/>
      <c r="D2" s="128"/>
      <c r="E2" s="127"/>
      <c r="F2" s="127"/>
      <c r="G2" s="133"/>
      <c r="H2" s="127"/>
      <c r="I2" s="127"/>
      <c r="J2" s="127"/>
      <c r="K2" s="127"/>
      <c r="L2" s="133"/>
      <c r="M2" s="127"/>
      <c r="N2" s="512" t="s">
        <v>131</v>
      </c>
      <c r="O2" s="513"/>
      <c r="P2" s="513"/>
      <c r="Q2" s="133"/>
    </row>
    <row r="3" spans="1:17" ht="21.75" customHeight="1" x14ac:dyDescent="0.3">
      <c r="A3" s="492" t="s">
        <v>0</v>
      </c>
      <c r="B3" s="492" t="s">
        <v>76</v>
      </c>
      <c r="C3" s="482" t="s">
        <v>132</v>
      </c>
      <c r="D3" s="504"/>
      <c r="E3" s="504"/>
      <c r="F3" s="498"/>
      <c r="G3" s="511" t="s">
        <v>118</v>
      </c>
      <c r="H3" s="482" t="s">
        <v>133</v>
      </c>
      <c r="I3" s="504"/>
      <c r="J3" s="504"/>
      <c r="K3" s="498"/>
      <c r="L3" s="511" t="s">
        <v>118</v>
      </c>
      <c r="M3" s="482" t="s">
        <v>134</v>
      </c>
      <c r="N3" s="504"/>
      <c r="O3" s="504"/>
      <c r="P3" s="498"/>
      <c r="Q3" s="511" t="s">
        <v>118</v>
      </c>
    </row>
    <row r="4" spans="1:17" ht="21.75" customHeight="1" x14ac:dyDescent="0.3">
      <c r="A4" s="500"/>
      <c r="B4" s="500"/>
      <c r="C4" s="482" t="s">
        <v>120</v>
      </c>
      <c r="D4" s="498"/>
      <c r="E4" s="482" t="s">
        <v>121</v>
      </c>
      <c r="F4" s="498"/>
      <c r="G4" s="500"/>
      <c r="H4" s="482" t="s">
        <v>120</v>
      </c>
      <c r="I4" s="498"/>
      <c r="J4" s="482" t="s">
        <v>121</v>
      </c>
      <c r="K4" s="498"/>
      <c r="L4" s="500"/>
      <c r="M4" s="482" t="s">
        <v>120</v>
      </c>
      <c r="N4" s="498"/>
      <c r="O4" s="482" t="s">
        <v>121</v>
      </c>
      <c r="P4" s="498"/>
      <c r="Q4" s="500"/>
    </row>
    <row r="5" spans="1:17" ht="21.75" customHeight="1" x14ac:dyDescent="0.3">
      <c r="A5" s="501"/>
      <c r="B5" s="501"/>
      <c r="C5" s="151" t="s">
        <v>122</v>
      </c>
      <c r="D5" s="151" t="s">
        <v>123</v>
      </c>
      <c r="E5" s="151" t="s">
        <v>122</v>
      </c>
      <c r="F5" s="151" t="s">
        <v>123</v>
      </c>
      <c r="G5" s="501"/>
      <c r="H5" s="151" t="s">
        <v>122</v>
      </c>
      <c r="I5" s="151" t="s">
        <v>123</v>
      </c>
      <c r="J5" s="151" t="s">
        <v>122</v>
      </c>
      <c r="K5" s="151" t="s">
        <v>123</v>
      </c>
      <c r="L5" s="501"/>
      <c r="M5" s="151" t="s">
        <v>122</v>
      </c>
      <c r="N5" s="151" t="s">
        <v>123</v>
      </c>
      <c r="O5" s="151" t="s">
        <v>122</v>
      </c>
      <c r="P5" s="151" t="s">
        <v>123</v>
      </c>
      <c r="Q5" s="501"/>
    </row>
    <row r="6" spans="1:17" ht="12.75" customHeight="1" x14ac:dyDescent="0.3">
      <c r="A6" s="152">
        <v>1</v>
      </c>
      <c r="B6" s="153" t="s">
        <v>6</v>
      </c>
      <c r="C6" s="265">
        <v>0</v>
      </c>
      <c r="D6" s="265">
        <v>0</v>
      </c>
      <c r="E6" s="265">
        <v>0</v>
      </c>
      <c r="F6" s="265">
        <v>0</v>
      </c>
      <c r="G6" s="268">
        <v>0</v>
      </c>
      <c r="H6" s="313">
        <v>2064</v>
      </c>
      <c r="I6" s="322">
        <v>3800</v>
      </c>
      <c r="J6" s="313">
        <v>1578</v>
      </c>
      <c r="K6" s="314">
        <v>3780.0399999999995</v>
      </c>
      <c r="L6" s="268">
        <f t="shared" ref="L6:L55" si="0">K6*100/I6</f>
        <v>99.474736842105244</v>
      </c>
      <c r="M6" s="313">
        <v>1559</v>
      </c>
      <c r="N6" s="322">
        <v>6735</v>
      </c>
      <c r="O6" s="265">
        <v>1403</v>
      </c>
      <c r="P6" s="265">
        <v>16242.429999999995</v>
      </c>
      <c r="Q6" s="268">
        <f t="shared" ref="Q6:Q55" si="1">P6*100/N6</f>
        <v>241.16451373422413</v>
      </c>
    </row>
    <row r="7" spans="1:17" ht="12.75" customHeight="1" x14ac:dyDescent="0.3">
      <c r="A7" s="152">
        <v>2</v>
      </c>
      <c r="B7" s="153" t="s">
        <v>7</v>
      </c>
      <c r="C7" s="265">
        <v>10</v>
      </c>
      <c r="D7" s="265">
        <v>471</v>
      </c>
      <c r="E7" s="265">
        <v>0</v>
      </c>
      <c r="F7" s="265">
        <v>0</v>
      </c>
      <c r="G7" s="268">
        <f>F7*100/D7</f>
        <v>0</v>
      </c>
      <c r="H7" s="313">
        <v>3087</v>
      </c>
      <c r="I7" s="322">
        <v>3882</v>
      </c>
      <c r="J7" s="313">
        <v>2728</v>
      </c>
      <c r="K7" s="314">
        <v>4147.1800000000012</v>
      </c>
      <c r="L7" s="268">
        <f t="shared" si="0"/>
        <v>106.83101494075223</v>
      </c>
      <c r="M7" s="313">
        <v>2187</v>
      </c>
      <c r="N7" s="322">
        <v>30689</v>
      </c>
      <c r="O7" s="265">
        <v>2523</v>
      </c>
      <c r="P7" s="265">
        <v>37897.72999999996</v>
      </c>
      <c r="Q7" s="268">
        <f t="shared" si="1"/>
        <v>123.48962168855276</v>
      </c>
    </row>
    <row r="8" spans="1:17" ht="12.75" customHeight="1" x14ac:dyDescent="0.3">
      <c r="A8" s="152">
        <v>3</v>
      </c>
      <c r="B8" s="153" t="s">
        <v>8</v>
      </c>
      <c r="C8" s="265">
        <v>0</v>
      </c>
      <c r="D8" s="265">
        <v>0</v>
      </c>
      <c r="E8" s="265">
        <v>1</v>
      </c>
      <c r="F8" s="265">
        <v>0</v>
      </c>
      <c r="G8" s="268">
        <v>0</v>
      </c>
      <c r="H8" s="313">
        <v>924</v>
      </c>
      <c r="I8" s="322">
        <v>1571</v>
      </c>
      <c r="J8" s="313">
        <v>2176</v>
      </c>
      <c r="K8" s="314">
        <v>1607.8900000000008</v>
      </c>
      <c r="L8" s="268">
        <f t="shared" si="0"/>
        <v>102.34818586887339</v>
      </c>
      <c r="M8" s="313">
        <v>1304</v>
      </c>
      <c r="N8" s="322">
        <v>15824</v>
      </c>
      <c r="O8" s="265">
        <v>20895</v>
      </c>
      <c r="P8" s="265">
        <v>19311.089999999993</v>
      </c>
      <c r="Q8" s="268">
        <f t="shared" si="1"/>
        <v>122.03671638018196</v>
      </c>
    </row>
    <row r="9" spans="1:17" ht="12.75" customHeight="1" x14ac:dyDescent="0.3">
      <c r="A9" s="152">
        <v>4</v>
      </c>
      <c r="B9" s="153" t="s">
        <v>9</v>
      </c>
      <c r="C9" s="265">
        <v>0</v>
      </c>
      <c r="D9" s="265">
        <v>0</v>
      </c>
      <c r="E9" s="265">
        <v>0</v>
      </c>
      <c r="F9" s="265">
        <v>0</v>
      </c>
      <c r="G9" s="268">
        <v>0</v>
      </c>
      <c r="H9" s="313">
        <v>2804</v>
      </c>
      <c r="I9" s="322">
        <v>4031</v>
      </c>
      <c r="J9" s="313">
        <v>2320</v>
      </c>
      <c r="K9" s="314">
        <v>4462.47</v>
      </c>
      <c r="L9" s="268">
        <f t="shared" si="0"/>
        <v>110.70379558422228</v>
      </c>
      <c r="M9" s="313">
        <v>2339</v>
      </c>
      <c r="N9" s="322">
        <v>26752</v>
      </c>
      <c r="O9" s="265">
        <v>1721</v>
      </c>
      <c r="P9" s="265">
        <v>16994.7</v>
      </c>
      <c r="Q9" s="268">
        <f t="shared" si="1"/>
        <v>63.526839114832534</v>
      </c>
    </row>
    <row r="10" spans="1:17" ht="12.75" customHeight="1" x14ac:dyDescent="0.3">
      <c r="A10" s="152">
        <v>5</v>
      </c>
      <c r="B10" s="153" t="s">
        <v>10</v>
      </c>
      <c r="C10" s="265">
        <v>0</v>
      </c>
      <c r="D10" s="265">
        <v>0</v>
      </c>
      <c r="E10" s="265">
        <v>0</v>
      </c>
      <c r="F10" s="265">
        <v>0</v>
      </c>
      <c r="G10" s="268">
        <v>0</v>
      </c>
      <c r="H10" s="313">
        <v>2203</v>
      </c>
      <c r="I10" s="322">
        <v>4835</v>
      </c>
      <c r="J10" s="313">
        <v>1914</v>
      </c>
      <c r="K10" s="314">
        <v>4938.1000000000049</v>
      </c>
      <c r="L10" s="268">
        <f t="shared" si="0"/>
        <v>102.13236814891427</v>
      </c>
      <c r="M10" s="313">
        <v>3835</v>
      </c>
      <c r="N10" s="322">
        <v>41852</v>
      </c>
      <c r="O10" s="265">
        <v>4207</v>
      </c>
      <c r="P10" s="265">
        <v>42462.059999999976</v>
      </c>
      <c r="Q10" s="268">
        <f t="shared" si="1"/>
        <v>101.45766032686603</v>
      </c>
    </row>
    <row r="11" spans="1:17" ht="12.75" customHeight="1" x14ac:dyDescent="0.3">
      <c r="A11" s="152">
        <v>6</v>
      </c>
      <c r="B11" s="153" t="s">
        <v>11</v>
      </c>
      <c r="C11" s="265">
        <v>0</v>
      </c>
      <c r="D11" s="265">
        <v>0</v>
      </c>
      <c r="E11" s="265">
        <v>0</v>
      </c>
      <c r="F11" s="265">
        <v>0</v>
      </c>
      <c r="G11" s="268">
        <v>0</v>
      </c>
      <c r="H11" s="313">
        <v>658</v>
      </c>
      <c r="I11" s="322">
        <v>1369</v>
      </c>
      <c r="J11" s="313">
        <v>211</v>
      </c>
      <c r="K11" s="314">
        <v>377.55</v>
      </c>
      <c r="L11" s="268">
        <f t="shared" si="0"/>
        <v>27.578524470416362</v>
      </c>
      <c r="M11" s="313">
        <v>3028</v>
      </c>
      <c r="N11" s="322">
        <v>28164</v>
      </c>
      <c r="O11" s="265">
        <v>1420</v>
      </c>
      <c r="P11" s="265">
        <v>14770.099999999997</v>
      </c>
      <c r="Q11" s="268">
        <f t="shared" si="1"/>
        <v>52.443189887800017</v>
      </c>
    </row>
    <row r="12" spans="1:17" ht="12.75" customHeight="1" x14ac:dyDescent="0.3">
      <c r="A12" s="152">
        <v>7</v>
      </c>
      <c r="B12" s="153" t="s">
        <v>12</v>
      </c>
      <c r="C12" s="265">
        <v>0</v>
      </c>
      <c r="D12" s="265">
        <v>0</v>
      </c>
      <c r="E12" s="265">
        <v>17</v>
      </c>
      <c r="F12" s="265">
        <v>154.75</v>
      </c>
      <c r="G12" s="268">
        <v>0</v>
      </c>
      <c r="H12" s="313">
        <v>151</v>
      </c>
      <c r="I12" s="322">
        <v>317</v>
      </c>
      <c r="J12" s="313">
        <v>161</v>
      </c>
      <c r="K12" s="314">
        <v>247.61000000000007</v>
      </c>
      <c r="L12" s="268">
        <f t="shared" si="0"/>
        <v>78.110410094637245</v>
      </c>
      <c r="M12" s="313">
        <v>815</v>
      </c>
      <c r="N12" s="322">
        <v>18712</v>
      </c>
      <c r="O12" s="265">
        <v>624</v>
      </c>
      <c r="P12" s="265">
        <v>6255.8700000000008</v>
      </c>
      <c r="Q12" s="268">
        <f t="shared" si="1"/>
        <v>33.432396323215052</v>
      </c>
    </row>
    <row r="13" spans="1:17" ht="12.75" customHeight="1" x14ac:dyDescent="0.3">
      <c r="A13" s="152">
        <v>8</v>
      </c>
      <c r="B13" s="153" t="s">
        <v>967</v>
      </c>
      <c r="C13" s="265">
        <v>0</v>
      </c>
      <c r="D13" s="265">
        <v>0</v>
      </c>
      <c r="E13" s="265">
        <v>0</v>
      </c>
      <c r="F13" s="265">
        <v>0</v>
      </c>
      <c r="G13" s="268">
        <v>0</v>
      </c>
      <c r="H13" s="313">
        <v>41</v>
      </c>
      <c r="I13" s="322">
        <v>96</v>
      </c>
      <c r="J13" s="313">
        <v>140</v>
      </c>
      <c r="K13" s="314">
        <v>497.50999999999993</v>
      </c>
      <c r="L13" s="268">
        <f t="shared" si="0"/>
        <v>518.23958333333326</v>
      </c>
      <c r="M13" s="313">
        <v>46</v>
      </c>
      <c r="N13" s="322">
        <v>600</v>
      </c>
      <c r="O13" s="265">
        <v>787</v>
      </c>
      <c r="P13" s="265">
        <v>6784.9700000000012</v>
      </c>
      <c r="Q13" s="268">
        <f t="shared" si="1"/>
        <v>1130.8283333333336</v>
      </c>
    </row>
    <row r="14" spans="1:17" ht="12.75" customHeight="1" x14ac:dyDescent="0.3">
      <c r="A14" s="152">
        <v>9</v>
      </c>
      <c r="B14" s="153" t="s">
        <v>13</v>
      </c>
      <c r="C14" s="265">
        <v>8</v>
      </c>
      <c r="D14" s="265">
        <v>4379</v>
      </c>
      <c r="E14" s="265">
        <v>0</v>
      </c>
      <c r="F14" s="265">
        <v>0</v>
      </c>
      <c r="G14" s="268">
        <f>F14*100/D14</f>
        <v>0</v>
      </c>
      <c r="H14" s="313">
        <v>2800</v>
      </c>
      <c r="I14" s="322">
        <v>4283</v>
      </c>
      <c r="J14" s="313">
        <v>2089</v>
      </c>
      <c r="K14" s="314">
        <v>4104.7599999999984</v>
      </c>
      <c r="L14" s="268">
        <f t="shared" si="0"/>
        <v>95.838431006303949</v>
      </c>
      <c r="M14" s="313">
        <v>2753</v>
      </c>
      <c r="N14" s="322">
        <v>32192</v>
      </c>
      <c r="O14" s="265">
        <v>2704</v>
      </c>
      <c r="P14" s="265">
        <v>35252.879999999997</v>
      </c>
      <c r="Q14" s="268">
        <f t="shared" si="1"/>
        <v>109.50820079522862</v>
      </c>
    </row>
    <row r="15" spans="1:17" ht="12.75" customHeight="1" x14ac:dyDescent="0.3">
      <c r="A15" s="152">
        <v>10</v>
      </c>
      <c r="B15" s="153" t="s">
        <v>14</v>
      </c>
      <c r="C15" s="265">
        <v>6</v>
      </c>
      <c r="D15" s="265">
        <v>530</v>
      </c>
      <c r="E15" s="265">
        <v>1</v>
      </c>
      <c r="F15" s="265">
        <v>0.06</v>
      </c>
      <c r="G15" s="268">
        <f>F15*100/D15</f>
        <v>1.1320754716981131E-2</v>
      </c>
      <c r="H15" s="313">
        <v>13657</v>
      </c>
      <c r="I15" s="322">
        <v>22013</v>
      </c>
      <c r="J15" s="313">
        <v>12849</v>
      </c>
      <c r="K15" s="314">
        <v>27232.789999999986</v>
      </c>
      <c r="L15" s="268">
        <f t="shared" si="0"/>
        <v>123.71230636442095</v>
      </c>
      <c r="M15" s="313">
        <v>28722</v>
      </c>
      <c r="N15" s="322">
        <v>179154</v>
      </c>
      <c r="O15" s="265">
        <v>18879</v>
      </c>
      <c r="P15" s="265">
        <v>172948.88000000021</v>
      </c>
      <c r="Q15" s="268">
        <f t="shared" si="1"/>
        <v>96.53643234312392</v>
      </c>
    </row>
    <row r="16" spans="1:17" ht="12.75" customHeight="1" x14ac:dyDescent="0.3">
      <c r="A16" s="152">
        <v>11</v>
      </c>
      <c r="B16" s="153" t="s">
        <v>15</v>
      </c>
      <c r="C16" s="265">
        <v>0</v>
      </c>
      <c r="D16" s="265">
        <v>0</v>
      </c>
      <c r="E16" s="265">
        <v>0</v>
      </c>
      <c r="F16" s="265">
        <v>0</v>
      </c>
      <c r="G16" s="268">
        <v>0</v>
      </c>
      <c r="H16" s="313">
        <v>498</v>
      </c>
      <c r="I16" s="322">
        <v>626</v>
      </c>
      <c r="J16" s="313">
        <v>474</v>
      </c>
      <c r="K16" s="314">
        <v>639.94999999999982</v>
      </c>
      <c r="L16" s="268">
        <f t="shared" si="0"/>
        <v>102.2284345047923</v>
      </c>
      <c r="M16" s="313">
        <v>1759</v>
      </c>
      <c r="N16" s="322">
        <v>18662</v>
      </c>
      <c r="O16" s="265">
        <v>1855</v>
      </c>
      <c r="P16" s="265">
        <v>17518.839999999997</v>
      </c>
      <c r="Q16" s="268">
        <f t="shared" si="1"/>
        <v>93.874397170721224</v>
      </c>
    </row>
    <row r="17" spans="1:19" ht="12.75" customHeight="1" x14ac:dyDescent="0.3">
      <c r="A17" s="152">
        <v>12</v>
      </c>
      <c r="B17" s="153" t="s">
        <v>16</v>
      </c>
      <c r="C17" s="265">
        <v>0</v>
      </c>
      <c r="D17" s="265">
        <v>0</v>
      </c>
      <c r="E17" s="265">
        <v>0</v>
      </c>
      <c r="F17" s="265">
        <v>0</v>
      </c>
      <c r="G17" s="268">
        <v>0</v>
      </c>
      <c r="H17" s="313">
        <v>2305</v>
      </c>
      <c r="I17" s="322">
        <v>3594</v>
      </c>
      <c r="J17" s="313">
        <v>1714</v>
      </c>
      <c r="K17" s="314">
        <v>3314.3399999999979</v>
      </c>
      <c r="L17" s="268">
        <f t="shared" si="0"/>
        <v>92.218697829716135</v>
      </c>
      <c r="M17" s="313">
        <v>1408</v>
      </c>
      <c r="N17" s="322">
        <v>14681</v>
      </c>
      <c r="O17" s="265">
        <v>1218</v>
      </c>
      <c r="P17" s="265">
        <v>14233.319999999998</v>
      </c>
      <c r="Q17" s="268">
        <f t="shared" si="1"/>
        <v>96.950616443021573</v>
      </c>
      <c r="R17" s="313"/>
      <c r="S17" s="322"/>
    </row>
    <row r="18" spans="1:19" s="132" customFormat="1" ht="12.75" customHeight="1" x14ac:dyDescent="0.3">
      <c r="A18" s="151"/>
      <c r="B18" s="156" t="s">
        <v>17</v>
      </c>
      <c r="C18" s="269">
        <f>SUM(C6:C17)</f>
        <v>24</v>
      </c>
      <c r="D18" s="269">
        <f>SUM(D6:D17)</f>
        <v>5380</v>
      </c>
      <c r="E18" s="269">
        <f>SUM(E6:E17)</f>
        <v>19</v>
      </c>
      <c r="F18" s="269">
        <f>SUM(F6:F17)</f>
        <v>154.81</v>
      </c>
      <c r="G18" s="325">
        <f>F18*100/D18</f>
        <v>2.8775092936802973</v>
      </c>
      <c r="H18" s="315">
        <f>SUM(H6:H17)</f>
        <v>31192</v>
      </c>
      <c r="I18" s="319">
        <f>SUM(I6:I17)</f>
        <v>50417</v>
      </c>
      <c r="J18" s="315">
        <f>SUM(J6:J17)</f>
        <v>28354</v>
      </c>
      <c r="K18" s="315">
        <f>SUM(K6:K17)</f>
        <v>55350.189999999988</v>
      </c>
      <c r="L18" s="325">
        <f t="shared" si="0"/>
        <v>109.78477497669435</v>
      </c>
      <c r="M18" s="315">
        <f>SUM(M6:M17)</f>
        <v>49755</v>
      </c>
      <c r="N18" s="319">
        <f>SUM(N6:N17)</f>
        <v>414017</v>
      </c>
      <c r="O18" s="269">
        <f>SUM(O6:O17)</f>
        <v>58236</v>
      </c>
      <c r="P18" s="269">
        <f>SUM(P6:P17)</f>
        <v>400672.87000000017</v>
      </c>
      <c r="Q18" s="325">
        <f t="shared" si="1"/>
        <v>96.776912542238634</v>
      </c>
    </row>
    <row r="19" spans="1:19" ht="12.75" customHeight="1" x14ac:dyDescent="0.3">
      <c r="A19" s="152">
        <v>13</v>
      </c>
      <c r="B19" s="109" t="s">
        <v>18</v>
      </c>
      <c r="C19" s="265">
        <v>7</v>
      </c>
      <c r="D19" s="265">
        <v>9981</v>
      </c>
      <c r="E19" s="265">
        <v>1</v>
      </c>
      <c r="F19" s="265">
        <v>1021.52</v>
      </c>
      <c r="G19" s="268">
        <f>F19*100/D19</f>
        <v>10.234645827071436</v>
      </c>
      <c r="H19" s="313">
        <v>639</v>
      </c>
      <c r="I19" s="322">
        <v>1961</v>
      </c>
      <c r="J19" s="313">
        <v>232</v>
      </c>
      <c r="K19" s="314">
        <v>1353.4999999999998</v>
      </c>
      <c r="L19" s="268">
        <f t="shared" si="0"/>
        <v>69.020907700152975</v>
      </c>
      <c r="M19" s="313">
        <v>2104</v>
      </c>
      <c r="N19" s="322">
        <v>24034</v>
      </c>
      <c r="O19" s="265">
        <v>329</v>
      </c>
      <c r="P19" s="265">
        <v>3631.46</v>
      </c>
      <c r="Q19" s="268">
        <f t="shared" si="1"/>
        <v>15.109677956228676</v>
      </c>
    </row>
    <row r="20" spans="1:19" ht="12.75" customHeight="1" x14ac:dyDescent="0.3">
      <c r="A20" s="152">
        <v>14</v>
      </c>
      <c r="B20" s="109" t="s">
        <v>19</v>
      </c>
      <c r="C20" s="265">
        <v>0</v>
      </c>
      <c r="D20" s="265">
        <v>0</v>
      </c>
      <c r="E20" s="265">
        <v>0</v>
      </c>
      <c r="F20" s="265">
        <v>0</v>
      </c>
      <c r="G20" s="268">
        <v>0</v>
      </c>
      <c r="H20" s="313">
        <v>182</v>
      </c>
      <c r="I20" s="322">
        <v>275</v>
      </c>
      <c r="J20" s="313">
        <v>0</v>
      </c>
      <c r="K20" s="314">
        <v>0</v>
      </c>
      <c r="L20" s="268">
        <f t="shared" si="0"/>
        <v>0</v>
      </c>
      <c r="M20" s="313">
        <v>5981</v>
      </c>
      <c r="N20" s="322">
        <v>56373</v>
      </c>
      <c r="O20" s="265">
        <v>3219</v>
      </c>
      <c r="P20" s="265">
        <v>27725.850000000002</v>
      </c>
      <c r="Q20" s="268">
        <f t="shared" si="1"/>
        <v>49.182853493693791</v>
      </c>
    </row>
    <row r="21" spans="1:19" ht="12.75" customHeight="1" x14ac:dyDescent="0.3">
      <c r="A21" s="152">
        <v>15</v>
      </c>
      <c r="B21" s="109" t="s">
        <v>20</v>
      </c>
      <c r="C21" s="265">
        <v>0</v>
      </c>
      <c r="D21" s="265">
        <v>0</v>
      </c>
      <c r="E21" s="265">
        <v>0</v>
      </c>
      <c r="F21" s="265">
        <v>0</v>
      </c>
      <c r="G21" s="268">
        <v>0</v>
      </c>
      <c r="H21" s="313">
        <v>0</v>
      </c>
      <c r="I21" s="322">
        <v>0</v>
      </c>
      <c r="J21" s="313">
        <v>0</v>
      </c>
      <c r="K21" s="313">
        <v>0</v>
      </c>
      <c r="L21" s="268">
        <v>0</v>
      </c>
      <c r="M21" s="313">
        <v>0</v>
      </c>
      <c r="N21" s="322">
        <v>0</v>
      </c>
      <c r="O21" s="265">
        <v>0</v>
      </c>
      <c r="P21" s="265">
        <v>0</v>
      </c>
      <c r="Q21" s="268">
        <v>0</v>
      </c>
    </row>
    <row r="22" spans="1:19" ht="12.75" customHeight="1" x14ac:dyDescent="0.3">
      <c r="A22" s="152">
        <v>16</v>
      </c>
      <c r="B22" s="109" t="s">
        <v>21</v>
      </c>
      <c r="C22" s="265">
        <v>0</v>
      </c>
      <c r="D22" s="265">
        <v>0</v>
      </c>
      <c r="E22" s="265">
        <v>0</v>
      </c>
      <c r="F22" s="265">
        <v>0</v>
      </c>
      <c r="G22" s="268">
        <v>0</v>
      </c>
      <c r="H22" s="313">
        <v>1</v>
      </c>
      <c r="I22" s="322">
        <v>2</v>
      </c>
      <c r="J22" s="313">
        <v>0</v>
      </c>
      <c r="K22" s="313">
        <v>0</v>
      </c>
      <c r="L22" s="268">
        <f t="shared" si="0"/>
        <v>0</v>
      </c>
      <c r="M22" s="313">
        <v>7</v>
      </c>
      <c r="N22" s="322">
        <v>169</v>
      </c>
      <c r="O22" s="265">
        <v>0</v>
      </c>
      <c r="P22" s="265">
        <v>0</v>
      </c>
      <c r="Q22" s="268">
        <f t="shared" si="1"/>
        <v>0</v>
      </c>
    </row>
    <row r="23" spans="1:19" ht="12.75" customHeight="1" x14ac:dyDescent="0.3">
      <c r="A23" s="152">
        <v>17</v>
      </c>
      <c r="B23" s="109" t="s">
        <v>22</v>
      </c>
      <c r="C23" s="265">
        <v>8</v>
      </c>
      <c r="D23" s="265">
        <v>392</v>
      </c>
      <c r="E23" s="265">
        <v>0</v>
      </c>
      <c r="F23" s="265">
        <v>0</v>
      </c>
      <c r="G23" s="268">
        <v>0</v>
      </c>
      <c r="H23" s="313">
        <v>54</v>
      </c>
      <c r="I23" s="322">
        <v>74</v>
      </c>
      <c r="J23" s="313">
        <v>13</v>
      </c>
      <c r="K23" s="314">
        <v>23.69</v>
      </c>
      <c r="L23" s="268">
        <f t="shared" si="0"/>
        <v>32.013513513513516</v>
      </c>
      <c r="M23" s="313">
        <v>30129</v>
      </c>
      <c r="N23" s="322">
        <v>43685</v>
      </c>
      <c r="O23" s="265">
        <v>31061</v>
      </c>
      <c r="P23" s="265">
        <v>27674.959999999992</v>
      </c>
      <c r="Q23" s="268">
        <f t="shared" si="1"/>
        <v>63.351173171569165</v>
      </c>
    </row>
    <row r="24" spans="1:19" ht="12.75" customHeight="1" x14ac:dyDescent="0.3">
      <c r="A24" s="152">
        <v>18</v>
      </c>
      <c r="B24" s="109" t="s">
        <v>23</v>
      </c>
      <c r="C24" s="265">
        <v>0</v>
      </c>
      <c r="D24" s="265">
        <v>0</v>
      </c>
      <c r="E24" s="265">
        <v>0</v>
      </c>
      <c r="F24" s="265">
        <v>0</v>
      </c>
      <c r="G24" s="268">
        <v>0</v>
      </c>
      <c r="H24" s="313">
        <v>0</v>
      </c>
      <c r="I24" s="322">
        <v>0</v>
      </c>
      <c r="J24" s="313">
        <v>0</v>
      </c>
      <c r="K24" s="314">
        <v>0</v>
      </c>
      <c r="L24" s="268">
        <v>0</v>
      </c>
      <c r="M24" s="313">
        <v>1</v>
      </c>
      <c r="N24" s="322">
        <v>18</v>
      </c>
      <c r="O24" s="265">
        <v>0</v>
      </c>
      <c r="P24" s="265">
        <v>0</v>
      </c>
      <c r="Q24" s="268">
        <f t="shared" si="1"/>
        <v>0</v>
      </c>
    </row>
    <row r="25" spans="1:19" ht="12.75" customHeight="1" x14ac:dyDescent="0.3">
      <c r="A25" s="152">
        <v>19</v>
      </c>
      <c r="B25" s="109" t="s">
        <v>24</v>
      </c>
      <c r="C25" s="265">
        <v>0</v>
      </c>
      <c r="D25" s="265">
        <v>0</v>
      </c>
      <c r="E25" s="265">
        <v>0</v>
      </c>
      <c r="F25" s="265">
        <v>0</v>
      </c>
      <c r="G25" s="268">
        <v>0</v>
      </c>
      <c r="H25" s="313">
        <v>23</v>
      </c>
      <c r="I25" s="322">
        <v>41</v>
      </c>
      <c r="J25" s="313">
        <v>1</v>
      </c>
      <c r="K25" s="314">
        <v>1.1000000000000001</v>
      </c>
      <c r="L25" s="268">
        <f t="shared" si="0"/>
        <v>2.6829268292682928</v>
      </c>
      <c r="M25" s="313">
        <v>43</v>
      </c>
      <c r="N25" s="322">
        <v>752</v>
      </c>
      <c r="O25" s="265">
        <v>16</v>
      </c>
      <c r="P25" s="265">
        <v>165.73</v>
      </c>
      <c r="Q25" s="268">
        <f t="shared" si="1"/>
        <v>22.038563829787233</v>
      </c>
    </row>
    <row r="26" spans="1:19" ht="12.75" customHeight="1" x14ac:dyDescent="0.3">
      <c r="A26" s="152">
        <v>20</v>
      </c>
      <c r="B26" s="109" t="s">
        <v>25</v>
      </c>
      <c r="C26" s="265">
        <v>0</v>
      </c>
      <c r="D26" s="265">
        <v>0</v>
      </c>
      <c r="E26" s="265">
        <v>0</v>
      </c>
      <c r="F26" s="265">
        <v>0</v>
      </c>
      <c r="G26" s="268">
        <v>0</v>
      </c>
      <c r="H26" s="313">
        <v>650</v>
      </c>
      <c r="I26" s="322">
        <v>841</v>
      </c>
      <c r="J26" s="313">
        <v>307</v>
      </c>
      <c r="K26" s="314">
        <v>379.68</v>
      </c>
      <c r="L26" s="268">
        <f t="shared" si="0"/>
        <v>45.14625445897741</v>
      </c>
      <c r="M26" s="313">
        <v>10949</v>
      </c>
      <c r="N26" s="322">
        <v>108536</v>
      </c>
      <c r="O26" s="265">
        <v>6230</v>
      </c>
      <c r="P26" s="265">
        <v>55463.670000000006</v>
      </c>
      <c r="Q26" s="268">
        <f t="shared" si="1"/>
        <v>51.101634480725295</v>
      </c>
    </row>
    <row r="27" spans="1:19" ht="12.75" customHeight="1" x14ac:dyDescent="0.3">
      <c r="A27" s="152">
        <v>21</v>
      </c>
      <c r="B27" s="109" t="s">
        <v>26</v>
      </c>
      <c r="C27" s="265">
        <v>0</v>
      </c>
      <c r="D27" s="265">
        <v>0</v>
      </c>
      <c r="E27" s="265">
        <v>1</v>
      </c>
      <c r="F27" s="265">
        <v>1173.67</v>
      </c>
      <c r="G27" s="268">
        <v>0</v>
      </c>
      <c r="H27" s="313">
        <v>241</v>
      </c>
      <c r="I27" s="322">
        <v>1636</v>
      </c>
      <c r="J27" s="313">
        <v>91</v>
      </c>
      <c r="K27" s="314">
        <v>1322.0600000000002</v>
      </c>
      <c r="L27" s="268">
        <f t="shared" si="0"/>
        <v>80.810513447432783</v>
      </c>
      <c r="M27" s="313">
        <v>1394</v>
      </c>
      <c r="N27" s="322">
        <v>18954</v>
      </c>
      <c r="O27" s="265">
        <v>811</v>
      </c>
      <c r="P27" s="265">
        <v>13089.939999999997</v>
      </c>
      <c r="Q27" s="268">
        <f t="shared" si="1"/>
        <v>69.061622876437681</v>
      </c>
    </row>
    <row r="28" spans="1:19" ht="12.75" customHeight="1" x14ac:dyDescent="0.3">
      <c r="A28" s="152">
        <v>22</v>
      </c>
      <c r="B28" s="109" t="s">
        <v>27</v>
      </c>
      <c r="C28" s="265">
        <v>0</v>
      </c>
      <c r="D28" s="265">
        <v>0</v>
      </c>
      <c r="E28" s="265">
        <v>0</v>
      </c>
      <c r="F28" s="265">
        <v>0</v>
      </c>
      <c r="G28" s="268">
        <v>0</v>
      </c>
      <c r="H28" s="313">
        <v>395</v>
      </c>
      <c r="I28" s="322">
        <v>577</v>
      </c>
      <c r="J28" s="313">
        <v>291</v>
      </c>
      <c r="K28" s="314">
        <v>521.06000000000006</v>
      </c>
      <c r="L28" s="268">
        <f t="shared" si="0"/>
        <v>90.305025996533814</v>
      </c>
      <c r="M28" s="313">
        <v>530</v>
      </c>
      <c r="N28" s="322">
        <v>8768</v>
      </c>
      <c r="O28" s="265">
        <v>604</v>
      </c>
      <c r="P28" s="265">
        <v>9286.5500000000029</v>
      </c>
      <c r="Q28" s="268">
        <f t="shared" si="1"/>
        <v>105.91411952554748</v>
      </c>
    </row>
    <row r="29" spans="1:19" ht="12.75" customHeight="1" x14ac:dyDescent="0.3">
      <c r="A29" s="152">
        <v>23</v>
      </c>
      <c r="B29" s="109" t="s">
        <v>28</v>
      </c>
      <c r="C29" s="265">
        <v>0</v>
      </c>
      <c r="D29" s="265">
        <v>0</v>
      </c>
      <c r="E29" s="265">
        <v>0</v>
      </c>
      <c r="F29" s="265">
        <v>0</v>
      </c>
      <c r="G29" s="268">
        <v>0</v>
      </c>
      <c r="H29" s="313">
        <v>36</v>
      </c>
      <c r="I29" s="322">
        <v>89</v>
      </c>
      <c r="J29" s="313">
        <v>0</v>
      </c>
      <c r="K29" s="314">
        <v>0</v>
      </c>
      <c r="L29" s="268">
        <f t="shared" si="0"/>
        <v>0</v>
      </c>
      <c r="M29" s="313">
        <v>1420</v>
      </c>
      <c r="N29" s="322">
        <v>10640</v>
      </c>
      <c r="O29" s="265">
        <v>778</v>
      </c>
      <c r="P29" s="265">
        <v>8841.8900000000031</v>
      </c>
      <c r="Q29" s="268">
        <f t="shared" si="1"/>
        <v>83.10046992481206</v>
      </c>
    </row>
    <row r="30" spans="1:19" ht="12.75" customHeight="1" x14ac:dyDescent="0.3">
      <c r="A30" s="152">
        <v>24</v>
      </c>
      <c r="B30" s="109" t="s">
        <v>29</v>
      </c>
      <c r="C30" s="265">
        <v>2</v>
      </c>
      <c r="D30" s="265">
        <v>1410</v>
      </c>
      <c r="E30" s="265">
        <v>0</v>
      </c>
      <c r="F30" s="265">
        <v>0</v>
      </c>
      <c r="G30" s="268">
        <v>0</v>
      </c>
      <c r="H30" s="313">
        <v>52</v>
      </c>
      <c r="I30" s="322">
        <v>78</v>
      </c>
      <c r="J30" s="313">
        <v>0</v>
      </c>
      <c r="K30" s="314">
        <v>0</v>
      </c>
      <c r="L30" s="268">
        <f t="shared" si="0"/>
        <v>0</v>
      </c>
      <c r="M30" s="313">
        <v>841</v>
      </c>
      <c r="N30" s="322">
        <v>4960</v>
      </c>
      <c r="O30" s="265">
        <v>755</v>
      </c>
      <c r="P30" s="265">
        <v>4920.8900000000012</v>
      </c>
      <c r="Q30" s="268">
        <f t="shared" si="1"/>
        <v>99.211491935483892</v>
      </c>
    </row>
    <row r="31" spans="1:19" ht="12.75" customHeight="1" x14ac:dyDescent="0.3">
      <c r="A31" s="152">
        <v>25</v>
      </c>
      <c r="B31" s="109" t="s">
        <v>30</v>
      </c>
      <c r="C31" s="265">
        <v>0</v>
      </c>
      <c r="D31" s="265">
        <v>0</v>
      </c>
      <c r="E31" s="265">
        <v>0</v>
      </c>
      <c r="F31" s="265">
        <v>0</v>
      </c>
      <c r="G31" s="268">
        <v>0</v>
      </c>
      <c r="H31" s="313">
        <v>6</v>
      </c>
      <c r="I31" s="322">
        <v>6</v>
      </c>
      <c r="J31" s="313">
        <v>3</v>
      </c>
      <c r="K31" s="314">
        <v>5.43</v>
      </c>
      <c r="L31" s="268">
        <f t="shared" si="0"/>
        <v>90.5</v>
      </c>
      <c r="M31" s="313">
        <v>2</v>
      </c>
      <c r="N31" s="322">
        <v>53</v>
      </c>
      <c r="O31" s="265">
        <v>5</v>
      </c>
      <c r="P31" s="265">
        <v>53.449999999999996</v>
      </c>
      <c r="Q31" s="268">
        <f t="shared" si="1"/>
        <v>100.84905660377359</v>
      </c>
    </row>
    <row r="32" spans="1:19" ht="12.75" customHeight="1" x14ac:dyDescent="0.3">
      <c r="A32" s="152">
        <v>26</v>
      </c>
      <c r="B32" s="109" t="s">
        <v>31</v>
      </c>
      <c r="C32" s="265">
        <v>0</v>
      </c>
      <c r="D32" s="265">
        <v>0</v>
      </c>
      <c r="E32" s="265">
        <v>0</v>
      </c>
      <c r="F32" s="265">
        <v>0</v>
      </c>
      <c r="G32" s="268">
        <v>0</v>
      </c>
      <c r="H32" s="313">
        <v>12</v>
      </c>
      <c r="I32" s="322">
        <v>24</v>
      </c>
      <c r="J32" s="313">
        <v>1</v>
      </c>
      <c r="K32" s="314">
        <v>0.4</v>
      </c>
      <c r="L32" s="268">
        <f t="shared" si="0"/>
        <v>1.6666666666666667</v>
      </c>
      <c r="M32" s="313">
        <v>26</v>
      </c>
      <c r="N32" s="322">
        <v>331</v>
      </c>
      <c r="O32" s="265">
        <v>38</v>
      </c>
      <c r="P32" s="265">
        <v>97.399999999999991</v>
      </c>
      <c r="Q32" s="268">
        <f t="shared" si="1"/>
        <v>29.425981873111784</v>
      </c>
    </row>
    <row r="33" spans="1:17" ht="12.75" customHeight="1" x14ac:dyDescent="0.3">
      <c r="A33" s="152">
        <v>27</v>
      </c>
      <c r="B33" s="109" t="s">
        <v>32</v>
      </c>
      <c r="C33" s="265">
        <v>0</v>
      </c>
      <c r="D33" s="265">
        <v>0</v>
      </c>
      <c r="E33" s="265">
        <v>0</v>
      </c>
      <c r="F33" s="265">
        <v>0</v>
      </c>
      <c r="G33" s="268">
        <v>0</v>
      </c>
      <c r="H33" s="313">
        <v>0</v>
      </c>
      <c r="I33" s="322">
        <v>0</v>
      </c>
      <c r="J33" s="313">
        <v>0</v>
      </c>
      <c r="K33" s="314">
        <v>0</v>
      </c>
      <c r="L33" s="268">
        <v>0</v>
      </c>
      <c r="M33" s="313">
        <v>7</v>
      </c>
      <c r="N33" s="322">
        <v>82</v>
      </c>
      <c r="O33" s="265">
        <v>60</v>
      </c>
      <c r="P33" s="265">
        <v>30.37</v>
      </c>
      <c r="Q33" s="268">
        <f t="shared" si="1"/>
        <v>37.036585365853661</v>
      </c>
    </row>
    <row r="34" spans="1:17" ht="12.75" customHeight="1" x14ac:dyDescent="0.3">
      <c r="A34" s="152">
        <v>28</v>
      </c>
      <c r="B34" s="109" t="s">
        <v>33</v>
      </c>
      <c r="C34" s="265">
        <v>0</v>
      </c>
      <c r="D34" s="265">
        <v>0</v>
      </c>
      <c r="E34" s="265">
        <v>0</v>
      </c>
      <c r="F34" s="265">
        <v>0</v>
      </c>
      <c r="G34" s="268">
        <v>0</v>
      </c>
      <c r="H34" s="313">
        <v>14</v>
      </c>
      <c r="I34" s="322">
        <v>43</v>
      </c>
      <c r="J34" s="313">
        <v>0</v>
      </c>
      <c r="K34" s="314">
        <v>0</v>
      </c>
      <c r="L34" s="268">
        <f t="shared" si="0"/>
        <v>0</v>
      </c>
      <c r="M34" s="313">
        <v>194</v>
      </c>
      <c r="N34" s="322">
        <v>2977</v>
      </c>
      <c r="O34" s="265">
        <v>109</v>
      </c>
      <c r="P34" s="265">
        <v>1563.4099999999999</v>
      </c>
      <c r="Q34" s="268">
        <f t="shared" si="1"/>
        <v>52.516291568693319</v>
      </c>
    </row>
    <row r="35" spans="1:17" ht="12.75" customHeight="1" x14ac:dyDescent="0.3">
      <c r="A35" s="152">
        <v>29</v>
      </c>
      <c r="B35" s="109" t="s">
        <v>34</v>
      </c>
      <c r="C35" s="265">
        <v>0</v>
      </c>
      <c r="D35" s="265">
        <v>0</v>
      </c>
      <c r="E35" s="265">
        <v>0</v>
      </c>
      <c r="F35" s="265">
        <v>0</v>
      </c>
      <c r="G35" s="268">
        <v>0</v>
      </c>
      <c r="H35" s="313">
        <v>0</v>
      </c>
      <c r="I35" s="322">
        <v>0</v>
      </c>
      <c r="J35" s="313">
        <v>0</v>
      </c>
      <c r="K35" s="314">
        <v>0</v>
      </c>
      <c r="L35" s="268">
        <v>0</v>
      </c>
      <c r="M35" s="313">
        <v>3</v>
      </c>
      <c r="N35" s="322">
        <v>0</v>
      </c>
      <c r="O35" s="265">
        <v>0</v>
      </c>
      <c r="P35" s="265">
        <v>0</v>
      </c>
      <c r="Q35" s="268">
        <v>0</v>
      </c>
    </row>
    <row r="36" spans="1:17" ht="12.75" customHeight="1" x14ac:dyDescent="0.3">
      <c r="A36" s="152">
        <v>30</v>
      </c>
      <c r="B36" s="109" t="s">
        <v>35</v>
      </c>
      <c r="C36" s="265">
        <v>30</v>
      </c>
      <c r="D36" s="265">
        <v>7920</v>
      </c>
      <c r="E36" s="265">
        <v>0</v>
      </c>
      <c r="F36" s="265">
        <v>0</v>
      </c>
      <c r="G36" s="268">
        <f>F36*100/D36</f>
        <v>0</v>
      </c>
      <c r="H36" s="313">
        <v>7</v>
      </c>
      <c r="I36" s="322">
        <v>11</v>
      </c>
      <c r="J36" s="313">
        <v>0</v>
      </c>
      <c r="K36" s="314">
        <v>0</v>
      </c>
      <c r="L36" s="268">
        <f t="shared" si="0"/>
        <v>0</v>
      </c>
      <c r="M36" s="313">
        <v>267</v>
      </c>
      <c r="N36" s="322">
        <v>3597</v>
      </c>
      <c r="O36" s="265">
        <v>360</v>
      </c>
      <c r="P36" s="265">
        <v>3852.7799999999997</v>
      </c>
      <c r="Q36" s="268">
        <f t="shared" si="1"/>
        <v>107.11092577147623</v>
      </c>
    </row>
    <row r="37" spans="1:17" ht="12.75" customHeight="1" x14ac:dyDescent="0.3">
      <c r="A37" s="152">
        <v>31</v>
      </c>
      <c r="B37" s="109" t="s">
        <v>36</v>
      </c>
      <c r="C37" s="265">
        <v>0</v>
      </c>
      <c r="D37" s="265">
        <v>0</v>
      </c>
      <c r="E37" s="265">
        <v>0</v>
      </c>
      <c r="F37" s="265">
        <v>0</v>
      </c>
      <c r="G37" s="268">
        <v>0</v>
      </c>
      <c r="H37" s="313">
        <v>13</v>
      </c>
      <c r="I37" s="322">
        <v>17</v>
      </c>
      <c r="J37" s="313">
        <v>0</v>
      </c>
      <c r="K37" s="314">
        <v>0</v>
      </c>
      <c r="L37" s="268">
        <f t="shared" si="0"/>
        <v>0</v>
      </c>
      <c r="M37" s="313">
        <v>10</v>
      </c>
      <c r="N37" s="322">
        <v>53</v>
      </c>
      <c r="O37" s="265">
        <v>0</v>
      </c>
      <c r="P37" s="265">
        <v>0</v>
      </c>
      <c r="Q37" s="268">
        <f t="shared" si="1"/>
        <v>0</v>
      </c>
    </row>
    <row r="38" spans="1:17" ht="12.75" customHeight="1" x14ac:dyDescent="0.3">
      <c r="A38" s="152">
        <v>32</v>
      </c>
      <c r="B38" s="109" t="s">
        <v>38</v>
      </c>
      <c r="C38" s="265">
        <v>0</v>
      </c>
      <c r="D38" s="265">
        <v>0</v>
      </c>
      <c r="E38" s="265">
        <v>0</v>
      </c>
      <c r="F38" s="265">
        <v>0</v>
      </c>
      <c r="G38" s="268">
        <v>0</v>
      </c>
      <c r="H38" s="313">
        <v>0</v>
      </c>
      <c r="I38" s="322">
        <v>0</v>
      </c>
      <c r="J38" s="313">
        <v>0</v>
      </c>
      <c r="K38" s="314">
        <v>0</v>
      </c>
      <c r="L38" s="268">
        <v>0</v>
      </c>
      <c r="M38" s="313">
        <v>4</v>
      </c>
      <c r="N38" s="322">
        <v>62</v>
      </c>
      <c r="O38" s="265">
        <v>1</v>
      </c>
      <c r="P38" s="265">
        <v>0.5</v>
      </c>
      <c r="Q38" s="268">
        <v>0</v>
      </c>
    </row>
    <row r="39" spans="1:17" ht="12.75" customHeight="1" x14ac:dyDescent="0.3">
      <c r="A39" s="152">
        <v>33</v>
      </c>
      <c r="B39" s="109" t="s">
        <v>39</v>
      </c>
      <c r="C39" s="265">
        <v>0</v>
      </c>
      <c r="D39" s="265">
        <v>0</v>
      </c>
      <c r="E39" s="265">
        <v>0</v>
      </c>
      <c r="F39" s="265">
        <v>0</v>
      </c>
      <c r="G39" s="268">
        <v>0</v>
      </c>
      <c r="H39" s="313">
        <v>19</v>
      </c>
      <c r="I39" s="322">
        <v>176</v>
      </c>
      <c r="J39" s="313">
        <v>15</v>
      </c>
      <c r="K39" s="314">
        <v>56.12</v>
      </c>
      <c r="L39" s="268">
        <f t="shared" si="0"/>
        <v>31.886363636363637</v>
      </c>
      <c r="M39" s="313">
        <v>687</v>
      </c>
      <c r="N39" s="322">
        <v>14321</v>
      </c>
      <c r="O39" s="265">
        <v>1115</v>
      </c>
      <c r="P39" s="265">
        <v>8087.94</v>
      </c>
      <c r="Q39" s="268">
        <f t="shared" si="1"/>
        <v>56.476084072341315</v>
      </c>
    </row>
    <row r="40" spans="1:17" s="132" customFormat="1" ht="12.75" customHeight="1" x14ac:dyDescent="0.3">
      <c r="A40" s="151"/>
      <c r="B40" s="156" t="s">
        <v>103</v>
      </c>
      <c r="C40" s="269">
        <f>SUM(C19:C39)</f>
        <v>47</v>
      </c>
      <c r="D40" s="269">
        <f>SUM(D19:D39)</f>
        <v>19703</v>
      </c>
      <c r="E40" s="269">
        <f>SUM(E19:E39)</f>
        <v>2</v>
      </c>
      <c r="F40" s="269">
        <f>SUM(F19:F39)</f>
        <v>2195.19</v>
      </c>
      <c r="G40" s="325">
        <f>F40*100/D40</f>
        <v>11.141399786834493</v>
      </c>
      <c r="H40" s="315">
        <f>SUM(H19:H39)</f>
        <v>2344</v>
      </c>
      <c r="I40" s="319">
        <f>SUM(I19:I39)</f>
        <v>5851</v>
      </c>
      <c r="J40" s="315">
        <f>SUM(J19:J39)</f>
        <v>954</v>
      </c>
      <c r="K40" s="315">
        <f>SUM(K19:K39)</f>
        <v>3663.0399999999995</v>
      </c>
      <c r="L40" s="325">
        <f t="shared" si="0"/>
        <v>62.605366603999308</v>
      </c>
      <c r="M40" s="315">
        <f>SUM(M19:M39)</f>
        <v>54599</v>
      </c>
      <c r="N40" s="319">
        <f>SUM(N19:N39)</f>
        <v>298365</v>
      </c>
      <c r="O40" s="269">
        <f>SUM(O19:O39)</f>
        <v>45491</v>
      </c>
      <c r="P40" s="269">
        <f>SUM(P19:P39)</f>
        <v>164486.79000000004</v>
      </c>
      <c r="Q40" s="325">
        <f t="shared" si="1"/>
        <v>55.129385149062401</v>
      </c>
    </row>
    <row r="41" spans="1:17" s="132" customFormat="1" ht="12.75" customHeight="1" x14ac:dyDescent="0.3">
      <c r="A41" s="151"/>
      <c r="B41" s="156" t="s">
        <v>41</v>
      </c>
      <c r="C41" s="270">
        <f>C40+C18</f>
        <v>71</v>
      </c>
      <c r="D41" s="270">
        <f>D40+D18</f>
        <v>25083</v>
      </c>
      <c r="E41" s="270">
        <f>E40+E18</f>
        <v>21</v>
      </c>
      <c r="F41" s="270">
        <f>F40+F18</f>
        <v>2350</v>
      </c>
      <c r="G41" s="325">
        <f>F41*100/D41</f>
        <v>9.3688952677111992</v>
      </c>
      <c r="H41" s="316">
        <f>H40+H18</f>
        <v>33536</v>
      </c>
      <c r="I41" s="320">
        <f>I40+I18</f>
        <v>56268</v>
      </c>
      <c r="J41" s="316">
        <f>J40+J18</f>
        <v>29308</v>
      </c>
      <c r="K41" s="316">
        <f>K40+K18</f>
        <v>59013.229999999989</v>
      </c>
      <c r="L41" s="325">
        <f t="shared" si="0"/>
        <v>104.87884765763843</v>
      </c>
      <c r="M41" s="316">
        <f>M40+M18</f>
        <v>104354</v>
      </c>
      <c r="N41" s="320">
        <f>N40+N18</f>
        <v>712382</v>
      </c>
      <c r="O41" s="270">
        <f>O40+O18</f>
        <v>103727</v>
      </c>
      <c r="P41" s="270">
        <f>P40+P18</f>
        <v>565159.66000000015</v>
      </c>
      <c r="Q41" s="325">
        <f t="shared" si="1"/>
        <v>79.333792824636248</v>
      </c>
    </row>
    <row r="42" spans="1:17" ht="12.75" customHeight="1" x14ac:dyDescent="0.3">
      <c r="A42" s="152">
        <v>34</v>
      </c>
      <c r="B42" s="153" t="s">
        <v>43</v>
      </c>
      <c r="C42" s="265">
        <v>0</v>
      </c>
      <c r="D42" s="265">
        <v>0</v>
      </c>
      <c r="E42" s="265">
        <v>0</v>
      </c>
      <c r="F42" s="265">
        <v>0</v>
      </c>
      <c r="G42" s="268">
        <v>0</v>
      </c>
      <c r="H42" s="313">
        <v>696</v>
      </c>
      <c r="I42" s="322">
        <v>972</v>
      </c>
      <c r="J42" s="313">
        <v>440</v>
      </c>
      <c r="K42" s="314">
        <v>594.40999999999985</v>
      </c>
      <c r="L42" s="268">
        <f t="shared" si="0"/>
        <v>61.153292181069943</v>
      </c>
      <c r="M42" s="313">
        <v>3318</v>
      </c>
      <c r="N42" s="322">
        <v>20468</v>
      </c>
      <c r="O42" s="265">
        <v>3041</v>
      </c>
      <c r="P42" s="265">
        <v>28111.770000000004</v>
      </c>
      <c r="Q42" s="268">
        <f t="shared" si="1"/>
        <v>137.34497752589411</v>
      </c>
    </row>
    <row r="43" spans="1:17" s="132" customFormat="1" ht="12.75" customHeight="1" x14ac:dyDescent="0.3">
      <c r="A43" s="151"/>
      <c r="B43" s="156" t="s">
        <v>44</v>
      </c>
      <c r="C43" s="269">
        <f>C42</f>
        <v>0</v>
      </c>
      <c r="D43" s="269">
        <f t="shared" ref="D43:F43" si="2">D42</f>
        <v>0</v>
      </c>
      <c r="E43" s="269">
        <f t="shared" si="2"/>
        <v>0</v>
      </c>
      <c r="F43" s="269">
        <f t="shared" si="2"/>
        <v>0</v>
      </c>
      <c r="G43" s="268">
        <v>0</v>
      </c>
      <c r="H43" s="315">
        <f>H42</f>
        <v>696</v>
      </c>
      <c r="I43" s="319">
        <f t="shared" ref="I43" si="3">I42</f>
        <v>972</v>
      </c>
      <c r="J43" s="315">
        <f t="shared" ref="J43" si="4">J42</f>
        <v>440</v>
      </c>
      <c r="K43" s="315">
        <f t="shared" ref="K43" si="5">K42</f>
        <v>594.40999999999985</v>
      </c>
      <c r="L43" s="268">
        <f t="shared" si="0"/>
        <v>61.153292181069943</v>
      </c>
      <c r="M43" s="315">
        <f>M42</f>
        <v>3318</v>
      </c>
      <c r="N43" s="315">
        <f t="shared" ref="N43" si="6">N42</f>
        <v>20468</v>
      </c>
      <c r="O43" s="315">
        <f t="shared" ref="O43" si="7">O42</f>
        <v>3041</v>
      </c>
      <c r="P43" s="315">
        <f t="shared" ref="P43" si="8">P42</f>
        <v>28111.770000000004</v>
      </c>
      <c r="Q43" s="268">
        <f t="shared" si="1"/>
        <v>137.34497752589411</v>
      </c>
    </row>
    <row r="44" spans="1:17" ht="12.75" customHeight="1" x14ac:dyDescent="0.3">
      <c r="A44" s="152">
        <v>35</v>
      </c>
      <c r="B44" s="153" t="s">
        <v>45</v>
      </c>
      <c r="C44" s="265">
        <v>0</v>
      </c>
      <c r="D44" s="265">
        <v>0</v>
      </c>
      <c r="E44" s="265">
        <v>0</v>
      </c>
      <c r="F44" s="265">
        <v>0</v>
      </c>
      <c r="G44" s="268">
        <v>0</v>
      </c>
      <c r="H44" s="315">
        <v>60</v>
      </c>
      <c r="I44" s="319">
        <v>105</v>
      </c>
      <c r="J44" s="315">
        <v>1</v>
      </c>
      <c r="K44" s="321">
        <v>0</v>
      </c>
      <c r="L44" s="268">
        <f>K44*100/I44</f>
        <v>0</v>
      </c>
      <c r="M44" s="315">
        <v>714</v>
      </c>
      <c r="N44" s="319">
        <v>5800</v>
      </c>
      <c r="O44" s="265">
        <v>539</v>
      </c>
      <c r="P44" s="265">
        <v>2627.42</v>
      </c>
      <c r="Q44" s="268">
        <f t="shared" si="1"/>
        <v>45.300344827586208</v>
      </c>
    </row>
    <row r="45" spans="1:17" s="132" customFormat="1" ht="12.75" customHeight="1" x14ac:dyDescent="0.3">
      <c r="A45" s="151"/>
      <c r="B45" s="156" t="s">
        <v>46</v>
      </c>
      <c r="C45" s="269">
        <f>C44</f>
        <v>0</v>
      </c>
      <c r="D45" s="269">
        <f>D44</f>
        <v>0</v>
      </c>
      <c r="E45" s="269">
        <f>E44</f>
        <v>0</v>
      </c>
      <c r="F45" s="269">
        <f>F44</f>
        <v>0</v>
      </c>
      <c r="G45" s="268">
        <v>0</v>
      </c>
      <c r="H45" s="315">
        <f>H44</f>
        <v>60</v>
      </c>
      <c r="I45" s="319">
        <f>I44</f>
        <v>105</v>
      </c>
      <c r="J45" s="315">
        <f>J44</f>
        <v>1</v>
      </c>
      <c r="K45" s="315">
        <f>K44</f>
        <v>0</v>
      </c>
      <c r="L45" s="268">
        <f t="shared" si="0"/>
        <v>0</v>
      </c>
      <c r="M45" s="315">
        <f>M44</f>
        <v>714</v>
      </c>
      <c r="N45" s="319">
        <f>N44</f>
        <v>5800</v>
      </c>
      <c r="O45" s="269">
        <f>O44</f>
        <v>539</v>
      </c>
      <c r="P45" s="269">
        <f>P44</f>
        <v>2627.42</v>
      </c>
      <c r="Q45" s="268">
        <f t="shared" si="1"/>
        <v>45.300344827586208</v>
      </c>
    </row>
    <row r="46" spans="1:17" ht="12.75" customHeight="1" x14ac:dyDescent="0.3">
      <c r="A46" s="152">
        <v>36</v>
      </c>
      <c r="B46" s="153" t="s">
        <v>47</v>
      </c>
      <c r="C46" s="265">
        <v>0</v>
      </c>
      <c r="D46" s="265">
        <v>0</v>
      </c>
      <c r="E46" s="265">
        <v>0</v>
      </c>
      <c r="F46" s="265">
        <v>0</v>
      </c>
      <c r="G46" s="268">
        <v>0</v>
      </c>
      <c r="H46" s="313">
        <v>29</v>
      </c>
      <c r="I46" s="322">
        <v>175</v>
      </c>
      <c r="J46" s="313">
        <v>0</v>
      </c>
      <c r="K46" s="314">
        <v>0</v>
      </c>
      <c r="L46" s="268">
        <f t="shared" si="0"/>
        <v>0</v>
      </c>
      <c r="M46" s="313">
        <v>1659</v>
      </c>
      <c r="N46" s="322">
        <v>26606</v>
      </c>
      <c r="O46" s="265">
        <v>1172</v>
      </c>
      <c r="P46" s="265">
        <v>14348.710000000003</v>
      </c>
      <c r="Q46" s="268">
        <f t="shared" si="1"/>
        <v>53.930354055476215</v>
      </c>
    </row>
    <row r="47" spans="1:17" ht="12.75" customHeight="1" x14ac:dyDescent="0.3">
      <c r="A47" s="152">
        <v>37</v>
      </c>
      <c r="B47" s="153" t="s">
        <v>48</v>
      </c>
      <c r="C47" s="265">
        <v>0</v>
      </c>
      <c r="D47" s="265">
        <v>0</v>
      </c>
      <c r="E47" s="265">
        <v>0</v>
      </c>
      <c r="F47" s="265">
        <v>0</v>
      </c>
      <c r="G47" s="268">
        <v>0</v>
      </c>
      <c r="H47" s="313">
        <v>6</v>
      </c>
      <c r="I47" s="322">
        <v>8</v>
      </c>
      <c r="J47" s="313">
        <v>0</v>
      </c>
      <c r="K47" s="314">
        <v>0</v>
      </c>
      <c r="L47" s="268">
        <f t="shared" si="0"/>
        <v>0</v>
      </c>
      <c r="M47" s="313">
        <v>43</v>
      </c>
      <c r="N47" s="322">
        <v>606</v>
      </c>
      <c r="O47" s="265">
        <v>34</v>
      </c>
      <c r="P47" s="265">
        <v>470.09000000000003</v>
      </c>
      <c r="Q47" s="268">
        <f t="shared" si="1"/>
        <v>77.572607260726073</v>
      </c>
    </row>
    <row r="48" spans="1:17" ht="12.75" customHeight="1" x14ac:dyDescent="0.3">
      <c r="A48" s="152">
        <v>38</v>
      </c>
      <c r="B48" s="153" t="s">
        <v>49</v>
      </c>
      <c r="C48" s="265">
        <v>0</v>
      </c>
      <c r="D48" s="265">
        <v>0</v>
      </c>
      <c r="E48" s="265">
        <v>0</v>
      </c>
      <c r="F48" s="265">
        <v>0</v>
      </c>
      <c r="G48" s="268">
        <v>0</v>
      </c>
      <c r="H48" s="313">
        <v>20</v>
      </c>
      <c r="I48" s="322">
        <v>56</v>
      </c>
      <c r="J48" s="313">
        <v>1</v>
      </c>
      <c r="K48" s="314">
        <v>0.8</v>
      </c>
      <c r="L48" s="268">
        <f t="shared" si="0"/>
        <v>1.4285714285714286</v>
      </c>
      <c r="M48" s="313">
        <v>246</v>
      </c>
      <c r="N48" s="322">
        <v>2794</v>
      </c>
      <c r="O48" s="265">
        <v>240</v>
      </c>
      <c r="P48" s="265">
        <v>2287.39</v>
      </c>
      <c r="Q48" s="268">
        <f t="shared" si="1"/>
        <v>81.867931281317112</v>
      </c>
    </row>
    <row r="49" spans="1:17" ht="12.75" customHeight="1" x14ac:dyDescent="0.3">
      <c r="A49" s="152">
        <v>39</v>
      </c>
      <c r="B49" s="153" t="s">
        <v>51</v>
      </c>
      <c r="C49" s="265">
        <v>0</v>
      </c>
      <c r="D49" s="265">
        <v>0</v>
      </c>
      <c r="E49" s="265">
        <v>0</v>
      </c>
      <c r="F49" s="265">
        <v>0</v>
      </c>
      <c r="G49" s="268">
        <v>0</v>
      </c>
      <c r="H49" s="313">
        <v>9</v>
      </c>
      <c r="I49" s="322">
        <v>21</v>
      </c>
      <c r="J49" s="313">
        <v>0</v>
      </c>
      <c r="K49" s="314">
        <v>0</v>
      </c>
      <c r="L49" s="268">
        <f t="shared" si="0"/>
        <v>0</v>
      </c>
      <c r="M49" s="313">
        <v>5589</v>
      </c>
      <c r="N49" s="322">
        <v>19172</v>
      </c>
      <c r="O49" s="265">
        <v>2844</v>
      </c>
      <c r="P49" s="265">
        <v>23105.089999999997</v>
      </c>
      <c r="Q49" s="268">
        <f t="shared" si="1"/>
        <v>120.51476110995199</v>
      </c>
    </row>
    <row r="50" spans="1:17" ht="12.75" customHeight="1" x14ac:dyDescent="0.3">
      <c r="A50" s="152">
        <v>40</v>
      </c>
      <c r="B50" s="153" t="s">
        <v>1007</v>
      </c>
      <c r="C50" s="265">
        <v>0</v>
      </c>
      <c r="D50" s="265">
        <v>0</v>
      </c>
      <c r="E50" s="265">
        <v>0</v>
      </c>
      <c r="F50" s="265">
        <v>0</v>
      </c>
      <c r="G50" s="265">
        <v>0</v>
      </c>
      <c r="H50" s="313">
        <v>0</v>
      </c>
      <c r="I50" s="322">
        <v>0</v>
      </c>
      <c r="J50" s="313">
        <v>0</v>
      </c>
      <c r="K50" s="314">
        <v>0</v>
      </c>
      <c r="L50" s="268">
        <v>0</v>
      </c>
      <c r="M50" s="313">
        <v>31</v>
      </c>
      <c r="N50" s="322">
        <v>423</v>
      </c>
      <c r="O50" s="265">
        <v>55</v>
      </c>
      <c r="P50" s="265">
        <v>821.99</v>
      </c>
      <c r="Q50" s="268">
        <f t="shared" si="1"/>
        <v>194.32387706855792</v>
      </c>
    </row>
    <row r="51" spans="1:17" ht="12.75" customHeight="1" x14ac:dyDescent="0.3">
      <c r="A51" s="152">
        <v>41</v>
      </c>
      <c r="B51" s="153" t="s">
        <v>52</v>
      </c>
      <c r="C51" s="265">
        <v>0</v>
      </c>
      <c r="D51" s="265">
        <v>0</v>
      </c>
      <c r="E51" s="265">
        <v>0</v>
      </c>
      <c r="F51" s="265">
        <v>0</v>
      </c>
      <c r="G51" s="265">
        <v>0</v>
      </c>
      <c r="H51" s="313">
        <v>86</v>
      </c>
      <c r="I51" s="322">
        <v>122</v>
      </c>
      <c r="J51" s="313">
        <v>0</v>
      </c>
      <c r="K51" s="314">
        <v>0</v>
      </c>
      <c r="L51" s="268">
        <f t="shared" si="0"/>
        <v>0</v>
      </c>
      <c r="M51" s="313">
        <v>86</v>
      </c>
      <c r="N51" s="322">
        <v>704</v>
      </c>
      <c r="O51" s="265">
        <v>1</v>
      </c>
      <c r="P51" s="265">
        <v>22.95</v>
      </c>
      <c r="Q51" s="268">
        <f t="shared" si="1"/>
        <v>3.2599431818181817</v>
      </c>
    </row>
    <row r="52" spans="1:17" ht="12.75" customHeight="1" x14ac:dyDescent="0.3">
      <c r="A52" s="152">
        <v>42</v>
      </c>
      <c r="B52" s="153" t="s">
        <v>53</v>
      </c>
      <c r="C52" s="265">
        <v>0</v>
      </c>
      <c r="D52" s="265">
        <v>0</v>
      </c>
      <c r="E52" s="265">
        <v>0</v>
      </c>
      <c r="F52" s="265">
        <v>0</v>
      </c>
      <c r="G52" s="265">
        <v>0</v>
      </c>
      <c r="H52" s="313">
        <v>7</v>
      </c>
      <c r="I52" s="322">
        <v>9</v>
      </c>
      <c r="J52" s="313">
        <v>0</v>
      </c>
      <c r="K52" s="314">
        <v>0</v>
      </c>
      <c r="L52" s="268">
        <v>0</v>
      </c>
      <c r="M52" s="313">
        <v>5826</v>
      </c>
      <c r="N52" s="322">
        <v>13665</v>
      </c>
      <c r="O52" s="265">
        <v>6041</v>
      </c>
      <c r="P52" s="265">
        <v>14655.699999999999</v>
      </c>
      <c r="Q52" s="268">
        <f t="shared" si="1"/>
        <v>107.24990852542993</v>
      </c>
    </row>
    <row r="53" spans="1:17" ht="12.75" customHeight="1" x14ac:dyDescent="0.3">
      <c r="A53" s="152">
        <v>43</v>
      </c>
      <c r="B53" s="153" t="s">
        <v>54</v>
      </c>
      <c r="C53" s="265">
        <v>0</v>
      </c>
      <c r="D53" s="265">
        <v>0</v>
      </c>
      <c r="E53" s="265">
        <v>0</v>
      </c>
      <c r="F53" s="265">
        <v>0</v>
      </c>
      <c r="G53" s="265">
        <v>0</v>
      </c>
      <c r="H53" s="313">
        <v>5</v>
      </c>
      <c r="I53" s="322">
        <v>7</v>
      </c>
      <c r="J53" s="313">
        <v>0</v>
      </c>
      <c r="K53" s="314">
        <v>0</v>
      </c>
      <c r="L53" s="268">
        <f t="shared" si="0"/>
        <v>0</v>
      </c>
      <c r="M53" s="313">
        <v>134</v>
      </c>
      <c r="N53" s="322">
        <v>151</v>
      </c>
      <c r="O53" s="265">
        <v>187</v>
      </c>
      <c r="P53" s="265">
        <v>355.87999999999994</v>
      </c>
      <c r="Q53" s="268">
        <f t="shared" si="1"/>
        <v>235.68211920529797</v>
      </c>
    </row>
    <row r="54" spans="1:17" s="132" customFormat="1" ht="12.75" customHeight="1" x14ac:dyDescent="0.3">
      <c r="A54" s="151"/>
      <c r="B54" s="156" t="s">
        <v>55</v>
      </c>
      <c r="C54" s="269">
        <f>SUM(C44:C53)</f>
        <v>0</v>
      </c>
      <c r="D54" s="269">
        <f>SUM(D46:D53)</f>
        <v>0</v>
      </c>
      <c r="E54" s="269">
        <f>SUM(E46:E53)</f>
        <v>0</v>
      </c>
      <c r="F54" s="269">
        <f>SUM(F46:F53)</f>
        <v>0</v>
      </c>
      <c r="G54" s="325">
        <v>0</v>
      </c>
      <c r="H54" s="315">
        <f>SUM(H46:H53)</f>
        <v>162</v>
      </c>
      <c r="I54" s="319">
        <f>SUM(I46:I53)</f>
        <v>398</v>
      </c>
      <c r="J54" s="315">
        <f>SUM(J46:J53)</f>
        <v>1</v>
      </c>
      <c r="K54" s="315">
        <f>SUM(K46:K53)</f>
        <v>0.8</v>
      </c>
      <c r="L54" s="325">
        <f t="shared" si="0"/>
        <v>0.20100502512562815</v>
      </c>
      <c r="M54" s="315">
        <f>SUM(M46:M53)</f>
        <v>13614</v>
      </c>
      <c r="N54" s="319">
        <f>SUM(N46:N53)</f>
        <v>64121</v>
      </c>
      <c r="O54" s="269">
        <f>SUM(O46:O53)</f>
        <v>10574</v>
      </c>
      <c r="P54" s="269">
        <f>SUM(P46:P53)</f>
        <v>56067.799999999988</v>
      </c>
      <c r="Q54" s="325">
        <f t="shared" si="1"/>
        <v>87.440620077665642</v>
      </c>
    </row>
    <row r="55" spans="1:17" s="132" customFormat="1" ht="12.75" customHeight="1" x14ac:dyDescent="0.3">
      <c r="A55" s="156"/>
      <c r="B55" s="156" t="s">
        <v>5</v>
      </c>
      <c r="C55" s="269">
        <f>C54+C45+C43+C41</f>
        <v>71</v>
      </c>
      <c r="D55" s="269">
        <f>D54+D45+D43+D41</f>
        <v>25083</v>
      </c>
      <c r="E55" s="269">
        <f>E54+E45+E43+E41</f>
        <v>21</v>
      </c>
      <c r="F55" s="269">
        <f>F54+F45+F43+F41</f>
        <v>2350</v>
      </c>
      <c r="G55" s="325">
        <f>F55*100/D55</f>
        <v>9.3688952677111992</v>
      </c>
      <c r="H55" s="316">
        <f>H54+H45+H43+H41</f>
        <v>34454</v>
      </c>
      <c r="I55" s="320">
        <f>I54+I45+I43+I41</f>
        <v>57743</v>
      </c>
      <c r="J55" s="316">
        <f>J54+J45+J43+J41</f>
        <v>29750</v>
      </c>
      <c r="K55" s="316">
        <f>K54+K45+K43+K41</f>
        <v>59608.439999999988</v>
      </c>
      <c r="L55" s="325">
        <f t="shared" si="0"/>
        <v>103.23059072095317</v>
      </c>
      <c r="M55" s="316">
        <f>M54+M45+M43+M41</f>
        <v>122000</v>
      </c>
      <c r="N55" s="320">
        <f>N54+N45+N43+N41</f>
        <v>802771</v>
      </c>
      <c r="O55" s="269">
        <f>O54+O45+O43+O41</f>
        <v>117881</v>
      </c>
      <c r="P55" s="269">
        <f>P54+P45+P43+P41</f>
        <v>651966.65000000014</v>
      </c>
      <c r="Q55" s="325">
        <f t="shared" si="1"/>
        <v>81.214524440967622</v>
      </c>
    </row>
    <row r="56" spans="1:17" ht="13.5" customHeight="1" x14ac:dyDescent="0.3">
      <c r="A56" s="84"/>
      <c r="B56" s="84"/>
      <c r="C56" s="127"/>
      <c r="D56" s="127"/>
      <c r="E56" s="127"/>
      <c r="F56" s="127"/>
      <c r="G56" s="133"/>
      <c r="H56" s="127"/>
      <c r="I56" s="128" t="s">
        <v>1030</v>
      </c>
      <c r="J56" s="127"/>
      <c r="K56" s="127"/>
      <c r="L56" s="127"/>
      <c r="M56" s="127"/>
      <c r="N56" s="127"/>
      <c r="O56" s="127"/>
      <c r="P56" s="127"/>
      <c r="Q56" s="133"/>
    </row>
    <row r="57" spans="1:17" ht="13.5" customHeight="1" x14ac:dyDescent="0.3">
      <c r="A57" s="84"/>
      <c r="B57" s="84"/>
      <c r="C57" s="127"/>
      <c r="D57" s="127"/>
      <c r="E57" s="127"/>
      <c r="F57" s="127"/>
      <c r="G57" s="133"/>
      <c r="H57" s="127"/>
      <c r="I57" s="127"/>
      <c r="J57" s="127"/>
      <c r="K57" s="127"/>
      <c r="L57" s="127"/>
      <c r="M57" s="127"/>
      <c r="N57" s="127"/>
      <c r="O57" s="127"/>
      <c r="P57" s="127"/>
      <c r="Q57" s="133"/>
    </row>
    <row r="58" spans="1:17" ht="13.5" customHeight="1" x14ac:dyDescent="0.3">
      <c r="A58" s="84"/>
      <c r="B58" s="84"/>
      <c r="C58" s="127"/>
      <c r="D58" s="127"/>
      <c r="E58" s="127"/>
      <c r="F58" s="127"/>
      <c r="G58" s="133"/>
      <c r="H58" s="127"/>
      <c r="I58" s="127"/>
      <c r="J58" s="127"/>
      <c r="K58" s="127"/>
      <c r="L58" s="133"/>
      <c r="M58" s="127"/>
      <c r="N58" s="127"/>
      <c r="O58" s="127"/>
      <c r="P58" s="127"/>
      <c r="Q58" s="133"/>
    </row>
    <row r="59" spans="1:17" ht="13.5" customHeight="1" x14ac:dyDescent="0.3">
      <c r="A59" s="84"/>
      <c r="B59" s="84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</row>
    <row r="60" spans="1:17" ht="13.5" customHeight="1" x14ac:dyDescent="0.3">
      <c r="A60" s="84"/>
      <c r="B60" s="84"/>
      <c r="C60" s="127"/>
      <c r="D60" s="127"/>
      <c r="E60" s="127"/>
      <c r="F60" s="127"/>
      <c r="G60" s="133"/>
      <c r="H60" s="127"/>
      <c r="I60" s="127"/>
      <c r="J60" s="128"/>
      <c r="K60" s="128"/>
      <c r="L60" s="133"/>
      <c r="M60" s="127"/>
      <c r="N60" s="127"/>
      <c r="O60" s="127"/>
      <c r="P60" s="127"/>
      <c r="Q60" s="133"/>
    </row>
    <row r="61" spans="1:17" ht="13.5" customHeight="1" x14ac:dyDescent="0.3">
      <c r="A61" s="84"/>
      <c r="B61" s="84"/>
      <c r="C61" s="127"/>
      <c r="D61" s="127"/>
      <c r="E61" s="127"/>
      <c r="F61" s="127"/>
      <c r="G61" s="133"/>
      <c r="H61" s="127"/>
      <c r="I61" s="127"/>
      <c r="J61" s="127"/>
      <c r="K61" s="127"/>
      <c r="L61" s="133"/>
      <c r="M61" s="127"/>
      <c r="N61" s="127"/>
      <c r="O61" s="127"/>
      <c r="P61" s="127"/>
      <c r="Q61" s="133"/>
    </row>
    <row r="62" spans="1:17" ht="13.5" customHeight="1" x14ac:dyDescent="0.3">
      <c r="A62" s="84"/>
      <c r="B62" s="84"/>
      <c r="C62" s="127"/>
      <c r="D62" s="127"/>
      <c r="E62" s="127"/>
      <c r="F62" s="127"/>
      <c r="G62" s="133"/>
      <c r="H62" s="127"/>
      <c r="I62" s="127"/>
      <c r="J62" s="127"/>
      <c r="K62" s="127"/>
      <c r="L62" s="133"/>
      <c r="M62" s="127"/>
      <c r="N62" s="127"/>
      <c r="O62" s="127"/>
      <c r="P62" s="127"/>
      <c r="Q62" s="133"/>
    </row>
    <row r="63" spans="1:17" ht="13.5" customHeight="1" x14ac:dyDescent="0.3">
      <c r="A63" s="84"/>
      <c r="B63" s="84"/>
      <c r="C63" s="127"/>
      <c r="D63" s="127"/>
      <c r="E63" s="127"/>
      <c r="F63" s="127"/>
      <c r="G63" s="133"/>
      <c r="H63" s="127"/>
      <c r="I63" s="127"/>
      <c r="J63" s="127"/>
      <c r="K63" s="127"/>
      <c r="L63" s="133"/>
      <c r="M63" s="127"/>
      <c r="N63" s="127"/>
      <c r="O63" s="127"/>
      <c r="P63" s="127"/>
      <c r="Q63" s="133"/>
    </row>
    <row r="64" spans="1:17" ht="13.5" customHeight="1" x14ac:dyDescent="0.3">
      <c r="A64" s="84"/>
      <c r="B64" s="84"/>
      <c r="C64" s="127"/>
      <c r="D64" s="127"/>
      <c r="E64" s="127"/>
      <c r="F64" s="127"/>
      <c r="G64" s="133"/>
      <c r="H64" s="127"/>
      <c r="I64" s="127"/>
      <c r="J64" s="127"/>
      <c r="K64" s="127"/>
      <c r="L64" s="133"/>
      <c r="M64" s="127"/>
      <c r="N64" s="127"/>
      <c r="O64" s="127"/>
      <c r="P64" s="127"/>
      <c r="Q64" s="133"/>
    </row>
    <row r="65" spans="1:17" ht="13.5" customHeight="1" x14ac:dyDescent="0.3">
      <c r="A65" s="84"/>
      <c r="B65" s="84"/>
      <c r="C65" s="127"/>
      <c r="D65" s="127"/>
      <c r="E65" s="127"/>
      <c r="F65" s="127"/>
      <c r="G65" s="133"/>
      <c r="H65" s="127"/>
      <c r="I65" s="127"/>
      <c r="J65" s="127"/>
      <c r="K65" s="127"/>
      <c r="L65" s="133"/>
      <c r="M65" s="127"/>
      <c r="N65" s="127"/>
      <c r="O65" s="127"/>
      <c r="P65" s="127"/>
      <c r="Q65" s="133"/>
    </row>
    <row r="66" spans="1:17" ht="13.5" customHeight="1" x14ac:dyDescent="0.3">
      <c r="A66" s="84"/>
      <c r="B66" s="84"/>
      <c r="C66" s="127"/>
      <c r="D66" s="127"/>
      <c r="E66" s="127"/>
      <c r="F66" s="127"/>
      <c r="G66" s="133"/>
      <c r="H66" s="127"/>
      <c r="I66" s="127"/>
      <c r="J66" s="127"/>
      <c r="K66" s="127"/>
      <c r="L66" s="133"/>
      <c r="M66" s="127"/>
      <c r="N66" s="127"/>
      <c r="O66" s="127"/>
      <c r="P66" s="127"/>
      <c r="Q66" s="133"/>
    </row>
    <row r="67" spans="1:17" ht="13.5" customHeight="1" x14ac:dyDescent="0.3">
      <c r="A67" s="84"/>
      <c r="B67" s="84"/>
      <c r="C67" s="127"/>
      <c r="D67" s="127"/>
      <c r="E67" s="127"/>
      <c r="F67" s="127"/>
      <c r="G67" s="133"/>
      <c r="H67" s="127"/>
      <c r="I67" s="127"/>
      <c r="J67" s="127"/>
      <c r="K67" s="127"/>
      <c r="L67" s="133"/>
      <c r="M67" s="127"/>
      <c r="N67" s="127"/>
      <c r="O67" s="127"/>
      <c r="P67" s="127"/>
      <c r="Q67" s="133"/>
    </row>
    <row r="68" spans="1:17" ht="13.5" customHeight="1" x14ac:dyDescent="0.3">
      <c r="A68" s="84"/>
      <c r="B68" s="84"/>
      <c r="C68" s="127"/>
      <c r="D68" s="127"/>
      <c r="E68" s="127"/>
      <c r="F68" s="127"/>
      <c r="G68" s="133"/>
      <c r="H68" s="127"/>
      <c r="I68" s="127"/>
      <c r="J68" s="127"/>
      <c r="K68" s="127"/>
      <c r="L68" s="133"/>
      <c r="M68" s="127"/>
      <c r="N68" s="127"/>
      <c r="O68" s="127"/>
      <c r="P68" s="127"/>
      <c r="Q68" s="133"/>
    </row>
    <row r="69" spans="1:17" ht="13.5" customHeight="1" x14ac:dyDescent="0.3">
      <c r="A69" s="84"/>
      <c r="B69" s="84"/>
      <c r="C69" s="127"/>
      <c r="D69" s="127"/>
      <c r="E69" s="127"/>
      <c r="F69" s="127"/>
      <c r="G69" s="133"/>
      <c r="H69" s="127"/>
      <c r="I69" s="127"/>
      <c r="J69" s="127"/>
      <c r="K69" s="127"/>
      <c r="L69" s="133"/>
      <c r="M69" s="127"/>
      <c r="N69" s="127"/>
      <c r="O69" s="127"/>
      <c r="P69" s="127"/>
      <c r="Q69" s="133"/>
    </row>
    <row r="70" spans="1:17" ht="13.5" customHeight="1" x14ac:dyDescent="0.3">
      <c r="A70" s="84"/>
      <c r="B70" s="84"/>
      <c r="C70" s="127"/>
      <c r="D70" s="127"/>
      <c r="E70" s="127"/>
      <c r="F70" s="127"/>
      <c r="G70" s="133"/>
      <c r="H70" s="127"/>
      <c r="I70" s="127"/>
      <c r="J70" s="127"/>
      <c r="K70" s="127"/>
      <c r="L70" s="133"/>
      <c r="M70" s="127"/>
      <c r="N70" s="127"/>
      <c r="O70" s="127"/>
      <c r="P70" s="127"/>
      <c r="Q70" s="133"/>
    </row>
    <row r="71" spans="1:17" ht="13.5" customHeight="1" x14ac:dyDescent="0.3">
      <c r="A71" s="84"/>
      <c r="B71" s="84"/>
      <c r="C71" s="127"/>
      <c r="D71" s="127"/>
      <c r="E71" s="127"/>
      <c r="F71" s="127"/>
      <c r="G71" s="133"/>
      <c r="H71" s="127"/>
      <c r="I71" s="127"/>
      <c r="J71" s="127"/>
      <c r="K71" s="127"/>
      <c r="L71" s="133"/>
      <c r="M71" s="127"/>
      <c r="N71" s="127"/>
      <c r="O71" s="127"/>
      <c r="P71" s="127"/>
      <c r="Q71" s="133"/>
    </row>
    <row r="72" spans="1:17" ht="13.5" customHeight="1" x14ac:dyDescent="0.3">
      <c r="A72" s="84"/>
      <c r="B72" s="84"/>
      <c r="C72" s="127"/>
      <c r="D72" s="127"/>
      <c r="E72" s="127"/>
      <c r="F72" s="127"/>
      <c r="G72" s="133"/>
      <c r="H72" s="127"/>
      <c r="I72" s="127"/>
      <c r="J72" s="127"/>
      <c r="K72" s="127"/>
      <c r="L72" s="133"/>
      <c r="M72" s="127"/>
      <c r="N72" s="127"/>
      <c r="O72" s="127"/>
      <c r="P72" s="127"/>
      <c r="Q72" s="133"/>
    </row>
    <row r="73" spans="1:17" ht="13.5" customHeight="1" x14ac:dyDescent="0.3">
      <c r="A73" s="84"/>
      <c r="B73" s="84"/>
      <c r="C73" s="127"/>
      <c r="D73" s="127"/>
      <c r="E73" s="127"/>
      <c r="F73" s="127"/>
      <c r="G73" s="133"/>
      <c r="H73" s="127"/>
      <c r="I73" s="127"/>
      <c r="J73" s="127"/>
      <c r="K73" s="127"/>
      <c r="L73" s="133"/>
      <c r="M73" s="127"/>
      <c r="N73" s="127"/>
      <c r="O73" s="127"/>
      <c r="P73" s="127"/>
      <c r="Q73" s="133"/>
    </row>
    <row r="74" spans="1:17" ht="13.5" customHeight="1" x14ac:dyDescent="0.3">
      <c r="A74" s="84"/>
      <c r="B74" s="84"/>
      <c r="C74" s="127"/>
      <c r="D74" s="127"/>
      <c r="E74" s="127"/>
      <c r="F74" s="127"/>
      <c r="G74" s="133"/>
      <c r="H74" s="127"/>
      <c r="I74" s="127"/>
      <c r="J74" s="127"/>
      <c r="K74" s="127"/>
      <c r="L74" s="133"/>
      <c r="M74" s="127"/>
      <c r="N74" s="127"/>
      <c r="O74" s="127"/>
      <c r="P74" s="127"/>
      <c r="Q74" s="133"/>
    </row>
    <row r="75" spans="1:17" ht="13.5" customHeight="1" x14ac:dyDescent="0.3">
      <c r="A75" s="84"/>
      <c r="B75" s="84"/>
      <c r="C75" s="127"/>
      <c r="D75" s="127"/>
      <c r="E75" s="127"/>
      <c r="F75" s="127"/>
      <c r="G75" s="133"/>
      <c r="H75" s="127"/>
      <c r="I75" s="127"/>
      <c r="J75" s="127"/>
      <c r="K75" s="127"/>
      <c r="L75" s="133"/>
      <c r="M75" s="127"/>
      <c r="N75" s="127"/>
      <c r="O75" s="127"/>
      <c r="P75" s="127"/>
      <c r="Q75" s="133"/>
    </row>
    <row r="76" spans="1:17" ht="13.5" customHeight="1" x14ac:dyDescent="0.3">
      <c r="A76" s="84"/>
      <c r="B76" s="84"/>
      <c r="C76" s="127"/>
      <c r="D76" s="127"/>
      <c r="E76" s="127"/>
      <c r="F76" s="127"/>
      <c r="G76" s="133"/>
      <c r="H76" s="127"/>
      <c r="I76" s="127"/>
      <c r="J76" s="127"/>
      <c r="K76" s="127"/>
      <c r="L76" s="133"/>
      <c r="M76" s="127"/>
      <c r="N76" s="127"/>
      <c r="O76" s="127"/>
      <c r="P76" s="127"/>
      <c r="Q76" s="133"/>
    </row>
    <row r="77" spans="1:17" ht="13.5" customHeight="1" x14ac:dyDescent="0.3">
      <c r="A77" s="84"/>
      <c r="B77" s="84"/>
      <c r="C77" s="127"/>
      <c r="D77" s="127"/>
      <c r="E77" s="127"/>
      <c r="F77" s="127"/>
      <c r="G77" s="133"/>
      <c r="H77" s="127"/>
      <c r="I77" s="127"/>
      <c r="J77" s="127"/>
      <c r="K77" s="127"/>
      <c r="L77" s="133"/>
      <c r="M77" s="127"/>
      <c r="N77" s="127"/>
      <c r="O77" s="127"/>
      <c r="P77" s="127"/>
      <c r="Q77" s="133"/>
    </row>
    <row r="78" spans="1:17" ht="13.5" customHeight="1" x14ac:dyDescent="0.3">
      <c r="A78" s="84"/>
      <c r="B78" s="84"/>
      <c r="C78" s="127"/>
      <c r="D78" s="127"/>
      <c r="E78" s="127"/>
      <c r="F78" s="127"/>
      <c r="G78" s="133"/>
      <c r="H78" s="127"/>
      <c r="I78" s="127"/>
      <c r="J78" s="127"/>
      <c r="K78" s="127"/>
      <c r="L78" s="133"/>
      <c r="M78" s="127"/>
      <c r="N78" s="127"/>
      <c r="O78" s="127"/>
      <c r="P78" s="127"/>
      <c r="Q78" s="133"/>
    </row>
    <row r="79" spans="1:17" ht="13.5" customHeight="1" x14ac:dyDescent="0.3">
      <c r="A79" s="84"/>
      <c r="B79" s="84"/>
      <c r="C79" s="127"/>
      <c r="D79" s="127"/>
      <c r="E79" s="127"/>
      <c r="F79" s="127"/>
      <c r="G79" s="133"/>
      <c r="H79" s="127"/>
      <c r="I79" s="127"/>
      <c r="J79" s="127"/>
      <c r="K79" s="127"/>
      <c r="L79" s="133"/>
      <c r="M79" s="127"/>
      <c r="N79" s="127"/>
      <c r="O79" s="127"/>
      <c r="P79" s="127"/>
      <c r="Q79" s="133"/>
    </row>
    <row r="80" spans="1:17" ht="13.5" customHeight="1" x14ac:dyDescent="0.3">
      <c r="A80" s="84"/>
      <c r="B80" s="84"/>
      <c r="C80" s="127"/>
      <c r="D80" s="127"/>
      <c r="E80" s="127"/>
      <c r="F80" s="127"/>
      <c r="G80" s="133"/>
      <c r="H80" s="127"/>
      <c r="I80" s="127"/>
      <c r="J80" s="127"/>
      <c r="K80" s="127"/>
      <c r="L80" s="133"/>
      <c r="M80" s="127"/>
      <c r="N80" s="127"/>
      <c r="O80" s="127"/>
      <c r="P80" s="127"/>
      <c r="Q80" s="133"/>
    </row>
    <row r="81" spans="1:17" ht="13.5" customHeight="1" x14ac:dyDescent="0.3">
      <c r="A81" s="84"/>
      <c r="B81" s="84"/>
      <c r="C81" s="127"/>
      <c r="D81" s="127"/>
      <c r="E81" s="127"/>
      <c r="F81" s="127"/>
      <c r="G81" s="133"/>
      <c r="H81" s="127"/>
      <c r="I81" s="127"/>
      <c r="J81" s="127"/>
      <c r="K81" s="127"/>
      <c r="L81" s="133"/>
      <c r="M81" s="127"/>
      <c r="N81" s="127"/>
      <c r="O81" s="127"/>
      <c r="P81" s="127"/>
      <c r="Q81" s="133"/>
    </row>
    <row r="82" spans="1:17" ht="13.5" customHeight="1" x14ac:dyDescent="0.3">
      <c r="A82" s="84"/>
      <c r="B82" s="84"/>
      <c r="C82" s="127"/>
      <c r="D82" s="127"/>
      <c r="E82" s="127"/>
      <c r="F82" s="127"/>
      <c r="G82" s="133"/>
      <c r="H82" s="127"/>
      <c r="I82" s="127"/>
      <c r="J82" s="127"/>
      <c r="K82" s="127"/>
      <c r="L82" s="133"/>
      <c r="M82" s="127"/>
      <c r="N82" s="127"/>
      <c r="O82" s="127"/>
      <c r="P82" s="127"/>
      <c r="Q82" s="133"/>
    </row>
    <row r="83" spans="1:17" ht="13.5" customHeight="1" x14ac:dyDescent="0.3">
      <c r="A83" s="84"/>
      <c r="B83" s="84"/>
      <c r="C83" s="127"/>
      <c r="D83" s="127"/>
      <c r="E83" s="127"/>
      <c r="F83" s="127"/>
      <c r="G83" s="133"/>
      <c r="H83" s="127"/>
      <c r="I83" s="127"/>
      <c r="J83" s="127"/>
      <c r="K83" s="127"/>
      <c r="L83" s="133"/>
      <c r="M83" s="127"/>
      <c r="N83" s="127"/>
      <c r="O83" s="127"/>
      <c r="P83" s="127"/>
      <c r="Q83" s="133"/>
    </row>
    <row r="84" spans="1:17" ht="13.5" customHeight="1" x14ac:dyDescent="0.3">
      <c r="A84" s="84"/>
      <c r="B84" s="84"/>
      <c r="C84" s="127"/>
      <c r="D84" s="127"/>
      <c r="E84" s="127"/>
      <c r="F84" s="127"/>
      <c r="G84" s="133"/>
      <c r="H84" s="127"/>
      <c r="I84" s="127"/>
      <c r="J84" s="127"/>
      <c r="K84" s="127"/>
      <c r="L84" s="133"/>
      <c r="M84" s="127"/>
      <c r="N84" s="127"/>
      <c r="O84" s="127"/>
      <c r="P84" s="127"/>
      <c r="Q84" s="133"/>
    </row>
    <row r="85" spans="1:17" ht="13.5" customHeight="1" x14ac:dyDescent="0.3">
      <c r="A85" s="84"/>
      <c r="B85" s="84"/>
      <c r="C85" s="127"/>
      <c r="D85" s="127"/>
      <c r="E85" s="127"/>
      <c r="F85" s="127"/>
      <c r="G85" s="133"/>
      <c r="H85" s="127"/>
      <c r="I85" s="127"/>
      <c r="J85" s="127"/>
      <c r="K85" s="127"/>
      <c r="L85" s="133"/>
      <c r="M85" s="127"/>
      <c r="N85" s="127"/>
      <c r="O85" s="127"/>
      <c r="P85" s="127"/>
      <c r="Q85" s="133"/>
    </row>
    <row r="86" spans="1:17" ht="13.5" customHeight="1" x14ac:dyDescent="0.3">
      <c r="A86" s="84"/>
      <c r="B86" s="84"/>
      <c r="C86" s="127"/>
      <c r="D86" s="127"/>
      <c r="E86" s="127"/>
      <c r="F86" s="127"/>
      <c r="G86" s="133"/>
      <c r="H86" s="127"/>
      <c r="I86" s="127"/>
      <c r="J86" s="127"/>
      <c r="K86" s="127"/>
      <c r="L86" s="133"/>
      <c r="M86" s="127"/>
      <c r="N86" s="127"/>
      <c r="O86" s="127"/>
      <c r="P86" s="127"/>
      <c r="Q86" s="133"/>
    </row>
    <row r="87" spans="1:17" ht="13.5" customHeight="1" x14ac:dyDescent="0.3">
      <c r="A87" s="84"/>
      <c r="B87" s="84"/>
      <c r="C87" s="127"/>
      <c r="D87" s="127"/>
      <c r="E87" s="127"/>
      <c r="F87" s="127"/>
      <c r="G87" s="133"/>
      <c r="H87" s="127"/>
      <c r="I87" s="127"/>
      <c r="J87" s="127"/>
      <c r="K87" s="127"/>
      <c r="L87" s="133"/>
      <c r="M87" s="127"/>
      <c r="N87" s="127"/>
      <c r="O87" s="127"/>
      <c r="P87" s="127"/>
      <c r="Q87" s="133"/>
    </row>
    <row r="88" spans="1:17" ht="13.5" customHeight="1" x14ac:dyDescent="0.3">
      <c r="A88" s="84"/>
      <c r="B88" s="84"/>
      <c r="C88" s="127"/>
      <c r="D88" s="127"/>
      <c r="E88" s="127"/>
      <c r="F88" s="127"/>
      <c r="G88" s="133"/>
      <c r="H88" s="127"/>
      <c r="I88" s="127"/>
      <c r="J88" s="127"/>
      <c r="K88" s="127"/>
      <c r="L88" s="133"/>
      <c r="M88" s="127"/>
      <c r="N88" s="127"/>
      <c r="O88" s="127"/>
      <c r="P88" s="127"/>
      <c r="Q88" s="133"/>
    </row>
    <row r="89" spans="1:17" ht="13.5" customHeight="1" x14ac:dyDescent="0.3">
      <c r="A89" s="84"/>
      <c r="B89" s="84"/>
      <c r="C89" s="127"/>
      <c r="D89" s="127"/>
      <c r="E89" s="127"/>
      <c r="F89" s="127"/>
      <c r="G89" s="133"/>
      <c r="H89" s="127"/>
      <c r="I89" s="127"/>
      <c r="J89" s="127"/>
      <c r="K89" s="127"/>
      <c r="L89" s="133"/>
      <c r="M89" s="127"/>
      <c r="N89" s="127"/>
      <c r="O89" s="127"/>
      <c r="P89" s="127"/>
      <c r="Q89" s="133"/>
    </row>
    <row r="90" spans="1:17" ht="13.5" customHeight="1" x14ac:dyDescent="0.3">
      <c r="A90" s="84"/>
      <c r="B90" s="84"/>
      <c r="C90" s="127"/>
      <c r="D90" s="127"/>
      <c r="E90" s="127"/>
      <c r="F90" s="127"/>
      <c r="G90" s="133"/>
      <c r="H90" s="127"/>
      <c r="I90" s="127"/>
      <c r="J90" s="127"/>
      <c r="K90" s="127"/>
      <c r="L90" s="133"/>
      <c r="M90" s="127"/>
      <c r="N90" s="127"/>
      <c r="O90" s="127"/>
      <c r="P90" s="127"/>
      <c r="Q90" s="133"/>
    </row>
    <row r="91" spans="1:17" ht="13.5" customHeight="1" x14ac:dyDescent="0.3">
      <c r="A91" s="84"/>
      <c r="B91" s="84"/>
      <c r="C91" s="127"/>
      <c r="D91" s="127"/>
      <c r="E91" s="127"/>
      <c r="F91" s="127"/>
      <c r="G91" s="133"/>
      <c r="H91" s="127"/>
      <c r="I91" s="127"/>
      <c r="J91" s="127"/>
      <c r="K91" s="127"/>
      <c r="L91" s="133"/>
      <c r="M91" s="127"/>
      <c r="N91" s="127"/>
      <c r="O91" s="127"/>
      <c r="P91" s="127"/>
      <c r="Q91" s="133"/>
    </row>
    <row r="92" spans="1:17" ht="13.5" customHeight="1" x14ac:dyDescent="0.3">
      <c r="A92" s="84"/>
      <c r="B92" s="84"/>
      <c r="C92" s="127"/>
      <c r="D92" s="127"/>
      <c r="E92" s="127"/>
      <c r="F92" s="127"/>
      <c r="G92" s="133"/>
      <c r="H92" s="127"/>
      <c r="I92" s="127"/>
      <c r="J92" s="127"/>
      <c r="K92" s="127"/>
      <c r="L92" s="133"/>
      <c r="M92" s="127"/>
      <c r="N92" s="127"/>
      <c r="O92" s="127"/>
      <c r="P92" s="127"/>
      <c r="Q92" s="133"/>
    </row>
    <row r="93" spans="1:17" ht="13.5" customHeight="1" x14ac:dyDescent="0.3">
      <c r="A93" s="84"/>
      <c r="B93" s="84"/>
      <c r="C93" s="127"/>
      <c r="D93" s="127"/>
      <c r="E93" s="127"/>
      <c r="F93" s="127"/>
      <c r="G93" s="133"/>
      <c r="H93" s="127"/>
      <c r="I93" s="127"/>
      <c r="J93" s="127"/>
      <c r="K93" s="127"/>
      <c r="L93" s="133"/>
      <c r="M93" s="127"/>
      <c r="N93" s="127"/>
      <c r="O93" s="127"/>
      <c r="P93" s="127"/>
      <c r="Q93" s="133"/>
    </row>
    <row r="94" spans="1:17" ht="13.5" customHeight="1" x14ac:dyDescent="0.3">
      <c r="A94" s="84"/>
      <c r="B94" s="84"/>
      <c r="C94" s="127"/>
      <c r="D94" s="127"/>
      <c r="E94" s="127"/>
      <c r="F94" s="127"/>
      <c r="G94" s="133"/>
      <c r="H94" s="127"/>
      <c r="I94" s="127"/>
      <c r="J94" s="127"/>
      <c r="K94" s="127"/>
      <c r="L94" s="133"/>
      <c r="M94" s="127"/>
      <c r="N94" s="127"/>
      <c r="O94" s="127"/>
      <c r="P94" s="127"/>
      <c r="Q94" s="133"/>
    </row>
    <row r="95" spans="1:17" ht="13.5" customHeight="1" x14ac:dyDescent="0.3">
      <c r="A95" s="84"/>
      <c r="B95" s="84"/>
      <c r="C95" s="127"/>
      <c r="D95" s="127"/>
      <c r="E95" s="127"/>
      <c r="F95" s="127"/>
      <c r="G95" s="133"/>
      <c r="H95" s="127"/>
      <c r="I95" s="127"/>
      <c r="J95" s="127"/>
      <c r="K95" s="127"/>
      <c r="L95" s="133"/>
      <c r="M95" s="127"/>
      <c r="N95" s="127"/>
      <c r="O95" s="127"/>
      <c r="P95" s="127"/>
      <c r="Q95" s="133"/>
    </row>
    <row r="96" spans="1:17" ht="13.5" customHeight="1" x14ac:dyDescent="0.3">
      <c r="A96" s="84"/>
      <c r="B96" s="84"/>
      <c r="C96" s="127"/>
      <c r="D96" s="127"/>
      <c r="E96" s="127"/>
      <c r="F96" s="127"/>
      <c r="G96" s="133"/>
      <c r="H96" s="127"/>
      <c r="I96" s="127"/>
      <c r="J96" s="127"/>
      <c r="K96" s="127"/>
      <c r="L96" s="133"/>
      <c r="M96" s="127"/>
      <c r="N96" s="127"/>
      <c r="O96" s="127"/>
      <c r="P96" s="127"/>
      <c r="Q96" s="133"/>
    </row>
    <row r="97" spans="1:17" ht="13.5" customHeight="1" x14ac:dyDescent="0.3">
      <c r="A97" s="84"/>
      <c r="B97" s="84"/>
      <c r="C97" s="127"/>
      <c r="D97" s="127"/>
      <c r="E97" s="127"/>
      <c r="F97" s="127"/>
      <c r="G97" s="133"/>
      <c r="H97" s="127"/>
      <c r="I97" s="127"/>
      <c r="J97" s="127"/>
      <c r="K97" s="127"/>
      <c r="L97" s="133"/>
      <c r="M97" s="127"/>
      <c r="N97" s="127"/>
      <c r="O97" s="127"/>
      <c r="P97" s="127"/>
      <c r="Q97" s="133"/>
    </row>
    <row r="98" spans="1:17" ht="13.5" customHeight="1" x14ac:dyDescent="0.3">
      <c r="A98" s="84"/>
      <c r="B98" s="84"/>
      <c r="C98" s="127"/>
      <c r="D98" s="127"/>
      <c r="E98" s="127"/>
      <c r="F98" s="127"/>
      <c r="G98" s="133"/>
      <c r="H98" s="127"/>
      <c r="I98" s="127"/>
      <c r="J98" s="127"/>
      <c r="K98" s="127"/>
      <c r="L98" s="133"/>
      <c r="M98" s="127"/>
      <c r="N98" s="127"/>
      <c r="O98" s="127"/>
      <c r="P98" s="127"/>
      <c r="Q98" s="133"/>
    </row>
  </sheetData>
  <mergeCells count="16">
    <mergeCell ref="Q3:Q5"/>
    <mergeCell ref="A1:Q1"/>
    <mergeCell ref="A3:A5"/>
    <mergeCell ref="B3:B5"/>
    <mergeCell ref="J4:K4"/>
    <mergeCell ref="G3:G5"/>
    <mergeCell ref="H4:I4"/>
    <mergeCell ref="E4:F4"/>
    <mergeCell ref="C3:F3"/>
    <mergeCell ref="C4:D4"/>
    <mergeCell ref="O4:P4"/>
    <mergeCell ref="N2:P2"/>
    <mergeCell ref="H3:K3"/>
    <mergeCell ref="M3:P3"/>
    <mergeCell ref="M4:N4"/>
    <mergeCell ref="L3:L5"/>
  </mergeCells>
  <pageMargins left="0.75" right="0.2" top="0.75" bottom="0.75" header="0" footer="0"/>
  <pageSetup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U98"/>
  <sheetViews>
    <sheetView view="pageBreakPreview" zoomScale="85" zoomScaleNormal="100" zoomScaleSheetLayoutView="85" workbookViewId="0">
      <pane xSplit="2" ySplit="5" topLeftCell="C46" activePane="bottomRight" state="frozen"/>
      <selection pane="topRight" activeCell="C1" sqref="C1"/>
      <selection pane="bottomLeft" activeCell="A6" sqref="A6"/>
      <selection pane="bottomRight" activeCell="L54" sqref="L54"/>
    </sheetView>
  </sheetViews>
  <sheetFormatPr defaultColWidth="14.296875" defaultRowHeight="15" customHeight="1" x14ac:dyDescent="0.3"/>
  <cols>
    <col min="1" max="1" width="4.3984375" style="99" customWidth="1"/>
    <col min="2" max="2" width="24.59765625" style="99" customWidth="1"/>
    <col min="3" max="3" width="9.59765625" style="99" customWidth="1"/>
    <col min="4" max="5" width="8" style="99" customWidth="1"/>
    <col min="6" max="6" width="8.3984375" style="99" customWidth="1"/>
    <col min="7" max="7" width="8.09765625" style="99" customWidth="1"/>
    <col min="8" max="8" width="8" style="99" customWidth="1"/>
    <col min="9" max="11" width="8.09765625" style="99" customWidth="1"/>
    <col min="12" max="12" width="9.296875" style="99" customWidth="1"/>
    <col min="13" max="13" width="8" style="99" customWidth="1"/>
    <col min="14" max="14" width="9" style="99" customWidth="1"/>
    <col min="15" max="15" width="8.59765625" style="99" customWidth="1"/>
    <col min="16" max="16" width="9" style="99" customWidth="1"/>
    <col min="17" max="17" width="10.296875" style="99" customWidth="1"/>
    <col min="18" max="18" width="9.8984375" style="99" customWidth="1"/>
    <col min="19" max="19" width="10.19921875" style="99" customWidth="1"/>
    <col min="20" max="20" width="10.3984375" style="99" customWidth="1"/>
    <col min="21" max="21" width="8" style="99" customWidth="1"/>
    <col min="22" max="16384" width="14.296875" style="99"/>
  </cols>
  <sheetData>
    <row r="1" spans="1:21" ht="13.5" customHeight="1" x14ac:dyDescent="0.3">
      <c r="A1" s="514" t="s">
        <v>1059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133"/>
    </row>
    <row r="2" spans="1:21" ht="13.5" customHeight="1" x14ac:dyDescent="0.3">
      <c r="A2" s="84"/>
      <c r="B2" s="86" t="s">
        <v>73</v>
      </c>
      <c r="C2" s="127"/>
      <c r="D2" s="127"/>
      <c r="E2" s="127"/>
      <c r="F2" s="127"/>
      <c r="G2" s="133"/>
      <c r="H2" s="127"/>
      <c r="I2" s="127"/>
      <c r="J2" s="127" t="s">
        <v>93</v>
      </c>
      <c r="K2" s="127"/>
      <c r="L2" s="133"/>
      <c r="M2" s="127"/>
      <c r="N2" s="127"/>
      <c r="O2" s="127"/>
      <c r="P2" s="128" t="s">
        <v>135</v>
      </c>
      <c r="Q2" s="128"/>
      <c r="R2" s="128"/>
      <c r="S2" s="128"/>
      <c r="T2" s="128"/>
      <c r="U2" s="133"/>
    </row>
    <row r="3" spans="1:21" ht="15" customHeight="1" x14ac:dyDescent="0.3">
      <c r="A3" s="492" t="s">
        <v>0</v>
      </c>
      <c r="B3" s="492" t="s">
        <v>76</v>
      </c>
      <c r="C3" s="482" t="s">
        <v>136</v>
      </c>
      <c r="D3" s="516"/>
      <c r="E3" s="516"/>
      <c r="F3" s="517"/>
      <c r="G3" s="511" t="s">
        <v>118</v>
      </c>
      <c r="H3" s="482" t="s">
        <v>137</v>
      </c>
      <c r="I3" s="504"/>
      <c r="J3" s="504"/>
      <c r="K3" s="498"/>
      <c r="L3" s="511" t="s">
        <v>118</v>
      </c>
      <c r="M3" s="482" t="s">
        <v>138</v>
      </c>
      <c r="N3" s="504"/>
      <c r="O3" s="504"/>
      <c r="P3" s="498"/>
      <c r="Q3" s="482" t="s">
        <v>139</v>
      </c>
      <c r="R3" s="504"/>
      <c r="S3" s="504"/>
      <c r="T3" s="498"/>
      <c r="U3" s="511" t="s">
        <v>118</v>
      </c>
    </row>
    <row r="4" spans="1:21" ht="15" customHeight="1" x14ac:dyDescent="0.3">
      <c r="A4" s="500"/>
      <c r="B4" s="500"/>
      <c r="C4" s="482" t="s">
        <v>120</v>
      </c>
      <c r="D4" s="498"/>
      <c r="E4" s="482" t="s">
        <v>121</v>
      </c>
      <c r="F4" s="498"/>
      <c r="G4" s="500"/>
      <c r="H4" s="482" t="s">
        <v>120</v>
      </c>
      <c r="I4" s="498"/>
      <c r="J4" s="482" t="s">
        <v>121</v>
      </c>
      <c r="K4" s="498"/>
      <c r="L4" s="500"/>
      <c r="M4" s="482" t="s">
        <v>120</v>
      </c>
      <c r="N4" s="498"/>
      <c r="O4" s="482" t="s">
        <v>121</v>
      </c>
      <c r="P4" s="498"/>
      <c r="Q4" s="482" t="s">
        <v>120</v>
      </c>
      <c r="R4" s="498"/>
      <c r="S4" s="482" t="s">
        <v>121</v>
      </c>
      <c r="T4" s="498"/>
      <c r="U4" s="500"/>
    </row>
    <row r="5" spans="1:21" ht="15" customHeight="1" x14ac:dyDescent="0.3">
      <c r="A5" s="501"/>
      <c r="B5" s="501"/>
      <c r="C5" s="151" t="s">
        <v>122</v>
      </c>
      <c r="D5" s="151" t="s">
        <v>123</v>
      </c>
      <c r="E5" s="151" t="s">
        <v>122</v>
      </c>
      <c r="F5" s="151" t="s">
        <v>123</v>
      </c>
      <c r="G5" s="501"/>
      <c r="H5" s="151" t="s">
        <v>122</v>
      </c>
      <c r="I5" s="151" t="s">
        <v>123</v>
      </c>
      <c r="J5" s="151" t="s">
        <v>122</v>
      </c>
      <c r="K5" s="151" t="s">
        <v>123</v>
      </c>
      <c r="L5" s="501"/>
      <c r="M5" s="151" t="s">
        <v>122</v>
      </c>
      <c r="N5" s="151" t="s">
        <v>123</v>
      </c>
      <c r="O5" s="151" t="s">
        <v>122</v>
      </c>
      <c r="P5" s="151" t="s">
        <v>123</v>
      </c>
      <c r="Q5" s="151" t="s">
        <v>122</v>
      </c>
      <c r="R5" s="151" t="s">
        <v>123</v>
      </c>
      <c r="S5" s="151" t="s">
        <v>122</v>
      </c>
      <c r="T5" s="151" t="s">
        <v>123</v>
      </c>
      <c r="U5" s="501"/>
    </row>
    <row r="6" spans="1:21" ht="12.75" customHeight="1" x14ac:dyDescent="0.3">
      <c r="A6" s="152">
        <v>1</v>
      </c>
      <c r="B6" s="153" t="s">
        <v>6</v>
      </c>
      <c r="C6" s="313">
        <v>14</v>
      </c>
      <c r="D6" s="322">
        <v>144</v>
      </c>
      <c r="E6" s="258">
        <v>2</v>
      </c>
      <c r="F6" s="258">
        <v>50.59</v>
      </c>
      <c r="G6" s="259">
        <f t="shared" ref="G6:G20" si="0">F6*100/D6</f>
        <v>35.131944444444443</v>
      </c>
      <c r="H6" s="313">
        <v>74</v>
      </c>
      <c r="I6" s="322">
        <v>753</v>
      </c>
      <c r="J6" s="258">
        <v>13</v>
      </c>
      <c r="K6" s="258">
        <v>231.97</v>
      </c>
      <c r="L6" s="259">
        <f t="shared" ref="L6:L20" si="1">K6*100/I6</f>
        <v>30.806108897742362</v>
      </c>
      <c r="M6" s="313">
        <v>1174</v>
      </c>
      <c r="N6" s="322">
        <v>735</v>
      </c>
      <c r="O6" s="258">
        <v>1785</v>
      </c>
      <c r="P6" s="258">
        <v>3126.6799999999985</v>
      </c>
      <c r="Q6" s="260">
        <f>'ACP_Agri_9(ii)'!M6+ACP_MSME_10!C6+'ACP_PS_11(i)'!C6+'ACP_PS_11(i)'!H6+'ACP_PS_11(i)'!M6+'ACP_PS_11(ii)'!C6+H6+M6</f>
        <v>183630</v>
      </c>
      <c r="R6" s="260">
        <f>'ACP_Agri_9(ii)'!N6+ACP_MSME_10!D6+'ACP_PS_11(i)'!D6+'ACP_PS_11(i)'!I6+'ACP_PS_11(i)'!N6+'ACP_PS_11(ii)'!D6+I6+N6</f>
        <v>1149935</v>
      </c>
      <c r="S6" s="260">
        <f>'ACP_Agri_9(ii)'!O6+ACP_MSME_10!O6+'ACP_PS_11(i)'!E6+'ACP_PS_11(i)'!J6+'ACP_PS_11(i)'!O6+'ACP_PS_11(ii)'!E6+J6+O6</f>
        <v>159165</v>
      </c>
      <c r="T6" s="260">
        <f>'ACP_Agri_9(ii)'!P6+ACP_MSME_10!P6+'ACP_PS_11(i)'!F6+'ACP_PS_11(i)'!K6+'ACP_PS_11(i)'!P6+'ACP_PS_11(ii)'!F6+K6+P6</f>
        <v>1112581.6399999999</v>
      </c>
      <c r="U6" s="259">
        <f t="shared" ref="U6:U55" si="2">T6*100/R6</f>
        <v>96.751698139460046</v>
      </c>
    </row>
    <row r="7" spans="1:21" ht="12.75" customHeight="1" x14ac:dyDescent="0.3">
      <c r="A7" s="152">
        <v>2</v>
      </c>
      <c r="B7" s="153" t="s">
        <v>7</v>
      </c>
      <c r="C7" s="313">
        <v>33</v>
      </c>
      <c r="D7" s="322">
        <v>280</v>
      </c>
      <c r="E7" s="258">
        <v>0</v>
      </c>
      <c r="F7" s="258">
        <v>0</v>
      </c>
      <c r="G7" s="259">
        <f t="shared" si="0"/>
        <v>0</v>
      </c>
      <c r="H7" s="313">
        <v>108</v>
      </c>
      <c r="I7" s="322">
        <v>243</v>
      </c>
      <c r="J7" s="258">
        <v>0</v>
      </c>
      <c r="K7" s="258">
        <v>0</v>
      </c>
      <c r="L7" s="259">
        <f t="shared" si="1"/>
        <v>0</v>
      </c>
      <c r="M7" s="313">
        <v>963</v>
      </c>
      <c r="N7" s="322">
        <v>3942</v>
      </c>
      <c r="O7" s="258">
        <v>58</v>
      </c>
      <c r="P7" s="258">
        <v>528.59</v>
      </c>
      <c r="Q7" s="260">
        <f>'ACP_Agri_9(ii)'!M7+ACP_MSME_10!C7+'ACP_PS_11(i)'!C7+'ACP_PS_11(i)'!H7+'ACP_PS_11(i)'!M7+'ACP_PS_11(ii)'!C7+H7+M7</f>
        <v>645145</v>
      </c>
      <c r="R7" s="260">
        <f>'ACP_Agri_9(ii)'!N7+ACP_MSME_10!D7+'ACP_PS_11(i)'!D7+'ACP_PS_11(i)'!I7+'ACP_PS_11(i)'!N7+'ACP_PS_11(ii)'!D7+I7+N7</f>
        <v>1957827</v>
      </c>
      <c r="S7" s="260">
        <f>'ACP_Agri_9(ii)'!O7+ACP_MSME_10!O7+'ACP_PS_11(i)'!E7+'ACP_PS_11(i)'!J7+'ACP_PS_11(i)'!O7+'ACP_PS_11(ii)'!E7+J7+O7</f>
        <v>540718</v>
      </c>
      <c r="T7" s="260">
        <f>'ACP_Agri_9(ii)'!P7+ACP_MSME_10!P7+'ACP_PS_11(i)'!F7+'ACP_PS_11(i)'!K7+'ACP_PS_11(i)'!P7+'ACP_PS_11(ii)'!F7+K7+P7</f>
        <v>1773657.1099999994</v>
      </c>
      <c r="U7" s="259">
        <f t="shared" si="2"/>
        <v>90.593147913477509</v>
      </c>
    </row>
    <row r="8" spans="1:21" ht="12.75" customHeight="1" x14ac:dyDescent="0.3">
      <c r="A8" s="152">
        <v>3</v>
      </c>
      <c r="B8" s="153" t="s">
        <v>8</v>
      </c>
      <c r="C8" s="313">
        <v>1</v>
      </c>
      <c r="D8" s="322">
        <v>4</v>
      </c>
      <c r="E8" s="258">
        <v>0</v>
      </c>
      <c r="F8" s="258">
        <v>0</v>
      </c>
      <c r="G8" s="259">
        <f t="shared" si="0"/>
        <v>0</v>
      </c>
      <c r="H8" s="313">
        <v>13</v>
      </c>
      <c r="I8" s="322">
        <v>67</v>
      </c>
      <c r="J8" s="258">
        <v>8</v>
      </c>
      <c r="K8" s="258">
        <v>0</v>
      </c>
      <c r="L8" s="259">
        <f t="shared" si="1"/>
        <v>0</v>
      </c>
      <c r="M8" s="313">
        <v>5009</v>
      </c>
      <c r="N8" s="322">
        <v>6653</v>
      </c>
      <c r="O8" s="258">
        <v>11438</v>
      </c>
      <c r="P8" s="258">
        <v>30763.429999999989</v>
      </c>
      <c r="Q8" s="260">
        <f>'ACP_Agri_9(ii)'!M8+ACP_MSME_10!C8+'ACP_PS_11(i)'!C8+'ACP_PS_11(i)'!H8+'ACP_PS_11(i)'!M8+'ACP_PS_11(ii)'!C8+H8+M8</f>
        <v>82408</v>
      </c>
      <c r="R8" s="260">
        <f>'ACP_Agri_9(ii)'!N8+ACP_MSME_10!D8+'ACP_PS_11(i)'!D8+'ACP_PS_11(i)'!I8+'ACP_PS_11(i)'!N8+'ACP_PS_11(ii)'!D8+I8+N8</f>
        <v>338813</v>
      </c>
      <c r="S8" s="260">
        <f>'ACP_Agri_9(ii)'!O8+ACP_MSME_10!O8+'ACP_PS_11(i)'!E8+'ACP_PS_11(i)'!J8+'ACP_PS_11(i)'!O8+'ACP_PS_11(ii)'!E8+J8+O8</f>
        <v>111726</v>
      </c>
      <c r="T8" s="260">
        <f>'ACP_Agri_9(ii)'!P8+ACP_MSME_10!P8+'ACP_PS_11(i)'!F8+'ACP_PS_11(i)'!K8+'ACP_PS_11(i)'!P8+'ACP_PS_11(ii)'!F8+K8+P8</f>
        <v>484725.18</v>
      </c>
      <c r="U8" s="259">
        <f t="shared" si="2"/>
        <v>143.06569700690352</v>
      </c>
    </row>
    <row r="9" spans="1:21" ht="12.75" customHeight="1" x14ac:dyDescent="0.3">
      <c r="A9" s="152">
        <v>4</v>
      </c>
      <c r="B9" s="153" t="s">
        <v>9</v>
      </c>
      <c r="C9" s="313">
        <v>7</v>
      </c>
      <c r="D9" s="322">
        <v>20</v>
      </c>
      <c r="E9" s="258">
        <v>0</v>
      </c>
      <c r="F9" s="258">
        <v>0</v>
      </c>
      <c r="G9" s="259">
        <f t="shared" si="0"/>
        <v>0</v>
      </c>
      <c r="H9" s="313">
        <v>178</v>
      </c>
      <c r="I9" s="322">
        <v>861</v>
      </c>
      <c r="J9" s="258">
        <v>1334</v>
      </c>
      <c r="K9" s="258">
        <v>2341.9300000000003</v>
      </c>
      <c r="L9" s="259">
        <f t="shared" si="1"/>
        <v>272.00116144018585</v>
      </c>
      <c r="M9" s="313">
        <v>1456</v>
      </c>
      <c r="N9" s="322">
        <v>1302</v>
      </c>
      <c r="O9" s="258">
        <v>1</v>
      </c>
      <c r="P9" s="258">
        <v>0.5</v>
      </c>
      <c r="Q9" s="260">
        <f>'ACP_Agri_9(ii)'!M9+ACP_MSME_10!C9+'ACP_PS_11(i)'!C9+'ACP_PS_11(i)'!H9+'ACP_PS_11(i)'!M9+'ACP_PS_11(ii)'!C9+H9+M9</f>
        <v>162973</v>
      </c>
      <c r="R9" s="260">
        <f>'ACP_Agri_9(ii)'!N9+ACP_MSME_10!D9+'ACP_PS_11(i)'!D9+'ACP_PS_11(i)'!I9+'ACP_PS_11(i)'!N9+'ACP_PS_11(ii)'!D9+I9+N9</f>
        <v>714091</v>
      </c>
      <c r="S9" s="260">
        <f>'ACP_Agri_9(ii)'!O9+ACP_MSME_10!O9+'ACP_PS_11(i)'!E9+'ACP_PS_11(i)'!J9+'ACP_PS_11(i)'!O9+'ACP_PS_11(ii)'!E9+J9+O9</f>
        <v>128920</v>
      </c>
      <c r="T9" s="260">
        <f>'ACP_Agri_9(ii)'!P9+ACP_MSME_10!P9+'ACP_PS_11(i)'!F9+'ACP_PS_11(i)'!K9+'ACP_PS_11(i)'!P9+'ACP_PS_11(ii)'!F9+K9+P9</f>
        <v>656155.43999999983</v>
      </c>
      <c r="U9" s="259">
        <f t="shared" si="2"/>
        <v>91.886809944390819</v>
      </c>
    </row>
    <row r="10" spans="1:21" ht="12.75" customHeight="1" x14ac:dyDescent="0.3">
      <c r="A10" s="152">
        <v>5</v>
      </c>
      <c r="B10" s="153" t="s">
        <v>10</v>
      </c>
      <c r="C10" s="313">
        <v>17</v>
      </c>
      <c r="D10" s="322">
        <v>845</v>
      </c>
      <c r="E10" s="258">
        <v>5</v>
      </c>
      <c r="F10" s="258">
        <v>443.31</v>
      </c>
      <c r="G10" s="259">
        <f t="shared" si="0"/>
        <v>52.462721893491121</v>
      </c>
      <c r="H10" s="313">
        <v>24</v>
      </c>
      <c r="I10" s="322">
        <v>69</v>
      </c>
      <c r="J10" s="258">
        <v>0</v>
      </c>
      <c r="K10" s="258">
        <v>0</v>
      </c>
      <c r="L10" s="259">
        <f t="shared" si="1"/>
        <v>0</v>
      </c>
      <c r="M10" s="313">
        <v>3899</v>
      </c>
      <c r="N10" s="322">
        <v>6666</v>
      </c>
      <c r="O10" s="258">
        <v>6</v>
      </c>
      <c r="P10" s="258">
        <v>50.05</v>
      </c>
      <c r="Q10" s="260">
        <f>'ACP_Agri_9(ii)'!M10+ACP_MSME_10!C10+'ACP_PS_11(i)'!C10+'ACP_PS_11(i)'!H10+'ACP_PS_11(i)'!M10+'ACP_PS_11(ii)'!C10+H10+M10</f>
        <v>742107</v>
      </c>
      <c r="R10" s="260">
        <f>'ACP_Agri_9(ii)'!N10+ACP_MSME_10!D10+'ACP_PS_11(i)'!D10+'ACP_PS_11(i)'!I10+'ACP_PS_11(i)'!N10+'ACP_PS_11(ii)'!D10+I10+N10</f>
        <v>1721625</v>
      </c>
      <c r="S10" s="260">
        <f>'ACP_Agri_9(ii)'!O10+ACP_MSME_10!O10+'ACP_PS_11(i)'!E10+'ACP_PS_11(i)'!J10+'ACP_PS_11(i)'!O10+'ACP_PS_11(ii)'!E10+J10+O10</f>
        <v>558742</v>
      </c>
      <c r="T10" s="260">
        <f>'ACP_Agri_9(ii)'!P10+ACP_MSME_10!P10+'ACP_PS_11(i)'!F10+'ACP_PS_11(i)'!K10+'ACP_PS_11(i)'!P10+'ACP_PS_11(ii)'!F10+K10+P10</f>
        <v>1578361.6900000002</v>
      </c>
      <c r="U10" s="259">
        <f t="shared" si="2"/>
        <v>91.678599578886249</v>
      </c>
    </row>
    <row r="11" spans="1:21" ht="12.75" customHeight="1" x14ac:dyDescent="0.3">
      <c r="A11" s="152">
        <v>6</v>
      </c>
      <c r="B11" s="153" t="s">
        <v>11</v>
      </c>
      <c r="C11" s="313">
        <v>1</v>
      </c>
      <c r="D11" s="322">
        <v>10</v>
      </c>
      <c r="E11" s="258">
        <v>0</v>
      </c>
      <c r="F11" s="258">
        <v>0</v>
      </c>
      <c r="G11" s="259">
        <f t="shared" si="0"/>
        <v>0</v>
      </c>
      <c r="H11" s="313">
        <v>12</v>
      </c>
      <c r="I11" s="322">
        <v>32</v>
      </c>
      <c r="J11" s="258">
        <v>550</v>
      </c>
      <c r="K11" s="258">
        <v>981.69999999999982</v>
      </c>
      <c r="L11" s="259">
        <f t="shared" si="1"/>
        <v>3067.8124999999995</v>
      </c>
      <c r="M11" s="313">
        <v>1385</v>
      </c>
      <c r="N11" s="322">
        <v>990</v>
      </c>
      <c r="O11" s="258">
        <v>0</v>
      </c>
      <c r="P11" s="258">
        <v>0</v>
      </c>
      <c r="Q11" s="260">
        <f>'ACP_Agri_9(ii)'!M11+ACP_MSME_10!C11+'ACP_PS_11(i)'!C11+'ACP_PS_11(i)'!H11+'ACP_PS_11(i)'!M11+'ACP_PS_11(ii)'!C11+H11+M11</f>
        <v>149292</v>
      </c>
      <c r="R11" s="260">
        <f>'ACP_Agri_9(ii)'!N11+ACP_MSME_10!D11+'ACP_PS_11(i)'!D11+'ACP_PS_11(i)'!I11+'ACP_PS_11(i)'!N11+'ACP_PS_11(ii)'!D11+I11+N11</f>
        <v>655168</v>
      </c>
      <c r="S11" s="260">
        <f>'ACP_Agri_9(ii)'!O11+ACP_MSME_10!O11+'ACP_PS_11(i)'!E11+'ACP_PS_11(i)'!J11+'ACP_PS_11(i)'!O11+'ACP_PS_11(ii)'!E11+J11+O11</f>
        <v>133866</v>
      </c>
      <c r="T11" s="260">
        <f>'ACP_Agri_9(ii)'!P11+ACP_MSME_10!P11+'ACP_PS_11(i)'!F11+'ACP_PS_11(i)'!K11+'ACP_PS_11(i)'!P11+'ACP_PS_11(ii)'!F11+K11+P11</f>
        <v>854110.39</v>
      </c>
      <c r="U11" s="259">
        <f t="shared" si="2"/>
        <v>130.36509567011819</v>
      </c>
    </row>
    <row r="12" spans="1:21" ht="12.75" customHeight="1" x14ac:dyDescent="0.3">
      <c r="A12" s="152">
        <v>7</v>
      </c>
      <c r="B12" s="153" t="s">
        <v>12</v>
      </c>
      <c r="C12" s="313">
        <v>4</v>
      </c>
      <c r="D12" s="322">
        <v>4</v>
      </c>
      <c r="E12" s="258">
        <v>0</v>
      </c>
      <c r="F12" s="258">
        <v>0</v>
      </c>
      <c r="G12" s="259">
        <f t="shared" si="0"/>
        <v>0</v>
      </c>
      <c r="H12" s="313">
        <v>4</v>
      </c>
      <c r="I12" s="322">
        <v>8</v>
      </c>
      <c r="J12" s="258">
        <v>255</v>
      </c>
      <c r="K12" s="258">
        <v>429.48000000000008</v>
      </c>
      <c r="L12" s="259">
        <f t="shared" si="1"/>
        <v>5368.5000000000009</v>
      </c>
      <c r="M12" s="313">
        <v>158</v>
      </c>
      <c r="N12" s="322">
        <v>175</v>
      </c>
      <c r="O12" s="258">
        <v>105</v>
      </c>
      <c r="P12" s="258">
        <v>1647.65</v>
      </c>
      <c r="Q12" s="260">
        <f>'ACP_Agri_9(ii)'!M12+ACP_MSME_10!C12+'ACP_PS_11(i)'!C12+'ACP_PS_11(i)'!H12+'ACP_PS_11(i)'!M12+'ACP_PS_11(ii)'!C12+H12+M12</f>
        <v>13473</v>
      </c>
      <c r="R12" s="260">
        <f>'ACP_Agri_9(ii)'!N12+ACP_MSME_10!D12+'ACP_PS_11(i)'!D12+'ACP_PS_11(i)'!I12+'ACP_PS_11(i)'!N12+'ACP_PS_11(ii)'!D12+I12+N12</f>
        <v>66273</v>
      </c>
      <c r="S12" s="260">
        <f>'ACP_Agri_9(ii)'!O12+ACP_MSME_10!O12+'ACP_PS_11(i)'!E12+'ACP_PS_11(i)'!J12+'ACP_PS_11(i)'!O12+'ACP_PS_11(ii)'!E12+J12+O12</f>
        <v>13480</v>
      </c>
      <c r="T12" s="260">
        <f>'ACP_Agri_9(ii)'!P12+ACP_MSME_10!P12+'ACP_PS_11(i)'!F12+'ACP_PS_11(i)'!K12+'ACP_PS_11(i)'!P12+'ACP_PS_11(ii)'!F12+K12+P12</f>
        <v>141924.21</v>
      </c>
      <c r="U12" s="259">
        <f t="shared" si="2"/>
        <v>214.15087592232132</v>
      </c>
    </row>
    <row r="13" spans="1:21" ht="12.75" customHeight="1" x14ac:dyDescent="0.3">
      <c r="A13" s="152">
        <v>8</v>
      </c>
      <c r="B13" s="153" t="s">
        <v>967</v>
      </c>
      <c r="C13" s="313">
        <v>0</v>
      </c>
      <c r="D13" s="322">
        <v>0</v>
      </c>
      <c r="E13" s="322">
        <v>3</v>
      </c>
      <c r="F13" s="322">
        <v>12.59</v>
      </c>
      <c r="G13" s="259">
        <v>0</v>
      </c>
      <c r="H13" s="313">
        <v>10</v>
      </c>
      <c r="I13" s="322">
        <v>23</v>
      </c>
      <c r="J13" s="258">
        <v>0</v>
      </c>
      <c r="K13" s="258">
        <v>0</v>
      </c>
      <c r="L13" s="259">
        <f t="shared" si="1"/>
        <v>0</v>
      </c>
      <c r="M13" s="313">
        <v>77</v>
      </c>
      <c r="N13" s="322">
        <v>42</v>
      </c>
      <c r="O13" s="258">
        <v>21</v>
      </c>
      <c r="P13" s="258">
        <v>53.74</v>
      </c>
      <c r="Q13" s="260">
        <f>'ACP_Agri_9(ii)'!M13+ACP_MSME_10!C13+'ACP_PS_11(i)'!C13+'ACP_PS_11(i)'!H13+'ACP_PS_11(i)'!M13+'ACP_PS_11(ii)'!C13+H13+M13</f>
        <v>3692</v>
      </c>
      <c r="R13" s="260">
        <f>'ACP_Agri_9(ii)'!N13+ACP_MSME_10!D13+'ACP_PS_11(i)'!D13+'ACP_PS_11(i)'!I13+'ACP_PS_11(i)'!N13+'ACP_PS_11(ii)'!D13+I13+N13</f>
        <v>20914</v>
      </c>
      <c r="S13" s="260">
        <f>'ACP_Agri_9(ii)'!O13+ACP_MSME_10!O13+'ACP_PS_11(i)'!E13+'ACP_PS_11(i)'!J13+'ACP_PS_11(i)'!O13+'ACP_PS_11(ii)'!E13+J13+O13</f>
        <v>9871</v>
      </c>
      <c r="T13" s="260">
        <f>'ACP_Agri_9(ii)'!P13+ACP_MSME_10!P13+'ACP_PS_11(i)'!F13+'ACP_PS_11(i)'!K13+'ACP_PS_11(i)'!P13+'ACP_PS_11(ii)'!F13+K13+P13</f>
        <v>99252.319999999978</v>
      </c>
      <c r="U13" s="259">
        <f t="shared" si="2"/>
        <v>474.57358707086155</v>
      </c>
    </row>
    <row r="14" spans="1:21" ht="12.75" customHeight="1" x14ac:dyDescent="0.3">
      <c r="A14" s="152">
        <v>9</v>
      </c>
      <c r="B14" s="153" t="s">
        <v>13</v>
      </c>
      <c r="C14" s="313">
        <v>13</v>
      </c>
      <c r="D14" s="322">
        <v>23</v>
      </c>
      <c r="E14" s="258">
        <v>0</v>
      </c>
      <c r="F14" s="258">
        <v>0</v>
      </c>
      <c r="G14" s="259">
        <f t="shared" si="0"/>
        <v>0</v>
      </c>
      <c r="H14" s="313">
        <v>305</v>
      </c>
      <c r="I14" s="322">
        <v>5373</v>
      </c>
      <c r="J14" s="258">
        <v>2889</v>
      </c>
      <c r="K14" s="258">
        <v>4985.1499999999978</v>
      </c>
      <c r="L14" s="259">
        <f t="shared" si="1"/>
        <v>92.781500093057844</v>
      </c>
      <c r="M14" s="313">
        <v>1277</v>
      </c>
      <c r="N14" s="322">
        <v>867</v>
      </c>
      <c r="O14" s="258">
        <v>55</v>
      </c>
      <c r="P14" s="258">
        <v>25.550000000000004</v>
      </c>
      <c r="Q14" s="260">
        <f>'ACP_Agri_9(ii)'!M14+ACP_MSME_10!C14+'ACP_PS_11(i)'!C14+'ACP_PS_11(i)'!H14+'ACP_PS_11(i)'!M14+'ACP_PS_11(ii)'!C14+H14+M14</f>
        <v>163231</v>
      </c>
      <c r="R14" s="260">
        <f>'ACP_Agri_9(ii)'!N14+ACP_MSME_10!D14+'ACP_PS_11(i)'!D14+'ACP_PS_11(i)'!I14+'ACP_PS_11(i)'!N14+'ACP_PS_11(ii)'!D14+I14+N14</f>
        <v>1069954</v>
      </c>
      <c r="S14" s="260">
        <f>'ACP_Agri_9(ii)'!O14+ACP_MSME_10!O14+'ACP_PS_11(i)'!E14+'ACP_PS_11(i)'!J14+'ACP_PS_11(i)'!O14+'ACP_PS_11(ii)'!E14+J14+O14</f>
        <v>125467</v>
      </c>
      <c r="T14" s="260">
        <f>'ACP_Agri_9(ii)'!P14+ACP_MSME_10!P14+'ACP_PS_11(i)'!F14+'ACP_PS_11(i)'!K14+'ACP_PS_11(i)'!P14+'ACP_PS_11(ii)'!F14+K14+P14</f>
        <v>1171757.3299999998</v>
      </c>
      <c r="U14" s="259">
        <f t="shared" si="2"/>
        <v>109.51473895139416</v>
      </c>
    </row>
    <row r="15" spans="1:21" ht="12.75" customHeight="1" x14ac:dyDescent="0.3">
      <c r="A15" s="152">
        <v>10</v>
      </c>
      <c r="B15" s="153" t="s">
        <v>14</v>
      </c>
      <c r="C15" s="313">
        <v>126</v>
      </c>
      <c r="D15" s="322">
        <v>4940</v>
      </c>
      <c r="E15" s="258">
        <v>14</v>
      </c>
      <c r="F15" s="258">
        <v>140.30999999999997</v>
      </c>
      <c r="G15" s="259">
        <f t="shared" si="0"/>
        <v>2.8402834008097164</v>
      </c>
      <c r="H15" s="313">
        <v>196</v>
      </c>
      <c r="I15" s="322">
        <v>6036</v>
      </c>
      <c r="J15" s="258">
        <v>36416</v>
      </c>
      <c r="K15" s="258">
        <v>66852.409999999989</v>
      </c>
      <c r="L15" s="259">
        <f t="shared" si="1"/>
        <v>1107.5614645460569</v>
      </c>
      <c r="M15" s="313">
        <v>6082</v>
      </c>
      <c r="N15" s="322">
        <v>7747</v>
      </c>
      <c r="O15" s="258">
        <v>0</v>
      </c>
      <c r="P15" s="258">
        <v>0</v>
      </c>
      <c r="Q15" s="260">
        <f>'ACP_Agri_9(ii)'!M15+ACP_MSME_10!C15+'ACP_PS_11(i)'!C15+'ACP_PS_11(i)'!H15+'ACP_PS_11(i)'!M15+'ACP_PS_11(ii)'!C15+H15+M15</f>
        <v>786963</v>
      </c>
      <c r="R15" s="260">
        <f>'ACP_Agri_9(ii)'!N15+ACP_MSME_10!D15+'ACP_PS_11(i)'!D15+'ACP_PS_11(i)'!I15+'ACP_PS_11(i)'!N15+'ACP_PS_11(ii)'!D15+I15+N15</f>
        <v>3514244</v>
      </c>
      <c r="S15" s="260">
        <f>'ACP_Agri_9(ii)'!O15+ACP_MSME_10!O15+'ACP_PS_11(i)'!E15+'ACP_PS_11(i)'!J15+'ACP_PS_11(i)'!O15+'ACP_PS_11(ii)'!E15+J15+O15</f>
        <v>614628</v>
      </c>
      <c r="T15" s="260">
        <f>'ACP_Agri_9(ii)'!P15+ACP_MSME_10!P15+'ACP_PS_11(i)'!F15+'ACP_PS_11(i)'!K15+'ACP_PS_11(i)'!P15+'ACP_PS_11(ii)'!F15+K15+P15</f>
        <v>3890382.9000000018</v>
      </c>
      <c r="U15" s="259">
        <f t="shared" si="2"/>
        <v>110.70326647779727</v>
      </c>
    </row>
    <row r="16" spans="1:21" ht="12.75" customHeight="1" x14ac:dyDescent="0.3">
      <c r="A16" s="152">
        <v>11</v>
      </c>
      <c r="B16" s="153" t="s">
        <v>15</v>
      </c>
      <c r="C16" s="313">
        <v>7</v>
      </c>
      <c r="D16" s="322">
        <v>5119</v>
      </c>
      <c r="E16" s="258">
        <v>7</v>
      </c>
      <c r="F16" s="258">
        <v>9171</v>
      </c>
      <c r="G16" s="259">
        <f t="shared" si="0"/>
        <v>179.15608517288533</v>
      </c>
      <c r="H16" s="313">
        <v>13</v>
      </c>
      <c r="I16" s="322">
        <v>26</v>
      </c>
      <c r="J16" s="258">
        <v>0</v>
      </c>
      <c r="K16" s="258">
        <v>0</v>
      </c>
      <c r="L16" s="259">
        <f t="shared" si="1"/>
        <v>0</v>
      </c>
      <c r="M16" s="313">
        <v>8258</v>
      </c>
      <c r="N16" s="322">
        <v>48064</v>
      </c>
      <c r="O16" s="258">
        <v>8972</v>
      </c>
      <c r="P16" s="258">
        <v>51276.839999999982</v>
      </c>
      <c r="Q16" s="260">
        <f>'ACP_Agri_9(ii)'!M16+ACP_MSME_10!C16+'ACP_PS_11(i)'!C16+'ACP_PS_11(i)'!H16+'ACP_PS_11(i)'!M16+'ACP_PS_11(ii)'!C16+H16+M16</f>
        <v>61260</v>
      </c>
      <c r="R16" s="260">
        <f>'ACP_Agri_9(ii)'!N16+ACP_MSME_10!D16+'ACP_PS_11(i)'!D16+'ACP_PS_11(i)'!I16+'ACP_PS_11(i)'!N16+'ACP_PS_11(ii)'!D16+I16+N16</f>
        <v>343662</v>
      </c>
      <c r="S16" s="260">
        <f>'ACP_Agri_9(ii)'!O16+ACP_MSME_10!O16+'ACP_PS_11(i)'!E16+'ACP_PS_11(i)'!J16+'ACP_PS_11(i)'!O16+'ACP_PS_11(ii)'!E16+J16+O16</f>
        <v>39955</v>
      </c>
      <c r="T16" s="260">
        <f>'ACP_Agri_9(ii)'!P16+ACP_MSME_10!P16+'ACP_PS_11(i)'!F16+'ACP_PS_11(i)'!K16+'ACP_PS_11(i)'!P16+'ACP_PS_11(ii)'!F16+K16+P16</f>
        <v>368483.81000000006</v>
      </c>
      <c r="U16" s="259">
        <f t="shared" si="2"/>
        <v>107.22273920305419</v>
      </c>
    </row>
    <row r="17" spans="1:21" ht="12.75" customHeight="1" x14ac:dyDescent="0.3">
      <c r="A17" s="152">
        <v>12</v>
      </c>
      <c r="B17" s="153" t="s">
        <v>16</v>
      </c>
      <c r="C17" s="313">
        <v>11</v>
      </c>
      <c r="D17" s="322">
        <v>62</v>
      </c>
      <c r="E17" s="258">
        <v>16</v>
      </c>
      <c r="F17" s="258">
        <v>355.40000000000003</v>
      </c>
      <c r="G17" s="259">
        <f t="shared" si="0"/>
        <v>573.22580645161293</v>
      </c>
      <c r="H17" s="313">
        <v>34</v>
      </c>
      <c r="I17" s="322">
        <v>66</v>
      </c>
      <c r="J17" s="258">
        <v>5</v>
      </c>
      <c r="K17" s="258">
        <v>910</v>
      </c>
      <c r="L17" s="259">
        <f t="shared" si="1"/>
        <v>1378.7878787878788</v>
      </c>
      <c r="M17" s="313">
        <v>1614</v>
      </c>
      <c r="N17" s="322">
        <v>1568</v>
      </c>
      <c r="O17" s="258">
        <v>1342</v>
      </c>
      <c r="P17" s="258">
        <v>29.209999999999994</v>
      </c>
      <c r="Q17" s="260">
        <f>'ACP_Agri_9(ii)'!M17+ACP_MSME_10!C17+'ACP_PS_11(i)'!C17+'ACP_PS_11(i)'!H17+'ACP_PS_11(i)'!M17+'ACP_PS_11(ii)'!C17+H17+M17</f>
        <v>229821</v>
      </c>
      <c r="R17" s="260">
        <f>'ACP_Agri_9(ii)'!N17+ACP_MSME_10!D17+'ACP_PS_11(i)'!D17+'ACP_PS_11(i)'!I17+'ACP_PS_11(i)'!N17+'ACP_PS_11(ii)'!D17+I17+N17</f>
        <v>1104824</v>
      </c>
      <c r="S17" s="260">
        <f>'ACP_Agri_9(ii)'!O17+ACP_MSME_10!O17+'ACP_PS_11(i)'!E17+'ACP_PS_11(i)'!J17+'ACP_PS_11(i)'!O17+'ACP_PS_11(ii)'!E17+J17+O17</f>
        <v>176994</v>
      </c>
      <c r="T17" s="260">
        <f>'ACP_Agri_9(ii)'!P17+ACP_MSME_10!P17+'ACP_PS_11(i)'!F17+'ACP_PS_11(i)'!K17+'ACP_PS_11(i)'!P17+'ACP_PS_11(ii)'!F17+K17+P17</f>
        <v>1079012.6699999997</v>
      </c>
      <c r="U17" s="259">
        <f t="shared" si="2"/>
        <v>97.663760924816955</v>
      </c>
    </row>
    <row r="18" spans="1:21" s="132" customFormat="1" ht="12.75" customHeight="1" x14ac:dyDescent="0.3">
      <c r="A18" s="151"/>
      <c r="B18" s="156" t="s">
        <v>17</v>
      </c>
      <c r="C18" s="315">
        <f>SUM(C6:C17)</f>
        <v>234</v>
      </c>
      <c r="D18" s="319">
        <f>SUM(D6:D17)</f>
        <v>11451</v>
      </c>
      <c r="E18" s="261">
        <f>SUM(E6:E17)</f>
        <v>47</v>
      </c>
      <c r="F18" s="261">
        <f>SUM(F6:F17)</f>
        <v>10173.199999999999</v>
      </c>
      <c r="G18" s="262">
        <f t="shared" si="0"/>
        <v>88.84114924460745</v>
      </c>
      <c r="H18" s="315">
        <f>SUM(H6:H17)</f>
        <v>971</v>
      </c>
      <c r="I18" s="319">
        <f>SUM(I6:I17)</f>
        <v>13557</v>
      </c>
      <c r="J18" s="261">
        <f>SUM(J6:J17)</f>
        <v>41470</v>
      </c>
      <c r="K18" s="261">
        <f>SUM(K6:K17)</f>
        <v>76732.639999999985</v>
      </c>
      <c r="L18" s="262">
        <f t="shared" si="1"/>
        <v>566.00014752526351</v>
      </c>
      <c r="M18" s="315">
        <f>SUM(M6:M17)</f>
        <v>31352</v>
      </c>
      <c r="N18" s="319">
        <f>SUM(N6:N17)</f>
        <v>78751</v>
      </c>
      <c r="O18" s="261">
        <f>SUM(O6:O17)</f>
        <v>23783</v>
      </c>
      <c r="P18" s="261">
        <f>SUM(P6:P17)</f>
        <v>87502.239999999976</v>
      </c>
      <c r="Q18" s="263">
        <f>'ACP_Agri_9(ii)'!M18+ACP_MSME_10!C18+'ACP_PS_11(i)'!C18+'ACP_PS_11(i)'!H18+'ACP_PS_11(i)'!M18+'ACP_PS_11(ii)'!C18+H18+M18</f>
        <v>3223995</v>
      </c>
      <c r="R18" s="263">
        <f>'ACP_Agri_9(ii)'!N18+ACP_MSME_10!D18+'ACP_PS_11(i)'!D18+'ACP_PS_11(i)'!I18+'ACP_PS_11(i)'!N18+'ACP_PS_11(ii)'!D18+I18+N18</f>
        <v>12657330</v>
      </c>
      <c r="S18" s="263">
        <f>'ACP_Agri_9(ii)'!O18+ACP_MSME_10!O18+'ACP_PS_11(i)'!E18+'ACP_PS_11(i)'!J18+'ACP_PS_11(i)'!O18+'ACP_PS_11(ii)'!E18+J18+O18</f>
        <v>2613532</v>
      </c>
      <c r="T18" s="263">
        <f>'ACP_Agri_9(ii)'!P18+ACP_MSME_10!P18+'ACP_PS_11(i)'!F18+'ACP_PS_11(i)'!K18+'ACP_PS_11(i)'!P18+'ACP_PS_11(ii)'!F18+K18+P18</f>
        <v>13210404.690000003</v>
      </c>
      <c r="U18" s="262">
        <f t="shared" si="2"/>
        <v>104.36959998672708</v>
      </c>
    </row>
    <row r="19" spans="1:21" ht="12.75" customHeight="1" x14ac:dyDescent="0.3">
      <c r="A19" s="152">
        <v>13</v>
      </c>
      <c r="B19" s="109" t="s">
        <v>18</v>
      </c>
      <c r="C19" s="313">
        <v>4</v>
      </c>
      <c r="D19" s="322">
        <v>8</v>
      </c>
      <c r="E19" s="258">
        <v>0</v>
      </c>
      <c r="F19" s="258">
        <v>0</v>
      </c>
      <c r="G19" s="259">
        <f t="shared" si="0"/>
        <v>0</v>
      </c>
      <c r="H19" s="313">
        <v>11</v>
      </c>
      <c r="I19" s="322">
        <v>18</v>
      </c>
      <c r="J19" s="258">
        <v>0</v>
      </c>
      <c r="K19" s="258">
        <v>0</v>
      </c>
      <c r="L19" s="259">
        <f t="shared" si="1"/>
        <v>0</v>
      </c>
      <c r="M19" s="313">
        <v>22627</v>
      </c>
      <c r="N19" s="322">
        <v>9914</v>
      </c>
      <c r="O19" s="258">
        <v>14902</v>
      </c>
      <c r="P19" s="258">
        <v>7257.1300000000028</v>
      </c>
      <c r="Q19" s="260">
        <f>'ACP_Agri_9(ii)'!M19+ACP_MSME_10!C19+'ACP_PS_11(i)'!C19+'ACP_PS_11(i)'!H19+'ACP_PS_11(i)'!M19+'ACP_PS_11(ii)'!C19+H19+M19</f>
        <v>142836</v>
      </c>
      <c r="R19" s="260">
        <f>'ACP_Agri_9(ii)'!N19+ACP_MSME_10!D19+'ACP_PS_11(i)'!D19+'ACP_PS_11(i)'!I19+'ACP_PS_11(i)'!N19+'ACP_PS_11(ii)'!D19+I19+N19</f>
        <v>1672573</v>
      </c>
      <c r="S19" s="260">
        <f>'ACP_Agri_9(ii)'!O19+ACP_MSME_10!O19+'ACP_PS_11(i)'!E19+'ACP_PS_11(i)'!J19+'ACP_PS_11(i)'!O19+'ACP_PS_11(ii)'!E19+J19+O19</f>
        <v>118568</v>
      </c>
      <c r="T19" s="260">
        <f>'ACP_Agri_9(ii)'!P19+ACP_MSME_10!P19+'ACP_PS_11(i)'!F19+'ACP_PS_11(i)'!K19+'ACP_PS_11(i)'!P19+'ACP_PS_11(ii)'!F19+K19+P19</f>
        <v>1383794.56</v>
      </c>
      <c r="U19" s="259">
        <f t="shared" si="2"/>
        <v>82.734479152778377</v>
      </c>
    </row>
    <row r="20" spans="1:21" ht="12.75" customHeight="1" x14ac:dyDescent="0.3">
      <c r="A20" s="152">
        <v>14</v>
      </c>
      <c r="B20" s="109" t="s">
        <v>19</v>
      </c>
      <c r="C20" s="313">
        <v>21</v>
      </c>
      <c r="D20" s="322">
        <v>544</v>
      </c>
      <c r="E20" s="258">
        <v>0</v>
      </c>
      <c r="F20" s="258">
        <v>0</v>
      </c>
      <c r="G20" s="259">
        <f t="shared" si="0"/>
        <v>0</v>
      </c>
      <c r="H20" s="313">
        <v>6</v>
      </c>
      <c r="I20" s="322">
        <v>14</v>
      </c>
      <c r="J20" s="258">
        <v>0</v>
      </c>
      <c r="K20" s="258">
        <v>0</v>
      </c>
      <c r="L20" s="259">
        <f t="shared" si="1"/>
        <v>0</v>
      </c>
      <c r="M20" s="313">
        <v>146312</v>
      </c>
      <c r="N20" s="322">
        <v>82080</v>
      </c>
      <c r="O20" s="258">
        <v>26780</v>
      </c>
      <c r="P20" s="258">
        <v>14457.749999999995</v>
      </c>
      <c r="Q20" s="260">
        <f>'ACP_Agri_9(ii)'!M20+ACP_MSME_10!C20+'ACP_PS_11(i)'!C20+'ACP_PS_11(i)'!H20+'ACP_PS_11(i)'!M20+'ACP_PS_11(ii)'!C20+H20+M20</f>
        <v>222873</v>
      </c>
      <c r="R20" s="260">
        <f>'ACP_Agri_9(ii)'!N20+ACP_MSME_10!D20+'ACP_PS_11(i)'!D20+'ACP_PS_11(i)'!I20+'ACP_PS_11(i)'!N20+'ACP_PS_11(ii)'!D20+I20+N20</f>
        <v>252041</v>
      </c>
      <c r="S20" s="260">
        <f>'ACP_Agri_9(ii)'!O20+ACP_MSME_10!O20+'ACP_PS_11(i)'!E20+'ACP_PS_11(i)'!J20+'ACP_PS_11(i)'!O20+'ACP_PS_11(ii)'!E20+J20+O20</f>
        <v>190285</v>
      </c>
      <c r="T20" s="260">
        <f>'ACP_Agri_9(ii)'!P20+ACP_MSME_10!P20+'ACP_PS_11(i)'!F20+'ACP_PS_11(i)'!K20+'ACP_PS_11(i)'!P20+'ACP_PS_11(ii)'!F20+K20+P20</f>
        <v>230375.94999999995</v>
      </c>
      <c r="U20" s="259">
        <f t="shared" si="2"/>
        <v>91.404156466606608</v>
      </c>
    </row>
    <row r="21" spans="1:21" ht="12.75" customHeight="1" x14ac:dyDescent="0.3">
      <c r="A21" s="152">
        <v>15</v>
      </c>
      <c r="B21" s="109" t="s">
        <v>20</v>
      </c>
      <c r="C21" s="313">
        <v>0</v>
      </c>
      <c r="D21" s="322">
        <v>0</v>
      </c>
      <c r="E21" s="258">
        <v>0</v>
      </c>
      <c r="F21" s="258">
        <v>0</v>
      </c>
      <c r="G21" s="259">
        <v>0</v>
      </c>
      <c r="H21" s="313">
        <v>0</v>
      </c>
      <c r="I21" s="322">
        <v>0</v>
      </c>
      <c r="J21" s="258">
        <v>0</v>
      </c>
      <c r="K21" s="258">
        <v>0</v>
      </c>
      <c r="L21" s="259">
        <v>0</v>
      </c>
      <c r="M21" s="313">
        <v>0</v>
      </c>
      <c r="N21" s="322">
        <v>0</v>
      </c>
      <c r="O21" s="258">
        <v>0</v>
      </c>
      <c r="P21" s="258">
        <v>0</v>
      </c>
      <c r="Q21" s="260">
        <f>'ACP_Agri_9(ii)'!M21+ACP_MSME_10!C21+'ACP_PS_11(i)'!C21+'ACP_PS_11(i)'!H21+'ACP_PS_11(i)'!M21+'ACP_PS_11(ii)'!C21+H21+M21</f>
        <v>2023</v>
      </c>
      <c r="R21" s="260">
        <f>'ACP_Agri_9(ii)'!N21+ACP_MSME_10!D21+'ACP_PS_11(i)'!D21+'ACP_PS_11(i)'!I21+'ACP_PS_11(i)'!N21+'ACP_PS_11(ii)'!D21+I21+N21</f>
        <v>4909</v>
      </c>
      <c r="S21" s="260">
        <f>'ACP_Agri_9(ii)'!O21+ACP_MSME_10!O21+'ACP_PS_11(i)'!E21+'ACP_PS_11(i)'!J21+'ACP_PS_11(i)'!O21+'ACP_PS_11(ii)'!E21+J21+O21</f>
        <v>980</v>
      </c>
      <c r="T21" s="260">
        <f>'ACP_Agri_9(ii)'!P21+ACP_MSME_10!P21+'ACP_PS_11(i)'!F21+'ACP_PS_11(i)'!K21+'ACP_PS_11(i)'!P21+'ACP_PS_11(ii)'!F21+K21+P21</f>
        <v>5309.33</v>
      </c>
      <c r="U21" s="259">
        <f t="shared" si="2"/>
        <v>108.15502138928498</v>
      </c>
    </row>
    <row r="22" spans="1:21" ht="12.75" customHeight="1" x14ac:dyDescent="0.3">
      <c r="A22" s="152">
        <v>16</v>
      </c>
      <c r="B22" s="109" t="s">
        <v>21</v>
      </c>
      <c r="C22" s="313">
        <v>0</v>
      </c>
      <c r="D22" s="322">
        <v>0</v>
      </c>
      <c r="E22" s="258">
        <v>0</v>
      </c>
      <c r="F22" s="258">
        <v>0</v>
      </c>
      <c r="G22" s="259">
        <v>0</v>
      </c>
      <c r="H22" s="313">
        <v>0</v>
      </c>
      <c r="I22" s="322">
        <v>0</v>
      </c>
      <c r="J22" s="258">
        <v>0</v>
      </c>
      <c r="K22" s="258">
        <v>0</v>
      </c>
      <c r="L22" s="259">
        <v>0</v>
      </c>
      <c r="M22" s="313">
        <v>0</v>
      </c>
      <c r="N22" s="322">
        <v>0</v>
      </c>
      <c r="O22" s="258">
        <v>3</v>
      </c>
      <c r="P22" s="258">
        <v>980.25</v>
      </c>
      <c r="Q22" s="260">
        <f>'ACP_Agri_9(ii)'!M22+ACP_MSME_10!C22+'ACP_PS_11(i)'!C22+'ACP_PS_11(i)'!H22+'ACP_PS_11(i)'!M22+'ACP_PS_11(ii)'!C22+H22+M22</f>
        <v>107</v>
      </c>
      <c r="R22" s="260">
        <f>'ACP_Agri_9(ii)'!N22+ACP_MSME_10!D22+'ACP_PS_11(i)'!D22+'ACP_PS_11(i)'!I22+'ACP_PS_11(i)'!N22+'ACP_PS_11(ii)'!D22+I22+N22</f>
        <v>4272</v>
      </c>
      <c r="S22" s="260">
        <f>'ACP_Agri_9(ii)'!O22+ACP_MSME_10!O22+'ACP_PS_11(i)'!E22+'ACP_PS_11(i)'!J22+'ACP_PS_11(i)'!O22+'ACP_PS_11(ii)'!E22+J22+O22</f>
        <v>173</v>
      </c>
      <c r="T22" s="260">
        <f>'ACP_Agri_9(ii)'!P22+ACP_MSME_10!P22+'ACP_PS_11(i)'!F22+'ACP_PS_11(i)'!K22+'ACP_PS_11(i)'!P22+'ACP_PS_11(ii)'!F22+K22+P22</f>
        <v>7739.1800000000012</v>
      </c>
      <c r="U22" s="259">
        <f t="shared" si="2"/>
        <v>181.1605805243446</v>
      </c>
    </row>
    <row r="23" spans="1:21" ht="12.75" customHeight="1" x14ac:dyDescent="0.3">
      <c r="A23" s="152">
        <v>17</v>
      </c>
      <c r="B23" s="109" t="s">
        <v>22</v>
      </c>
      <c r="C23" s="313">
        <v>18</v>
      </c>
      <c r="D23" s="322">
        <v>1096</v>
      </c>
      <c r="E23" s="264">
        <v>8</v>
      </c>
      <c r="F23" s="264">
        <v>1660.33</v>
      </c>
      <c r="G23" s="259">
        <f>F23*100/D23</f>
        <v>151.48996350364965</v>
      </c>
      <c r="H23" s="313">
        <v>4</v>
      </c>
      <c r="I23" s="322">
        <v>10</v>
      </c>
      <c r="J23" s="258">
        <v>0</v>
      </c>
      <c r="K23" s="258">
        <v>0</v>
      </c>
      <c r="L23" s="259">
        <v>0</v>
      </c>
      <c r="M23" s="313">
        <v>2165</v>
      </c>
      <c r="N23" s="322">
        <v>725</v>
      </c>
      <c r="O23" s="258">
        <v>0</v>
      </c>
      <c r="P23" s="258">
        <v>0</v>
      </c>
      <c r="Q23" s="260">
        <f>'ACP_Agri_9(ii)'!M23+ACP_MSME_10!C23+'ACP_PS_11(i)'!C23+'ACP_PS_11(i)'!H23+'ACP_PS_11(i)'!M23+'ACP_PS_11(ii)'!C23+H23+M23</f>
        <v>59862</v>
      </c>
      <c r="R23" s="260">
        <f>'ACP_Agri_9(ii)'!N23+ACP_MSME_10!D23+'ACP_PS_11(i)'!D23+'ACP_PS_11(i)'!I23+'ACP_PS_11(i)'!N23+'ACP_PS_11(ii)'!D23+I23+N23</f>
        <v>142678</v>
      </c>
      <c r="S23" s="260">
        <f>'ACP_Agri_9(ii)'!O23+ACP_MSME_10!O23+'ACP_PS_11(i)'!E23+'ACP_PS_11(i)'!J23+'ACP_PS_11(i)'!O23+'ACP_PS_11(ii)'!E23+J23+O23</f>
        <v>53531</v>
      </c>
      <c r="T23" s="260">
        <f>'ACP_Agri_9(ii)'!P23+ACP_MSME_10!P23+'ACP_PS_11(i)'!F23+'ACP_PS_11(i)'!K23+'ACP_PS_11(i)'!P23+'ACP_PS_11(ii)'!F23+K23+P23</f>
        <v>131972.09</v>
      </c>
      <c r="U23" s="259">
        <f t="shared" si="2"/>
        <v>92.496453552755156</v>
      </c>
    </row>
    <row r="24" spans="1:21" ht="12.75" customHeight="1" x14ac:dyDescent="0.3">
      <c r="A24" s="152">
        <v>18</v>
      </c>
      <c r="B24" s="109" t="s">
        <v>23</v>
      </c>
      <c r="C24" s="313">
        <v>0</v>
      </c>
      <c r="D24" s="322">
        <v>0</v>
      </c>
      <c r="E24" s="258">
        <v>0</v>
      </c>
      <c r="F24" s="258">
        <v>0</v>
      </c>
      <c r="G24" s="259">
        <v>0</v>
      </c>
      <c r="H24" s="313">
        <v>0</v>
      </c>
      <c r="I24" s="322">
        <v>0</v>
      </c>
      <c r="J24" s="258">
        <v>0</v>
      </c>
      <c r="K24" s="258">
        <v>0</v>
      </c>
      <c r="L24" s="259">
        <v>0</v>
      </c>
      <c r="M24" s="313">
        <v>0</v>
      </c>
      <c r="N24" s="322">
        <v>0</v>
      </c>
      <c r="O24" s="258">
        <v>0</v>
      </c>
      <c r="P24" s="258">
        <v>0</v>
      </c>
      <c r="Q24" s="260">
        <f>'ACP_Agri_9(ii)'!M24+ACP_MSME_10!C24+'ACP_PS_11(i)'!C24+'ACP_PS_11(i)'!H24+'ACP_PS_11(i)'!M24+'ACP_PS_11(ii)'!C24+H24+M24</f>
        <v>17</v>
      </c>
      <c r="R24" s="260">
        <f>'ACP_Agri_9(ii)'!N24+ACP_MSME_10!D24+'ACP_PS_11(i)'!D24+'ACP_PS_11(i)'!I24+'ACP_PS_11(i)'!N24+'ACP_PS_11(ii)'!D24+I24+N24</f>
        <v>184</v>
      </c>
      <c r="S24" s="260">
        <f>'ACP_Agri_9(ii)'!O24+ACP_MSME_10!O24+'ACP_PS_11(i)'!E24+'ACP_PS_11(i)'!J24+'ACP_PS_11(i)'!O24+'ACP_PS_11(ii)'!E24+J24+O24</f>
        <v>7</v>
      </c>
      <c r="T24" s="260">
        <f>'ACP_Agri_9(ii)'!P24+ACP_MSME_10!P24+'ACP_PS_11(i)'!F24+'ACP_PS_11(i)'!K24+'ACP_PS_11(i)'!P24+'ACP_PS_11(ii)'!F24+K24+P24</f>
        <v>67.36</v>
      </c>
      <c r="U24" s="259">
        <f t="shared" si="2"/>
        <v>36.608695652173914</v>
      </c>
    </row>
    <row r="25" spans="1:21" ht="12.75" customHeight="1" x14ac:dyDescent="0.3">
      <c r="A25" s="152">
        <v>19</v>
      </c>
      <c r="B25" s="109" t="s">
        <v>24</v>
      </c>
      <c r="C25" s="313">
        <v>0</v>
      </c>
      <c r="D25" s="322">
        <v>0</v>
      </c>
      <c r="E25" s="258">
        <v>0</v>
      </c>
      <c r="F25" s="258">
        <v>0</v>
      </c>
      <c r="G25" s="259">
        <v>0</v>
      </c>
      <c r="H25" s="313">
        <v>2</v>
      </c>
      <c r="I25" s="322">
        <v>4</v>
      </c>
      <c r="J25" s="258">
        <v>0</v>
      </c>
      <c r="K25" s="258">
        <v>0</v>
      </c>
      <c r="L25" s="259">
        <v>0</v>
      </c>
      <c r="M25" s="313">
        <v>75</v>
      </c>
      <c r="N25" s="322">
        <v>40</v>
      </c>
      <c r="O25" s="258">
        <v>0</v>
      </c>
      <c r="P25" s="258">
        <v>0</v>
      </c>
      <c r="Q25" s="260">
        <f>'ACP_Agri_9(ii)'!M25+ACP_MSME_10!C25+'ACP_PS_11(i)'!C25+'ACP_PS_11(i)'!H25+'ACP_PS_11(i)'!M25+'ACP_PS_11(ii)'!C25+H25+M25</f>
        <v>13442</v>
      </c>
      <c r="R25" s="260">
        <f>'ACP_Agri_9(ii)'!N25+ACP_MSME_10!D25+'ACP_PS_11(i)'!D25+'ACP_PS_11(i)'!I25+'ACP_PS_11(i)'!N25+'ACP_PS_11(ii)'!D25+I25+N25</f>
        <v>72305</v>
      </c>
      <c r="S25" s="260">
        <f>'ACP_Agri_9(ii)'!O25+ACP_MSME_10!O25+'ACP_PS_11(i)'!E25+'ACP_PS_11(i)'!J25+'ACP_PS_11(i)'!O25+'ACP_PS_11(ii)'!E25+J25+O25</f>
        <v>9883</v>
      </c>
      <c r="T25" s="260">
        <f>'ACP_Agri_9(ii)'!P25+ACP_MSME_10!P25+'ACP_PS_11(i)'!F25+'ACP_PS_11(i)'!K25+'ACP_PS_11(i)'!P25+'ACP_PS_11(ii)'!F25+K25+P25</f>
        <v>63125.299999999996</v>
      </c>
      <c r="U25" s="259">
        <f t="shared" si="2"/>
        <v>87.304197496715304</v>
      </c>
    </row>
    <row r="26" spans="1:21" ht="12.75" customHeight="1" x14ac:dyDescent="0.3">
      <c r="A26" s="152">
        <v>20</v>
      </c>
      <c r="B26" s="109" t="s">
        <v>25</v>
      </c>
      <c r="C26" s="313">
        <v>15</v>
      </c>
      <c r="D26" s="322">
        <v>111</v>
      </c>
      <c r="E26" s="258">
        <v>2</v>
      </c>
      <c r="F26" s="258">
        <v>505.37</v>
      </c>
      <c r="G26" s="259">
        <f t="shared" ref="G26:G30" si="3">F26*100/D26</f>
        <v>455.2882882882883</v>
      </c>
      <c r="H26" s="313">
        <v>30</v>
      </c>
      <c r="I26" s="322">
        <v>630</v>
      </c>
      <c r="J26" s="258">
        <v>0</v>
      </c>
      <c r="K26" s="258">
        <v>0</v>
      </c>
      <c r="L26" s="259">
        <f t="shared" ref="L26:L34" si="4">K26*100/I26</f>
        <v>0</v>
      </c>
      <c r="M26" s="313">
        <v>12304</v>
      </c>
      <c r="N26" s="322">
        <v>8283</v>
      </c>
      <c r="O26" s="258">
        <v>10027</v>
      </c>
      <c r="P26" s="258">
        <v>4773.5499999999993</v>
      </c>
      <c r="Q26" s="260">
        <f>'ACP_Agri_9(ii)'!M26+ACP_MSME_10!C26+'ACP_PS_11(i)'!C26+'ACP_PS_11(i)'!H26+'ACP_PS_11(i)'!M26+'ACP_PS_11(ii)'!C26+H26+M26</f>
        <v>324737</v>
      </c>
      <c r="R26" s="260">
        <f>'ACP_Agri_9(ii)'!N26+ACP_MSME_10!D26+'ACP_PS_11(i)'!D26+'ACP_PS_11(i)'!I26+'ACP_PS_11(i)'!N26+'ACP_PS_11(ii)'!D26+I26+N26</f>
        <v>3697595</v>
      </c>
      <c r="S26" s="260">
        <f>'ACP_Agri_9(ii)'!O26+ACP_MSME_10!O26+'ACP_PS_11(i)'!E26+'ACP_PS_11(i)'!J26+'ACP_PS_11(i)'!O26+'ACP_PS_11(ii)'!E26+J26+O26</f>
        <v>219860</v>
      </c>
      <c r="T26" s="260">
        <f>'ACP_Agri_9(ii)'!P26+ACP_MSME_10!P26+'ACP_PS_11(i)'!F26+'ACP_PS_11(i)'!K26+'ACP_PS_11(i)'!P26+'ACP_PS_11(ii)'!F26+K26+P26</f>
        <v>3697372.5299999993</v>
      </c>
      <c r="U26" s="259">
        <f t="shared" si="2"/>
        <v>99.993983386498499</v>
      </c>
    </row>
    <row r="27" spans="1:21" ht="13.5" customHeight="1" x14ac:dyDescent="0.3">
      <c r="A27" s="152">
        <v>21</v>
      </c>
      <c r="B27" s="109" t="s">
        <v>26</v>
      </c>
      <c r="C27" s="313">
        <v>5</v>
      </c>
      <c r="D27" s="322">
        <v>6</v>
      </c>
      <c r="E27" s="260">
        <v>0</v>
      </c>
      <c r="F27" s="260">
        <v>0</v>
      </c>
      <c r="G27" s="259">
        <f t="shared" si="3"/>
        <v>0</v>
      </c>
      <c r="H27" s="313">
        <v>18</v>
      </c>
      <c r="I27" s="322">
        <v>914</v>
      </c>
      <c r="J27" s="258">
        <v>3</v>
      </c>
      <c r="K27" s="258">
        <v>1007</v>
      </c>
      <c r="L27" s="259">
        <f t="shared" si="4"/>
        <v>110.17505470459518</v>
      </c>
      <c r="M27" s="313">
        <v>4052</v>
      </c>
      <c r="N27" s="322">
        <v>3042</v>
      </c>
      <c r="O27" s="260">
        <v>2170</v>
      </c>
      <c r="P27" s="260">
        <v>269.02999999999997</v>
      </c>
      <c r="Q27" s="260">
        <f>'ACP_Agri_9(ii)'!M27+ACP_MSME_10!C27+'ACP_PS_11(i)'!C27+'ACP_PS_11(i)'!H27+'ACP_PS_11(i)'!M27+'ACP_PS_11(ii)'!C27+H27+M27</f>
        <v>206132</v>
      </c>
      <c r="R27" s="260">
        <f>'ACP_Agri_9(ii)'!N27+ACP_MSME_10!D27+'ACP_PS_11(i)'!D27+'ACP_PS_11(i)'!I27+'ACP_PS_11(i)'!N27+'ACP_PS_11(ii)'!D27+I27+N27</f>
        <v>2751577</v>
      </c>
      <c r="S27" s="260">
        <f>'ACP_Agri_9(ii)'!O27+ACP_MSME_10!O27+'ACP_PS_11(i)'!E27+'ACP_PS_11(i)'!J27+'ACP_PS_11(i)'!O27+'ACP_PS_11(ii)'!E27+J27+O27</f>
        <v>144699</v>
      </c>
      <c r="T27" s="260">
        <f>'ACP_Agri_9(ii)'!P27+ACP_MSME_10!P27+'ACP_PS_11(i)'!F27+'ACP_PS_11(i)'!K27+'ACP_PS_11(i)'!P27+'ACP_PS_11(ii)'!F27+K27+P27</f>
        <v>2483491.8499999996</v>
      </c>
      <c r="U27" s="259">
        <f t="shared" si="2"/>
        <v>90.257036237764737</v>
      </c>
    </row>
    <row r="28" spans="1:21" ht="12.75" customHeight="1" x14ac:dyDescent="0.3">
      <c r="A28" s="152">
        <v>22</v>
      </c>
      <c r="B28" s="109" t="s">
        <v>27</v>
      </c>
      <c r="C28" s="313">
        <v>52</v>
      </c>
      <c r="D28" s="322">
        <v>502</v>
      </c>
      <c r="E28" s="258">
        <v>22</v>
      </c>
      <c r="F28" s="258">
        <v>136.09</v>
      </c>
      <c r="G28" s="259">
        <f t="shared" si="3"/>
        <v>27.109561752988046</v>
      </c>
      <c r="H28" s="313">
        <v>10</v>
      </c>
      <c r="I28" s="322">
        <v>26</v>
      </c>
      <c r="J28" s="258">
        <v>13</v>
      </c>
      <c r="K28" s="258">
        <v>22.9</v>
      </c>
      <c r="L28" s="259">
        <f t="shared" si="4"/>
        <v>88.07692307692308</v>
      </c>
      <c r="M28" s="313">
        <v>681</v>
      </c>
      <c r="N28" s="322">
        <v>292</v>
      </c>
      <c r="O28" s="258">
        <v>0</v>
      </c>
      <c r="P28" s="258">
        <v>0</v>
      </c>
      <c r="Q28" s="260">
        <f>'ACP_Agri_9(ii)'!M28+ACP_MSME_10!C28+'ACP_PS_11(i)'!C28+'ACP_PS_11(i)'!H28+'ACP_PS_11(i)'!M28+'ACP_PS_11(ii)'!C28+H28+M28</f>
        <v>44560</v>
      </c>
      <c r="R28" s="260">
        <f>'ACP_Agri_9(ii)'!N28+ACP_MSME_10!D28+'ACP_PS_11(i)'!D28+'ACP_PS_11(i)'!I28+'ACP_PS_11(i)'!N28+'ACP_PS_11(ii)'!D28+I28+N28</f>
        <v>175948</v>
      </c>
      <c r="S28" s="260">
        <f>'ACP_Agri_9(ii)'!O28+ACP_MSME_10!O28+'ACP_PS_11(i)'!E28+'ACP_PS_11(i)'!J28+'ACP_PS_11(i)'!O28+'ACP_PS_11(ii)'!E28+J28+O28</f>
        <v>30567</v>
      </c>
      <c r="T28" s="260">
        <f>'ACP_Agri_9(ii)'!P28+ACP_MSME_10!P28+'ACP_PS_11(i)'!F28+'ACP_PS_11(i)'!K28+'ACP_PS_11(i)'!P28+'ACP_PS_11(ii)'!F28+K28+P28</f>
        <v>168983.81</v>
      </c>
      <c r="U28" s="259">
        <f t="shared" si="2"/>
        <v>96.041904426307767</v>
      </c>
    </row>
    <row r="29" spans="1:21" ht="12.75" customHeight="1" x14ac:dyDescent="0.3">
      <c r="A29" s="152">
        <v>23</v>
      </c>
      <c r="B29" s="109" t="s">
        <v>28</v>
      </c>
      <c r="C29" s="313">
        <v>429</v>
      </c>
      <c r="D29" s="322">
        <v>230</v>
      </c>
      <c r="E29" s="258">
        <v>0</v>
      </c>
      <c r="F29" s="258">
        <v>0</v>
      </c>
      <c r="G29" s="259">
        <f t="shared" si="3"/>
        <v>0</v>
      </c>
      <c r="H29" s="313">
        <v>15</v>
      </c>
      <c r="I29" s="322">
        <v>590</v>
      </c>
      <c r="J29" s="258">
        <v>0</v>
      </c>
      <c r="K29" s="258">
        <v>0</v>
      </c>
      <c r="L29" s="259">
        <f t="shared" si="4"/>
        <v>0</v>
      </c>
      <c r="M29" s="313">
        <v>93</v>
      </c>
      <c r="N29" s="322">
        <v>77</v>
      </c>
      <c r="O29" s="258">
        <v>0</v>
      </c>
      <c r="P29" s="258">
        <v>0</v>
      </c>
      <c r="Q29" s="260">
        <f>'ACP_Agri_9(ii)'!M29+ACP_MSME_10!C29+'ACP_PS_11(i)'!C29+'ACP_PS_11(i)'!H29+'ACP_PS_11(i)'!M29+'ACP_PS_11(ii)'!C29+H29+M29</f>
        <v>95225</v>
      </c>
      <c r="R29" s="260">
        <f>'ACP_Agri_9(ii)'!N29+ACP_MSME_10!D29+'ACP_PS_11(i)'!D29+'ACP_PS_11(i)'!I29+'ACP_PS_11(i)'!N29+'ACP_PS_11(ii)'!D29+I29+N29</f>
        <v>371687</v>
      </c>
      <c r="S29" s="260">
        <f>'ACP_Agri_9(ii)'!O29+ACP_MSME_10!O29+'ACP_PS_11(i)'!E29+'ACP_PS_11(i)'!J29+'ACP_PS_11(i)'!O29+'ACP_PS_11(ii)'!E29+J29+O29</f>
        <v>80829</v>
      </c>
      <c r="T29" s="260">
        <f>'ACP_Agri_9(ii)'!P29+ACP_MSME_10!P29+'ACP_PS_11(i)'!F29+'ACP_PS_11(i)'!K29+'ACP_PS_11(i)'!P29+'ACP_PS_11(ii)'!F29+K29+P29</f>
        <v>345909.43999999994</v>
      </c>
      <c r="U29" s="259">
        <f t="shared" si="2"/>
        <v>93.064713051572937</v>
      </c>
    </row>
    <row r="30" spans="1:21" ht="12.75" customHeight="1" x14ac:dyDescent="0.3">
      <c r="A30" s="152">
        <v>24</v>
      </c>
      <c r="B30" s="109" t="s">
        <v>29</v>
      </c>
      <c r="C30" s="313">
        <v>7</v>
      </c>
      <c r="D30" s="322">
        <v>4</v>
      </c>
      <c r="E30" s="258">
        <v>12</v>
      </c>
      <c r="F30" s="258">
        <v>5.5</v>
      </c>
      <c r="G30" s="259">
        <f t="shared" si="3"/>
        <v>137.5</v>
      </c>
      <c r="H30" s="313">
        <v>2</v>
      </c>
      <c r="I30" s="322">
        <v>4</v>
      </c>
      <c r="J30" s="258">
        <v>0</v>
      </c>
      <c r="K30" s="258">
        <v>0</v>
      </c>
      <c r="L30" s="259">
        <f t="shared" si="4"/>
        <v>0</v>
      </c>
      <c r="M30" s="313">
        <v>6737</v>
      </c>
      <c r="N30" s="322">
        <v>3190</v>
      </c>
      <c r="O30" s="258">
        <v>2772</v>
      </c>
      <c r="P30" s="258">
        <v>1186.1200000000001</v>
      </c>
      <c r="Q30" s="260">
        <f>'ACP_Agri_9(ii)'!M30+ACP_MSME_10!C30+'ACP_PS_11(i)'!C30+'ACP_PS_11(i)'!H30+'ACP_PS_11(i)'!M30+'ACP_PS_11(ii)'!C30+H30+M30</f>
        <v>440237</v>
      </c>
      <c r="R30" s="260">
        <f>'ACP_Agri_9(ii)'!N30+ACP_MSME_10!D30+'ACP_PS_11(i)'!D30+'ACP_PS_11(i)'!I30+'ACP_PS_11(i)'!N30+'ACP_PS_11(ii)'!D30+I30+N30</f>
        <v>771191</v>
      </c>
      <c r="S30" s="260">
        <f>'ACP_Agri_9(ii)'!O30+ACP_MSME_10!O30+'ACP_PS_11(i)'!E30+'ACP_PS_11(i)'!J30+'ACP_PS_11(i)'!O30+'ACP_PS_11(ii)'!E30+J30+O30</f>
        <v>189642</v>
      </c>
      <c r="T30" s="260">
        <f>'ACP_Agri_9(ii)'!P30+ACP_MSME_10!P30+'ACP_PS_11(i)'!F30+'ACP_PS_11(i)'!K30+'ACP_PS_11(i)'!P30+'ACP_PS_11(ii)'!F30+K30+P30</f>
        <v>570452.55000000005</v>
      </c>
      <c r="U30" s="259">
        <f t="shared" si="2"/>
        <v>73.970332900669234</v>
      </c>
    </row>
    <row r="31" spans="1:21" ht="12.75" customHeight="1" x14ac:dyDescent="0.3">
      <c r="A31" s="152">
        <v>25</v>
      </c>
      <c r="B31" s="109" t="s">
        <v>30</v>
      </c>
      <c r="C31" s="313">
        <v>0</v>
      </c>
      <c r="D31" s="322">
        <v>0</v>
      </c>
      <c r="E31" s="258">
        <v>0</v>
      </c>
      <c r="F31" s="258">
        <v>0</v>
      </c>
      <c r="G31" s="259">
        <v>0</v>
      </c>
      <c r="H31" s="313">
        <v>0</v>
      </c>
      <c r="I31" s="322">
        <v>0</v>
      </c>
      <c r="J31" s="258">
        <v>0</v>
      </c>
      <c r="K31" s="258">
        <v>0</v>
      </c>
      <c r="L31" s="259">
        <v>0</v>
      </c>
      <c r="M31" s="313">
        <v>9</v>
      </c>
      <c r="N31" s="322">
        <v>51</v>
      </c>
      <c r="O31" s="258">
        <v>62</v>
      </c>
      <c r="P31" s="258">
        <v>330.61</v>
      </c>
      <c r="Q31" s="260">
        <f>'ACP_Agri_9(ii)'!M31+ACP_MSME_10!C31+'ACP_PS_11(i)'!C31+'ACP_PS_11(i)'!H31+'ACP_PS_11(i)'!M31+'ACP_PS_11(ii)'!C31+H31+M31</f>
        <v>116</v>
      </c>
      <c r="R31" s="260">
        <f>'ACP_Agri_9(ii)'!N31+ACP_MSME_10!D31+'ACP_PS_11(i)'!D31+'ACP_PS_11(i)'!I31+'ACP_PS_11(i)'!N31+'ACP_PS_11(ii)'!D31+I31+N31</f>
        <v>1089</v>
      </c>
      <c r="S31" s="260">
        <f>'ACP_Agri_9(ii)'!O31+ACP_MSME_10!O31+'ACP_PS_11(i)'!E31+'ACP_PS_11(i)'!J31+'ACP_PS_11(i)'!O31+'ACP_PS_11(ii)'!E31+J31+O31</f>
        <v>138</v>
      </c>
      <c r="T31" s="260">
        <f>'ACP_Agri_9(ii)'!P31+ACP_MSME_10!P31+'ACP_PS_11(i)'!F31+'ACP_PS_11(i)'!K31+'ACP_PS_11(i)'!P31+'ACP_PS_11(ii)'!F31+K31+P31</f>
        <v>1897.19</v>
      </c>
      <c r="U31" s="259">
        <f t="shared" si="2"/>
        <v>174.2139577594123</v>
      </c>
    </row>
    <row r="32" spans="1:21" ht="12.75" customHeight="1" x14ac:dyDescent="0.3">
      <c r="A32" s="152">
        <v>26</v>
      </c>
      <c r="B32" s="109" t="s">
        <v>31</v>
      </c>
      <c r="C32" s="313">
        <v>0</v>
      </c>
      <c r="D32" s="322">
        <v>0</v>
      </c>
      <c r="E32" s="258">
        <v>0</v>
      </c>
      <c r="F32" s="258">
        <v>0</v>
      </c>
      <c r="G32" s="259">
        <v>0</v>
      </c>
      <c r="H32" s="313">
        <v>2</v>
      </c>
      <c r="I32" s="322">
        <v>6</v>
      </c>
      <c r="J32" s="258">
        <v>0</v>
      </c>
      <c r="K32" s="258">
        <v>0</v>
      </c>
      <c r="L32" s="259">
        <v>0</v>
      </c>
      <c r="M32" s="313">
        <v>1</v>
      </c>
      <c r="N32" s="322">
        <v>1</v>
      </c>
      <c r="O32" s="258">
        <v>3</v>
      </c>
      <c r="P32" s="258">
        <v>0.7</v>
      </c>
      <c r="Q32" s="260">
        <f>'ACP_Agri_9(ii)'!M32+ACP_MSME_10!C32+'ACP_PS_11(i)'!C32+'ACP_PS_11(i)'!H32+'ACP_PS_11(i)'!M32+'ACP_PS_11(ii)'!C32+H32+M32</f>
        <v>381</v>
      </c>
      <c r="R32" s="260">
        <f>'ACP_Agri_9(ii)'!N32+ACP_MSME_10!D32+'ACP_PS_11(i)'!D32+'ACP_PS_11(i)'!I32+'ACP_PS_11(i)'!N32+'ACP_PS_11(ii)'!D32+I32+N32</f>
        <v>10398</v>
      </c>
      <c r="S32" s="260">
        <f>'ACP_Agri_9(ii)'!O32+ACP_MSME_10!O32+'ACP_PS_11(i)'!E32+'ACP_PS_11(i)'!J32+'ACP_PS_11(i)'!O32+'ACP_PS_11(ii)'!E32+J32+O32</f>
        <v>451</v>
      </c>
      <c r="T32" s="260">
        <f>'ACP_Agri_9(ii)'!P32+ACP_MSME_10!P32+'ACP_PS_11(i)'!F32+'ACP_PS_11(i)'!K32+'ACP_PS_11(i)'!P32+'ACP_PS_11(ii)'!F32+K32+P32</f>
        <v>8241.06</v>
      </c>
      <c r="U32" s="259">
        <f t="shared" si="2"/>
        <v>79.256203115983837</v>
      </c>
    </row>
    <row r="33" spans="1:21" ht="12.75" customHeight="1" x14ac:dyDescent="0.3">
      <c r="A33" s="152">
        <v>27</v>
      </c>
      <c r="B33" s="109" t="s">
        <v>32</v>
      </c>
      <c r="C33" s="313">
        <v>0</v>
      </c>
      <c r="D33" s="322">
        <v>0</v>
      </c>
      <c r="E33" s="258">
        <v>0</v>
      </c>
      <c r="F33" s="258">
        <v>0</v>
      </c>
      <c r="G33" s="259">
        <v>0</v>
      </c>
      <c r="H33" s="313">
        <v>0</v>
      </c>
      <c r="I33" s="322">
        <v>0</v>
      </c>
      <c r="J33" s="258">
        <v>0</v>
      </c>
      <c r="K33" s="258">
        <v>0</v>
      </c>
      <c r="L33" s="259">
        <v>0</v>
      </c>
      <c r="M33" s="313">
        <v>0</v>
      </c>
      <c r="N33" s="322">
        <v>0</v>
      </c>
      <c r="O33" s="258">
        <v>4</v>
      </c>
      <c r="P33" s="258">
        <v>1.1499999999999999</v>
      </c>
      <c r="Q33" s="260">
        <f>'ACP_Agri_9(ii)'!M33+ACP_MSME_10!C33+'ACP_PS_11(i)'!C33+'ACP_PS_11(i)'!H33+'ACP_PS_11(i)'!M33+'ACP_PS_11(ii)'!C33+H33+M33</f>
        <v>83</v>
      </c>
      <c r="R33" s="260">
        <f>'ACP_Agri_9(ii)'!N33+ACP_MSME_10!D33+'ACP_PS_11(i)'!D33+'ACP_PS_11(i)'!I33+'ACP_PS_11(i)'!N33+'ACP_PS_11(ii)'!D33+I33+N33</f>
        <v>4135</v>
      </c>
      <c r="S33" s="260">
        <f>'ACP_Agri_9(ii)'!O33+ACP_MSME_10!O33+'ACP_PS_11(i)'!E33+'ACP_PS_11(i)'!J33+'ACP_PS_11(i)'!O33+'ACP_PS_11(ii)'!E33+J33+O33</f>
        <v>268</v>
      </c>
      <c r="T33" s="260">
        <f>'ACP_Agri_9(ii)'!P33+ACP_MSME_10!P33+'ACP_PS_11(i)'!F33+'ACP_PS_11(i)'!K33+'ACP_PS_11(i)'!P33+'ACP_PS_11(ii)'!F33+K33+P33</f>
        <v>7164.28</v>
      </c>
      <c r="U33" s="259">
        <f t="shared" si="2"/>
        <v>173.25949214026602</v>
      </c>
    </row>
    <row r="34" spans="1:21" ht="12.75" customHeight="1" x14ac:dyDescent="0.3">
      <c r="A34" s="152">
        <v>28</v>
      </c>
      <c r="B34" s="109" t="s">
        <v>33</v>
      </c>
      <c r="C34" s="313">
        <v>0</v>
      </c>
      <c r="D34" s="322">
        <v>0</v>
      </c>
      <c r="E34" s="258">
        <v>0</v>
      </c>
      <c r="F34" s="258">
        <v>0</v>
      </c>
      <c r="G34" s="259">
        <v>0</v>
      </c>
      <c r="H34" s="313">
        <v>2</v>
      </c>
      <c r="I34" s="322">
        <v>4</v>
      </c>
      <c r="J34" s="258">
        <v>0</v>
      </c>
      <c r="K34" s="258">
        <v>0</v>
      </c>
      <c r="L34" s="259">
        <f t="shared" si="4"/>
        <v>0</v>
      </c>
      <c r="M34" s="313">
        <v>14646</v>
      </c>
      <c r="N34" s="322">
        <v>5926</v>
      </c>
      <c r="O34" s="258">
        <v>1314</v>
      </c>
      <c r="P34" s="258">
        <v>629.69999999999993</v>
      </c>
      <c r="Q34" s="260">
        <f>'ACP_Agri_9(ii)'!M34+ACP_MSME_10!C34+'ACP_PS_11(i)'!C34+'ACP_PS_11(i)'!H34+'ACP_PS_11(i)'!M34+'ACP_PS_11(ii)'!C34+H34+M34</f>
        <v>145995</v>
      </c>
      <c r="R34" s="260">
        <f>'ACP_Agri_9(ii)'!N34+ACP_MSME_10!D34+'ACP_PS_11(i)'!D34+'ACP_PS_11(i)'!I34+'ACP_PS_11(i)'!N34+'ACP_PS_11(ii)'!D34+I34+N34</f>
        <v>827012</v>
      </c>
      <c r="S34" s="260">
        <f>'ACP_Agri_9(ii)'!O34+ACP_MSME_10!O34+'ACP_PS_11(i)'!E34+'ACP_PS_11(i)'!J34+'ACP_PS_11(i)'!O34+'ACP_PS_11(ii)'!E34+J34+O34</f>
        <v>107064</v>
      </c>
      <c r="T34" s="260">
        <f>'ACP_Agri_9(ii)'!P34+ACP_MSME_10!P34+'ACP_PS_11(i)'!F34+'ACP_PS_11(i)'!K34+'ACP_PS_11(i)'!P34+'ACP_PS_11(ii)'!F34+K34+P34</f>
        <v>841618.02999999991</v>
      </c>
      <c r="U34" s="259">
        <f t="shared" si="2"/>
        <v>101.76612068506864</v>
      </c>
    </row>
    <row r="35" spans="1:21" ht="12.75" customHeight="1" x14ac:dyDescent="0.3">
      <c r="A35" s="152">
        <v>29</v>
      </c>
      <c r="B35" s="109" t="s">
        <v>34</v>
      </c>
      <c r="C35" s="313">
        <v>0</v>
      </c>
      <c r="D35" s="322">
        <v>0</v>
      </c>
      <c r="E35" s="258">
        <v>0</v>
      </c>
      <c r="F35" s="258">
        <v>0</v>
      </c>
      <c r="G35" s="259">
        <v>0</v>
      </c>
      <c r="H35" s="313">
        <v>0</v>
      </c>
      <c r="I35" s="322">
        <v>0</v>
      </c>
      <c r="J35" s="258">
        <v>0</v>
      </c>
      <c r="K35" s="258">
        <v>0</v>
      </c>
      <c r="L35" s="259">
        <v>0</v>
      </c>
      <c r="M35" s="313">
        <v>295</v>
      </c>
      <c r="N35" s="322">
        <v>138</v>
      </c>
      <c r="O35" s="258">
        <v>110</v>
      </c>
      <c r="P35" s="258">
        <v>47.05</v>
      </c>
      <c r="Q35" s="260">
        <v>8514</v>
      </c>
      <c r="R35" s="260">
        <v>6565</v>
      </c>
      <c r="S35" s="260">
        <v>1282</v>
      </c>
      <c r="T35" s="260">
        <v>6314.8499999999995</v>
      </c>
      <c r="U35" s="259">
        <f t="shared" si="2"/>
        <v>96.189642041127186</v>
      </c>
    </row>
    <row r="36" spans="1:21" ht="12.75" customHeight="1" x14ac:dyDescent="0.3">
      <c r="A36" s="152">
        <v>30</v>
      </c>
      <c r="B36" s="109" t="s">
        <v>35</v>
      </c>
      <c r="C36" s="313">
        <v>0</v>
      </c>
      <c r="D36" s="322">
        <v>0</v>
      </c>
      <c r="E36" s="258">
        <v>0</v>
      </c>
      <c r="F36" s="258">
        <v>0</v>
      </c>
      <c r="G36" s="259">
        <v>0</v>
      </c>
      <c r="H36" s="313">
        <v>0</v>
      </c>
      <c r="I36" s="322">
        <v>0</v>
      </c>
      <c r="J36" s="258">
        <v>0</v>
      </c>
      <c r="K36" s="258">
        <v>0</v>
      </c>
      <c r="L36" s="259">
        <v>0</v>
      </c>
      <c r="M36" s="313">
        <v>1812</v>
      </c>
      <c r="N36" s="322">
        <v>576</v>
      </c>
      <c r="O36" s="258">
        <v>1515</v>
      </c>
      <c r="P36" s="258">
        <v>857.46</v>
      </c>
      <c r="Q36" s="260">
        <f>'ACP_Agri_9(ii)'!M36+ACP_MSME_10!C36+'ACP_PS_11(i)'!C36+'ACP_PS_11(i)'!H36+'ACP_PS_11(i)'!M36+'ACP_PS_11(ii)'!C36+H36+M36</f>
        <v>61854</v>
      </c>
      <c r="R36" s="260">
        <f>'ACP_Agri_9(ii)'!N36+ACP_MSME_10!D36+'ACP_PS_11(i)'!D36+'ACP_PS_11(i)'!I36+'ACP_PS_11(i)'!N36+'ACP_PS_11(ii)'!D36+I36+N36</f>
        <v>83084</v>
      </c>
      <c r="S36" s="260">
        <f>'ACP_Agri_9(ii)'!O36+ACP_MSME_10!O36+'ACP_PS_11(i)'!E36+'ACP_PS_11(i)'!J36+'ACP_PS_11(i)'!O36+'ACP_PS_11(ii)'!E36+J36+O36</f>
        <v>78468</v>
      </c>
      <c r="T36" s="260">
        <f>'ACP_Agri_9(ii)'!P36+ACP_MSME_10!P36+'ACP_PS_11(i)'!F36+'ACP_PS_11(i)'!K36+'ACP_PS_11(i)'!P36+'ACP_PS_11(ii)'!F36+K36+P36</f>
        <v>112741.95</v>
      </c>
      <c r="U36" s="259">
        <f t="shared" si="2"/>
        <v>135.69634345963121</v>
      </c>
    </row>
    <row r="37" spans="1:21" ht="12.75" customHeight="1" x14ac:dyDescent="0.3">
      <c r="A37" s="152">
        <v>31</v>
      </c>
      <c r="B37" s="109" t="s">
        <v>36</v>
      </c>
      <c r="C37" s="313">
        <v>0</v>
      </c>
      <c r="D37" s="322">
        <v>0</v>
      </c>
      <c r="E37" s="258">
        <v>0</v>
      </c>
      <c r="F37" s="258">
        <v>0</v>
      </c>
      <c r="G37" s="259">
        <v>0</v>
      </c>
      <c r="H37" s="313">
        <v>0</v>
      </c>
      <c r="I37" s="322">
        <v>0</v>
      </c>
      <c r="J37" s="258">
        <v>0</v>
      </c>
      <c r="K37" s="258">
        <v>0</v>
      </c>
      <c r="L37" s="259">
        <v>0</v>
      </c>
      <c r="M37" s="313">
        <v>4</v>
      </c>
      <c r="N37" s="322">
        <v>90</v>
      </c>
      <c r="O37" s="258">
        <v>21</v>
      </c>
      <c r="P37" s="258">
        <v>376.71000000000004</v>
      </c>
      <c r="Q37" s="260">
        <f>'ACP_Agri_9(ii)'!M37+ACP_MSME_10!C37+'ACP_PS_11(i)'!C37+'ACP_PS_11(i)'!H37+'ACP_PS_11(i)'!M37+'ACP_PS_11(ii)'!C37+H37+M37</f>
        <v>1197</v>
      </c>
      <c r="R37" s="260">
        <f>'ACP_Agri_9(ii)'!N37+ACP_MSME_10!D37+'ACP_PS_11(i)'!D37+'ACP_PS_11(i)'!I37+'ACP_PS_11(i)'!N37+'ACP_PS_11(ii)'!D37+I37+N37</f>
        <v>7698</v>
      </c>
      <c r="S37" s="260">
        <f>'ACP_Agri_9(ii)'!O37+ACP_MSME_10!O37+'ACP_PS_11(i)'!E37+'ACP_PS_11(i)'!J37+'ACP_PS_11(i)'!O37+'ACP_PS_11(ii)'!E37+J37+O37</f>
        <v>788</v>
      </c>
      <c r="T37" s="260">
        <f>'ACP_Agri_9(ii)'!P37+ACP_MSME_10!P37+'ACP_PS_11(i)'!F37+'ACP_PS_11(i)'!K37+'ACP_PS_11(i)'!P37+'ACP_PS_11(ii)'!F37+K37+P37</f>
        <v>4269.42</v>
      </c>
      <c r="U37" s="259">
        <f t="shared" si="2"/>
        <v>55.461418550272796</v>
      </c>
    </row>
    <row r="38" spans="1:21" ht="12.75" customHeight="1" x14ac:dyDescent="0.3">
      <c r="A38" s="152">
        <v>32</v>
      </c>
      <c r="B38" s="109" t="s">
        <v>38</v>
      </c>
      <c r="C38" s="313">
        <v>0</v>
      </c>
      <c r="D38" s="322">
        <v>0</v>
      </c>
      <c r="E38" s="258">
        <v>0</v>
      </c>
      <c r="F38" s="258">
        <v>0</v>
      </c>
      <c r="G38" s="259">
        <v>0</v>
      </c>
      <c r="H38" s="313">
        <v>0</v>
      </c>
      <c r="I38" s="322">
        <v>0</v>
      </c>
      <c r="J38" s="258">
        <v>0</v>
      </c>
      <c r="K38" s="258">
        <v>0</v>
      </c>
      <c r="L38" s="259">
        <v>0</v>
      </c>
      <c r="M38" s="313">
        <v>0</v>
      </c>
      <c r="N38" s="322">
        <v>0</v>
      </c>
      <c r="O38" s="258">
        <v>0</v>
      </c>
      <c r="P38" s="258">
        <v>0</v>
      </c>
      <c r="Q38" s="260">
        <f>'ACP_Agri_9(ii)'!M38+ACP_MSME_10!C38+'ACP_PS_11(i)'!C38+'ACP_PS_11(i)'!H38+'ACP_PS_11(i)'!M38+'ACP_PS_11(ii)'!C38+H38+M38</f>
        <v>974</v>
      </c>
      <c r="R38" s="260">
        <f>'ACP_Agri_9(ii)'!N38+ACP_MSME_10!D38+'ACP_PS_11(i)'!D38+'ACP_PS_11(i)'!I38+'ACP_PS_11(i)'!N38+'ACP_PS_11(ii)'!D38+I38+N38</f>
        <v>3906</v>
      </c>
      <c r="S38" s="260">
        <f>'ACP_Agri_9(ii)'!O38+ACP_MSME_10!O38+'ACP_PS_11(i)'!E38+'ACP_PS_11(i)'!J38+'ACP_PS_11(i)'!O38+'ACP_PS_11(ii)'!E38+J38+O38</f>
        <v>1013</v>
      </c>
      <c r="T38" s="260">
        <f>'ACP_Agri_9(ii)'!P38+ACP_MSME_10!P38+'ACP_PS_11(i)'!F38+'ACP_PS_11(i)'!K38+'ACP_PS_11(i)'!P38+'ACP_PS_11(ii)'!F38+K38+P38</f>
        <v>3955.9</v>
      </c>
      <c r="U38" s="259">
        <f t="shared" si="2"/>
        <v>101.27752176139273</v>
      </c>
    </row>
    <row r="39" spans="1:21" ht="12.75" customHeight="1" x14ac:dyDescent="0.3">
      <c r="A39" s="152">
        <v>33</v>
      </c>
      <c r="B39" s="109" t="s">
        <v>39</v>
      </c>
      <c r="C39" s="313">
        <v>0</v>
      </c>
      <c r="D39" s="322">
        <v>0</v>
      </c>
      <c r="E39" s="258">
        <v>0</v>
      </c>
      <c r="F39" s="258">
        <v>0</v>
      </c>
      <c r="G39" s="259">
        <v>0</v>
      </c>
      <c r="H39" s="313">
        <v>2</v>
      </c>
      <c r="I39" s="322">
        <v>4</v>
      </c>
      <c r="J39" s="258">
        <v>0</v>
      </c>
      <c r="K39" s="258">
        <v>0</v>
      </c>
      <c r="L39" s="259">
        <v>0</v>
      </c>
      <c r="M39" s="313">
        <v>584</v>
      </c>
      <c r="N39" s="322">
        <v>1930</v>
      </c>
      <c r="O39" s="258">
        <v>17</v>
      </c>
      <c r="P39" s="258">
        <v>8.52</v>
      </c>
      <c r="Q39" s="260">
        <f>'ACP_Agri_9(ii)'!M39+ACP_MSME_10!C39+'ACP_PS_11(i)'!C39+'ACP_PS_11(i)'!H39+'ACP_PS_11(i)'!M39+'ACP_PS_11(ii)'!C39+H39+M39</f>
        <v>66489</v>
      </c>
      <c r="R39" s="260">
        <f>'ACP_Agri_9(ii)'!N39+ACP_MSME_10!D39+'ACP_PS_11(i)'!D39+'ACP_PS_11(i)'!I39+'ACP_PS_11(i)'!N39+'ACP_PS_11(ii)'!D39+I39+N39</f>
        <v>483805</v>
      </c>
      <c r="S39" s="260">
        <f>'ACP_Agri_9(ii)'!O39+ACP_MSME_10!O39+'ACP_PS_11(i)'!E39+'ACP_PS_11(i)'!J39+'ACP_PS_11(i)'!O39+'ACP_PS_11(ii)'!E39+J39+O39</f>
        <v>54727</v>
      </c>
      <c r="T39" s="260">
        <f>'ACP_Agri_9(ii)'!P39+ACP_MSME_10!P39+'ACP_PS_11(i)'!F39+'ACP_PS_11(i)'!K39+'ACP_PS_11(i)'!P39+'ACP_PS_11(ii)'!F39+K39+P39</f>
        <v>473930.44999999995</v>
      </c>
      <c r="U39" s="259">
        <f t="shared" si="2"/>
        <v>97.958981407798575</v>
      </c>
    </row>
    <row r="40" spans="1:21" s="132" customFormat="1" ht="12.75" customHeight="1" x14ac:dyDescent="0.3">
      <c r="A40" s="151"/>
      <c r="B40" s="156" t="s">
        <v>103</v>
      </c>
      <c r="C40" s="315">
        <f>SUM(C19:C39)</f>
        <v>551</v>
      </c>
      <c r="D40" s="319">
        <f>SUM(D19:D39)</f>
        <v>2501</v>
      </c>
      <c r="E40" s="261">
        <f>SUM(E19:E39)</f>
        <v>44</v>
      </c>
      <c r="F40" s="261">
        <f>SUM(F19:F39)</f>
        <v>2307.29</v>
      </c>
      <c r="G40" s="262">
        <f t="shared" ref="G40:G43" si="5">F40*100/D40</f>
        <v>92.254698120751698</v>
      </c>
      <c r="H40" s="315">
        <f>SUM(H19:H39)</f>
        <v>104</v>
      </c>
      <c r="I40" s="319">
        <f>SUM(I19:I39)</f>
        <v>2224</v>
      </c>
      <c r="J40" s="261">
        <f>SUM(J19:J39)</f>
        <v>16</v>
      </c>
      <c r="K40" s="261">
        <f>SUM(K19:K39)</f>
        <v>1029.9000000000001</v>
      </c>
      <c r="L40" s="262">
        <f t="shared" ref="L40:L46" si="6">K40*100/I40</f>
        <v>46.308453237410077</v>
      </c>
      <c r="M40" s="315">
        <f>SUM(M19:M39)</f>
        <v>212397</v>
      </c>
      <c r="N40" s="319">
        <f>SUM(N19:N39)</f>
        <v>116355</v>
      </c>
      <c r="O40" s="261">
        <f>SUM(O19:O39)</f>
        <v>59700</v>
      </c>
      <c r="P40" s="261">
        <f>SUM(P19:P39)</f>
        <v>31175.729999999996</v>
      </c>
      <c r="Q40" s="263">
        <f>'ACP_Agri_9(ii)'!M40+ACP_MSME_10!C40+'ACP_PS_11(i)'!C40+'ACP_PS_11(i)'!H40+'ACP_PS_11(i)'!M40+'ACP_PS_11(ii)'!C40+H40+M40</f>
        <v>1837654</v>
      </c>
      <c r="R40" s="263">
        <f>'ACP_Agri_9(ii)'!N40+ACP_MSME_10!D40+'ACP_PS_11(i)'!D40+'ACP_PS_11(i)'!I40+'ACP_PS_11(i)'!N40+'ACP_PS_11(ii)'!D40+I40+N40</f>
        <v>11344652</v>
      </c>
      <c r="S40" s="263">
        <f>'ACP_Agri_9(ii)'!O40+ACP_MSME_10!O40+'ACP_PS_11(i)'!E40+'ACP_PS_11(i)'!J40+'ACP_PS_11(i)'!O40+'ACP_PS_11(ii)'!E40+J40+O40</f>
        <v>1298293</v>
      </c>
      <c r="T40" s="263">
        <f>'ACP_Agri_9(ii)'!P40+ACP_MSME_10!P40+'ACP_PS_11(i)'!F40+'ACP_PS_11(i)'!K40+'ACP_PS_11(i)'!P40+'ACP_PS_11(ii)'!F40+K40+P40</f>
        <v>10574305.069999998</v>
      </c>
      <c r="U40" s="262">
        <f t="shared" si="2"/>
        <v>93.209602815494023</v>
      </c>
    </row>
    <row r="41" spans="1:21" s="132" customFormat="1" ht="12.75" customHeight="1" x14ac:dyDescent="0.3">
      <c r="A41" s="151"/>
      <c r="B41" s="156" t="s">
        <v>41</v>
      </c>
      <c r="C41" s="316">
        <f>C40+C18</f>
        <v>785</v>
      </c>
      <c r="D41" s="320">
        <f>D40+D18</f>
        <v>13952</v>
      </c>
      <c r="E41" s="261">
        <f>E40+E18</f>
        <v>91</v>
      </c>
      <c r="F41" s="261">
        <f>F40+F18</f>
        <v>12480.489999999998</v>
      </c>
      <c r="G41" s="262">
        <f t="shared" si="5"/>
        <v>89.45305332568806</v>
      </c>
      <c r="H41" s="316">
        <f>H40+H18</f>
        <v>1075</v>
      </c>
      <c r="I41" s="320">
        <f>I40+I18</f>
        <v>15781</v>
      </c>
      <c r="J41" s="261">
        <f>J40+J18</f>
        <v>41486</v>
      </c>
      <c r="K41" s="261">
        <f>K40+K18</f>
        <v>77762.539999999979</v>
      </c>
      <c r="L41" s="262">
        <f t="shared" si="6"/>
        <v>492.76053482035348</v>
      </c>
      <c r="M41" s="316">
        <f>M40+M18</f>
        <v>243749</v>
      </c>
      <c r="N41" s="320">
        <f>N40+N18</f>
        <v>195106</v>
      </c>
      <c r="O41" s="261">
        <f>O40+O18</f>
        <v>83483</v>
      </c>
      <c r="P41" s="261">
        <f>P40+P18</f>
        <v>118677.96999999997</v>
      </c>
      <c r="Q41" s="263">
        <f>'ACP_Agri_9(ii)'!M41+ACP_MSME_10!C41+'ACP_PS_11(i)'!C41+'ACP_PS_11(i)'!H41+'ACP_PS_11(i)'!M41+'ACP_PS_11(ii)'!C41+H41+M41</f>
        <v>5061649</v>
      </c>
      <c r="R41" s="263">
        <f>'ACP_Agri_9(ii)'!N41+ACP_MSME_10!D41+'ACP_PS_11(i)'!D41+'ACP_PS_11(i)'!I41+'ACP_PS_11(i)'!N41+'ACP_PS_11(ii)'!D41+I41+N41</f>
        <v>24001982</v>
      </c>
      <c r="S41" s="263">
        <f>'ACP_Agri_9(ii)'!O41+ACP_MSME_10!O41+'ACP_PS_11(i)'!E41+'ACP_PS_11(i)'!J41+'ACP_PS_11(i)'!O41+'ACP_PS_11(ii)'!E41+J41+O41</f>
        <v>3911825</v>
      </c>
      <c r="T41" s="263">
        <f>'ACP_Agri_9(ii)'!P41+ACP_MSME_10!P41+'ACP_PS_11(i)'!F41+'ACP_PS_11(i)'!K41+'ACP_PS_11(i)'!P41+'ACP_PS_11(ii)'!F41+K41+P41</f>
        <v>23784709.759999994</v>
      </c>
      <c r="U41" s="262">
        <f t="shared" si="2"/>
        <v>99.094773756600574</v>
      </c>
    </row>
    <row r="42" spans="1:21" ht="12.75" customHeight="1" x14ac:dyDescent="0.3">
      <c r="A42" s="152">
        <v>34</v>
      </c>
      <c r="B42" s="153" t="s">
        <v>43</v>
      </c>
      <c r="C42" s="313">
        <v>11</v>
      </c>
      <c r="D42" s="322">
        <v>217</v>
      </c>
      <c r="E42" s="258">
        <v>12</v>
      </c>
      <c r="F42" s="258">
        <v>860.8</v>
      </c>
      <c r="G42" s="259">
        <f t="shared" si="5"/>
        <v>396.68202764976957</v>
      </c>
      <c r="H42" s="313">
        <v>139</v>
      </c>
      <c r="I42" s="322">
        <v>337</v>
      </c>
      <c r="J42" s="258">
        <v>531</v>
      </c>
      <c r="K42" s="258">
        <v>1248.54</v>
      </c>
      <c r="L42" s="259">
        <f t="shared" si="6"/>
        <v>370.486646884273</v>
      </c>
      <c r="M42" s="313">
        <v>80704</v>
      </c>
      <c r="N42" s="322">
        <v>132088</v>
      </c>
      <c r="O42" s="258">
        <v>73831</v>
      </c>
      <c r="P42" s="258">
        <v>180470.6099999999</v>
      </c>
      <c r="Q42" s="260">
        <f>'ACP_Agri_9(ii)'!M42+ACP_MSME_10!C42+'ACP_PS_11(i)'!C42+'ACP_PS_11(i)'!H42+'ACP_PS_11(i)'!M42+'ACP_PS_11(ii)'!C42+H42+M42</f>
        <v>813428</v>
      </c>
      <c r="R42" s="260">
        <f>'ACP_Agri_9(ii)'!N42+ACP_MSME_10!D42+'ACP_PS_11(i)'!D42+'ACP_PS_11(i)'!I42+'ACP_PS_11(i)'!N42+'ACP_PS_11(ii)'!D42+I42+N42</f>
        <v>1375985</v>
      </c>
      <c r="S42" s="260">
        <f>'ACP_Agri_9(ii)'!O42+ACP_MSME_10!O42+'ACP_PS_11(i)'!E42+'ACP_PS_11(i)'!J42+'ACP_PS_11(i)'!O42+'ACP_PS_11(ii)'!E42+J42+O42</f>
        <v>748446</v>
      </c>
      <c r="T42" s="260">
        <f>'ACP_Agri_9(ii)'!P42+ACP_MSME_10!P42+'ACP_PS_11(i)'!F42+'ACP_PS_11(i)'!K42+'ACP_PS_11(i)'!P42+'ACP_PS_11(ii)'!F42+K42+P42</f>
        <v>1300459.5700000008</v>
      </c>
      <c r="U42" s="259">
        <f t="shared" si="2"/>
        <v>94.51117345029202</v>
      </c>
    </row>
    <row r="43" spans="1:21" s="132" customFormat="1" ht="12.75" customHeight="1" x14ac:dyDescent="0.3">
      <c r="A43" s="151"/>
      <c r="B43" s="156" t="s">
        <v>44</v>
      </c>
      <c r="C43" s="315">
        <f>SUM(C42:C42)</f>
        <v>11</v>
      </c>
      <c r="D43" s="319">
        <f>SUM(D42:D42)</f>
        <v>217</v>
      </c>
      <c r="E43" s="261">
        <f>SUM(E42:E42)</f>
        <v>12</v>
      </c>
      <c r="F43" s="261">
        <f>SUM(F42:F42)</f>
        <v>860.8</v>
      </c>
      <c r="G43" s="262">
        <f t="shared" si="5"/>
        <v>396.68202764976957</v>
      </c>
      <c r="H43" s="315">
        <f>SUM(H42:H42)</f>
        <v>139</v>
      </c>
      <c r="I43" s="319">
        <f>SUM(I42:I42)</f>
        <v>337</v>
      </c>
      <c r="J43" s="261">
        <f>SUM(J42:J42)</f>
        <v>531</v>
      </c>
      <c r="K43" s="261">
        <f>SUM(K42:K42)</f>
        <v>1248.54</v>
      </c>
      <c r="L43" s="262">
        <f t="shared" si="6"/>
        <v>370.486646884273</v>
      </c>
      <c r="M43" s="315">
        <f>SUM(M42:M42)</f>
        <v>80704</v>
      </c>
      <c r="N43" s="319">
        <f>SUM(N42:N42)</f>
        <v>132088</v>
      </c>
      <c r="O43" s="261">
        <f>SUM(O42:O42)</f>
        <v>73831</v>
      </c>
      <c r="P43" s="261">
        <f>SUM(P42:P42)</f>
        <v>180470.6099999999</v>
      </c>
      <c r="Q43" s="263">
        <f>'ACP_Agri_9(ii)'!M43+ACP_MSME_10!C43+'ACP_PS_11(i)'!C43+'ACP_PS_11(i)'!H43+'ACP_PS_11(i)'!M43+'ACP_PS_11(ii)'!C43+H43+M43</f>
        <v>813428</v>
      </c>
      <c r="R43" s="263">
        <f>'ACP_Agri_9(ii)'!N43+ACP_MSME_10!D43+'ACP_PS_11(i)'!D43+'ACP_PS_11(i)'!I43+'ACP_PS_11(i)'!N43+'ACP_PS_11(ii)'!D43+I43+N43</f>
        <v>1375985</v>
      </c>
      <c r="S43" s="263">
        <f>'ACP_Agri_9(ii)'!O43+ACP_MSME_10!O43+'ACP_PS_11(i)'!E43+'ACP_PS_11(i)'!J43+'ACP_PS_11(i)'!O43+'ACP_PS_11(ii)'!E43+J43+O43</f>
        <v>748446</v>
      </c>
      <c r="T43" s="263">
        <f>'ACP_Agri_9(ii)'!P43+ACP_MSME_10!P43+'ACP_PS_11(i)'!F43+'ACP_PS_11(i)'!K43+'ACP_PS_11(i)'!P43+'ACP_PS_11(ii)'!F43+K43+P43</f>
        <v>1300459.5700000008</v>
      </c>
      <c r="U43" s="262">
        <f t="shared" si="2"/>
        <v>94.51117345029202</v>
      </c>
    </row>
    <row r="44" spans="1:21" ht="12.75" customHeight="1" x14ac:dyDescent="0.3">
      <c r="A44" s="152">
        <v>35</v>
      </c>
      <c r="B44" s="153" t="s">
        <v>45</v>
      </c>
      <c r="C44" s="315">
        <v>0</v>
      </c>
      <c r="D44" s="319">
        <v>0</v>
      </c>
      <c r="E44" s="258">
        <v>0</v>
      </c>
      <c r="F44" s="258">
        <v>0</v>
      </c>
      <c r="G44" s="259">
        <v>0</v>
      </c>
      <c r="H44" s="315">
        <v>8</v>
      </c>
      <c r="I44" s="319">
        <v>34</v>
      </c>
      <c r="J44" s="258">
        <v>9</v>
      </c>
      <c r="K44" s="258">
        <v>18.75</v>
      </c>
      <c r="L44" s="259">
        <f t="shared" si="6"/>
        <v>55.147058823529413</v>
      </c>
      <c r="M44" s="315">
        <v>8664</v>
      </c>
      <c r="N44" s="319">
        <v>38923</v>
      </c>
      <c r="O44" s="258">
        <v>1229</v>
      </c>
      <c r="P44" s="258">
        <v>241587.27000000008</v>
      </c>
      <c r="Q44" s="260">
        <f>'ACP_Agri_9(ii)'!M44+ACP_MSME_10!C44+'ACP_PS_11(i)'!C44+'ACP_PS_11(i)'!H44+'ACP_PS_11(i)'!M44+'ACP_PS_11(ii)'!C44+H44+M44</f>
        <v>3707661</v>
      </c>
      <c r="R44" s="260">
        <f>'ACP_Agri_9(ii)'!N44+ACP_MSME_10!D44+'ACP_PS_11(i)'!D44+'ACP_PS_11(i)'!I44+'ACP_PS_11(i)'!N44+'ACP_PS_11(ii)'!D44+I44+N44</f>
        <v>3129371</v>
      </c>
      <c r="S44" s="260">
        <f>'ACP_Agri_9(ii)'!O44+ACP_MSME_10!O44+'ACP_PS_11(i)'!E44+'ACP_PS_11(i)'!J44+'ACP_PS_11(i)'!O44+'ACP_PS_11(ii)'!E44+J44+O44</f>
        <v>2592338</v>
      </c>
      <c r="T44" s="260">
        <f>'ACP_Agri_9(ii)'!P44+ACP_MSME_10!P44+'ACP_PS_11(i)'!F44+'ACP_PS_11(i)'!K44+'ACP_PS_11(i)'!P44+'ACP_PS_11(ii)'!F44+K44+P44</f>
        <v>2478064.38</v>
      </c>
      <c r="U44" s="259">
        <f t="shared" si="2"/>
        <v>79.187299300722088</v>
      </c>
    </row>
    <row r="45" spans="1:21" s="132" customFormat="1" ht="12.75" customHeight="1" x14ac:dyDescent="0.3">
      <c r="A45" s="151"/>
      <c r="B45" s="156" t="s">
        <v>46</v>
      </c>
      <c r="C45" s="315">
        <f>C44</f>
        <v>0</v>
      </c>
      <c r="D45" s="319">
        <f>D44</f>
        <v>0</v>
      </c>
      <c r="E45" s="261">
        <f>E44</f>
        <v>0</v>
      </c>
      <c r="F45" s="261">
        <f>F44</f>
        <v>0</v>
      </c>
      <c r="G45" s="262">
        <v>0</v>
      </c>
      <c r="H45" s="315">
        <f>H44</f>
        <v>8</v>
      </c>
      <c r="I45" s="319">
        <f>I44</f>
        <v>34</v>
      </c>
      <c r="J45" s="261">
        <f>J44</f>
        <v>9</v>
      </c>
      <c r="K45" s="261">
        <f>K44</f>
        <v>18.75</v>
      </c>
      <c r="L45" s="262">
        <f t="shared" si="6"/>
        <v>55.147058823529413</v>
      </c>
      <c r="M45" s="315">
        <f>M44</f>
        <v>8664</v>
      </c>
      <c r="N45" s="319">
        <f>N44</f>
        <v>38923</v>
      </c>
      <c r="O45" s="261">
        <f>O44</f>
        <v>1229</v>
      </c>
      <c r="P45" s="261">
        <f>P44</f>
        <v>241587.27000000008</v>
      </c>
      <c r="Q45" s="263">
        <f>'ACP_Agri_9(ii)'!M45+ACP_MSME_10!C45+'ACP_PS_11(i)'!C45+'ACP_PS_11(i)'!H45+'ACP_PS_11(i)'!M45+'ACP_PS_11(ii)'!C45+H45+M45</f>
        <v>3707661</v>
      </c>
      <c r="R45" s="263">
        <f>'ACP_Agri_9(ii)'!N45+ACP_MSME_10!D45+'ACP_PS_11(i)'!D45+'ACP_PS_11(i)'!I45+'ACP_PS_11(i)'!N45+'ACP_PS_11(ii)'!D45+I45+N45</f>
        <v>3129371</v>
      </c>
      <c r="S45" s="263">
        <f>'ACP_Agri_9(ii)'!O45+ACP_MSME_10!O45+'ACP_PS_11(i)'!E45+'ACP_PS_11(i)'!J45+'ACP_PS_11(i)'!O45+'ACP_PS_11(ii)'!E45+J45+O45</f>
        <v>2592338</v>
      </c>
      <c r="T45" s="263">
        <f>'ACP_Agri_9(ii)'!P45+ACP_MSME_10!P45+'ACP_PS_11(i)'!F45+'ACP_PS_11(i)'!K45+'ACP_PS_11(i)'!P45+'ACP_PS_11(ii)'!F45+K45+P45</f>
        <v>2478064.38</v>
      </c>
      <c r="U45" s="262">
        <f t="shared" si="2"/>
        <v>79.187299300722088</v>
      </c>
    </row>
    <row r="46" spans="1:21" ht="12.75" customHeight="1" x14ac:dyDescent="0.3">
      <c r="A46" s="152">
        <v>36</v>
      </c>
      <c r="B46" s="153" t="s">
        <v>47</v>
      </c>
      <c r="C46" s="313">
        <v>0</v>
      </c>
      <c r="D46" s="322">
        <v>0</v>
      </c>
      <c r="E46" s="258">
        <v>0</v>
      </c>
      <c r="F46" s="258">
        <v>0</v>
      </c>
      <c r="G46" s="259">
        <v>0</v>
      </c>
      <c r="H46" s="313">
        <v>4</v>
      </c>
      <c r="I46" s="322">
        <v>2440</v>
      </c>
      <c r="J46" s="258">
        <v>4</v>
      </c>
      <c r="K46" s="258">
        <v>2060.3599999999997</v>
      </c>
      <c r="L46" s="259">
        <f t="shared" si="6"/>
        <v>84.440983606557367</v>
      </c>
      <c r="M46" s="313">
        <v>4338</v>
      </c>
      <c r="N46" s="322">
        <v>1939</v>
      </c>
      <c r="O46" s="258">
        <v>5855</v>
      </c>
      <c r="P46" s="258">
        <v>3144.9999999999995</v>
      </c>
      <c r="Q46" s="260">
        <f>'ACP_Agri_9(ii)'!M46+ACP_MSME_10!C46+'ACP_PS_11(i)'!C46+'ACP_PS_11(i)'!H46+'ACP_PS_11(i)'!M46+'ACP_PS_11(ii)'!C46+H46+M46</f>
        <v>136305</v>
      </c>
      <c r="R46" s="260">
        <f>'ACP_Agri_9(ii)'!N46+ACP_MSME_10!D46+'ACP_PS_11(i)'!D46+'ACP_PS_11(i)'!I46+'ACP_PS_11(i)'!N46+'ACP_PS_11(ii)'!D46+I46+N46</f>
        <v>433412</v>
      </c>
      <c r="S46" s="260">
        <f>'ACP_Agri_9(ii)'!O46+ACP_MSME_10!O46+'ACP_PS_11(i)'!E46+'ACP_PS_11(i)'!J46+'ACP_PS_11(i)'!O46+'ACP_PS_11(ii)'!E46+J46+O46</f>
        <v>159116</v>
      </c>
      <c r="T46" s="260">
        <f>'ACP_Agri_9(ii)'!P46+ACP_MSME_10!P46+'ACP_PS_11(i)'!F46+'ACP_PS_11(i)'!K46+'ACP_PS_11(i)'!P46+'ACP_PS_11(ii)'!F46+K46+P46</f>
        <v>437907.63</v>
      </c>
      <c r="U46" s="259">
        <f t="shared" si="2"/>
        <v>101.03726477347189</v>
      </c>
    </row>
    <row r="47" spans="1:21" ht="12.75" customHeight="1" x14ac:dyDescent="0.3">
      <c r="A47" s="152">
        <v>37</v>
      </c>
      <c r="B47" s="153" t="s">
        <v>48</v>
      </c>
      <c r="C47" s="313">
        <v>0</v>
      </c>
      <c r="D47" s="322">
        <v>0</v>
      </c>
      <c r="E47" s="260">
        <v>0</v>
      </c>
      <c r="F47" s="260">
        <v>0</v>
      </c>
      <c r="G47" s="259">
        <v>0</v>
      </c>
      <c r="H47" s="313">
        <v>0</v>
      </c>
      <c r="I47" s="322">
        <v>0</v>
      </c>
      <c r="J47" s="258">
        <v>0</v>
      </c>
      <c r="K47" s="258">
        <v>0</v>
      </c>
      <c r="L47" s="259">
        <v>0</v>
      </c>
      <c r="M47" s="313">
        <v>7765</v>
      </c>
      <c r="N47" s="322">
        <v>3662</v>
      </c>
      <c r="O47" s="260">
        <v>10779</v>
      </c>
      <c r="P47" s="260">
        <v>5804.7699999999995</v>
      </c>
      <c r="Q47" s="260">
        <f>'ACP_Agri_9(ii)'!M47+ACP_MSME_10!C47+'ACP_PS_11(i)'!C47+'ACP_PS_11(i)'!H47+'ACP_PS_11(i)'!M47+'ACP_PS_11(ii)'!C47+H47+M47</f>
        <v>26306</v>
      </c>
      <c r="R47" s="260">
        <f>'ACP_Agri_9(ii)'!N47+ACP_MSME_10!D47+'ACP_PS_11(i)'!D47+'ACP_PS_11(i)'!I47+'ACP_PS_11(i)'!N47+'ACP_PS_11(ii)'!D47+I47+N47</f>
        <v>37589</v>
      </c>
      <c r="S47" s="260">
        <f>'ACP_Agri_9(ii)'!O47+ACP_MSME_10!O47+'ACP_PS_11(i)'!E47+'ACP_PS_11(i)'!J47+'ACP_PS_11(i)'!O47+'ACP_PS_11(ii)'!E47+J47+O47</f>
        <v>37839</v>
      </c>
      <c r="T47" s="260">
        <f>'ACP_Agri_9(ii)'!P47+ACP_MSME_10!P47+'ACP_PS_11(i)'!F47+'ACP_PS_11(i)'!K47+'ACP_PS_11(i)'!P47+'ACP_PS_11(ii)'!F47+K47+P47</f>
        <v>43287.269999999982</v>
      </c>
      <c r="U47" s="259">
        <f t="shared" si="2"/>
        <v>115.15940833754551</v>
      </c>
    </row>
    <row r="48" spans="1:21" ht="12.75" customHeight="1" x14ac:dyDescent="0.3">
      <c r="A48" s="152">
        <v>38</v>
      </c>
      <c r="B48" s="153" t="s">
        <v>49</v>
      </c>
      <c r="C48" s="313">
        <v>0</v>
      </c>
      <c r="D48" s="322">
        <v>0</v>
      </c>
      <c r="E48" s="260">
        <v>0</v>
      </c>
      <c r="F48" s="260">
        <v>0</v>
      </c>
      <c r="G48" s="259">
        <v>0</v>
      </c>
      <c r="H48" s="313">
        <v>2</v>
      </c>
      <c r="I48" s="322">
        <v>4</v>
      </c>
      <c r="J48" s="258">
        <v>0</v>
      </c>
      <c r="K48" s="258">
        <v>0</v>
      </c>
      <c r="L48" s="259">
        <v>0</v>
      </c>
      <c r="M48" s="313">
        <v>46854</v>
      </c>
      <c r="N48" s="322">
        <v>20754</v>
      </c>
      <c r="O48" s="260">
        <v>53388</v>
      </c>
      <c r="P48" s="260">
        <v>30611.479999999992</v>
      </c>
      <c r="Q48" s="260">
        <f>'ACP_Agri_9(ii)'!M48+ACP_MSME_10!C48+'ACP_PS_11(i)'!C48+'ACP_PS_11(i)'!H48+'ACP_PS_11(i)'!M48+'ACP_PS_11(ii)'!C48+H48+M48</f>
        <v>150235</v>
      </c>
      <c r="R48" s="260">
        <f>'ACP_Agri_9(ii)'!N48+ACP_MSME_10!D48+'ACP_PS_11(i)'!D48+'ACP_PS_11(i)'!I48+'ACP_PS_11(i)'!N48+'ACP_PS_11(ii)'!D48+I48+N48</f>
        <v>132567</v>
      </c>
      <c r="S48" s="260">
        <f>'ACP_Agri_9(ii)'!O48+ACP_MSME_10!O48+'ACP_PS_11(i)'!E48+'ACP_PS_11(i)'!J48+'ACP_PS_11(i)'!O48+'ACP_PS_11(ii)'!E48+J48+O48</f>
        <v>111394</v>
      </c>
      <c r="T48" s="260">
        <f>'ACP_Agri_9(ii)'!P48+ACP_MSME_10!P48+'ACP_PS_11(i)'!F48+'ACP_PS_11(i)'!K48+'ACP_PS_11(i)'!P48+'ACP_PS_11(ii)'!F48+K48+P48</f>
        <v>136130.97999999998</v>
      </c>
      <c r="U48" s="259">
        <f t="shared" si="2"/>
        <v>102.68843679045311</v>
      </c>
    </row>
    <row r="49" spans="1:21" ht="12.75" customHeight="1" x14ac:dyDescent="0.3">
      <c r="A49" s="152">
        <v>39</v>
      </c>
      <c r="B49" s="153" t="s">
        <v>51</v>
      </c>
      <c r="C49" s="313">
        <v>0</v>
      </c>
      <c r="D49" s="322">
        <v>0</v>
      </c>
      <c r="E49" s="258">
        <v>0</v>
      </c>
      <c r="F49" s="258">
        <v>0</v>
      </c>
      <c r="G49" s="259">
        <v>0</v>
      </c>
      <c r="H49" s="313">
        <v>2</v>
      </c>
      <c r="I49" s="322">
        <v>4</v>
      </c>
      <c r="J49" s="258">
        <v>0</v>
      </c>
      <c r="K49" s="258">
        <v>0</v>
      </c>
      <c r="L49" s="259">
        <v>0</v>
      </c>
      <c r="M49" s="313">
        <v>34966</v>
      </c>
      <c r="N49" s="322">
        <v>20988</v>
      </c>
      <c r="O49" s="258">
        <v>30003</v>
      </c>
      <c r="P49" s="258">
        <v>21855.589999999993</v>
      </c>
      <c r="Q49" s="260">
        <f>'ACP_Agri_9(ii)'!M49+ACP_MSME_10!C49+'ACP_PS_11(i)'!C49+'ACP_PS_11(i)'!H49+'ACP_PS_11(i)'!M49+'ACP_PS_11(ii)'!C49+H49+M49</f>
        <v>126266</v>
      </c>
      <c r="R49" s="260">
        <f>'ACP_Agri_9(ii)'!N49+ACP_MSME_10!D49+'ACP_PS_11(i)'!D49+'ACP_PS_11(i)'!I49+'ACP_PS_11(i)'!N49+'ACP_PS_11(ii)'!D49+I49+N49</f>
        <v>111568</v>
      </c>
      <c r="S49" s="260">
        <f>'ACP_Agri_9(ii)'!O49+ACP_MSME_10!O49+'ACP_PS_11(i)'!E49+'ACP_PS_11(i)'!J49+'ACP_PS_11(i)'!O49+'ACP_PS_11(ii)'!E49+J49+O49</f>
        <v>167010</v>
      </c>
      <c r="T49" s="260">
        <f>'ACP_Agri_9(ii)'!P49+ACP_MSME_10!P49+'ACP_PS_11(i)'!F49+'ACP_PS_11(i)'!K49+'ACP_PS_11(i)'!P49+'ACP_PS_11(ii)'!F49+K49+P49</f>
        <v>148221.81</v>
      </c>
      <c r="U49" s="259">
        <f t="shared" si="2"/>
        <v>132.85333608203069</v>
      </c>
    </row>
    <row r="50" spans="1:21" ht="12.75" customHeight="1" x14ac:dyDescent="0.3">
      <c r="A50" s="152">
        <v>40</v>
      </c>
      <c r="B50" s="153" t="s">
        <v>1007</v>
      </c>
      <c r="C50" s="313">
        <v>0</v>
      </c>
      <c r="D50" s="322">
        <v>0</v>
      </c>
      <c r="E50" s="258">
        <v>0</v>
      </c>
      <c r="F50" s="258">
        <v>0</v>
      </c>
      <c r="G50" s="259">
        <v>0</v>
      </c>
      <c r="H50" s="313">
        <v>0</v>
      </c>
      <c r="I50" s="322">
        <v>0</v>
      </c>
      <c r="J50" s="258">
        <v>0</v>
      </c>
      <c r="K50" s="258">
        <v>0</v>
      </c>
      <c r="L50" s="259">
        <v>0</v>
      </c>
      <c r="M50" s="313">
        <v>3039</v>
      </c>
      <c r="N50" s="322">
        <v>1284</v>
      </c>
      <c r="O50" s="258">
        <v>76</v>
      </c>
      <c r="P50" s="258">
        <v>38.19</v>
      </c>
      <c r="Q50" s="260">
        <f>'ACP_Agri_9(ii)'!M50+ACP_MSME_10!C50+'ACP_PS_11(i)'!C50+'ACP_PS_11(i)'!H50+'ACP_PS_11(i)'!M50+'ACP_PS_11(ii)'!C50+H50+M50</f>
        <v>3918</v>
      </c>
      <c r="R50" s="260">
        <f>'ACP_Agri_9(ii)'!N50+ACP_MSME_10!D50+'ACP_PS_11(i)'!D50+'ACP_PS_11(i)'!I50+'ACP_PS_11(i)'!N50+'ACP_PS_11(ii)'!D50+I50+N50</f>
        <v>15601.34</v>
      </c>
      <c r="S50" s="260">
        <f>'ACP_Agri_9(ii)'!O50+ACP_MSME_10!O50+'ACP_PS_11(i)'!E50+'ACP_PS_11(i)'!J50+'ACP_PS_11(i)'!O50+'ACP_PS_11(ii)'!E50+J50+O50</f>
        <v>2547</v>
      </c>
      <c r="T50" s="260">
        <f>'ACP_Agri_9(ii)'!P50+ACP_MSME_10!P50+'ACP_PS_11(i)'!F50+'ACP_PS_11(i)'!K50+'ACP_PS_11(i)'!P50+'ACP_PS_11(ii)'!F50+K50+P50</f>
        <v>19547.900000000001</v>
      </c>
      <c r="U50" s="259">
        <f t="shared" si="2"/>
        <v>125.29628865212861</v>
      </c>
    </row>
    <row r="51" spans="1:21" ht="12.75" customHeight="1" x14ac:dyDescent="0.3">
      <c r="A51" s="152">
        <v>41</v>
      </c>
      <c r="B51" s="153" t="s">
        <v>52</v>
      </c>
      <c r="C51" s="313">
        <v>0</v>
      </c>
      <c r="D51" s="322">
        <v>0</v>
      </c>
      <c r="E51" s="258">
        <v>0</v>
      </c>
      <c r="F51" s="258">
        <v>0</v>
      </c>
      <c r="G51" s="259">
        <v>0</v>
      </c>
      <c r="H51" s="313">
        <v>0</v>
      </c>
      <c r="I51" s="322">
        <v>0</v>
      </c>
      <c r="J51" s="258">
        <v>0</v>
      </c>
      <c r="K51" s="258">
        <v>0</v>
      </c>
      <c r="L51" s="259">
        <v>0</v>
      </c>
      <c r="M51" s="313">
        <v>22447</v>
      </c>
      <c r="N51" s="322">
        <v>10130</v>
      </c>
      <c r="O51" s="258">
        <v>3755</v>
      </c>
      <c r="P51" s="258">
        <v>2331.5300000000002</v>
      </c>
      <c r="Q51" s="260">
        <f>'ACP_Agri_9(ii)'!M51+ACP_MSME_10!C51+'ACP_PS_11(i)'!C51+'ACP_PS_11(i)'!H51+'ACP_PS_11(i)'!M51+'ACP_PS_11(ii)'!C51+H51+M51</f>
        <v>22973</v>
      </c>
      <c r="R51" s="260">
        <f>'ACP_Agri_9(ii)'!N51+ACP_MSME_10!D51+'ACP_PS_11(i)'!D51+'ACP_PS_11(i)'!I51+'ACP_PS_11(i)'!N51+'ACP_PS_11(ii)'!D51+I51+N51</f>
        <v>47448</v>
      </c>
      <c r="S51" s="260">
        <f>'ACP_Agri_9(ii)'!O51+ACP_MSME_10!O51+'ACP_PS_11(i)'!E51+'ACP_PS_11(i)'!J51+'ACP_PS_11(i)'!O51+'ACP_PS_11(ii)'!E51+J51+O51</f>
        <v>51435</v>
      </c>
      <c r="T51" s="260">
        <f>'ACP_Agri_9(ii)'!P51+ACP_MSME_10!P51+'ACP_PS_11(i)'!F51+'ACP_PS_11(i)'!K51+'ACP_PS_11(i)'!P51+'ACP_PS_11(ii)'!F51+K51+P51</f>
        <v>44577.259999999987</v>
      </c>
      <c r="U51" s="259">
        <f t="shared" si="2"/>
        <v>93.949713370426551</v>
      </c>
    </row>
    <row r="52" spans="1:21" ht="12.75" customHeight="1" x14ac:dyDescent="0.3">
      <c r="A52" s="152">
        <v>42</v>
      </c>
      <c r="B52" s="153" t="s">
        <v>53</v>
      </c>
      <c r="C52" s="313">
        <v>1</v>
      </c>
      <c r="D52" s="322">
        <v>4</v>
      </c>
      <c r="E52" s="260">
        <v>0</v>
      </c>
      <c r="F52" s="260">
        <v>0</v>
      </c>
      <c r="G52" s="259">
        <v>0</v>
      </c>
      <c r="H52" s="313">
        <v>0</v>
      </c>
      <c r="I52" s="322">
        <v>0</v>
      </c>
      <c r="J52" s="258">
        <v>0</v>
      </c>
      <c r="K52" s="258">
        <v>0</v>
      </c>
      <c r="L52" s="259">
        <v>0</v>
      </c>
      <c r="M52" s="313">
        <v>2618</v>
      </c>
      <c r="N52" s="322">
        <v>1959</v>
      </c>
      <c r="O52" s="260">
        <v>5210</v>
      </c>
      <c r="P52" s="260">
        <v>2968.4</v>
      </c>
      <c r="Q52" s="260">
        <f>'ACP_Agri_9(ii)'!M52+ACP_MSME_10!C52+'ACP_PS_11(i)'!C52+'ACP_PS_11(i)'!H52+'ACP_PS_11(i)'!M52+'ACP_PS_11(ii)'!C52+H52+M52</f>
        <v>13116</v>
      </c>
      <c r="R52" s="260">
        <f>'ACP_Agri_9(ii)'!N52+ACP_MSME_10!D52+'ACP_PS_11(i)'!D52+'ACP_PS_11(i)'!I52+'ACP_PS_11(i)'!N52+'ACP_PS_11(ii)'!D52+I52+N52</f>
        <v>37045</v>
      </c>
      <c r="S52" s="260">
        <f>'ACP_Agri_9(ii)'!O52+ACP_MSME_10!O52+'ACP_PS_11(i)'!E52+'ACP_PS_11(i)'!J52+'ACP_PS_11(i)'!O52+'ACP_PS_11(ii)'!E52+J52+O52</f>
        <v>34761</v>
      </c>
      <c r="T52" s="260">
        <f>'ACP_Agri_9(ii)'!P52+ACP_MSME_10!P52+'ACP_PS_11(i)'!F52+'ACP_PS_11(i)'!K52+'ACP_PS_11(i)'!P52+'ACP_PS_11(ii)'!F52+K52+P52</f>
        <v>38877.86</v>
      </c>
      <c r="U52" s="259">
        <f t="shared" si="2"/>
        <v>104.94765825347551</v>
      </c>
    </row>
    <row r="53" spans="1:21" ht="12.75" customHeight="1" x14ac:dyDescent="0.3">
      <c r="A53" s="152">
        <v>43</v>
      </c>
      <c r="B53" s="153" t="s">
        <v>54</v>
      </c>
      <c r="C53" s="313">
        <v>33</v>
      </c>
      <c r="D53" s="322">
        <v>27</v>
      </c>
      <c r="E53" s="260">
        <v>7</v>
      </c>
      <c r="F53" s="260">
        <v>3.7</v>
      </c>
      <c r="G53" s="259">
        <v>0</v>
      </c>
      <c r="H53" s="313">
        <v>0</v>
      </c>
      <c r="I53" s="322">
        <v>0</v>
      </c>
      <c r="J53" s="258">
        <v>0</v>
      </c>
      <c r="K53" s="258">
        <v>0</v>
      </c>
      <c r="L53" s="259">
        <v>0</v>
      </c>
      <c r="M53" s="313">
        <v>30777</v>
      </c>
      <c r="N53" s="322">
        <v>11792</v>
      </c>
      <c r="O53" s="260">
        <v>13460</v>
      </c>
      <c r="P53" s="260">
        <v>6671.5599999999995</v>
      </c>
      <c r="Q53" s="260">
        <f>'ACP_Agri_9(ii)'!M53+ACP_MSME_10!C53+'ACP_PS_11(i)'!C53+'ACP_PS_11(i)'!H53+'ACP_PS_11(i)'!M53+'ACP_PS_11(ii)'!C53+H53+M53</f>
        <v>42851</v>
      </c>
      <c r="R53" s="260">
        <f>'ACP_Agri_9(ii)'!N53+ACP_MSME_10!D53+'ACP_PS_11(i)'!D53+'ACP_PS_11(i)'!I53+'ACP_PS_11(i)'!N53+'ACP_PS_11(ii)'!D53+I53+N53</f>
        <v>36165</v>
      </c>
      <c r="S53" s="260">
        <f>'ACP_Agri_9(ii)'!O53+ACP_MSME_10!O53+'ACP_PS_11(i)'!E53+'ACP_PS_11(i)'!J53+'ACP_PS_11(i)'!O53+'ACP_PS_11(ii)'!E53+J53+O53</f>
        <v>30686</v>
      </c>
      <c r="T53" s="260">
        <f>'ACP_Agri_9(ii)'!P53+ACP_MSME_10!P53+'ACP_PS_11(i)'!F53+'ACP_PS_11(i)'!K53+'ACP_PS_11(i)'!P53+'ACP_PS_11(ii)'!F53+K53+P53</f>
        <v>20960.079999999994</v>
      </c>
      <c r="U53" s="259">
        <f t="shared" si="2"/>
        <v>57.956809069542359</v>
      </c>
    </row>
    <row r="54" spans="1:21" s="132" customFormat="1" ht="12.75" customHeight="1" x14ac:dyDescent="0.3">
      <c r="A54" s="151"/>
      <c r="B54" s="156" t="s">
        <v>55</v>
      </c>
      <c r="C54" s="315">
        <f>SUM(C46:C53)</f>
        <v>34</v>
      </c>
      <c r="D54" s="315">
        <f>SUM(D46:D53)</f>
        <v>31</v>
      </c>
      <c r="E54" s="315">
        <f>SUM(E46:E53)</f>
        <v>7</v>
      </c>
      <c r="F54" s="315">
        <f>SUM(F46:F53)</f>
        <v>3.7</v>
      </c>
      <c r="G54" s="262">
        <f>F54*100/D54</f>
        <v>11.935483870967742</v>
      </c>
      <c r="H54" s="315">
        <f>SUM(H46:H53)</f>
        <v>8</v>
      </c>
      <c r="I54" s="319">
        <f>SUM(I46:I53)</f>
        <v>2448</v>
      </c>
      <c r="J54" s="263">
        <f>SUM(J46:J53)</f>
        <v>4</v>
      </c>
      <c r="K54" s="263">
        <f>SUM(K46:K53)</f>
        <v>2060.3599999999997</v>
      </c>
      <c r="L54" s="262">
        <f>K54*100/I54</f>
        <v>84.165032679738545</v>
      </c>
      <c r="M54" s="315">
        <f t="shared" ref="M54:P54" si="7">SUM(M46:M53)</f>
        <v>152804</v>
      </c>
      <c r="N54" s="319">
        <f t="shared" si="7"/>
        <v>72508</v>
      </c>
      <c r="O54" s="263">
        <f t="shared" si="7"/>
        <v>122526</v>
      </c>
      <c r="P54" s="263">
        <f t="shared" si="7"/>
        <v>73426.519999999975</v>
      </c>
      <c r="Q54" s="263">
        <f>'ACP_Agri_9(ii)'!M54+ACP_MSME_10!C54+'ACP_PS_11(i)'!C54+'ACP_PS_11(i)'!H54+'ACP_PS_11(i)'!M54+'ACP_PS_11(ii)'!C54+H54+M54</f>
        <v>601487</v>
      </c>
      <c r="R54" s="263">
        <f>'ACP_Agri_9(ii)'!N54+ACP_MSME_10!D54+'ACP_PS_11(i)'!D54+'ACP_PS_11(i)'!I54+'ACP_PS_11(i)'!N54+'ACP_PS_11(ii)'!D54+I54+N54</f>
        <v>851395.34000000008</v>
      </c>
      <c r="S54" s="263">
        <f>'ACP_Agri_9(ii)'!O54+ACP_MSME_10!O54+'ACP_PS_11(i)'!E54+'ACP_PS_11(i)'!J54+'ACP_PS_11(i)'!O54+'ACP_PS_11(ii)'!E54+J54+O54</f>
        <v>597888</v>
      </c>
      <c r="T54" s="263">
        <f>'ACP_Agri_9(ii)'!P54+ACP_MSME_10!P54+'ACP_PS_11(i)'!F54+'ACP_PS_11(i)'!K54+'ACP_PS_11(i)'!P54+'ACP_PS_11(ii)'!F54+K54+P54</f>
        <v>889510.79000000015</v>
      </c>
      <c r="U54" s="262">
        <f t="shared" si="2"/>
        <v>104.47682154332675</v>
      </c>
    </row>
    <row r="55" spans="1:21" s="132" customFormat="1" ht="12.75" customHeight="1" x14ac:dyDescent="0.3">
      <c r="A55" s="156"/>
      <c r="B55" s="156" t="s">
        <v>5</v>
      </c>
      <c r="C55" s="316">
        <f>C54+C45+C43+C41</f>
        <v>830</v>
      </c>
      <c r="D55" s="320">
        <f>D54+D45+D43+D41</f>
        <v>14200</v>
      </c>
      <c r="E55" s="263">
        <f>E54+E45+E43+E41</f>
        <v>110</v>
      </c>
      <c r="F55" s="263">
        <f>F54+F45+F43+F41</f>
        <v>13344.989999999998</v>
      </c>
      <c r="G55" s="262">
        <f>F55*100/D55</f>
        <v>93.978802816901393</v>
      </c>
      <c r="H55" s="316">
        <f>H54+H45+H43+H41</f>
        <v>1230</v>
      </c>
      <c r="I55" s="320">
        <f>I54+I45+I43+I41</f>
        <v>18600</v>
      </c>
      <c r="J55" s="263">
        <f>J54+J45+J43+J41</f>
        <v>42030</v>
      </c>
      <c r="K55" s="263">
        <f>K54+K45+K43+K41</f>
        <v>81090.189999999973</v>
      </c>
      <c r="L55" s="262">
        <f>K55*100/I55</f>
        <v>435.96876344086007</v>
      </c>
      <c r="M55" s="316">
        <f>M54+M45+M43+M41</f>
        <v>485921</v>
      </c>
      <c r="N55" s="320">
        <f>N54+N45+N43+N41</f>
        <v>438625</v>
      </c>
      <c r="O55" s="263">
        <f>O54+O45+O43+O41</f>
        <v>281069</v>
      </c>
      <c r="P55" s="263">
        <f>P54+P45+P43+P41</f>
        <v>614162.36999999988</v>
      </c>
      <c r="Q55" s="263">
        <f>'ACP_Agri_9(ii)'!M55+ACP_MSME_10!C55+'ACP_PS_11(i)'!C55+'ACP_PS_11(i)'!H55+'ACP_PS_11(i)'!M55+'ACP_PS_11(ii)'!C55+H55+M55</f>
        <v>10184225</v>
      </c>
      <c r="R55" s="263">
        <f>'ACP_Agri_9(ii)'!N55+ACP_MSME_10!D55+'ACP_PS_11(i)'!D55+'ACP_PS_11(i)'!I55+'ACP_PS_11(i)'!N55+'ACP_PS_11(ii)'!D55+I55+N55</f>
        <v>29358733.34</v>
      </c>
      <c r="S55" s="263">
        <f>'ACP_Agri_9(ii)'!O55+ACP_MSME_10!O55+'ACP_PS_11(i)'!E55+'ACP_PS_11(i)'!J55+'ACP_PS_11(i)'!O55+'ACP_PS_11(ii)'!E55+J55+O55</f>
        <v>7850497</v>
      </c>
      <c r="T55" s="263">
        <f>'ACP_Agri_9(ii)'!P55+ACP_MSME_10!P55+'ACP_PS_11(i)'!F55+'ACP_PS_11(i)'!K55+'ACP_PS_11(i)'!P55+'ACP_PS_11(ii)'!F55+K55+P55</f>
        <v>28452744.5</v>
      </c>
      <c r="U55" s="262">
        <f t="shared" si="2"/>
        <v>96.914073814057815</v>
      </c>
    </row>
    <row r="56" spans="1:21" ht="13.5" customHeight="1" x14ac:dyDescent="0.3">
      <c r="A56" s="84"/>
      <c r="B56" s="84"/>
      <c r="C56" s="127"/>
      <c r="D56" s="127"/>
      <c r="E56" s="127"/>
      <c r="F56" s="127"/>
      <c r="G56" s="133"/>
      <c r="H56" s="127"/>
      <c r="I56" s="127"/>
      <c r="J56" s="127"/>
      <c r="K56" s="128" t="s">
        <v>1034</v>
      </c>
      <c r="L56" s="133"/>
      <c r="M56" s="128"/>
      <c r="N56" s="127"/>
      <c r="O56" s="127"/>
      <c r="P56" s="127"/>
      <c r="Q56" s="127"/>
      <c r="R56" s="127"/>
      <c r="S56" s="128"/>
      <c r="T56" s="128"/>
      <c r="U56" s="133"/>
    </row>
    <row r="57" spans="1:21" ht="13.5" customHeight="1" x14ac:dyDescent="0.3">
      <c r="A57" s="84"/>
      <c r="B57" s="84"/>
      <c r="C57" s="127"/>
      <c r="D57" s="127"/>
      <c r="E57" s="133"/>
      <c r="F57" s="133"/>
      <c r="G57" s="133"/>
      <c r="H57" s="127"/>
      <c r="I57" s="127"/>
      <c r="J57" s="127"/>
      <c r="K57" s="127"/>
      <c r="L57" s="133"/>
      <c r="M57" s="127"/>
      <c r="N57" s="127"/>
      <c r="O57" s="127"/>
      <c r="P57" s="127"/>
      <c r="Q57" s="127"/>
      <c r="R57" s="127"/>
      <c r="S57" s="128"/>
      <c r="T57" s="128"/>
      <c r="U57" s="133"/>
    </row>
    <row r="58" spans="1:21" ht="13.5" customHeight="1" x14ac:dyDescent="0.3">
      <c r="A58" s="84"/>
      <c r="B58" s="84"/>
      <c r="C58" s="127"/>
      <c r="D58" s="127"/>
      <c r="E58" s="127"/>
      <c r="F58" s="127"/>
      <c r="G58" s="133"/>
      <c r="H58" s="127"/>
      <c r="I58" s="127"/>
      <c r="J58" s="127"/>
      <c r="K58" s="127"/>
      <c r="L58" s="133"/>
      <c r="M58" s="127"/>
      <c r="N58" s="127"/>
      <c r="O58" s="127"/>
      <c r="P58" s="127"/>
      <c r="Q58" s="127"/>
      <c r="R58" s="127"/>
      <c r="S58" s="128"/>
      <c r="T58" s="128"/>
      <c r="U58" s="133"/>
    </row>
    <row r="59" spans="1:21" ht="13.5" customHeight="1" x14ac:dyDescent="0.3">
      <c r="A59" s="84"/>
      <c r="B59" s="84"/>
      <c r="C59" s="127"/>
      <c r="D59" s="127"/>
      <c r="E59" s="127"/>
      <c r="F59" s="127"/>
      <c r="G59" s="127"/>
      <c r="H59" s="127"/>
      <c r="I59" s="127"/>
      <c r="J59" s="311"/>
      <c r="K59" s="127"/>
      <c r="L59" s="127"/>
      <c r="M59" s="127"/>
      <c r="N59" s="127"/>
      <c r="O59" s="127"/>
      <c r="P59" s="127"/>
      <c r="Q59" s="127"/>
      <c r="R59" s="127"/>
      <c r="S59" s="128"/>
      <c r="T59" s="128"/>
      <c r="U59" s="133"/>
    </row>
    <row r="60" spans="1:21" ht="13.5" customHeight="1" x14ac:dyDescent="0.3">
      <c r="A60" s="84"/>
      <c r="B60" s="84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ht="13.5" customHeight="1" x14ac:dyDescent="0.3">
      <c r="A61" s="84"/>
      <c r="B61" s="84"/>
      <c r="C61" s="127"/>
      <c r="D61" s="127"/>
      <c r="E61" s="127"/>
      <c r="F61" s="127"/>
      <c r="G61" s="133"/>
      <c r="H61" s="127"/>
      <c r="I61" s="127"/>
      <c r="J61" s="127"/>
      <c r="K61" s="127"/>
      <c r="L61" s="133"/>
      <c r="M61" s="127"/>
      <c r="N61" s="127"/>
      <c r="O61" s="127"/>
      <c r="P61" s="127"/>
      <c r="Q61" s="127"/>
      <c r="R61" s="127"/>
      <c r="S61" s="128"/>
      <c r="T61" s="128"/>
      <c r="U61" s="133"/>
    </row>
    <row r="62" spans="1:21" ht="13.5" customHeight="1" x14ac:dyDescent="0.3">
      <c r="A62" s="84"/>
      <c r="B62" s="84"/>
      <c r="C62" s="127"/>
      <c r="D62" s="127"/>
      <c r="E62" s="127"/>
      <c r="F62" s="127"/>
      <c r="G62" s="133"/>
      <c r="H62" s="127"/>
      <c r="I62" s="127"/>
      <c r="J62" s="127"/>
      <c r="K62" s="127"/>
      <c r="L62" s="133"/>
      <c r="M62" s="127"/>
      <c r="N62" s="127"/>
      <c r="O62" s="127"/>
      <c r="P62" s="127"/>
      <c r="Q62" s="127"/>
      <c r="R62" s="127"/>
      <c r="S62" s="128"/>
      <c r="T62" s="128"/>
      <c r="U62" s="133"/>
    </row>
    <row r="63" spans="1:21" ht="13.5" customHeight="1" x14ac:dyDescent="0.3">
      <c r="A63" s="84"/>
      <c r="B63" s="84"/>
      <c r="C63" s="127"/>
      <c r="D63" s="127"/>
      <c r="E63" s="127"/>
      <c r="F63" s="127"/>
      <c r="G63" s="133"/>
      <c r="H63" s="127"/>
      <c r="I63" s="127"/>
      <c r="J63" s="127"/>
      <c r="K63" s="127"/>
      <c r="L63" s="133"/>
      <c r="M63" s="127"/>
      <c r="N63" s="127"/>
      <c r="O63" s="127"/>
      <c r="P63" s="127"/>
      <c r="Q63" s="127"/>
      <c r="R63" s="127"/>
      <c r="S63" s="128"/>
      <c r="T63" s="128"/>
      <c r="U63" s="133"/>
    </row>
    <row r="64" spans="1:21" ht="13.5" customHeight="1" x14ac:dyDescent="0.3">
      <c r="A64" s="84"/>
      <c r="B64" s="84"/>
      <c r="C64" s="127"/>
      <c r="D64" s="127"/>
      <c r="E64" s="127"/>
      <c r="F64" s="127"/>
      <c r="G64" s="133"/>
      <c r="H64" s="127"/>
      <c r="I64" s="127"/>
      <c r="J64" s="127"/>
      <c r="K64" s="127"/>
      <c r="L64" s="133"/>
      <c r="M64" s="127"/>
      <c r="N64" s="127"/>
      <c r="O64" s="127"/>
      <c r="P64" s="127"/>
      <c r="Q64" s="127"/>
      <c r="R64" s="127"/>
      <c r="S64" s="128"/>
      <c r="T64" s="128"/>
      <c r="U64" s="133"/>
    </row>
    <row r="65" spans="1:21" ht="13.5" customHeight="1" x14ac:dyDescent="0.3">
      <c r="A65" s="84"/>
      <c r="B65" s="84"/>
      <c r="C65" s="127"/>
      <c r="D65" s="127"/>
      <c r="E65" s="127"/>
      <c r="F65" s="127"/>
      <c r="G65" s="133"/>
      <c r="H65" s="127"/>
      <c r="I65" s="127"/>
      <c r="J65" s="127"/>
      <c r="K65" s="127"/>
      <c r="L65" s="133"/>
      <c r="M65" s="127"/>
      <c r="N65" s="127"/>
      <c r="O65" s="127"/>
      <c r="P65" s="127"/>
      <c r="Q65" s="127"/>
      <c r="R65" s="127"/>
      <c r="S65" s="128"/>
      <c r="T65" s="128"/>
      <c r="U65" s="133"/>
    </row>
    <row r="66" spans="1:21" ht="13.5" customHeight="1" x14ac:dyDescent="0.3">
      <c r="A66" s="84"/>
      <c r="B66" s="84"/>
      <c r="C66" s="127"/>
      <c r="D66" s="127"/>
      <c r="E66" s="127"/>
      <c r="F66" s="127"/>
      <c r="G66" s="133"/>
      <c r="H66" s="127"/>
      <c r="I66" s="127"/>
      <c r="J66" s="127"/>
      <c r="K66" s="127"/>
      <c r="L66" s="133"/>
      <c r="M66" s="127"/>
      <c r="N66" s="127"/>
      <c r="O66" s="127"/>
      <c r="P66" s="127"/>
      <c r="Q66" s="127"/>
      <c r="R66" s="127"/>
      <c r="S66" s="128"/>
      <c r="T66" s="128"/>
      <c r="U66" s="133"/>
    </row>
    <row r="67" spans="1:21" ht="13.5" customHeight="1" x14ac:dyDescent="0.3">
      <c r="A67" s="84"/>
      <c r="B67" s="84"/>
      <c r="C67" s="127"/>
      <c r="D67" s="127"/>
      <c r="E67" s="127"/>
      <c r="F67" s="127"/>
      <c r="G67" s="133"/>
      <c r="H67" s="127"/>
      <c r="I67" s="127"/>
      <c r="J67" s="127"/>
      <c r="K67" s="127"/>
      <c r="L67" s="133"/>
      <c r="M67" s="127"/>
      <c r="N67" s="127"/>
      <c r="O67" s="127"/>
      <c r="P67" s="127"/>
      <c r="Q67" s="127"/>
      <c r="R67" s="127"/>
      <c r="S67" s="128"/>
      <c r="T67" s="128"/>
      <c r="U67" s="133"/>
    </row>
    <row r="68" spans="1:21" ht="13.5" customHeight="1" x14ac:dyDescent="0.3">
      <c r="A68" s="84"/>
      <c r="B68" s="84"/>
      <c r="C68" s="127"/>
      <c r="D68" s="127"/>
      <c r="E68" s="127"/>
      <c r="F68" s="127"/>
      <c r="G68" s="133"/>
      <c r="H68" s="127"/>
      <c r="I68" s="127"/>
      <c r="J68" s="127"/>
      <c r="K68" s="127"/>
      <c r="L68" s="133"/>
      <c r="M68" s="127"/>
      <c r="N68" s="127"/>
      <c r="O68" s="127"/>
      <c r="P68" s="127"/>
      <c r="Q68" s="127"/>
      <c r="R68" s="127"/>
      <c r="S68" s="128"/>
      <c r="T68" s="128"/>
      <c r="U68" s="133"/>
    </row>
    <row r="69" spans="1:21" ht="13.5" customHeight="1" x14ac:dyDescent="0.3">
      <c r="A69" s="84"/>
      <c r="B69" s="84"/>
      <c r="C69" s="127"/>
      <c r="D69" s="127"/>
      <c r="E69" s="127"/>
      <c r="F69" s="127"/>
      <c r="G69" s="133"/>
      <c r="H69" s="127"/>
      <c r="I69" s="127"/>
      <c r="J69" s="127"/>
      <c r="K69" s="127"/>
      <c r="L69" s="133"/>
      <c r="M69" s="127"/>
      <c r="N69" s="127"/>
      <c r="O69" s="127"/>
      <c r="P69" s="127"/>
      <c r="Q69" s="127"/>
      <c r="R69" s="127"/>
      <c r="S69" s="128"/>
      <c r="T69" s="128"/>
      <c r="U69" s="133"/>
    </row>
    <row r="70" spans="1:21" ht="13.5" customHeight="1" x14ac:dyDescent="0.3">
      <c r="A70" s="84"/>
      <c r="B70" s="84"/>
      <c r="C70" s="127"/>
      <c r="D70" s="127"/>
      <c r="E70" s="127"/>
      <c r="F70" s="127"/>
      <c r="G70" s="133"/>
      <c r="H70" s="127"/>
      <c r="I70" s="127"/>
      <c r="J70" s="127"/>
      <c r="K70" s="127"/>
      <c r="L70" s="133"/>
      <c r="M70" s="127"/>
      <c r="N70" s="127"/>
      <c r="O70" s="127"/>
      <c r="P70" s="127"/>
      <c r="Q70" s="127"/>
      <c r="R70" s="127"/>
      <c r="S70" s="128"/>
      <c r="T70" s="128"/>
      <c r="U70" s="133"/>
    </row>
    <row r="71" spans="1:21" ht="13.5" customHeight="1" x14ac:dyDescent="0.3">
      <c r="A71" s="84"/>
      <c r="B71" s="84"/>
      <c r="C71" s="127"/>
      <c r="D71" s="127"/>
      <c r="E71" s="127"/>
      <c r="F71" s="127"/>
      <c r="G71" s="133"/>
      <c r="H71" s="127"/>
      <c r="I71" s="127"/>
      <c r="J71" s="127"/>
      <c r="K71" s="127"/>
      <c r="L71" s="133"/>
      <c r="M71" s="127"/>
      <c r="N71" s="127"/>
      <c r="O71" s="127"/>
      <c r="P71" s="127"/>
      <c r="Q71" s="127"/>
      <c r="R71" s="127"/>
      <c r="S71" s="128"/>
      <c r="T71" s="128"/>
      <c r="U71" s="133"/>
    </row>
    <row r="72" spans="1:21" ht="13.5" customHeight="1" x14ac:dyDescent="0.3">
      <c r="A72" s="84"/>
      <c r="B72" s="84"/>
      <c r="C72" s="127"/>
      <c r="D72" s="127"/>
      <c r="E72" s="127"/>
      <c r="F72" s="127"/>
      <c r="G72" s="133"/>
      <c r="H72" s="127"/>
      <c r="I72" s="127"/>
      <c r="J72" s="127"/>
      <c r="K72" s="127"/>
      <c r="L72" s="133"/>
      <c r="M72" s="127"/>
      <c r="N72" s="127"/>
      <c r="O72" s="127"/>
      <c r="P72" s="127"/>
      <c r="Q72" s="127"/>
      <c r="R72" s="127"/>
      <c r="S72" s="128"/>
      <c r="T72" s="128"/>
      <c r="U72" s="133"/>
    </row>
    <row r="73" spans="1:21" ht="13.5" customHeight="1" x14ac:dyDescent="0.3">
      <c r="A73" s="84"/>
      <c r="B73" s="84"/>
      <c r="C73" s="127"/>
      <c r="D73" s="127"/>
      <c r="E73" s="127"/>
      <c r="F73" s="127"/>
      <c r="G73" s="133"/>
      <c r="H73" s="127"/>
      <c r="I73" s="127"/>
      <c r="J73" s="127"/>
      <c r="K73" s="127"/>
      <c r="L73" s="133"/>
      <c r="M73" s="127"/>
      <c r="N73" s="127"/>
      <c r="O73" s="127"/>
      <c r="P73" s="127"/>
      <c r="Q73" s="127"/>
      <c r="R73" s="127"/>
      <c r="S73" s="128"/>
      <c r="T73" s="128"/>
      <c r="U73" s="133"/>
    </row>
    <row r="74" spans="1:21" ht="13.5" customHeight="1" x14ac:dyDescent="0.3">
      <c r="A74" s="84"/>
      <c r="B74" s="84"/>
      <c r="C74" s="127"/>
      <c r="D74" s="127"/>
      <c r="E74" s="127"/>
      <c r="F74" s="127"/>
      <c r="G74" s="133"/>
      <c r="H74" s="127"/>
      <c r="I74" s="127"/>
      <c r="J74" s="127"/>
      <c r="K74" s="127"/>
      <c r="L74" s="133"/>
      <c r="M74" s="127"/>
      <c r="N74" s="127"/>
      <c r="O74" s="127"/>
      <c r="P74" s="127"/>
      <c r="Q74" s="127"/>
      <c r="R74" s="127"/>
      <c r="S74" s="128"/>
      <c r="T74" s="128"/>
      <c r="U74" s="133"/>
    </row>
    <row r="75" spans="1:21" ht="13.5" customHeight="1" x14ac:dyDescent="0.3">
      <c r="A75" s="84"/>
      <c r="B75" s="84"/>
      <c r="C75" s="127"/>
      <c r="D75" s="127"/>
      <c r="E75" s="127"/>
      <c r="F75" s="127"/>
      <c r="G75" s="133"/>
      <c r="H75" s="127"/>
      <c r="I75" s="127"/>
      <c r="J75" s="127"/>
      <c r="K75" s="127"/>
      <c r="L75" s="133"/>
      <c r="M75" s="127"/>
      <c r="N75" s="127"/>
      <c r="O75" s="127"/>
      <c r="P75" s="127"/>
      <c r="Q75" s="127"/>
      <c r="R75" s="127"/>
      <c r="S75" s="128"/>
      <c r="T75" s="128"/>
      <c r="U75" s="133"/>
    </row>
    <row r="76" spans="1:21" ht="13.5" customHeight="1" x14ac:dyDescent="0.3">
      <c r="A76" s="84"/>
      <c r="B76" s="84"/>
      <c r="C76" s="127"/>
      <c r="D76" s="127"/>
      <c r="E76" s="127"/>
      <c r="F76" s="127"/>
      <c r="G76" s="133"/>
      <c r="H76" s="127"/>
      <c r="I76" s="127"/>
      <c r="J76" s="127"/>
      <c r="K76" s="127"/>
      <c r="L76" s="133"/>
      <c r="M76" s="127"/>
      <c r="N76" s="127"/>
      <c r="O76" s="127"/>
      <c r="P76" s="127"/>
      <c r="Q76" s="127"/>
      <c r="R76" s="127"/>
      <c r="S76" s="128"/>
      <c r="T76" s="128"/>
      <c r="U76" s="133"/>
    </row>
    <row r="77" spans="1:21" ht="13.5" customHeight="1" x14ac:dyDescent="0.3">
      <c r="A77" s="84"/>
      <c r="B77" s="84"/>
      <c r="C77" s="127"/>
      <c r="D77" s="127"/>
      <c r="E77" s="127"/>
      <c r="F77" s="127"/>
      <c r="G77" s="133"/>
      <c r="H77" s="127"/>
      <c r="I77" s="127"/>
      <c r="J77" s="127"/>
      <c r="K77" s="127"/>
      <c r="L77" s="133"/>
      <c r="M77" s="127"/>
      <c r="N77" s="127"/>
      <c r="O77" s="127"/>
      <c r="P77" s="127"/>
      <c r="Q77" s="127"/>
      <c r="R77" s="127"/>
      <c r="S77" s="128"/>
      <c r="T77" s="128"/>
      <c r="U77" s="133"/>
    </row>
    <row r="78" spans="1:21" ht="13.5" customHeight="1" x14ac:dyDescent="0.3">
      <c r="A78" s="84"/>
      <c r="B78" s="84"/>
      <c r="C78" s="127"/>
      <c r="D78" s="127"/>
      <c r="E78" s="127"/>
      <c r="F78" s="127"/>
      <c r="G78" s="133"/>
      <c r="H78" s="127"/>
      <c r="I78" s="127"/>
      <c r="J78" s="127"/>
      <c r="K78" s="127"/>
      <c r="L78" s="133"/>
      <c r="M78" s="127"/>
      <c r="N78" s="127"/>
      <c r="O78" s="127"/>
      <c r="P78" s="127"/>
      <c r="Q78" s="127"/>
      <c r="R78" s="127"/>
      <c r="S78" s="128"/>
      <c r="T78" s="128"/>
      <c r="U78" s="133"/>
    </row>
    <row r="79" spans="1:21" ht="13.5" customHeight="1" x14ac:dyDescent="0.3">
      <c r="A79" s="84"/>
      <c r="B79" s="84"/>
      <c r="C79" s="127"/>
      <c r="D79" s="127"/>
      <c r="E79" s="127"/>
      <c r="F79" s="127"/>
      <c r="G79" s="133"/>
      <c r="H79" s="127"/>
      <c r="I79" s="127"/>
      <c r="J79" s="127"/>
      <c r="K79" s="127"/>
      <c r="L79" s="133"/>
      <c r="M79" s="127"/>
      <c r="N79" s="127"/>
      <c r="O79" s="127"/>
      <c r="P79" s="127"/>
      <c r="Q79" s="127"/>
      <c r="R79" s="127"/>
      <c r="S79" s="128"/>
      <c r="T79" s="128"/>
      <c r="U79" s="133"/>
    </row>
    <row r="80" spans="1:21" ht="13.5" customHeight="1" x14ac:dyDescent="0.3">
      <c r="A80" s="84"/>
      <c r="B80" s="84"/>
      <c r="C80" s="127"/>
      <c r="D80" s="127"/>
      <c r="E80" s="127"/>
      <c r="F80" s="127"/>
      <c r="G80" s="133"/>
      <c r="H80" s="127"/>
      <c r="I80" s="127"/>
      <c r="J80" s="127"/>
      <c r="K80" s="127"/>
      <c r="L80" s="133"/>
      <c r="M80" s="127"/>
      <c r="N80" s="127"/>
      <c r="O80" s="127"/>
      <c r="P80" s="127"/>
      <c r="Q80" s="127"/>
      <c r="R80" s="127"/>
      <c r="S80" s="128"/>
      <c r="T80" s="128"/>
      <c r="U80" s="133"/>
    </row>
    <row r="81" spans="1:21" ht="13.5" customHeight="1" x14ac:dyDescent="0.3">
      <c r="A81" s="84"/>
      <c r="B81" s="84"/>
      <c r="C81" s="127"/>
      <c r="D81" s="127"/>
      <c r="E81" s="127"/>
      <c r="F81" s="127"/>
      <c r="G81" s="133"/>
      <c r="H81" s="127"/>
      <c r="I81" s="127"/>
      <c r="J81" s="127"/>
      <c r="K81" s="127"/>
      <c r="L81" s="133"/>
      <c r="M81" s="127"/>
      <c r="N81" s="127"/>
      <c r="O81" s="127"/>
      <c r="P81" s="127"/>
      <c r="Q81" s="127"/>
      <c r="R81" s="127"/>
      <c r="S81" s="128"/>
      <c r="T81" s="128"/>
      <c r="U81" s="133"/>
    </row>
    <row r="82" spans="1:21" ht="13.5" customHeight="1" x14ac:dyDescent="0.3">
      <c r="A82" s="84"/>
      <c r="B82" s="84"/>
      <c r="C82" s="127"/>
      <c r="D82" s="127"/>
      <c r="E82" s="127"/>
      <c r="F82" s="127"/>
      <c r="G82" s="133"/>
      <c r="H82" s="127"/>
      <c r="I82" s="127"/>
      <c r="J82" s="127"/>
      <c r="K82" s="127"/>
      <c r="L82" s="133"/>
      <c r="M82" s="127"/>
      <c r="N82" s="127"/>
      <c r="O82" s="127"/>
      <c r="P82" s="127"/>
      <c r="Q82" s="127"/>
      <c r="R82" s="127"/>
      <c r="S82" s="128"/>
      <c r="T82" s="128"/>
      <c r="U82" s="133"/>
    </row>
    <row r="83" spans="1:21" ht="13.5" customHeight="1" x14ac:dyDescent="0.3">
      <c r="A83" s="84"/>
      <c r="B83" s="84"/>
      <c r="C83" s="127"/>
      <c r="D83" s="127"/>
      <c r="E83" s="127"/>
      <c r="F83" s="127"/>
      <c r="G83" s="133"/>
      <c r="H83" s="127"/>
      <c r="I83" s="127"/>
      <c r="J83" s="127"/>
      <c r="K83" s="127"/>
      <c r="L83" s="133"/>
      <c r="M83" s="127"/>
      <c r="N83" s="127"/>
      <c r="O83" s="127"/>
      <c r="P83" s="127"/>
      <c r="Q83" s="127"/>
      <c r="R83" s="127"/>
      <c r="S83" s="128"/>
      <c r="T83" s="128"/>
      <c r="U83" s="133"/>
    </row>
    <row r="84" spans="1:21" ht="13.5" customHeight="1" x14ac:dyDescent="0.3">
      <c r="A84" s="84"/>
      <c r="B84" s="84"/>
      <c r="C84" s="127"/>
      <c r="D84" s="127"/>
      <c r="E84" s="127"/>
      <c r="F84" s="127"/>
      <c r="G84" s="133"/>
      <c r="H84" s="127"/>
      <c r="I84" s="127"/>
      <c r="J84" s="127"/>
      <c r="K84" s="127"/>
      <c r="L84" s="133"/>
      <c r="M84" s="127"/>
      <c r="N84" s="127"/>
      <c r="O84" s="127"/>
      <c r="P84" s="127"/>
      <c r="Q84" s="127"/>
      <c r="R84" s="127"/>
      <c r="S84" s="128"/>
      <c r="T84" s="128"/>
      <c r="U84" s="133"/>
    </row>
    <row r="85" spans="1:21" ht="13.5" customHeight="1" x14ac:dyDescent="0.3">
      <c r="A85" s="84"/>
      <c r="B85" s="84"/>
      <c r="C85" s="127"/>
      <c r="D85" s="127"/>
      <c r="E85" s="127"/>
      <c r="F85" s="127"/>
      <c r="G85" s="133"/>
      <c r="H85" s="127"/>
      <c r="I85" s="127"/>
      <c r="J85" s="127"/>
      <c r="K85" s="127"/>
      <c r="L85" s="133"/>
      <c r="M85" s="127"/>
      <c r="N85" s="127"/>
      <c r="O85" s="127"/>
      <c r="P85" s="127"/>
      <c r="Q85" s="127"/>
      <c r="R85" s="127"/>
      <c r="S85" s="128"/>
      <c r="T85" s="128"/>
      <c r="U85" s="133"/>
    </row>
    <row r="86" spans="1:21" ht="13.5" customHeight="1" x14ac:dyDescent="0.3">
      <c r="A86" s="84"/>
      <c r="B86" s="84"/>
      <c r="C86" s="127"/>
      <c r="D86" s="127"/>
      <c r="E86" s="127"/>
      <c r="F86" s="127"/>
      <c r="G86" s="133"/>
      <c r="H86" s="127"/>
      <c r="I86" s="127"/>
      <c r="J86" s="127"/>
      <c r="K86" s="127"/>
      <c r="L86" s="133"/>
      <c r="M86" s="127"/>
      <c r="N86" s="127"/>
      <c r="O86" s="127"/>
      <c r="P86" s="127"/>
      <c r="Q86" s="127"/>
      <c r="R86" s="127"/>
      <c r="S86" s="128"/>
      <c r="T86" s="128"/>
      <c r="U86" s="133"/>
    </row>
    <row r="87" spans="1:21" ht="13.5" customHeight="1" x14ac:dyDescent="0.3">
      <c r="A87" s="84"/>
      <c r="B87" s="84"/>
      <c r="C87" s="127"/>
      <c r="D87" s="127"/>
      <c r="E87" s="127"/>
      <c r="F87" s="127"/>
      <c r="G87" s="133"/>
      <c r="H87" s="127"/>
      <c r="I87" s="127"/>
      <c r="J87" s="127"/>
      <c r="K87" s="127"/>
      <c r="L87" s="133"/>
      <c r="M87" s="127"/>
      <c r="N87" s="127"/>
      <c r="O87" s="127"/>
      <c r="P87" s="127"/>
      <c r="Q87" s="127"/>
      <c r="R87" s="127"/>
      <c r="S87" s="128"/>
      <c r="T87" s="128"/>
      <c r="U87" s="133"/>
    </row>
    <row r="88" spans="1:21" ht="13.5" customHeight="1" x14ac:dyDescent="0.3">
      <c r="A88" s="84"/>
      <c r="B88" s="84"/>
      <c r="C88" s="127"/>
      <c r="D88" s="127"/>
      <c r="E88" s="127"/>
      <c r="F88" s="127"/>
      <c r="G88" s="133"/>
      <c r="H88" s="127"/>
      <c r="I88" s="127"/>
      <c r="J88" s="127"/>
      <c r="K88" s="127"/>
      <c r="L88" s="133"/>
      <c r="M88" s="127"/>
      <c r="N88" s="127"/>
      <c r="O88" s="127"/>
      <c r="P88" s="127"/>
      <c r="Q88" s="127"/>
      <c r="R88" s="127"/>
      <c r="S88" s="128"/>
      <c r="T88" s="128"/>
      <c r="U88" s="133"/>
    </row>
    <row r="89" spans="1:21" ht="13.5" customHeight="1" x14ac:dyDescent="0.3">
      <c r="A89" s="84"/>
      <c r="B89" s="84"/>
      <c r="C89" s="127"/>
      <c r="D89" s="127"/>
      <c r="E89" s="127"/>
      <c r="F89" s="127"/>
      <c r="G89" s="133"/>
      <c r="H89" s="127"/>
      <c r="I89" s="127"/>
      <c r="J89" s="127"/>
      <c r="K89" s="127"/>
      <c r="L89" s="133"/>
      <c r="M89" s="127"/>
      <c r="N89" s="127"/>
      <c r="O89" s="127"/>
      <c r="P89" s="127"/>
      <c r="Q89" s="127"/>
      <c r="R89" s="127"/>
      <c r="S89" s="128"/>
      <c r="T89" s="128"/>
      <c r="U89" s="133"/>
    </row>
    <row r="90" spans="1:21" ht="13.5" customHeight="1" x14ac:dyDescent="0.3">
      <c r="A90" s="84"/>
      <c r="B90" s="84"/>
      <c r="C90" s="127"/>
      <c r="D90" s="127"/>
      <c r="E90" s="127"/>
      <c r="F90" s="127"/>
      <c r="G90" s="133"/>
      <c r="H90" s="127"/>
      <c r="I90" s="127"/>
      <c r="J90" s="127"/>
      <c r="K90" s="127"/>
      <c r="L90" s="133"/>
      <c r="M90" s="127"/>
      <c r="N90" s="127"/>
      <c r="O90" s="127"/>
      <c r="P90" s="127"/>
      <c r="Q90" s="127"/>
      <c r="R90" s="127"/>
      <c r="S90" s="128"/>
      <c r="T90" s="128"/>
      <c r="U90" s="133"/>
    </row>
    <row r="91" spans="1:21" ht="13.5" customHeight="1" x14ac:dyDescent="0.3">
      <c r="A91" s="84"/>
      <c r="B91" s="84"/>
      <c r="C91" s="127"/>
      <c r="D91" s="127"/>
      <c r="E91" s="127"/>
      <c r="F91" s="127"/>
      <c r="G91" s="133"/>
      <c r="H91" s="127"/>
      <c r="I91" s="127"/>
      <c r="J91" s="127"/>
      <c r="K91" s="127"/>
      <c r="L91" s="133"/>
      <c r="M91" s="127"/>
      <c r="N91" s="127"/>
      <c r="O91" s="127"/>
      <c r="P91" s="127"/>
      <c r="Q91" s="127"/>
      <c r="R91" s="127"/>
      <c r="S91" s="128"/>
      <c r="T91" s="128"/>
      <c r="U91" s="133"/>
    </row>
    <row r="92" spans="1:21" ht="13.5" customHeight="1" x14ac:dyDescent="0.3">
      <c r="A92" s="84"/>
      <c r="B92" s="84"/>
      <c r="C92" s="127"/>
      <c r="D92" s="127"/>
      <c r="E92" s="127"/>
      <c r="F92" s="127"/>
      <c r="G92" s="133"/>
      <c r="H92" s="127"/>
      <c r="I92" s="127"/>
      <c r="J92" s="127"/>
      <c r="K92" s="127"/>
      <c r="L92" s="133"/>
      <c r="M92" s="127"/>
      <c r="N92" s="127"/>
      <c r="O92" s="127"/>
      <c r="P92" s="127"/>
      <c r="Q92" s="127"/>
      <c r="R92" s="127"/>
      <c r="S92" s="128"/>
      <c r="T92" s="128"/>
      <c r="U92" s="133"/>
    </row>
    <row r="93" spans="1:21" ht="13.5" customHeight="1" x14ac:dyDescent="0.3">
      <c r="A93" s="84"/>
      <c r="B93" s="84"/>
      <c r="C93" s="127"/>
      <c r="D93" s="127"/>
      <c r="E93" s="127"/>
      <c r="F93" s="127"/>
      <c r="G93" s="133"/>
      <c r="H93" s="127"/>
      <c r="I93" s="127"/>
      <c r="J93" s="127"/>
      <c r="K93" s="127"/>
      <c r="L93" s="133"/>
      <c r="M93" s="127"/>
      <c r="N93" s="127"/>
      <c r="O93" s="127"/>
      <c r="P93" s="127"/>
      <c r="Q93" s="127"/>
      <c r="R93" s="127"/>
      <c r="S93" s="128"/>
      <c r="T93" s="128"/>
      <c r="U93" s="133"/>
    </row>
    <row r="94" spans="1:21" ht="13.5" customHeight="1" x14ac:dyDescent="0.3">
      <c r="A94" s="84"/>
      <c r="B94" s="84"/>
      <c r="C94" s="127"/>
      <c r="D94" s="127"/>
      <c r="E94" s="127"/>
      <c r="F94" s="127"/>
      <c r="G94" s="133"/>
      <c r="H94" s="127"/>
      <c r="I94" s="127"/>
      <c r="J94" s="127"/>
      <c r="K94" s="127"/>
      <c r="L94" s="133"/>
      <c r="M94" s="127"/>
      <c r="N94" s="127"/>
      <c r="O94" s="127"/>
      <c r="P94" s="127"/>
      <c r="Q94" s="127"/>
      <c r="R94" s="127"/>
      <c r="S94" s="128"/>
      <c r="T94" s="128"/>
      <c r="U94" s="133"/>
    </row>
    <row r="95" spans="1:21" ht="13.5" customHeight="1" x14ac:dyDescent="0.3">
      <c r="A95" s="84"/>
      <c r="B95" s="84"/>
      <c r="C95" s="127"/>
      <c r="D95" s="127"/>
      <c r="E95" s="127"/>
      <c r="F95" s="127"/>
      <c r="G95" s="133"/>
      <c r="H95" s="127"/>
      <c r="I95" s="127"/>
      <c r="J95" s="127"/>
      <c r="K95" s="127"/>
      <c r="L95" s="133"/>
      <c r="M95" s="127"/>
      <c r="N95" s="127"/>
      <c r="O95" s="127"/>
      <c r="P95" s="127"/>
      <c r="Q95" s="127"/>
      <c r="R95" s="127"/>
      <c r="S95" s="128"/>
      <c r="T95" s="128"/>
      <c r="U95" s="133"/>
    </row>
    <row r="96" spans="1:21" ht="13.5" customHeight="1" x14ac:dyDescent="0.3">
      <c r="A96" s="84"/>
      <c r="B96" s="84"/>
      <c r="C96" s="127"/>
      <c r="D96" s="127"/>
      <c r="E96" s="127"/>
      <c r="F96" s="127"/>
      <c r="G96" s="133"/>
      <c r="H96" s="127"/>
      <c r="I96" s="127"/>
      <c r="J96" s="127"/>
      <c r="K96" s="127"/>
      <c r="L96" s="133"/>
      <c r="M96" s="127"/>
      <c r="N96" s="127"/>
      <c r="O96" s="127"/>
      <c r="P96" s="127"/>
      <c r="Q96" s="127"/>
      <c r="R96" s="127"/>
      <c r="S96" s="128"/>
      <c r="T96" s="128"/>
      <c r="U96" s="133"/>
    </row>
    <row r="97" spans="1:21" ht="13.5" customHeight="1" x14ac:dyDescent="0.3">
      <c r="A97" s="84"/>
      <c r="B97" s="84"/>
      <c r="C97" s="127"/>
      <c r="D97" s="127"/>
      <c r="E97" s="127"/>
      <c r="F97" s="127"/>
      <c r="G97" s="133"/>
      <c r="H97" s="127"/>
      <c r="I97" s="127"/>
      <c r="J97" s="127"/>
      <c r="K97" s="127"/>
      <c r="L97" s="133"/>
      <c r="M97" s="127"/>
      <c r="N97" s="127"/>
      <c r="O97" s="127"/>
      <c r="P97" s="127"/>
      <c r="Q97" s="127"/>
      <c r="R97" s="127"/>
      <c r="S97" s="128"/>
      <c r="T97" s="128"/>
      <c r="U97" s="133"/>
    </row>
    <row r="98" spans="1:21" ht="13.5" customHeight="1" x14ac:dyDescent="0.3">
      <c r="A98" s="84"/>
      <c r="B98" s="84"/>
      <c r="C98" s="127"/>
      <c r="D98" s="127"/>
      <c r="E98" s="127"/>
      <c r="F98" s="127"/>
      <c r="G98" s="133"/>
      <c r="H98" s="127"/>
      <c r="I98" s="127"/>
      <c r="J98" s="127"/>
      <c r="K98" s="127"/>
      <c r="L98" s="133"/>
      <c r="M98" s="127"/>
      <c r="N98" s="127"/>
      <c r="O98" s="127"/>
      <c r="P98" s="127"/>
      <c r="Q98" s="127"/>
      <c r="R98" s="127"/>
      <c r="S98" s="128"/>
      <c r="T98" s="128"/>
      <c r="U98" s="133"/>
    </row>
  </sheetData>
  <autoFilter ref="S5:T54" xr:uid="{00000000-0009-0000-0000-00000D000000}"/>
  <mergeCells count="18">
    <mergeCell ref="O4:P4"/>
    <mergeCell ref="U3:U5"/>
    <mergeCell ref="A1:T1"/>
    <mergeCell ref="A3:A5"/>
    <mergeCell ref="B3:B5"/>
    <mergeCell ref="S4:T4"/>
    <mergeCell ref="Q4:R4"/>
    <mergeCell ref="L3:L5"/>
    <mergeCell ref="C3:F3"/>
    <mergeCell ref="C4:D4"/>
    <mergeCell ref="E4:F4"/>
    <mergeCell ref="H3:K3"/>
    <mergeCell ref="G3:G5"/>
    <mergeCell ref="H4:I4"/>
    <mergeCell ref="J4:K4"/>
    <mergeCell ref="Q3:T3"/>
    <mergeCell ref="M3:P3"/>
    <mergeCell ref="M4:N4"/>
  </mergeCells>
  <pageMargins left="1" right="0.2" top="0.25" bottom="0.25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S98"/>
  <sheetViews>
    <sheetView view="pageBreakPreview" zoomScale="60" zoomScaleNormal="100"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U46" sqref="U46"/>
    </sheetView>
  </sheetViews>
  <sheetFormatPr defaultColWidth="14.296875" defaultRowHeight="15" customHeight="1" x14ac:dyDescent="0.3"/>
  <cols>
    <col min="1" max="1" width="4.3984375" style="99" customWidth="1"/>
    <col min="2" max="2" width="23.09765625" style="99" customWidth="1"/>
    <col min="3" max="3" width="9.59765625" style="99" customWidth="1"/>
    <col min="4" max="4" width="11.3984375" style="99" customWidth="1"/>
    <col min="5" max="5" width="7" style="99" customWidth="1"/>
    <col min="6" max="6" width="8.59765625" style="99" customWidth="1"/>
    <col min="7" max="7" width="6.09765625" style="99" customWidth="1"/>
    <col min="8" max="8" width="7.796875" style="99" customWidth="1"/>
    <col min="9" max="9" width="8.69921875" style="99" customWidth="1"/>
    <col min="10" max="10" width="10.3984375" style="99" customWidth="1"/>
    <col min="11" max="11" width="8" style="99" customWidth="1"/>
    <col min="12" max="13" width="10.3984375" style="99" customWidth="1"/>
    <col min="14" max="14" width="10.5" style="99" customWidth="1"/>
    <col min="15" max="15" width="10.796875" style="99" customWidth="1"/>
    <col min="16" max="16" width="11.09765625" style="99" customWidth="1"/>
    <col min="17" max="17" width="9" style="99" customWidth="1"/>
    <col min="18" max="16384" width="14.296875" style="99"/>
  </cols>
  <sheetData>
    <row r="1" spans="1:19" ht="13.5" customHeight="1" x14ac:dyDescent="0.3">
      <c r="A1" s="467" t="s">
        <v>1060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9" ht="13.5" customHeight="1" x14ac:dyDescent="0.3">
      <c r="A2" s="84"/>
      <c r="B2" s="86" t="s">
        <v>73</v>
      </c>
      <c r="C2" s="127"/>
      <c r="D2" s="127"/>
      <c r="E2" s="127"/>
      <c r="F2" s="127"/>
      <c r="G2" s="128"/>
      <c r="H2" s="128"/>
      <c r="I2" s="127"/>
      <c r="J2" s="127"/>
      <c r="K2" s="127"/>
      <c r="L2" s="127"/>
      <c r="M2" s="127"/>
      <c r="N2" s="127" t="s">
        <v>141</v>
      </c>
      <c r="O2" s="128"/>
      <c r="P2" s="128"/>
      <c r="Q2" s="127"/>
    </row>
    <row r="3" spans="1:19" ht="15" customHeight="1" x14ac:dyDescent="0.3">
      <c r="A3" s="492" t="s">
        <v>142</v>
      </c>
      <c r="B3" s="492" t="s">
        <v>143</v>
      </c>
      <c r="C3" s="518" t="s">
        <v>144</v>
      </c>
      <c r="D3" s="498"/>
      <c r="E3" s="488" t="s">
        <v>113</v>
      </c>
      <c r="F3" s="508"/>
      <c r="G3" s="488" t="s">
        <v>97</v>
      </c>
      <c r="H3" s="508"/>
      <c r="I3" s="488" t="s">
        <v>98</v>
      </c>
      <c r="J3" s="508"/>
      <c r="K3" s="488" t="s">
        <v>114</v>
      </c>
      <c r="L3" s="508"/>
      <c r="M3" s="488" t="s">
        <v>101</v>
      </c>
      <c r="N3" s="508"/>
      <c r="O3" s="488" t="s">
        <v>115</v>
      </c>
      <c r="P3" s="508"/>
      <c r="Q3" s="511" t="s">
        <v>145</v>
      </c>
    </row>
    <row r="4" spans="1:19" ht="15" customHeight="1" x14ac:dyDescent="0.3">
      <c r="A4" s="500"/>
      <c r="B4" s="500"/>
      <c r="C4" s="492" t="s">
        <v>82</v>
      </c>
      <c r="D4" s="492" t="s">
        <v>83</v>
      </c>
      <c r="E4" s="509"/>
      <c r="F4" s="510"/>
      <c r="G4" s="509"/>
      <c r="H4" s="510"/>
      <c r="I4" s="509"/>
      <c r="J4" s="510"/>
      <c r="K4" s="509"/>
      <c r="L4" s="510"/>
      <c r="M4" s="509"/>
      <c r="N4" s="510"/>
      <c r="O4" s="509"/>
      <c r="P4" s="510"/>
      <c r="Q4" s="500"/>
    </row>
    <row r="5" spans="1:19" ht="15" customHeight="1" x14ac:dyDescent="0.3">
      <c r="A5" s="501"/>
      <c r="B5" s="501"/>
      <c r="C5" s="501"/>
      <c r="D5" s="501"/>
      <c r="E5" s="227" t="s">
        <v>82</v>
      </c>
      <c r="F5" s="227" t="s">
        <v>83</v>
      </c>
      <c r="G5" s="227" t="s">
        <v>82</v>
      </c>
      <c r="H5" s="227" t="s">
        <v>83</v>
      </c>
      <c r="I5" s="227" t="s">
        <v>82</v>
      </c>
      <c r="J5" s="227" t="s">
        <v>83</v>
      </c>
      <c r="K5" s="227" t="s">
        <v>82</v>
      </c>
      <c r="L5" s="227" t="s">
        <v>83</v>
      </c>
      <c r="M5" s="227" t="s">
        <v>82</v>
      </c>
      <c r="N5" s="227" t="s">
        <v>83</v>
      </c>
      <c r="O5" s="227" t="s">
        <v>82</v>
      </c>
      <c r="P5" s="227" t="s">
        <v>83</v>
      </c>
      <c r="Q5" s="501"/>
    </row>
    <row r="6" spans="1:19" ht="12.75" customHeight="1" x14ac:dyDescent="0.3">
      <c r="A6" s="152">
        <v>1</v>
      </c>
      <c r="B6" s="153" t="s">
        <v>6</v>
      </c>
      <c r="C6" s="324">
        <v>51584</v>
      </c>
      <c r="D6" s="324">
        <v>376526</v>
      </c>
      <c r="E6" s="256">
        <v>55</v>
      </c>
      <c r="F6" s="256">
        <v>9056.2800000000025</v>
      </c>
      <c r="G6" s="256">
        <v>259</v>
      </c>
      <c r="H6" s="256">
        <v>4612.0399999999991</v>
      </c>
      <c r="I6" s="256">
        <v>4476</v>
      </c>
      <c r="J6" s="256">
        <v>100757.69</v>
      </c>
      <c r="K6" s="256">
        <v>20819</v>
      </c>
      <c r="L6" s="256">
        <v>79465.429999999964</v>
      </c>
      <c r="M6" s="256">
        <v>19785</v>
      </c>
      <c r="N6" s="256">
        <v>448056.8</v>
      </c>
      <c r="O6" s="153">
        <f t="shared" ref="O6:P21" si="0">E6+G6+I6+K6+M6</f>
        <v>45394</v>
      </c>
      <c r="P6" s="153">
        <f t="shared" si="0"/>
        <v>641948.24</v>
      </c>
      <c r="Q6" s="153">
        <f t="shared" ref="Q6:Q22" si="1">P6*100/D6</f>
        <v>170.49240689885957</v>
      </c>
      <c r="R6" s="99">
        <v>32</v>
      </c>
      <c r="S6" s="276">
        <f>E6-R6</f>
        <v>23</v>
      </c>
    </row>
    <row r="7" spans="1:19" ht="12.75" customHeight="1" x14ac:dyDescent="0.3">
      <c r="A7" s="152">
        <v>2</v>
      </c>
      <c r="B7" s="153" t="s">
        <v>7</v>
      </c>
      <c r="C7" s="324">
        <v>48497</v>
      </c>
      <c r="D7" s="324">
        <v>355725</v>
      </c>
      <c r="E7" s="256">
        <v>0</v>
      </c>
      <c r="F7" s="256">
        <v>0</v>
      </c>
      <c r="G7" s="256">
        <v>90</v>
      </c>
      <c r="H7" s="256">
        <v>1830.3100000000002</v>
      </c>
      <c r="I7" s="256">
        <v>775</v>
      </c>
      <c r="J7" s="256">
        <v>41523.099999999991</v>
      </c>
      <c r="K7" s="256">
        <v>7650</v>
      </c>
      <c r="L7" s="256">
        <v>46528.32999999998</v>
      </c>
      <c r="M7" s="265">
        <v>59279</v>
      </c>
      <c r="N7" s="256">
        <v>553705.68999999994</v>
      </c>
      <c r="O7" s="153">
        <f t="shared" si="0"/>
        <v>67794</v>
      </c>
      <c r="P7" s="153">
        <f t="shared" si="0"/>
        <v>643587.42999999993</v>
      </c>
      <c r="Q7" s="153">
        <f t="shared" si="1"/>
        <v>180.92274369245905</v>
      </c>
      <c r="R7" s="99">
        <v>0</v>
      </c>
      <c r="S7" s="276">
        <f t="shared" ref="S7:S17" si="2">E7-R7</f>
        <v>0</v>
      </c>
    </row>
    <row r="8" spans="1:19" ht="12.75" customHeight="1" x14ac:dyDescent="0.3">
      <c r="A8" s="152">
        <v>3</v>
      </c>
      <c r="B8" s="153" t="s">
        <v>8</v>
      </c>
      <c r="C8" s="324">
        <v>23567</v>
      </c>
      <c r="D8" s="324">
        <v>115007</v>
      </c>
      <c r="E8" s="256">
        <v>0</v>
      </c>
      <c r="F8" s="256">
        <v>0</v>
      </c>
      <c r="G8" s="256">
        <v>179</v>
      </c>
      <c r="H8" s="256">
        <v>1303.9199999999996</v>
      </c>
      <c r="I8" s="256">
        <v>5060</v>
      </c>
      <c r="J8" s="256">
        <v>32231.109999999986</v>
      </c>
      <c r="K8" s="256">
        <v>4614</v>
      </c>
      <c r="L8" s="256">
        <v>7780.8999999999987</v>
      </c>
      <c r="M8" s="256">
        <v>60787</v>
      </c>
      <c r="N8" s="256">
        <v>174914.33000000002</v>
      </c>
      <c r="O8" s="153">
        <f t="shared" si="0"/>
        <v>70640</v>
      </c>
      <c r="P8" s="153">
        <f t="shared" si="0"/>
        <v>216230.26</v>
      </c>
      <c r="Q8" s="153">
        <f t="shared" si="1"/>
        <v>188.0148686601685</v>
      </c>
      <c r="R8" s="99">
        <v>0</v>
      </c>
      <c r="S8" s="276">
        <f t="shared" si="2"/>
        <v>0</v>
      </c>
    </row>
    <row r="9" spans="1:19" ht="12.75" customHeight="1" x14ac:dyDescent="0.3">
      <c r="A9" s="152">
        <v>4</v>
      </c>
      <c r="B9" s="153" t="s">
        <v>9</v>
      </c>
      <c r="C9" s="324">
        <v>48053</v>
      </c>
      <c r="D9" s="324">
        <v>307149</v>
      </c>
      <c r="E9" s="256">
        <v>25</v>
      </c>
      <c r="F9" s="256">
        <v>6281.0099999999993</v>
      </c>
      <c r="G9" s="256">
        <v>96</v>
      </c>
      <c r="H9" s="256">
        <v>953.62000000000012</v>
      </c>
      <c r="I9" s="256">
        <v>1487</v>
      </c>
      <c r="J9" s="256">
        <v>36850.859999999986</v>
      </c>
      <c r="K9" s="256">
        <v>68692</v>
      </c>
      <c r="L9" s="256">
        <v>172840.87</v>
      </c>
      <c r="M9" s="256">
        <v>8865</v>
      </c>
      <c r="N9" s="256">
        <v>1108467.0699999998</v>
      </c>
      <c r="O9" s="153">
        <f t="shared" si="0"/>
        <v>79165</v>
      </c>
      <c r="P9" s="153">
        <f t="shared" si="0"/>
        <v>1325393.4299999997</v>
      </c>
      <c r="Q9" s="153">
        <f t="shared" si="1"/>
        <v>431.5148120293407</v>
      </c>
      <c r="R9" s="99">
        <v>20</v>
      </c>
      <c r="S9" s="276">
        <f t="shared" si="2"/>
        <v>5</v>
      </c>
    </row>
    <row r="10" spans="1:19" ht="12.75" customHeight="1" x14ac:dyDescent="0.3">
      <c r="A10" s="152">
        <v>5</v>
      </c>
      <c r="B10" s="153" t="s">
        <v>10</v>
      </c>
      <c r="C10" s="324">
        <v>66421</v>
      </c>
      <c r="D10" s="324">
        <v>322584</v>
      </c>
      <c r="E10" s="256">
        <v>0</v>
      </c>
      <c r="F10" s="256">
        <v>0</v>
      </c>
      <c r="G10" s="256">
        <v>0</v>
      </c>
      <c r="H10" s="256">
        <v>0</v>
      </c>
      <c r="I10" s="256">
        <v>10</v>
      </c>
      <c r="J10" s="256">
        <v>3.4699999999999998</v>
      </c>
      <c r="K10" s="256">
        <v>39041</v>
      </c>
      <c r="L10" s="256">
        <v>237899.87999999998</v>
      </c>
      <c r="M10" s="256">
        <v>26281</v>
      </c>
      <c r="N10" s="256">
        <v>210355.46000000002</v>
      </c>
      <c r="O10" s="153">
        <f t="shared" si="0"/>
        <v>65332</v>
      </c>
      <c r="P10" s="153">
        <f t="shared" si="0"/>
        <v>448258.81</v>
      </c>
      <c r="Q10" s="153">
        <f t="shared" si="1"/>
        <v>138.95878592862636</v>
      </c>
      <c r="R10" s="99">
        <v>0</v>
      </c>
      <c r="S10" s="276">
        <f t="shared" si="2"/>
        <v>0</v>
      </c>
    </row>
    <row r="11" spans="1:19" ht="12.75" customHeight="1" x14ac:dyDescent="0.3">
      <c r="A11" s="152">
        <v>6</v>
      </c>
      <c r="B11" s="153" t="s">
        <v>11</v>
      </c>
      <c r="C11" s="324">
        <v>20866</v>
      </c>
      <c r="D11" s="324">
        <v>164371</v>
      </c>
      <c r="E11" s="256">
        <v>15</v>
      </c>
      <c r="F11" s="256">
        <v>12858.07</v>
      </c>
      <c r="G11" s="256">
        <v>43</v>
      </c>
      <c r="H11" s="256">
        <v>782.92000000000007</v>
      </c>
      <c r="I11" s="256">
        <v>974</v>
      </c>
      <c r="J11" s="256">
        <v>30528.399999999991</v>
      </c>
      <c r="K11" s="256">
        <v>24781</v>
      </c>
      <c r="L11" s="256">
        <v>145369.70999999996</v>
      </c>
      <c r="M11" s="256">
        <v>3566</v>
      </c>
      <c r="N11" s="256">
        <v>201927.59000000003</v>
      </c>
      <c r="O11" s="153">
        <f t="shared" si="0"/>
        <v>29379</v>
      </c>
      <c r="P11" s="153">
        <f t="shared" si="0"/>
        <v>391466.68999999994</v>
      </c>
      <c r="Q11" s="153">
        <f t="shared" si="1"/>
        <v>238.16043584330563</v>
      </c>
      <c r="R11" s="99">
        <v>9</v>
      </c>
      <c r="S11" s="276">
        <f t="shared" si="2"/>
        <v>6</v>
      </c>
    </row>
    <row r="12" spans="1:19" ht="12.75" customHeight="1" x14ac:dyDescent="0.3">
      <c r="A12" s="152">
        <v>7</v>
      </c>
      <c r="B12" s="153" t="s">
        <v>12</v>
      </c>
      <c r="C12" s="324">
        <v>8881</v>
      </c>
      <c r="D12" s="324">
        <v>85435</v>
      </c>
      <c r="E12" s="256">
        <v>11</v>
      </c>
      <c r="F12" s="256">
        <v>419.21999999999997</v>
      </c>
      <c r="G12" s="256">
        <v>16</v>
      </c>
      <c r="H12" s="256">
        <v>234.17</v>
      </c>
      <c r="I12" s="256">
        <v>327</v>
      </c>
      <c r="J12" s="256">
        <v>10467.780000000001</v>
      </c>
      <c r="K12" s="256">
        <v>267</v>
      </c>
      <c r="L12" s="256">
        <v>1353.4699999999998</v>
      </c>
      <c r="M12" s="256">
        <v>15170</v>
      </c>
      <c r="N12" s="256">
        <v>138881.61000000004</v>
      </c>
      <c r="O12" s="153">
        <f t="shared" si="0"/>
        <v>15791</v>
      </c>
      <c r="P12" s="153">
        <f t="shared" si="0"/>
        <v>151356.25000000006</v>
      </c>
      <c r="Q12" s="153">
        <f t="shared" si="1"/>
        <v>177.15953648972911</v>
      </c>
      <c r="R12" s="99">
        <v>7</v>
      </c>
      <c r="S12" s="276">
        <f t="shared" si="2"/>
        <v>4</v>
      </c>
    </row>
    <row r="13" spans="1:19" ht="12.75" customHeight="1" x14ac:dyDescent="0.3">
      <c r="A13" s="152">
        <v>8</v>
      </c>
      <c r="B13" s="153" t="s">
        <v>967</v>
      </c>
      <c r="C13" s="324">
        <v>3875</v>
      </c>
      <c r="D13" s="324">
        <v>10498</v>
      </c>
      <c r="E13" s="256">
        <v>0</v>
      </c>
      <c r="F13" s="256">
        <v>0</v>
      </c>
      <c r="G13" s="256">
        <v>18</v>
      </c>
      <c r="H13" s="256">
        <v>480.05999999999995</v>
      </c>
      <c r="I13" s="256">
        <v>171</v>
      </c>
      <c r="J13" s="256">
        <v>5771.5900000000011</v>
      </c>
      <c r="K13" s="256">
        <v>241</v>
      </c>
      <c r="L13" s="256">
        <v>862.7099999999997</v>
      </c>
      <c r="M13" s="256">
        <v>4140</v>
      </c>
      <c r="N13" s="256">
        <v>46660.590000000018</v>
      </c>
      <c r="O13" s="153">
        <f t="shared" si="0"/>
        <v>4570</v>
      </c>
      <c r="P13" s="153">
        <f t="shared" si="0"/>
        <v>53774.950000000019</v>
      </c>
      <c r="Q13" s="153">
        <f t="shared" si="1"/>
        <v>512.23995046675577</v>
      </c>
      <c r="R13" s="99">
        <v>0</v>
      </c>
      <c r="S13" s="276">
        <f t="shared" si="2"/>
        <v>0</v>
      </c>
    </row>
    <row r="14" spans="1:19" ht="13.5" customHeight="1" x14ac:dyDescent="0.3">
      <c r="A14" s="152">
        <v>9</v>
      </c>
      <c r="B14" s="153" t="s">
        <v>13</v>
      </c>
      <c r="C14" s="324">
        <v>26947</v>
      </c>
      <c r="D14" s="324">
        <v>692587</v>
      </c>
      <c r="E14" s="256">
        <v>109</v>
      </c>
      <c r="F14" s="256">
        <v>669440.08999999985</v>
      </c>
      <c r="G14" s="256">
        <v>174</v>
      </c>
      <c r="H14" s="256">
        <v>2606.98</v>
      </c>
      <c r="I14" s="256">
        <v>1962</v>
      </c>
      <c r="J14" s="256">
        <v>73285.02999999997</v>
      </c>
      <c r="K14" s="256">
        <v>2945</v>
      </c>
      <c r="L14" s="256">
        <v>17239.120000000003</v>
      </c>
      <c r="M14" s="256">
        <v>23914</v>
      </c>
      <c r="N14" s="256">
        <v>3590812.7699999963</v>
      </c>
      <c r="O14" s="153">
        <f t="shared" si="0"/>
        <v>29104</v>
      </c>
      <c r="P14" s="153">
        <f t="shared" si="0"/>
        <v>4353383.9899999965</v>
      </c>
      <c r="Q14" s="153">
        <f t="shared" si="1"/>
        <v>628.56853940371343</v>
      </c>
      <c r="R14" s="99">
        <v>100</v>
      </c>
      <c r="S14" s="276">
        <f t="shared" si="2"/>
        <v>9</v>
      </c>
    </row>
    <row r="15" spans="1:19" ht="12.75" customHeight="1" x14ac:dyDescent="0.3">
      <c r="A15" s="152">
        <v>10</v>
      </c>
      <c r="B15" s="153" t="s">
        <v>14</v>
      </c>
      <c r="C15" s="324">
        <v>485605</v>
      </c>
      <c r="D15" s="324">
        <v>3688150</v>
      </c>
      <c r="E15" s="256">
        <v>17</v>
      </c>
      <c r="F15" s="256">
        <v>1260.0899999999999</v>
      </c>
      <c r="G15" s="256">
        <v>1615</v>
      </c>
      <c r="H15" s="256">
        <v>22940.080000000009</v>
      </c>
      <c r="I15" s="256">
        <v>31325</v>
      </c>
      <c r="J15" s="256">
        <v>573097.66999999969</v>
      </c>
      <c r="K15" s="256">
        <v>10023</v>
      </c>
      <c r="L15" s="256">
        <v>28988.620000000003</v>
      </c>
      <c r="M15" s="256">
        <v>538474</v>
      </c>
      <c r="N15" s="256">
        <v>4313497.8000000026</v>
      </c>
      <c r="O15" s="153">
        <f t="shared" si="0"/>
        <v>581454</v>
      </c>
      <c r="P15" s="153">
        <f t="shared" si="0"/>
        <v>4939784.2600000026</v>
      </c>
      <c r="Q15" s="153">
        <f t="shared" si="1"/>
        <v>133.9366419478601</v>
      </c>
      <c r="R15" s="99">
        <v>94</v>
      </c>
      <c r="S15" s="276">
        <f t="shared" si="2"/>
        <v>-77</v>
      </c>
    </row>
    <row r="16" spans="1:19" ht="12.75" customHeight="1" x14ac:dyDescent="0.3">
      <c r="A16" s="152">
        <v>11</v>
      </c>
      <c r="B16" s="153" t="s">
        <v>15</v>
      </c>
      <c r="C16" s="324">
        <v>11177</v>
      </c>
      <c r="D16" s="324">
        <v>122250</v>
      </c>
      <c r="E16" s="256">
        <v>0</v>
      </c>
      <c r="F16" s="256">
        <v>0</v>
      </c>
      <c r="G16" s="256">
        <v>2</v>
      </c>
      <c r="H16" s="256">
        <v>6.25</v>
      </c>
      <c r="I16" s="256">
        <v>1193</v>
      </c>
      <c r="J16" s="256">
        <v>38945.53</v>
      </c>
      <c r="K16" s="256">
        <v>105</v>
      </c>
      <c r="L16" s="256">
        <v>279.34999999999997</v>
      </c>
      <c r="M16" s="256">
        <v>11472</v>
      </c>
      <c r="N16" s="256">
        <v>327703.98999999993</v>
      </c>
      <c r="O16" s="153">
        <f t="shared" si="0"/>
        <v>12772</v>
      </c>
      <c r="P16" s="153">
        <f t="shared" si="0"/>
        <v>366935.11999999994</v>
      </c>
      <c r="Q16" s="153">
        <f t="shared" si="1"/>
        <v>300.15142740286291</v>
      </c>
      <c r="R16" s="99">
        <v>0</v>
      </c>
      <c r="S16" s="276">
        <f t="shared" si="2"/>
        <v>0</v>
      </c>
    </row>
    <row r="17" spans="1:19" ht="12.75" customHeight="1" x14ac:dyDescent="0.3">
      <c r="A17" s="152">
        <v>12</v>
      </c>
      <c r="B17" s="153" t="s">
        <v>16</v>
      </c>
      <c r="C17" s="324">
        <v>31664</v>
      </c>
      <c r="D17" s="324">
        <v>421960</v>
      </c>
      <c r="E17" s="256">
        <v>107</v>
      </c>
      <c r="F17" s="256">
        <v>62414.220000000016</v>
      </c>
      <c r="G17" s="256">
        <v>486</v>
      </c>
      <c r="H17" s="256">
        <v>7347.63</v>
      </c>
      <c r="I17" s="256">
        <v>1385</v>
      </c>
      <c r="J17" s="256">
        <v>46611.280000000013</v>
      </c>
      <c r="K17" s="256">
        <v>23457</v>
      </c>
      <c r="L17" s="256">
        <v>206996.16999999995</v>
      </c>
      <c r="M17" s="256">
        <v>18908</v>
      </c>
      <c r="N17" s="256">
        <v>307787.52999999991</v>
      </c>
      <c r="O17" s="153">
        <f t="shared" si="0"/>
        <v>44343</v>
      </c>
      <c r="P17" s="153">
        <f t="shared" si="0"/>
        <v>631156.82999999984</v>
      </c>
      <c r="Q17" s="153">
        <f t="shared" si="1"/>
        <v>149.57740781116689</v>
      </c>
      <c r="R17" s="99">
        <v>214</v>
      </c>
      <c r="S17" s="276">
        <f t="shared" si="2"/>
        <v>-107</v>
      </c>
    </row>
    <row r="18" spans="1:19" s="132" customFormat="1" ht="12.75" customHeight="1" x14ac:dyDescent="0.3">
      <c r="A18" s="151"/>
      <c r="B18" s="156" t="s">
        <v>17</v>
      </c>
      <c r="C18" s="319">
        <f>SUM(C6:C17)</f>
        <v>827137</v>
      </c>
      <c r="D18" s="319">
        <f>SUM(D6:D17)</f>
        <v>6662242</v>
      </c>
      <c r="E18" s="257">
        <f t="shared" ref="E18:N18" si="3">SUM(E6:E17)</f>
        <v>339</v>
      </c>
      <c r="F18" s="257">
        <f t="shared" si="3"/>
        <v>761728.97999999975</v>
      </c>
      <c r="G18" s="257">
        <f t="shared" si="3"/>
        <v>2978</v>
      </c>
      <c r="H18" s="257">
        <f t="shared" si="3"/>
        <v>43097.98</v>
      </c>
      <c r="I18" s="257">
        <f t="shared" si="3"/>
        <v>49145</v>
      </c>
      <c r="J18" s="257">
        <f t="shared" si="3"/>
        <v>990073.50999999966</v>
      </c>
      <c r="K18" s="257">
        <f t="shared" si="3"/>
        <v>202635</v>
      </c>
      <c r="L18" s="257">
        <f t="shared" si="3"/>
        <v>945604.55999999971</v>
      </c>
      <c r="M18" s="257">
        <f t="shared" si="3"/>
        <v>790641</v>
      </c>
      <c r="N18" s="257">
        <f t="shared" si="3"/>
        <v>11422771.229999997</v>
      </c>
      <c r="O18" s="156">
        <f t="shared" si="0"/>
        <v>1045738</v>
      </c>
      <c r="P18" s="156">
        <f t="shared" si="0"/>
        <v>14163276.259999996</v>
      </c>
      <c r="Q18" s="156">
        <f t="shared" si="1"/>
        <v>212.59024004231603</v>
      </c>
    </row>
    <row r="19" spans="1:19" ht="12.75" customHeight="1" x14ac:dyDescent="0.3">
      <c r="A19" s="152">
        <v>13</v>
      </c>
      <c r="B19" s="109" t="s">
        <v>18</v>
      </c>
      <c r="C19" s="324">
        <v>69628</v>
      </c>
      <c r="D19" s="324">
        <v>529319</v>
      </c>
      <c r="E19" s="256">
        <v>43</v>
      </c>
      <c r="F19" s="256">
        <v>502.71999999999997</v>
      </c>
      <c r="G19" s="256">
        <v>175</v>
      </c>
      <c r="H19" s="256">
        <v>3884.2100000000009</v>
      </c>
      <c r="I19" s="256">
        <v>570</v>
      </c>
      <c r="J19" s="256">
        <v>17300.129999999997</v>
      </c>
      <c r="K19" s="256">
        <v>19356</v>
      </c>
      <c r="L19" s="256">
        <v>84333.43</v>
      </c>
      <c r="M19" s="256">
        <v>71337</v>
      </c>
      <c r="N19" s="256">
        <v>1241683.4699999997</v>
      </c>
      <c r="O19" s="153">
        <f t="shared" si="0"/>
        <v>91481</v>
      </c>
      <c r="P19" s="153">
        <f t="shared" si="0"/>
        <v>1347703.9599999997</v>
      </c>
      <c r="Q19" s="153">
        <f t="shared" si="1"/>
        <v>254.61091704624238</v>
      </c>
    </row>
    <row r="20" spans="1:19" ht="12.75" customHeight="1" x14ac:dyDescent="0.3">
      <c r="A20" s="152">
        <v>14</v>
      </c>
      <c r="B20" s="109" t="s">
        <v>19</v>
      </c>
      <c r="C20" s="324">
        <v>82081</v>
      </c>
      <c r="D20" s="324">
        <v>189088</v>
      </c>
      <c r="E20" s="256">
        <v>0</v>
      </c>
      <c r="F20" s="256">
        <v>0</v>
      </c>
      <c r="G20" s="256">
        <v>0</v>
      </c>
      <c r="H20" s="256">
        <v>0</v>
      </c>
      <c r="I20" s="256">
        <v>1845</v>
      </c>
      <c r="J20" s="256">
        <v>31399.039999999997</v>
      </c>
      <c r="K20" s="256">
        <v>6047</v>
      </c>
      <c r="L20" s="256">
        <v>50044.400000000009</v>
      </c>
      <c r="M20" s="256">
        <v>65856</v>
      </c>
      <c r="N20" s="256">
        <v>92854.299999999988</v>
      </c>
      <c r="O20" s="153">
        <f t="shared" si="0"/>
        <v>73748</v>
      </c>
      <c r="P20" s="153">
        <f t="shared" si="0"/>
        <v>174297.74</v>
      </c>
      <c r="Q20" s="153">
        <f t="shared" si="1"/>
        <v>92.178107547808423</v>
      </c>
    </row>
    <row r="21" spans="1:19" ht="12.75" customHeight="1" x14ac:dyDescent="0.3">
      <c r="A21" s="152">
        <v>15</v>
      </c>
      <c r="B21" s="109" t="s">
        <v>20</v>
      </c>
      <c r="C21" s="324">
        <v>423</v>
      </c>
      <c r="D21" s="324">
        <v>1088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517</v>
      </c>
      <c r="L21" s="256">
        <v>1976.44</v>
      </c>
      <c r="M21" s="256">
        <v>13</v>
      </c>
      <c r="N21" s="256">
        <v>9367.909999999998</v>
      </c>
      <c r="O21" s="153">
        <f t="shared" si="0"/>
        <v>530</v>
      </c>
      <c r="P21" s="153">
        <f t="shared" si="0"/>
        <v>11344.349999999999</v>
      </c>
      <c r="Q21" s="153">
        <f t="shared" si="1"/>
        <v>1042.6792279411764</v>
      </c>
    </row>
    <row r="22" spans="1:19" ht="12.75" customHeight="1" x14ac:dyDescent="0.3">
      <c r="A22" s="152">
        <v>16</v>
      </c>
      <c r="B22" s="109" t="s">
        <v>21</v>
      </c>
      <c r="C22" s="324">
        <v>319</v>
      </c>
      <c r="D22" s="324">
        <v>2019</v>
      </c>
      <c r="E22" s="256">
        <v>0</v>
      </c>
      <c r="F22" s="256">
        <v>0</v>
      </c>
      <c r="G22" s="256">
        <v>3</v>
      </c>
      <c r="H22" s="256">
        <v>75.97</v>
      </c>
      <c r="I22" s="256">
        <v>12</v>
      </c>
      <c r="J22" s="256">
        <v>547.34</v>
      </c>
      <c r="K22" s="256">
        <v>518</v>
      </c>
      <c r="L22" s="256">
        <v>1398.14</v>
      </c>
      <c r="M22" s="256">
        <v>70</v>
      </c>
      <c r="N22" s="256">
        <v>1890.8100000000002</v>
      </c>
      <c r="O22" s="153">
        <f t="shared" ref="O22:P41" si="4">E22+G22+I22+K22+M22</f>
        <v>603</v>
      </c>
      <c r="P22" s="153">
        <f t="shared" si="4"/>
        <v>3912.26</v>
      </c>
      <c r="Q22" s="153">
        <f t="shared" si="1"/>
        <v>193.7721644378405</v>
      </c>
    </row>
    <row r="23" spans="1:19" ht="12.75" customHeight="1" x14ac:dyDescent="0.3">
      <c r="A23" s="152">
        <v>17</v>
      </c>
      <c r="B23" s="109" t="s">
        <v>22</v>
      </c>
      <c r="C23" s="324">
        <v>8861</v>
      </c>
      <c r="D23" s="324">
        <v>21236</v>
      </c>
      <c r="E23" s="256">
        <v>861</v>
      </c>
      <c r="F23" s="256">
        <v>704.89</v>
      </c>
      <c r="G23" s="256">
        <v>67</v>
      </c>
      <c r="H23" s="256">
        <v>398.32</v>
      </c>
      <c r="I23" s="256">
        <v>217</v>
      </c>
      <c r="J23" s="256">
        <v>6033.7200000000012</v>
      </c>
      <c r="K23" s="256">
        <v>0</v>
      </c>
      <c r="L23" s="256">
        <v>0</v>
      </c>
      <c r="M23" s="256">
        <v>5852</v>
      </c>
      <c r="N23" s="256">
        <v>18434.819999999996</v>
      </c>
      <c r="O23" s="153">
        <f t="shared" si="4"/>
        <v>6997</v>
      </c>
      <c r="P23" s="153">
        <f t="shared" si="4"/>
        <v>25571.749999999996</v>
      </c>
      <c r="Q23" s="153">
        <f t="shared" ref="Q23:Q55" si="5">P23*100/D23</f>
        <v>120.41698059898283</v>
      </c>
    </row>
    <row r="24" spans="1:19" ht="12.75" customHeight="1" x14ac:dyDescent="0.3">
      <c r="A24" s="152">
        <v>18</v>
      </c>
      <c r="B24" s="109" t="s">
        <v>23</v>
      </c>
      <c r="C24" s="324">
        <v>301</v>
      </c>
      <c r="D24" s="324">
        <v>54</v>
      </c>
      <c r="E24" s="256">
        <v>0</v>
      </c>
      <c r="F24" s="256">
        <v>0</v>
      </c>
      <c r="G24" s="256">
        <v>0</v>
      </c>
      <c r="H24" s="256">
        <v>0</v>
      </c>
      <c r="I24" s="256">
        <v>0</v>
      </c>
      <c r="J24" s="256">
        <v>0</v>
      </c>
      <c r="K24" s="256">
        <v>0</v>
      </c>
      <c r="L24" s="256">
        <v>0</v>
      </c>
      <c r="M24" s="256">
        <v>156</v>
      </c>
      <c r="N24" s="256">
        <v>440.48</v>
      </c>
      <c r="O24" s="153">
        <f t="shared" si="4"/>
        <v>156</v>
      </c>
      <c r="P24" s="153">
        <f t="shared" si="4"/>
        <v>440.48</v>
      </c>
      <c r="Q24" s="153">
        <f t="shared" si="5"/>
        <v>815.7037037037037</v>
      </c>
    </row>
    <row r="25" spans="1:19" ht="12.75" customHeight="1" x14ac:dyDescent="0.3">
      <c r="A25" s="152">
        <v>19</v>
      </c>
      <c r="B25" s="109" t="s">
        <v>24</v>
      </c>
      <c r="C25" s="324">
        <v>6590</v>
      </c>
      <c r="D25" s="324">
        <v>28750</v>
      </c>
      <c r="E25" s="256">
        <v>0</v>
      </c>
      <c r="F25" s="256">
        <v>0</v>
      </c>
      <c r="G25" s="256">
        <v>2</v>
      </c>
      <c r="H25" s="256">
        <v>12.58</v>
      </c>
      <c r="I25" s="256">
        <v>19</v>
      </c>
      <c r="J25" s="256">
        <v>849.87</v>
      </c>
      <c r="K25" s="256">
        <v>205</v>
      </c>
      <c r="L25" s="256">
        <v>562.01</v>
      </c>
      <c r="M25" s="256">
        <v>11682</v>
      </c>
      <c r="N25" s="256">
        <v>93218.429999999964</v>
      </c>
      <c r="O25" s="153">
        <f t="shared" si="4"/>
        <v>11908</v>
      </c>
      <c r="P25" s="153">
        <f t="shared" si="4"/>
        <v>94642.88999999997</v>
      </c>
      <c r="Q25" s="153">
        <f t="shared" si="5"/>
        <v>329.19266086956509</v>
      </c>
    </row>
    <row r="26" spans="1:19" ht="12.75" customHeight="1" x14ac:dyDescent="0.3">
      <c r="A26" s="152">
        <v>20</v>
      </c>
      <c r="B26" s="109" t="s">
        <v>25</v>
      </c>
      <c r="C26" s="324">
        <v>209774</v>
      </c>
      <c r="D26" s="324">
        <v>1841209</v>
      </c>
      <c r="E26" s="256">
        <v>9545</v>
      </c>
      <c r="F26" s="256">
        <v>171293.42000000004</v>
      </c>
      <c r="G26" s="256">
        <v>16</v>
      </c>
      <c r="H26" s="256">
        <v>33.21</v>
      </c>
      <c r="I26" s="256">
        <v>11172</v>
      </c>
      <c r="J26" s="256">
        <v>244414.64999999994</v>
      </c>
      <c r="K26" s="256">
        <v>47140</v>
      </c>
      <c r="L26" s="256">
        <v>256660.49</v>
      </c>
      <c r="M26" s="256">
        <v>110388</v>
      </c>
      <c r="N26" s="256">
        <v>1750341.3599999996</v>
      </c>
      <c r="O26" s="153">
        <f t="shared" si="4"/>
        <v>178261</v>
      </c>
      <c r="P26" s="153">
        <f t="shared" si="4"/>
        <v>2422743.13</v>
      </c>
      <c r="Q26" s="153">
        <f t="shared" si="5"/>
        <v>131.58436277467686</v>
      </c>
    </row>
    <row r="27" spans="1:19" ht="12.75" customHeight="1" x14ac:dyDescent="0.3">
      <c r="A27" s="152">
        <v>21</v>
      </c>
      <c r="B27" s="109" t="s">
        <v>26</v>
      </c>
      <c r="C27" s="324">
        <v>511752</v>
      </c>
      <c r="D27" s="324">
        <v>1053319</v>
      </c>
      <c r="E27" s="256">
        <v>0</v>
      </c>
      <c r="F27" s="256">
        <v>0</v>
      </c>
      <c r="G27" s="256">
        <v>196</v>
      </c>
      <c r="H27" s="256">
        <v>8524.65</v>
      </c>
      <c r="I27" s="256">
        <v>3935</v>
      </c>
      <c r="J27" s="256">
        <v>139188.49000000002</v>
      </c>
      <c r="K27" s="256">
        <v>19129</v>
      </c>
      <c r="L27" s="256">
        <v>138707.69999999998</v>
      </c>
      <c r="M27" s="256">
        <v>397970</v>
      </c>
      <c r="N27" s="256">
        <v>1209564.4199999997</v>
      </c>
      <c r="O27" s="153">
        <f t="shared" si="4"/>
        <v>421230</v>
      </c>
      <c r="P27" s="153">
        <f t="shared" si="4"/>
        <v>1495985.2599999998</v>
      </c>
      <c r="Q27" s="153">
        <f t="shared" si="5"/>
        <v>142.02584971884107</v>
      </c>
    </row>
    <row r="28" spans="1:19" ht="12.75" customHeight="1" x14ac:dyDescent="0.3">
      <c r="A28" s="152">
        <v>22</v>
      </c>
      <c r="B28" s="109" t="s">
        <v>27</v>
      </c>
      <c r="C28" s="324">
        <v>18931</v>
      </c>
      <c r="D28" s="324">
        <v>114221</v>
      </c>
      <c r="E28" s="256">
        <v>1</v>
      </c>
      <c r="F28" s="256">
        <v>0.37</v>
      </c>
      <c r="G28" s="256">
        <v>28</v>
      </c>
      <c r="H28" s="256">
        <v>303.88000000000005</v>
      </c>
      <c r="I28" s="256">
        <v>957</v>
      </c>
      <c r="J28" s="256">
        <v>33429.360000000008</v>
      </c>
      <c r="K28" s="256">
        <v>650</v>
      </c>
      <c r="L28" s="256">
        <v>11762.759999999998</v>
      </c>
      <c r="M28" s="256">
        <v>19474</v>
      </c>
      <c r="N28" s="256">
        <v>279989.19999999978</v>
      </c>
      <c r="O28" s="153">
        <f t="shared" si="4"/>
        <v>21110</v>
      </c>
      <c r="P28" s="153">
        <f t="shared" si="4"/>
        <v>325485.56999999977</v>
      </c>
      <c r="Q28" s="153">
        <f t="shared" si="5"/>
        <v>284.96123304821333</v>
      </c>
    </row>
    <row r="29" spans="1:19" ht="12.75" customHeight="1" x14ac:dyDescent="0.3">
      <c r="A29" s="152">
        <v>23</v>
      </c>
      <c r="B29" s="109" t="s">
        <v>28</v>
      </c>
      <c r="C29" s="324">
        <v>410779</v>
      </c>
      <c r="D29" s="324">
        <v>301465</v>
      </c>
      <c r="E29" s="256">
        <v>58</v>
      </c>
      <c r="F29" s="256">
        <v>1309.5700000000002</v>
      </c>
      <c r="G29" s="256">
        <v>57</v>
      </c>
      <c r="H29" s="256">
        <v>1885.74</v>
      </c>
      <c r="I29" s="256">
        <v>788</v>
      </c>
      <c r="J29" s="256">
        <v>12765.98</v>
      </c>
      <c r="K29" s="256">
        <v>39426</v>
      </c>
      <c r="L29" s="256">
        <v>57829.869999999988</v>
      </c>
      <c r="M29" s="256">
        <v>351467</v>
      </c>
      <c r="N29" s="256">
        <v>272916.01</v>
      </c>
      <c r="O29" s="153">
        <f t="shared" si="4"/>
        <v>391796</v>
      </c>
      <c r="P29" s="153">
        <f t="shared" si="4"/>
        <v>346707.17</v>
      </c>
      <c r="Q29" s="153">
        <f t="shared" si="5"/>
        <v>115.00743701590567</v>
      </c>
    </row>
    <row r="30" spans="1:19" ht="12.75" customHeight="1" x14ac:dyDescent="0.3">
      <c r="A30" s="152">
        <v>24</v>
      </c>
      <c r="B30" s="109" t="s">
        <v>29</v>
      </c>
      <c r="C30" s="324">
        <v>76586</v>
      </c>
      <c r="D30" s="324">
        <v>156548</v>
      </c>
      <c r="E30" s="256">
        <v>0</v>
      </c>
      <c r="F30" s="256">
        <v>0</v>
      </c>
      <c r="G30" s="256">
        <v>0</v>
      </c>
      <c r="H30" s="256">
        <v>0</v>
      </c>
      <c r="I30" s="256">
        <v>536</v>
      </c>
      <c r="J30" s="256">
        <v>10107.679999999997</v>
      </c>
      <c r="K30" s="256">
        <v>0</v>
      </c>
      <c r="L30" s="256">
        <v>0</v>
      </c>
      <c r="M30" s="256">
        <v>74779</v>
      </c>
      <c r="N30" s="256">
        <v>211863.94000000003</v>
      </c>
      <c r="O30" s="153">
        <f t="shared" si="4"/>
        <v>75315</v>
      </c>
      <c r="P30" s="153">
        <f t="shared" si="4"/>
        <v>221971.62000000002</v>
      </c>
      <c r="Q30" s="153">
        <f t="shared" si="5"/>
        <v>141.79141221861667</v>
      </c>
    </row>
    <row r="31" spans="1:19" ht="12.75" customHeight="1" x14ac:dyDescent="0.3">
      <c r="A31" s="152">
        <v>25</v>
      </c>
      <c r="B31" s="109" t="s">
        <v>30</v>
      </c>
      <c r="C31" s="324">
        <v>98</v>
      </c>
      <c r="D31" s="324">
        <v>543</v>
      </c>
      <c r="E31" s="256">
        <v>0</v>
      </c>
      <c r="F31" s="256">
        <v>0</v>
      </c>
      <c r="G31" s="256">
        <v>0</v>
      </c>
      <c r="H31" s="256">
        <v>0</v>
      </c>
      <c r="I31" s="256">
        <v>3</v>
      </c>
      <c r="J31" s="256">
        <v>95.38</v>
      </c>
      <c r="K31" s="256">
        <v>44</v>
      </c>
      <c r="L31" s="256">
        <v>319.58000000000004</v>
      </c>
      <c r="M31" s="256">
        <v>56</v>
      </c>
      <c r="N31" s="256">
        <v>744.05</v>
      </c>
      <c r="O31" s="153">
        <f t="shared" si="4"/>
        <v>103</v>
      </c>
      <c r="P31" s="153">
        <f t="shared" si="4"/>
        <v>1159.01</v>
      </c>
      <c r="Q31" s="153">
        <f t="shared" si="5"/>
        <v>213.44567219152856</v>
      </c>
    </row>
    <row r="32" spans="1:19" ht="12.75" customHeight="1" x14ac:dyDescent="0.3">
      <c r="A32" s="152">
        <v>26</v>
      </c>
      <c r="B32" s="109" t="s">
        <v>31</v>
      </c>
      <c r="C32" s="324">
        <v>821</v>
      </c>
      <c r="D32" s="324">
        <v>5118</v>
      </c>
      <c r="E32" s="256">
        <v>4</v>
      </c>
      <c r="F32" s="256">
        <v>0</v>
      </c>
      <c r="G32" s="256">
        <v>1</v>
      </c>
      <c r="H32" s="256">
        <v>22.5</v>
      </c>
      <c r="I32" s="256">
        <v>16</v>
      </c>
      <c r="J32" s="256">
        <v>135.67000000000002</v>
      </c>
      <c r="K32" s="256">
        <v>116</v>
      </c>
      <c r="L32" s="256">
        <v>7904</v>
      </c>
      <c r="M32" s="256">
        <v>770</v>
      </c>
      <c r="N32" s="256">
        <v>2416.1099999999997</v>
      </c>
      <c r="O32" s="153">
        <f t="shared" si="4"/>
        <v>907</v>
      </c>
      <c r="P32" s="153">
        <f t="shared" si="4"/>
        <v>10478.279999999999</v>
      </c>
      <c r="Q32" s="153">
        <f t="shared" si="5"/>
        <v>204.73388042203985</v>
      </c>
    </row>
    <row r="33" spans="1:17" ht="12.75" customHeight="1" x14ac:dyDescent="0.3">
      <c r="A33" s="152">
        <v>27</v>
      </c>
      <c r="B33" s="109" t="s">
        <v>32</v>
      </c>
      <c r="C33" s="324">
        <v>420</v>
      </c>
      <c r="D33" s="324">
        <v>3974</v>
      </c>
      <c r="E33" s="256">
        <v>0</v>
      </c>
      <c r="F33" s="256">
        <v>0</v>
      </c>
      <c r="G33" s="256">
        <v>0</v>
      </c>
      <c r="H33" s="256">
        <v>0</v>
      </c>
      <c r="I33" s="256">
        <v>59</v>
      </c>
      <c r="J33" s="256">
        <v>1159.74</v>
      </c>
      <c r="K33" s="256">
        <v>490</v>
      </c>
      <c r="L33" s="256">
        <v>2007.8600000000001</v>
      </c>
      <c r="M33" s="256">
        <v>148</v>
      </c>
      <c r="N33" s="256">
        <v>4383.25</v>
      </c>
      <c r="O33" s="153">
        <f t="shared" si="4"/>
        <v>697</v>
      </c>
      <c r="P33" s="153">
        <f t="shared" si="4"/>
        <v>7550.85</v>
      </c>
      <c r="Q33" s="153">
        <f t="shared" si="5"/>
        <v>190.00629089079013</v>
      </c>
    </row>
    <row r="34" spans="1:17" ht="12.75" customHeight="1" x14ac:dyDescent="0.3">
      <c r="A34" s="152">
        <v>28</v>
      </c>
      <c r="B34" s="109" t="s">
        <v>33</v>
      </c>
      <c r="C34" s="324">
        <v>36160</v>
      </c>
      <c r="D34" s="324">
        <v>244031</v>
      </c>
      <c r="E34" s="256">
        <v>0</v>
      </c>
      <c r="F34" s="256">
        <v>0</v>
      </c>
      <c r="G34" s="256">
        <v>0</v>
      </c>
      <c r="H34" s="256">
        <v>0</v>
      </c>
      <c r="I34" s="256">
        <v>0</v>
      </c>
      <c r="J34" s="256">
        <v>0</v>
      </c>
      <c r="K34" s="256">
        <v>0</v>
      </c>
      <c r="L34" s="256">
        <v>0</v>
      </c>
      <c r="M34" s="256">
        <v>32361</v>
      </c>
      <c r="N34" s="256">
        <v>329612.94999999995</v>
      </c>
      <c r="O34" s="153">
        <f t="shared" si="4"/>
        <v>32361</v>
      </c>
      <c r="P34" s="153">
        <f t="shared" si="4"/>
        <v>329612.94999999995</v>
      </c>
      <c r="Q34" s="153">
        <f t="shared" si="5"/>
        <v>135.07011404288798</v>
      </c>
    </row>
    <row r="35" spans="1:17" ht="12.75" customHeight="1" x14ac:dyDescent="0.3">
      <c r="A35" s="152">
        <v>29</v>
      </c>
      <c r="B35" s="109" t="s">
        <v>34</v>
      </c>
      <c r="C35" s="324">
        <v>10</v>
      </c>
      <c r="D35" s="324">
        <v>157</v>
      </c>
      <c r="E35" s="256">
        <v>0</v>
      </c>
      <c r="F35" s="256">
        <v>0</v>
      </c>
      <c r="G35" s="256">
        <v>0</v>
      </c>
      <c r="H35" s="256">
        <v>0</v>
      </c>
      <c r="I35" s="256">
        <v>0</v>
      </c>
      <c r="J35" s="256">
        <v>0</v>
      </c>
      <c r="K35" s="256">
        <v>4</v>
      </c>
      <c r="L35" s="256">
        <v>0.01</v>
      </c>
      <c r="M35" s="256">
        <v>2</v>
      </c>
      <c r="N35" s="256">
        <v>18</v>
      </c>
      <c r="O35" s="153">
        <v>4</v>
      </c>
      <c r="P35" s="153">
        <v>9.01</v>
      </c>
      <c r="Q35" s="153">
        <f t="shared" si="5"/>
        <v>5.7388535031847132</v>
      </c>
    </row>
    <row r="36" spans="1:17" ht="12.75" customHeight="1" x14ac:dyDescent="0.3">
      <c r="A36" s="152">
        <v>30</v>
      </c>
      <c r="B36" s="109" t="s">
        <v>35</v>
      </c>
      <c r="C36" s="324">
        <v>3171</v>
      </c>
      <c r="D36" s="324">
        <v>34179</v>
      </c>
      <c r="E36" s="256">
        <v>10</v>
      </c>
      <c r="F36" s="256">
        <v>83.589999999999989</v>
      </c>
      <c r="G36" s="256">
        <v>2</v>
      </c>
      <c r="H36" s="256">
        <v>30</v>
      </c>
      <c r="I36" s="256">
        <v>112</v>
      </c>
      <c r="J36" s="256">
        <v>3827.54</v>
      </c>
      <c r="K36" s="256">
        <v>243</v>
      </c>
      <c r="L36" s="256">
        <v>130.07</v>
      </c>
      <c r="M36" s="256">
        <v>3158</v>
      </c>
      <c r="N36" s="256">
        <v>60651.969999999994</v>
      </c>
      <c r="O36" s="153">
        <f t="shared" si="4"/>
        <v>3525</v>
      </c>
      <c r="P36" s="153">
        <f t="shared" si="4"/>
        <v>64723.169999999991</v>
      </c>
      <c r="Q36" s="153">
        <f t="shared" si="5"/>
        <v>189.36531203370487</v>
      </c>
    </row>
    <row r="37" spans="1:17" ht="12.75" customHeight="1" x14ac:dyDescent="0.3">
      <c r="A37" s="152">
        <v>31</v>
      </c>
      <c r="B37" s="109" t="s">
        <v>36</v>
      </c>
      <c r="C37" s="324">
        <v>329</v>
      </c>
      <c r="D37" s="324">
        <v>5198</v>
      </c>
      <c r="E37" s="256">
        <v>0</v>
      </c>
      <c r="F37" s="256">
        <v>0</v>
      </c>
      <c r="G37" s="256">
        <v>0</v>
      </c>
      <c r="H37" s="256">
        <v>0</v>
      </c>
      <c r="I37" s="256">
        <v>1</v>
      </c>
      <c r="J37" s="256">
        <v>26.45</v>
      </c>
      <c r="K37" s="256">
        <v>724</v>
      </c>
      <c r="L37" s="256">
        <v>1979.27</v>
      </c>
      <c r="M37" s="256">
        <v>518</v>
      </c>
      <c r="N37" s="256">
        <v>13479.11</v>
      </c>
      <c r="O37" s="153">
        <f t="shared" si="4"/>
        <v>1243</v>
      </c>
      <c r="P37" s="153">
        <f t="shared" si="4"/>
        <v>15484.83</v>
      </c>
      <c r="Q37" s="153">
        <f t="shared" si="5"/>
        <v>297.89976914197769</v>
      </c>
    </row>
    <row r="38" spans="1:17" ht="12.75" customHeight="1" x14ac:dyDescent="0.3">
      <c r="A38" s="152">
        <v>32</v>
      </c>
      <c r="B38" s="109" t="s">
        <v>38</v>
      </c>
      <c r="C38" s="324">
        <v>127</v>
      </c>
      <c r="D38" s="324">
        <v>3709</v>
      </c>
      <c r="E38" s="256">
        <v>0</v>
      </c>
      <c r="F38" s="256">
        <v>0</v>
      </c>
      <c r="G38" s="256">
        <v>0</v>
      </c>
      <c r="H38" s="256">
        <v>0</v>
      </c>
      <c r="I38" s="256">
        <v>1</v>
      </c>
      <c r="J38" s="256">
        <v>1.9</v>
      </c>
      <c r="K38" s="256">
        <v>366</v>
      </c>
      <c r="L38" s="256">
        <v>1056.46</v>
      </c>
      <c r="M38" s="256">
        <v>69</v>
      </c>
      <c r="N38" s="256">
        <v>2977.7</v>
      </c>
      <c r="O38" s="153">
        <f t="shared" si="4"/>
        <v>436</v>
      </c>
      <c r="P38" s="153">
        <f t="shared" si="4"/>
        <v>4036.06</v>
      </c>
      <c r="Q38" s="153">
        <f t="shared" si="5"/>
        <v>108.81801024534916</v>
      </c>
    </row>
    <row r="39" spans="1:17" ht="12.75" customHeight="1" x14ac:dyDescent="0.3">
      <c r="A39" s="152">
        <v>33</v>
      </c>
      <c r="B39" s="109" t="s">
        <v>39</v>
      </c>
      <c r="C39" s="324">
        <v>72888</v>
      </c>
      <c r="D39" s="324">
        <v>157309</v>
      </c>
      <c r="E39" s="256">
        <v>0</v>
      </c>
      <c r="F39" s="256">
        <v>0</v>
      </c>
      <c r="G39" s="256">
        <v>49</v>
      </c>
      <c r="H39" s="256">
        <v>882.23</v>
      </c>
      <c r="I39" s="256">
        <v>1655</v>
      </c>
      <c r="J39" s="256">
        <v>32134.63</v>
      </c>
      <c r="K39" s="256">
        <v>2253</v>
      </c>
      <c r="L39" s="256">
        <v>8503.130000000001</v>
      </c>
      <c r="M39" s="256">
        <v>61242</v>
      </c>
      <c r="N39" s="256">
        <v>170623.22000000003</v>
      </c>
      <c r="O39" s="153">
        <f t="shared" si="4"/>
        <v>65199</v>
      </c>
      <c r="P39" s="153">
        <f t="shared" si="4"/>
        <v>212143.21000000002</v>
      </c>
      <c r="Q39" s="153">
        <f t="shared" si="5"/>
        <v>134.85764323719562</v>
      </c>
    </row>
    <row r="40" spans="1:17" s="132" customFormat="1" ht="12.75" customHeight="1" x14ac:dyDescent="0.3">
      <c r="A40" s="151"/>
      <c r="B40" s="156" t="s">
        <v>103</v>
      </c>
      <c r="C40" s="319">
        <f t="shared" ref="C40:O40" si="6">SUM(C19:C39)</f>
        <v>1510049</v>
      </c>
      <c r="D40" s="319">
        <f t="shared" si="6"/>
        <v>4692534</v>
      </c>
      <c r="E40" s="257">
        <f t="shared" si="6"/>
        <v>10522</v>
      </c>
      <c r="F40" s="257">
        <f t="shared" si="6"/>
        <v>173894.56000000003</v>
      </c>
      <c r="G40" s="257">
        <f t="shared" si="6"/>
        <v>596</v>
      </c>
      <c r="H40" s="257">
        <f t="shared" si="6"/>
        <v>16053.289999999999</v>
      </c>
      <c r="I40" s="257">
        <v>21898</v>
      </c>
      <c r="J40" s="257">
        <v>533417.56259769993</v>
      </c>
      <c r="K40" s="257">
        <f t="shared" si="6"/>
        <v>137228</v>
      </c>
      <c r="L40" s="257">
        <f t="shared" si="6"/>
        <v>625175.61999999988</v>
      </c>
      <c r="M40" s="257">
        <f t="shared" si="6"/>
        <v>1207368</v>
      </c>
      <c r="N40" s="257">
        <f t="shared" si="6"/>
        <v>5767471.5099999998</v>
      </c>
      <c r="O40" s="257">
        <f t="shared" si="6"/>
        <v>1377610</v>
      </c>
      <c r="P40" s="156">
        <f t="shared" si="4"/>
        <v>7116012.5425976999</v>
      </c>
      <c r="Q40" s="156">
        <f t="shared" si="5"/>
        <v>151.64541253398912</v>
      </c>
    </row>
    <row r="41" spans="1:17" s="132" customFormat="1" ht="12.75" customHeight="1" x14ac:dyDescent="0.3">
      <c r="A41" s="151"/>
      <c r="B41" s="156" t="s">
        <v>41</v>
      </c>
      <c r="C41" s="320">
        <f t="shared" ref="C41:N41" si="7">C40+C18</f>
        <v>2337186</v>
      </c>
      <c r="D41" s="320">
        <f t="shared" si="7"/>
        <v>11354776</v>
      </c>
      <c r="E41" s="156">
        <f t="shared" si="7"/>
        <v>10861</v>
      </c>
      <c r="F41" s="156">
        <f t="shared" si="7"/>
        <v>935623.5399999998</v>
      </c>
      <c r="G41" s="156">
        <f t="shared" si="7"/>
        <v>3574</v>
      </c>
      <c r="H41" s="156">
        <f t="shared" si="7"/>
        <v>59151.270000000004</v>
      </c>
      <c r="I41" s="156">
        <f t="shared" si="7"/>
        <v>71043</v>
      </c>
      <c r="J41" s="156">
        <f t="shared" si="7"/>
        <v>1523491.0725976997</v>
      </c>
      <c r="K41" s="156">
        <f t="shared" si="7"/>
        <v>339863</v>
      </c>
      <c r="L41" s="156">
        <f t="shared" si="7"/>
        <v>1570780.1799999997</v>
      </c>
      <c r="M41" s="156">
        <f t="shared" si="7"/>
        <v>1998009</v>
      </c>
      <c r="N41" s="156">
        <f t="shared" si="7"/>
        <v>17190242.739999995</v>
      </c>
      <c r="O41" s="156">
        <f t="shared" si="4"/>
        <v>2423350</v>
      </c>
      <c r="P41" s="156">
        <f t="shared" si="4"/>
        <v>21279288.802597694</v>
      </c>
      <c r="Q41" s="156">
        <f t="shared" si="5"/>
        <v>187.40386250329988</v>
      </c>
    </row>
    <row r="42" spans="1:17" ht="12.75" customHeight="1" x14ac:dyDescent="0.3">
      <c r="A42" s="152">
        <v>34</v>
      </c>
      <c r="B42" s="153" t="s">
        <v>43</v>
      </c>
      <c r="C42" s="324">
        <v>79990</v>
      </c>
      <c r="D42" s="324">
        <v>266569</v>
      </c>
      <c r="E42" s="256">
        <v>0</v>
      </c>
      <c r="F42" s="256">
        <v>0</v>
      </c>
      <c r="G42" s="256">
        <v>11</v>
      </c>
      <c r="H42" s="256">
        <v>148.84</v>
      </c>
      <c r="I42" s="256">
        <v>208</v>
      </c>
      <c r="J42" s="256">
        <v>6855.1399999999994</v>
      </c>
      <c r="K42" s="256">
        <v>3208</v>
      </c>
      <c r="L42" s="256">
        <v>20363.760000000006</v>
      </c>
      <c r="M42" s="256">
        <v>59534</v>
      </c>
      <c r="N42" s="256">
        <v>239784.05999999997</v>
      </c>
      <c r="O42" s="153">
        <f t="shared" ref="O42:P48" si="8">E42+G42+I42+K42+M42</f>
        <v>62961</v>
      </c>
      <c r="P42" s="153">
        <f t="shared" si="8"/>
        <v>267151.8</v>
      </c>
      <c r="Q42" s="153">
        <f t="shared" si="5"/>
        <v>100.21863007326434</v>
      </c>
    </row>
    <row r="43" spans="1:17" s="132" customFormat="1" ht="11.5" customHeight="1" x14ac:dyDescent="0.3">
      <c r="A43" s="151"/>
      <c r="B43" s="156" t="s">
        <v>44</v>
      </c>
      <c r="C43" s="319">
        <f t="shared" ref="C43:P43" si="9">SUM(C42:C42)</f>
        <v>79990</v>
      </c>
      <c r="D43" s="319">
        <f t="shared" si="9"/>
        <v>266569</v>
      </c>
      <c r="E43" s="257">
        <f t="shared" si="9"/>
        <v>0</v>
      </c>
      <c r="F43" s="257">
        <f t="shared" si="9"/>
        <v>0</v>
      </c>
      <c r="G43" s="257">
        <f t="shared" si="9"/>
        <v>11</v>
      </c>
      <c r="H43" s="257">
        <f t="shared" si="9"/>
        <v>148.84</v>
      </c>
      <c r="I43" s="257">
        <f t="shared" si="9"/>
        <v>208</v>
      </c>
      <c r="J43" s="257">
        <f t="shared" si="9"/>
        <v>6855.1399999999994</v>
      </c>
      <c r="K43" s="257">
        <f t="shared" si="9"/>
        <v>3208</v>
      </c>
      <c r="L43" s="257">
        <f t="shared" si="9"/>
        <v>20363.760000000006</v>
      </c>
      <c r="M43" s="257">
        <f t="shared" si="9"/>
        <v>59534</v>
      </c>
      <c r="N43" s="257">
        <f t="shared" si="9"/>
        <v>239784.05999999997</v>
      </c>
      <c r="O43" s="257">
        <f t="shared" si="9"/>
        <v>62961</v>
      </c>
      <c r="P43" s="257">
        <f t="shared" si="9"/>
        <v>267151.8</v>
      </c>
      <c r="Q43" s="156">
        <f t="shared" si="5"/>
        <v>100.21863007326434</v>
      </c>
    </row>
    <row r="44" spans="1:17" ht="12.75" customHeight="1" x14ac:dyDescent="0.3">
      <c r="A44" s="152">
        <v>35</v>
      </c>
      <c r="B44" s="153" t="s">
        <v>45</v>
      </c>
      <c r="C44" s="324">
        <v>25440</v>
      </c>
      <c r="D44" s="324">
        <v>648375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9565</v>
      </c>
      <c r="L44" s="256">
        <v>20372.110000000004</v>
      </c>
      <c r="M44" s="256">
        <v>15949</v>
      </c>
      <c r="N44" s="256">
        <v>180001.43</v>
      </c>
      <c r="O44" s="153">
        <f t="shared" si="8"/>
        <v>25514</v>
      </c>
      <c r="P44" s="153">
        <f t="shared" si="8"/>
        <v>200373.54</v>
      </c>
      <c r="Q44" s="153">
        <f t="shared" si="5"/>
        <v>30.903958357432042</v>
      </c>
    </row>
    <row r="45" spans="1:17" s="132" customFormat="1" ht="12.75" customHeight="1" x14ac:dyDescent="0.3">
      <c r="A45" s="151"/>
      <c r="B45" s="156" t="s">
        <v>46</v>
      </c>
      <c r="C45" s="319">
        <f>C44</f>
        <v>25440</v>
      </c>
      <c r="D45" s="319">
        <f t="shared" ref="D45:P45" si="10">D44</f>
        <v>648375</v>
      </c>
      <c r="E45" s="319">
        <f t="shared" si="10"/>
        <v>0</v>
      </c>
      <c r="F45" s="319">
        <f t="shared" si="10"/>
        <v>0</v>
      </c>
      <c r="G45" s="319">
        <f t="shared" si="10"/>
        <v>0</v>
      </c>
      <c r="H45" s="319">
        <f t="shared" si="10"/>
        <v>0</v>
      </c>
      <c r="I45" s="319">
        <f t="shared" si="10"/>
        <v>0</v>
      </c>
      <c r="J45" s="319">
        <f t="shared" si="10"/>
        <v>0</v>
      </c>
      <c r="K45" s="319">
        <f t="shared" si="10"/>
        <v>9565</v>
      </c>
      <c r="L45" s="319">
        <f t="shared" si="10"/>
        <v>20372.110000000004</v>
      </c>
      <c r="M45" s="319">
        <f t="shared" si="10"/>
        <v>15949</v>
      </c>
      <c r="N45" s="319">
        <f t="shared" si="10"/>
        <v>180001.43</v>
      </c>
      <c r="O45" s="319">
        <f t="shared" si="10"/>
        <v>25514</v>
      </c>
      <c r="P45" s="319">
        <f t="shared" si="10"/>
        <v>200373.54</v>
      </c>
      <c r="Q45" s="156">
        <f t="shared" si="5"/>
        <v>30.903958357432042</v>
      </c>
    </row>
    <row r="46" spans="1:17" ht="12.75" customHeight="1" x14ac:dyDescent="0.3">
      <c r="A46" s="152">
        <v>36</v>
      </c>
      <c r="B46" s="153" t="s">
        <v>47</v>
      </c>
      <c r="C46" s="324">
        <v>56114</v>
      </c>
      <c r="D46" s="324">
        <v>208947</v>
      </c>
      <c r="E46" s="256">
        <v>0</v>
      </c>
      <c r="F46" s="256">
        <v>0</v>
      </c>
      <c r="G46" s="256">
        <v>0</v>
      </c>
      <c r="H46" s="256">
        <v>0</v>
      </c>
      <c r="I46" s="256">
        <v>1116</v>
      </c>
      <c r="J46" s="256">
        <v>17399.510000000006</v>
      </c>
      <c r="K46" s="256">
        <v>1</v>
      </c>
      <c r="L46" s="256">
        <v>0.45</v>
      </c>
      <c r="M46" s="256">
        <v>64541</v>
      </c>
      <c r="N46" s="256">
        <v>238614.07999999996</v>
      </c>
      <c r="O46" s="153">
        <f t="shared" si="8"/>
        <v>65658</v>
      </c>
      <c r="P46" s="153">
        <f t="shared" si="8"/>
        <v>256014.03999999998</v>
      </c>
      <c r="Q46" s="153">
        <f t="shared" si="5"/>
        <v>122.52582712362464</v>
      </c>
    </row>
    <row r="47" spans="1:17" ht="12.75" customHeight="1" x14ac:dyDescent="0.3">
      <c r="A47" s="152">
        <v>37</v>
      </c>
      <c r="B47" s="153" t="s">
        <v>48</v>
      </c>
      <c r="C47" s="324">
        <v>8232</v>
      </c>
      <c r="D47" s="324">
        <v>16202</v>
      </c>
      <c r="E47" s="256">
        <v>0</v>
      </c>
      <c r="F47" s="256">
        <v>0</v>
      </c>
      <c r="G47" s="256">
        <v>0</v>
      </c>
      <c r="H47" s="256">
        <v>0</v>
      </c>
      <c r="I47" s="256">
        <v>28</v>
      </c>
      <c r="J47" s="256">
        <v>399.78000000000003</v>
      </c>
      <c r="K47" s="256">
        <v>0</v>
      </c>
      <c r="L47" s="256">
        <v>0</v>
      </c>
      <c r="M47" s="256">
        <v>3524</v>
      </c>
      <c r="N47" s="256">
        <v>19192.190000000006</v>
      </c>
      <c r="O47" s="153">
        <f t="shared" si="8"/>
        <v>3552</v>
      </c>
      <c r="P47" s="153">
        <f t="shared" si="8"/>
        <v>19591.970000000005</v>
      </c>
      <c r="Q47" s="153">
        <f t="shared" si="5"/>
        <v>120.92315763485992</v>
      </c>
    </row>
    <row r="48" spans="1:17" ht="12.75" customHeight="1" x14ac:dyDescent="0.3">
      <c r="A48" s="152">
        <v>38</v>
      </c>
      <c r="B48" s="153" t="s">
        <v>49</v>
      </c>
      <c r="C48" s="324">
        <v>5447</v>
      </c>
      <c r="D48" s="324">
        <v>7364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0</v>
      </c>
      <c r="M48" s="256">
        <v>13650</v>
      </c>
      <c r="N48" s="256">
        <v>21202.959999999999</v>
      </c>
      <c r="O48" s="153">
        <f t="shared" si="8"/>
        <v>13650</v>
      </c>
      <c r="P48" s="153">
        <f t="shared" si="8"/>
        <v>21202.959999999999</v>
      </c>
      <c r="Q48" s="153">
        <f t="shared" si="5"/>
        <v>287.92721347093971</v>
      </c>
    </row>
    <row r="49" spans="1:17" ht="12.75" customHeight="1" x14ac:dyDescent="0.3">
      <c r="A49" s="152">
        <v>39</v>
      </c>
      <c r="B49" s="153" t="s">
        <v>51</v>
      </c>
      <c r="C49" s="324">
        <v>11220</v>
      </c>
      <c r="D49" s="324">
        <v>12874</v>
      </c>
      <c r="E49" s="256">
        <v>0</v>
      </c>
      <c r="F49" s="256">
        <v>0</v>
      </c>
      <c r="G49" s="256">
        <v>0</v>
      </c>
      <c r="H49" s="256">
        <v>0</v>
      </c>
      <c r="I49" s="256">
        <v>206</v>
      </c>
      <c r="J49" s="256">
        <v>2014.8400000000004</v>
      </c>
      <c r="K49" s="256">
        <v>0</v>
      </c>
      <c r="L49" s="256">
        <v>0</v>
      </c>
      <c r="M49" s="256">
        <v>28358</v>
      </c>
      <c r="N49" s="256">
        <v>25275.790000000012</v>
      </c>
      <c r="O49" s="153">
        <f t="shared" ref="O49:P53" si="11">E49+G49+I49+K49+M49</f>
        <v>28564</v>
      </c>
      <c r="P49" s="153">
        <f t="shared" si="11"/>
        <v>27290.630000000012</v>
      </c>
      <c r="Q49" s="153">
        <f t="shared" si="5"/>
        <v>211.98252291440122</v>
      </c>
    </row>
    <row r="50" spans="1:17" ht="12.75" customHeight="1" x14ac:dyDescent="0.3">
      <c r="A50" s="152">
        <v>40</v>
      </c>
      <c r="B50" s="153" t="s">
        <v>1007</v>
      </c>
      <c r="C50" s="324">
        <v>1087</v>
      </c>
      <c r="D50" s="324">
        <v>4132</v>
      </c>
      <c r="E50" s="256">
        <v>0</v>
      </c>
      <c r="F50" s="256">
        <v>0</v>
      </c>
      <c r="G50" s="256">
        <v>0</v>
      </c>
      <c r="H50" s="256">
        <v>0</v>
      </c>
      <c r="I50" s="256">
        <v>22</v>
      </c>
      <c r="J50" s="256">
        <v>464.27000000000004</v>
      </c>
      <c r="K50" s="256">
        <v>112</v>
      </c>
      <c r="L50" s="256">
        <v>1006.48</v>
      </c>
      <c r="M50" s="256">
        <v>1263</v>
      </c>
      <c r="N50" s="256">
        <v>6509.28</v>
      </c>
      <c r="O50" s="153">
        <f t="shared" si="11"/>
        <v>1397</v>
      </c>
      <c r="P50" s="153">
        <f t="shared" si="11"/>
        <v>7980.03</v>
      </c>
      <c r="Q50" s="153">
        <v>0</v>
      </c>
    </row>
    <row r="51" spans="1:17" ht="12.75" customHeight="1" x14ac:dyDescent="0.3">
      <c r="A51" s="152">
        <v>41</v>
      </c>
      <c r="B51" s="153" t="s">
        <v>52</v>
      </c>
      <c r="C51" s="324">
        <v>1148</v>
      </c>
      <c r="D51" s="324">
        <v>6134</v>
      </c>
      <c r="E51" s="256">
        <v>0</v>
      </c>
      <c r="F51" s="256">
        <v>0</v>
      </c>
      <c r="G51" s="256">
        <v>0</v>
      </c>
      <c r="H51" s="256">
        <v>0</v>
      </c>
      <c r="I51" s="256">
        <v>58</v>
      </c>
      <c r="J51" s="256">
        <v>728.75</v>
      </c>
      <c r="K51" s="256">
        <v>2455</v>
      </c>
      <c r="L51" s="256">
        <v>2140.1799999999998</v>
      </c>
      <c r="M51" s="256">
        <v>13760</v>
      </c>
      <c r="N51" s="256">
        <v>12457.54</v>
      </c>
      <c r="O51" s="153">
        <f t="shared" si="11"/>
        <v>16273</v>
      </c>
      <c r="P51" s="153">
        <f t="shared" si="11"/>
        <v>15326.470000000001</v>
      </c>
      <c r="Q51" s="153">
        <f t="shared" si="5"/>
        <v>249.86093902836649</v>
      </c>
    </row>
    <row r="52" spans="1:17" ht="12.75" customHeight="1" x14ac:dyDescent="0.3">
      <c r="A52" s="152">
        <v>42</v>
      </c>
      <c r="B52" s="153" t="s">
        <v>53</v>
      </c>
      <c r="C52" s="324">
        <v>1137</v>
      </c>
      <c r="D52" s="324">
        <v>6815</v>
      </c>
      <c r="E52" s="256">
        <v>0</v>
      </c>
      <c r="F52" s="256">
        <v>0</v>
      </c>
      <c r="G52" s="256">
        <v>0</v>
      </c>
      <c r="H52" s="256">
        <v>0</v>
      </c>
      <c r="I52" s="256">
        <v>1030</v>
      </c>
      <c r="J52" s="256">
        <v>13329.579999999998</v>
      </c>
      <c r="K52" s="256">
        <v>0</v>
      </c>
      <c r="L52" s="256">
        <v>0</v>
      </c>
      <c r="M52" s="256">
        <v>2002</v>
      </c>
      <c r="N52" s="256">
        <v>3119.59</v>
      </c>
      <c r="O52" s="153">
        <f t="shared" si="11"/>
        <v>3032</v>
      </c>
      <c r="P52" s="153">
        <f t="shared" si="11"/>
        <v>16449.169999999998</v>
      </c>
      <c r="Q52" s="153">
        <v>0</v>
      </c>
    </row>
    <row r="53" spans="1:17" ht="12.75" customHeight="1" x14ac:dyDescent="0.3">
      <c r="A53" s="152">
        <v>43</v>
      </c>
      <c r="B53" s="153" t="s">
        <v>54</v>
      </c>
      <c r="C53" s="324">
        <v>5902</v>
      </c>
      <c r="D53" s="324">
        <v>4404</v>
      </c>
      <c r="E53" s="256">
        <v>0</v>
      </c>
      <c r="F53" s="256">
        <v>0</v>
      </c>
      <c r="G53" s="256">
        <v>0</v>
      </c>
      <c r="H53" s="256">
        <v>0</v>
      </c>
      <c r="I53" s="256">
        <v>0</v>
      </c>
      <c r="J53" s="256">
        <v>0</v>
      </c>
      <c r="K53" s="256">
        <v>0</v>
      </c>
      <c r="L53" s="256">
        <v>0</v>
      </c>
      <c r="M53" s="256">
        <v>9741</v>
      </c>
      <c r="N53" s="256">
        <v>9043.4699999999993</v>
      </c>
      <c r="O53" s="153">
        <f t="shared" si="11"/>
        <v>9741</v>
      </c>
      <c r="P53" s="153">
        <f t="shared" si="11"/>
        <v>9043.4699999999993</v>
      </c>
      <c r="Q53" s="153">
        <f t="shared" si="5"/>
        <v>205.34673024523158</v>
      </c>
    </row>
    <row r="54" spans="1:17" s="132" customFormat="1" ht="12.75" customHeight="1" x14ac:dyDescent="0.3">
      <c r="A54" s="151"/>
      <c r="B54" s="156" t="s">
        <v>55</v>
      </c>
      <c r="C54" s="319">
        <f>SUM(C46:C53)</f>
        <v>90287</v>
      </c>
      <c r="D54" s="319">
        <f>SUM(D46:D53)</f>
        <v>266872</v>
      </c>
      <c r="E54" s="319">
        <f t="shared" ref="E54:P54" si="12">SUM(E46:E53)</f>
        <v>0</v>
      </c>
      <c r="F54" s="319">
        <f t="shared" si="12"/>
        <v>0</v>
      </c>
      <c r="G54" s="319">
        <f t="shared" si="12"/>
        <v>0</v>
      </c>
      <c r="H54" s="319">
        <f t="shared" si="12"/>
        <v>0</v>
      </c>
      <c r="I54" s="319">
        <f t="shared" si="12"/>
        <v>2460</v>
      </c>
      <c r="J54" s="319">
        <f t="shared" si="12"/>
        <v>34336.730000000003</v>
      </c>
      <c r="K54" s="319">
        <f t="shared" si="12"/>
        <v>2568</v>
      </c>
      <c r="L54" s="319">
        <f t="shared" si="12"/>
        <v>3147.1099999999997</v>
      </c>
      <c r="M54" s="319">
        <f t="shared" si="12"/>
        <v>136839</v>
      </c>
      <c r="N54" s="319">
        <f t="shared" si="12"/>
        <v>335414.90000000002</v>
      </c>
      <c r="O54" s="319">
        <f t="shared" si="12"/>
        <v>141867</v>
      </c>
      <c r="P54" s="319">
        <f t="shared" si="12"/>
        <v>372898.74000000005</v>
      </c>
      <c r="Q54" s="156">
        <f t="shared" si="5"/>
        <v>139.72943583440752</v>
      </c>
    </row>
    <row r="55" spans="1:17" s="132" customFormat="1" ht="12.75" customHeight="1" x14ac:dyDescent="0.3">
      <c r="A55" s="156"/>
      <c r="B55" s="156" t="s">
        <v>5</v>
      </c>
      <c r="C55" s="320">
        <f t="shared" ref="C55:P55" si="13">C54+C45+C43+C41</f>
        <v>2532903</v>
      </c>
      <c r="D55" s="320">
        <f t="shared" si="13"/>
        <v>12536592</v>
      </c>
      <c r="E55" s="320">
        <f t="shared" si="13"/>
        <v>10861</v>
      </c>
      <c r="F55" s="320">
        <f t="shared" si="13"/>
        <v>935623.5399999998</v>
      </c>
      <c r="G55" s="320">
        <f t="shared" si="13"/>
        <v>3585</v>
      </c>
      <c r="H55" s="320">
        <f t="shared" si="13"/>
        <v>59300.11</v>
      </c>
      <c r="I55" s="320">
        <f t="shared" si="13"/>
        <v>73711</v>
      </c>
      <c r="J55" s="320">
        <f t="shared" si="13"/>
        <v>1564682.9425976998</v>
      </c>
      <c r="K55" s="320">
        <f t="shared" si="13"/>
        <v>355204</v>
      </c>
      <c r="L55" s="320">
        <f t="shared" si="13"/>
        <v>1614663.1599999997</v>
      </c>
      <c r="M55" s="320">
        <f t="shared" si="13"/>
        <v>2210331</v>
      </c>
      <c r="N55" s="320">
        <f t="shared" si="13"/>
        <v>17945443.129999995</v>
      </c>
      <c r="O55" s="320">
        <f t="shared" si="13"/>
        <v>2653692</v>
      </c>
      <c r="P55" s="320">
        <f t="shared" si="13"/>
        <v>22119712.882597692</v>
      </c>
      <c r="Q55" s="156">
        <f t="shared" si="5"/>
        <v>176.44119616078831</v>
      </c>
    </row>
    <row r="56" spans="1:17" ht="13.5" customHeight="1" x14ac:dyDescent="0.3">
      <c r="A56" s="84"/>
      <c r="B56" s="84"/>
      <c r="C56" s="127"/>
      <c r="D56" s="127"/>
      <c r="E56" s="127"/>
      <c r="F56" s="127"/>
      <c r="G56" s="127"/>
      <c r="H56" s="128" t="s">
        <v>1039</v>
      </c>
      <c r="I56" s="127"/>
      <c r="J56" s="127"/>
      <c r="K56" s="127"/>
      <c r="L56" s="127"/>
      <c r="M56" s="127"/>
      <c r="N56" s="127"/>
      <c r="O56" s="127"/>
      <c r="P56" s="127"/>
      <c r="Q56" s="127"/>
    </row>
    <row r="57" spans="1:17" ht="13.5" customHeight="1" x14ac:dyDescent="0.3">
      <c r="A57" s="84"/>
      <c r="B57" s="84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8"/>
      <c r="P57" s="128"/>
      <c r="Q57" s="127"/>
    </row>
    <row r="58" spans="1:17" ht="13.5" customHeight="1" x14ac:dyDescent="0.3">
      <c r="A58" s="84"/>
      <c r="B58" s="84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28"/>
      <c r="Q58" s="127"/>
    </row>
    <row r="59" spans="1:17" ht="13.5" customHeight="1" x14ac:dyDescent="0.3">
      <c r="A59" s="84"/>
      <c r="B59" s="84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28"/>
      <c r="Q59" s="127"/>
    </row>
    <row r="60" spans="1:17" ht="13.5" customHeight="1" x14ac:dyDescent="0.3">
      <c r="A60" s="84"/>
      <c r="B60" s="84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</row>
    <row r="61" spans="1:17" ht="13.5" customHeight="1" x14ac:dyDescent="0.3">
      <c r="A61" s="84"/>
      <c r="B61" s="84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28"/>
      <c r="Q61" s="127"/>
    </row>
    <row r="62" spans="1:17" ht="13.5" customHeight="1" x14ac:dyDescent="0.3">
      <c r="A62" s="84"/>
      <c r="B62" s="84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28"/>
      <c r="Q62" s="127"/>
    </row>
    <row r="63" spans="1:17" ht="13.5" customHeight="1" x14ac:dyDescent="0.3">
      <c r="A63" s="84"/>
      <c r="B63" s="84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8"/>
      <c r="Q63" s="127"/>
    </row>
    <row r="64" spans="1:17" ht="13.5" customHeight="1" x14ac:dyDescent="0.3">
      <c r="A64" s="84"/>
      <c r="B64" s="84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8"/>
      <c r="P64" s="128"/>
      <c r="Q64" s="127"/>
    </row>
    <row r="65" spans="1:17" ht="13.5" customHeight="1" x14ac:dyDescent="0.3">
      <c r="A65" s="84"/>
      <c r="B65" s="84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8"/>
      <c r="P65" s="128"/>
      <c r="Q65" s="127"/>
    </row>
    <row r="66" spans="1:17" ht="13.5" customHeight="1" x14ac:dyDescent="0.3">
      <c r="A66" s="84"/>
      <c r="B66" s="84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8"/>
      <c r="P66" s="128"/>
      <c r="Q66" s="127"/>
    </row>
    <row r="67" spans="1:17" ht="13.5" customHeight="1" x14ac:dyDescent="0.3">
      <c r="A67" s="84"/>
      <c r="B67" s="84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128"/>
      <c r="Q67" s="127"/>
    </row>
    <row r="68" spans="1:17" ht="13.5" customHeight="1" x14ac:dyDescent="0.3">
      <c r="A68" s="84"/>
      <c r="B68" s="84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  <c r="P68" s="128"/>
      <c r="Q68" s="127"/>
    </row>
    <row r="69" spans="1:17" ht="13.5" customHeight="1" x14ac:dyDescent="0.3">
      <c r="A69" s="84"/>
      <c r="B69" s="84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8"/>
      <c r="P69" s="128"/>
      <c r="Q69" s="127"/>
    </row>
    <row r="70" spans="1:17" ht="13.5" customHeight="1" x14ac:dyDescent="0.3">
      <c r="A70" s="84"/>
      <c r="B70" s="84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8"/>
      <c r="P70" s="128"/>
      <c r="Q70" s="127"/>
    </row>
    <row r="71" spans="1:17" ht="13.5" customHeight="1" x14ac:dyDescent="0.3">
      <c r="A71" s="84"/>
      <c r="B71" s="84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  <c r="P71" s="128"/>
      <c r="Q71" s="127"/>
    </row>
    <row r="72" spans="1:17" ht="13.5" customHeight="1" x14ac:dyDescent="0.3">
      <c r="A72" s="84"/>
      <c r="B72" s="84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8"/>
      <c r="P72" s="128"/>
      <c r="Q72" s="127"/>
    </row>
    <row r="73" spans="1:17" ht="13.5" customHeight="1" x14ac:dyDescent="0.3">
      <c r="A73" s="84"/>
      <c r="B73" s="84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8"/>
      <c r="P73" s="128"/>
      <c r="Q73" s="127"/>
    </row>
    <row r="74" spans="1:17" ht="13.5" customHeight="1" x14ac:dyDescent="0.3">
      <c r="A74" s="84"/>
      <c r="B74" s="84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8"/>
      <c r="P74" s="128"/>
      <c r="Q74" s="127"/>
    </row>
    <row r="75" spans="1:17" ht="13.5" customHeight="1" x14ac:dyDescent="0.3">
      <c r="A75" s="84"/>
      <c r="B75" s="84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8"/>
      <c r="P75" s="128"/>
      <c r="Q75" s="127"/>
    </row>
    <row r="76" spans="1:17" ht="13.5" customHeight="1" x14ac:dyDescent="0.3">
      <c r="A76" s="84"/>
      <c r="B76" s="84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8"/>
      <c r="P76" s="128"/>
      <c r="Q76" s="127"/>
    </row>
    <row r="77" spans="1:17" ht="13.5" customHeight="1" x14ac:dyDescent="0.3">
      <c r="A77" s="84"/>
      <c r="B77" s="84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8"/>
      <c r="P77" s="128"/>
      <c r="Q77" s="127"/>
    </row>
    <row r="78" spans="1:17" ht="13.5" customHeight="1" x14ac:dyDescent="0.3">
      <c r="A78" s="84"/>
      <c r="B78" s="84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8"/>
      <c r="P78" s="128"/>
      <c r="Q78" s="127"/>
    </row>
    <row r="79" spans="1:17" ht="13.5" customHeight="1" x14ac:dyDescent="0.3">
      <c r="A79" s="84"/>
      <c r="B79" s="84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8"/>
      <c r="P79" s="128"/>
      <c r="Q79" s="127"/>
    </row>
    <row r="80" spans="1:17" ht="13.5" customHeight="1" x14ac:dyDescent="0.3">
      <c r="A80" s="84"/>
      <c r="B80" s="84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8"/>
      <c r="P80" s="128"/>
      <c r="Q80" s="127"/>
    </row>
    <row r="81" spans="1:17" ht="13.5" customHeight="1" x14ac:dyDescent="0.3">
      <c r="A81" s="84"/>
      <c r="B81" s="84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8"/>
      <c r="P81" s="128"/>
      <c r="Q81" s="127"/>
    </row>
    <row r="82" spans="1:17" ht="13.5" customHeight="1" x14ac:dyDescent="0.3">
      <c r="A82" s="84"/>
      <c r="B82" s="84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8"/>
      <c r="P82" s="128"/>
      <c r="Q82" s="127"/>
    </row>
    <row r="83" spans="1:17" ht="13.5" customHeight="1" x14ac:dyDescent="0.3">
      <c r="A83" s="84"/>
      <c r="B83" s="84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8"/>
      <c r="P83" s="128"/>
      <c r="Q83" s="127"/>
    </row>
    <row r="84" spans="1:17" ht="13.5" customHeight="1" x14ac:dyDescent="0.3">
      <c r="A84" s="84"/>
      <c r="B84" s="84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8"/>
      <c r="P84" s="128"/>
      <c r="Q84" s="127"/>
    </row>
    <row r="85" spans="1:17" ht="13.5" customHeight="1" x14ac:dyDescent="0.3">
      <c r="A85" s="84"/>
      <c r="B85" s="84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8"/>
      <c r="P85" s="128"/>
      <c r="Q85" s="127"/>
    </row>
    <row r="86" spans="1:17" ht="13.5" customHeight="1" x14ac:dyDescent="0.3">
      <c r="A86" s="84"/>
      <c r="B86" s="84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8"/>
      <c r="P86" s="128"/>
      <c r="Q86" s="127"/>
    </row>
    <row r="87" spans="1:17" ht="13.5" customHeight="1" x14ac:dyDescent="0.3">
      <c r="A87" s="84"/>
      <c r="B87" s="84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8"/>
      <c r="P87" s="128"/>
      <c r="Q87" s="127"/>
    </row>
    <row r="88" spans="1:17" ht="13.5" customHeight="1" x14ac:dyDescent="0.3">
      <c r="A88" s="84"/>
      <c r="B88" s="84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  <c r="P88" s="128"/>
      <c r="Q88" s="127"/>
    </row>
    <row r="89" spans="1:17" ht="13.5" customHeight="1" x14ac:dyDescent="0.3">
      <c r="A89" s="84"/>
      <c r="B89" s="84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8"/>
      <c r="P89" s="128"/>
      <c r="Q89" s="127"/>
    </row>
    <row r="90" spans="1:17" ht="13.5" customHeight="1" x14ac:dyDescent="0.3">
      <c r="A90" s="84"/>
      <c r="B90" s="84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8"/>
      <c r="P90" s="128"/>
      <c r="Q90" s="127"/>
    </row>
    <row r="91" spans="1:17" ht="13.5" customHeight="1" x14ac:dyDescent="0.3">
      <c r="A91" s="84"/>
      <c r="B91" s="84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8"/>
      <c r="P91" s="128"/>
      <c r="Q91" s="127"/>
    </row>
    <row r="92" spans="1:17" ht="13.5" customHeight="1" x14ac:dyDescent="0.3">
      <c r="A92" s="84"/>
      <c r="B92" s="84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8"/>
      <c r="P92" s="128"/>
      <c r="Q92" s="127"/>
    </row>
    <row r="93" spans="1:17" ht="13.5" customHeight="1" x14ac:dyDescent="0.3">
      <c r="A93" s="84"/>
      <c r="B93" s="84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8"/>
      <c r="P93" s="128"/>
      <c r="Q93" s="127"/>
    </row>
    <row r="94" spans="1:17" ht="13.5" customHeight="1" x14ac:dyDescent="0.3">
      <c r="A94" s="84"/>
      <c r="B94" s="84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8"/>
      <c r="P94" s="128"/>
      <c r="Q94" s="127"/>
    </row>
    <row r="95" spans="1:17" ht="13.5" customHeight="1" x14ac:dyDescent="0.3">
      <c r="A95" s="84"/>
      <c r="B95" s="84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8"/>
      <c r="P95" s="128"/>
      <c r="Q95" s="127"/>
    </row>
    <row r="96" spans="1:17" ht="13.5" customHeight="1" x14ac:dyDescent="0.3">
      <c r="A96" s="84"/>
      <c r="B96" s="84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8"/>
      <c r="P96" s="128"/>
      <c r="Q96" s="127"/>
    </row>
    <row r="97" spans="1:17" ht="13.5" customHeight="1" x14ac:dyDescent="0.3">
      <c r="A97" s="84"/>
      <c r="B97" s="84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8"/>
      <c r="P97" s="128"/>
      <c r="Q97" s="127"/>
    </row>
    <row r="98" spans="1:17" ht="13.5" customHeight="1" x14ac:dyDescent="0.3">
      <c r="A98" s="84"/>
      <c r="B98" s="84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8"/>
      <c r="P98" s="128"/>
      <c r="Q98" s="127"/>
    </row>
  </sheetData>
  <mergeCells count="13">
    <mergeCell ref="A1:Q1"/>
    <mergeCell ref="A3:A5"/>
    <mergeCell ref="B3:B5"/>
    <mergeCell ref="C3:D3"/>
    <mergeCell ref="E3:F4"/>
    <mergeCell ref="C4:C5"/>
    <mergeCell ref="D4:D5"/>
    <mergeCell ref="Q3:Q5"/>
    <mergeCell ref="O3:P4"/>
    <mergeCell ref="G3:H4"/>
    <mergeCell ref="I3:J4"/>
    <mergeCell ref="K3:L4"/>
    <mergeCell ref="M3:N4"/>
  </mergeCells>
  <pageMargins left="1.45" right="0.7" top="0.25" bottom="0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A8BFDF"/>
  </sheetPr>
  <dimension ref="A1:H92"/>
  <sheetViews>
    <sheetView view="pageBreakPreview" zoomScale="60" zoomScaleNormal="100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C18" sqref="C18:G18"/>
    </sheetView>
  </sheetViews>
  <sheetFormatPr defaultColWidth="14.296875" defaultRowHeight="15" customHeight="1" x14ac:dyDescent="0.3"/>
  <cols>
    <col min="1" max="1" width="6.09765625" style="99" customWidth="1"/>
    <col min="2" max="2" width="29.09765625" style="99" customWidth="1"/>
    <col min="3" max="3" width="10.19921875" style="99" customWidth="1"/>
    <col min="4" max="4" width="11.796875" style="99" customWidth="1"/>
    <col min="5" max="5" width="11.3984375" style="99" customWidth="1"/>
    <col min="6" max="6" width="12.3984375" style="99" customWidth="1"/>
    <col min="7" max="7" width="9.8984375" style="99" customWidth="1"/>
    <col min="8" max="8" width="9" style="99" customWidth="1"/>
    <col min="9" max="16384" width="14.296875" style="99"/>
  </cols>
  <sheetData>
    <row r="1" spans="1:8" ht="18.75" customHeight="1" x14ac:dyDescent="0.3">
      <c r="A1" s="520" t="s">
        <v>1061</v>
      </c>
      <c r="B1" s="445"/>
      <c r="C1" s="445"/>
      <c r="D1" s="445"/>
      <c r="E1" s="445"/>
      <c r="F1" s="445"/>
      <c r="G1" s="445"/>
      <c r="H1" s="158"/>
    </row>
    <row r="2" spans="1:8" ht="13.5" customHeight="1" x14ac:dyDescent="0.3">
      <c r="A2" s="521" t="s">
        <v>146</v>
      </c>
      <c r="B2" s="445"/>
      <c r="C2" s="445"/>
      <c r="D2" s="445"/>
      <c r="E2" s="445"/>
      <c r="F2" s="445"/>
      <c r="G2" s="159"/>
      <c r="H2" s="158"/>
    </row>
    <row r="3" spans="1:8" ht="25.5" customHeight="1" x14ac:dyDescent="0.3">
      <c r="A3" s="101"/>
      <c r="B3" s="160" t="s">
        <v>60</v>
      </c>
      <c r="C3" s="452"/>
      <c r="D3" s="445"/>
      <c r="E3" s="519" t="s">
        <v>147</v>
      </c>
      <c r="F3" s="445"/>
      <c r="G3" s="159"/>
      <c r="H3" s="158"/>
    </row>
    <row r="4" spans="1:8" ht="13.5" customHeight="1" x14ac:dyDescent="0.3">
      <c r="A4" s="499" t="s">
        <v>148</v>
      </c>
      <c r="B4" s="499" t="s">
        <v>1</v>
      </c>
      <c r="C4" s="497" t="s">
        <v>149</v>
      </c>
      <c r="D4" s="498"/>
      <c r="E4" s="497" t="s">
        <v>150</v>
      </c>
      <c r="F4" s="498"/>
      <c r="G4" s="499" t="s">
        <v>151</v>
      </c>
      <c r="H4" s="158"/>
    </row>
    <row r="5" spans="1:8" ht="13.5" customHeight="1" x14ac:dyDescent="0.3">
      <c r="A5" s="501"/>
      <c r="B5" s="501"/>
      <c r="C5" s="108" t="s">
        <v>82</v>
      </c>
      <c r="D5" s="108" t="s">
        <v>83</v>
      </c>
      <c r="E5" s="108" t="s">
        <v>82</v>
      </c>
      <c r="F5" s="108" t="s">
        <v>83</v>
      </c>
      <c r="G5" s="501"/>
      <c r="H5" s="158"/>
    </row>
    <row r="6" spans="1:8" ht="13.5" customHeight="1" x14ac:dyDescent="0.3">
      <c r="A6" s="140">
        <v>1</v>
      </c>
      <c r="B6" s="109" t="s">
        <v>6</v>
      </c>
      <c r="C6" s="110">
        <f>NPA_PS_14!O6+NPA_NPS_15!I6</f>
        <v>92787</v>
      </c>
      <c r="D6" s="110">
        <f>NPA_PS_14!P6+NPA_NPS_15!J6</f>
        <v>211896.08999999994</v>
      </c>
      <c r="E6" s="110">
        <f>'Pri Sec_outstanding_6'!O6+NPS_OS_8!M6</f>
        <v>409875</v>
      </c>
      <c r="F6" s="110">
        <f>'Pri Sec_outstanding_6'!P6+NPS_OS_8!N6</f>
        <v>2534180.84</v>
      </c>
      <c r="G6" s="161">
        <f t="shared" ref="G6:G37" si="0">D6*100/F6</f>
        <v>8.3615220609117991</v>
      </c>
      <c r="H6" s="158"/>
    </row>
    <row r="7" spans="1:8" ht="13.5" customHeight="1" x14ac:dyDescent="0.3">
      <c r="A7" s="140">
        <v>2</v>
      </c>
      <c r="B7" s="109" t="s">
        <v>7</v>
      </c>
      <c r="C7" s="110">
        <f>NPA_PS_14!O7+NPA_NPS_15!I7</f>
        <v>225909</v>
      </c>
      <c r="D7" s="110">
        <f>NPA_PS_14!P7+NPA_NPS_15!J7</f>
        <v>355372.16</v>
      </c>
      <c r="E7" s="110">
        <f>'Pri Sec_outstanding_6'!O7+NPS_OS_8!M7</f>
        <v>1087874</v>
      </c>
      <c r="F7" s="110">
        <f>'Pri Sec_outstanding_6'!P7+NPS_OS_8!N7</f>
        <v>4352188.7699999996</v>
      </c>
      <c r="G7" s="161">
        <f t="shared" si="0"/>
        <v>8.1653664117147198</v>
      </c>
      <c r="H7" s="158"/>
    </row>
    <row r="8" spans="1:8" ht="13.5" customHeight="1" x14ac:dyDescent="0.3">
      <c r="A8" s="140">
        <v>3</v>
      </c>
      <c r="B8" s="109" t="s">
        <v>8</v>
      </c>
      <c r="C8" s="110">
        <f>NPA_PS_14!O8+NPA_NPS_15!I8</f>
        <v>41662</v>
      </c>
      <c r="D8" s="110">
        <f>NPA_PS_14!P8+NPA_NPS_15!J8</f>
        <v>40008.219999999987</v>
      </c>
      <c r="E8" s="110">
        <f>'Pri Sec_outstanding_6'!O8+NPS_OS_8!M8</f>
        <v>135804</v>
      </c>
      <c r="F8" s="110">
        <f>'Pri Sec_outstanding_6'!P8+NPS_OS_8!N8</f>
        <v>1036883.1800000002</v>
      </c>
      <c r="G8" s="161">
        <f t="shared" si="0"/>
        <v>3.8585079565086571</v>
      </c>
      <c r="H8" s="158"/>
    </row>
    <row r="9" spans="1:8" ht="13.5" customHeight="1" x14ac:dyDescent="0.3">
      <c r="A9" s="140">
        <v>4</v>
      </c>
      <c r="B9" s="109" t="s">
        <v>9</v>
      </c>
      <c r="C9" s="110">
        <f>NPA_PS_14!O9+NPA_NPS_15!I9</f>
        <v>60660</v>
      </c>
      <c r="D9" s="110">
        <f>NPA_PS_14!P9+NPA_NPS_15!J9</f>
        <v>144848.65999999995</v>
      </c>
      <c r="E9" s="110">
        <f>'Pri Sec_outstanding_6'!O9+NPS_OS_8!M9</f>
        <v>324347</v>
      </c>
      <c r="F9" s="110">
        <f>'Pri Sec_outstanding_6'!P9+NPS_OS_8!N9</f>
        <v>2554000.7600000007</v>
      </c>
      <c r="G9" s="161">
        <f t="shared" si="0"/>
        <v>5.6714415386469934</v>
      </c>
      <c r="H9" s="158"/>
    </row>
    <row r="10" spans="1:8" ht="13.5" customHeight="1" x14ac:dyDescent="0.3">
      <c r="A10" s="140">
        <v>5</v>
      </c>
      <c r="B10" s="109" t="s">
        <v>10</v>
      </c>
      <c r="C10" s="110">
        <f>NPA_PS_14!O10+NPA_NPS_15!I10</f>
        <v>133718</v>
      </c>
      <c r="D10" s="110">
        <f>NPA_PS_14!P10+NPA_NPS_15!J10</f>
        <v>209585.03999999998</v>
      </c>
      <c r="E10" s="110">
        <f>'Pri Sec_outstanding_6'!O10+NPS_OS_8!M10</f>
        <v>646949</v>
      </c>
      <c r="F10" s="110">
        <f>'Pri Sec_outstanding_6'!P10+NPS_OS_8!N10</f>
        <v>2864207.78</v>
      </c>
      <c r="G10" s="161">
        <f t="shared" si="0"/>
        <v>7.3173825398938055</v>
      </c>
      <c r="H10" s="158"/>
    </row>
    <row r="11" spans="1:8" ht="13.5" customHeight="1" x14ac:dyDescent="0.3">
      <c r="A11" s="140">
        <v>6</v>
      </c>
      <c r="B11" s="109" t="s">
        <v>11</v>
      </c>
      <c r="C11" s="110">
        <f>NPA_PS_14!O11+NPA_NPS_15!I11</f>
        <v>33007</v>
      </c>
      <c r="D11" s="110">
        <f>NPA_PS_14!P11+NPA_NPS_15!J11</f>
        <v>72302.62999999999</v>
      </c>
      <c r="E11" s="110">
        <f>'Pri Sec_outstanding_6'!O11+NPS_OS_8!M11</f>
        <v>162457</v>
      </c>
      <c r="F11" s="110">
        <f>'Pri Sec_outstanding_6'!P11+NPS_OS_8!N11</f>
        <v>1335707.4200000002</v>
      </c>
      <c r="G11" s="161">
        <f t="shared" si="0"/>
        <v>5.4130589466965739</v>
      </c>
      <c r="H11" s="158"/>
    </row>
    <row r="12" spans="1:8" ht="13.5" customHeight="1" x14ac:dyDescent="0.3">
      <c r="A12" s="140">
        <v>7</v>
      </c>
      <c r="B12" s="109" t="s">
        <v>12</v>
      </c>
      <c r="C12" s="110">
        <f>NPA_PS_14!O12+NPA_NPS_15!I12</f>
        <v>4848</v>
      </c>
      <c r="D12" s="110">
        <f>NPA_PS_14!P12+NPA_NPS_15!J12</f>
        <v>7930.4100000000008</v>
      </c>
      <c r="E12" s="110">
        <f>'Pri Sec_outstanding_6'!O12+NPS_OS_8!M12</f>
        <v>46075</v>
      </c>
      <c r="F12" s="110">
        <f>'Pri Sec_outstanding_6'!P12+NPS_OS_8!N12</f>
        <v>501893.65</v>
      </c>
      <c r="G12" s="161">
        <f t="shared" si="0"/>
        <v>1.5800976959959547</v>
      </c>
      <c r="H12" s="158"/>
    </row>
    <row r="13" spans="1:8" ht="13.5" customHeight="1" x14ac:dyDescent="0.3">
      <c r="A13" s="140">
        <v>8</v>
      </c>
      <c r="B13" s="109" t="s">
        <v>967</v>
      </c>
      <c r="C13" s="110">
        <f>NPA_PS_14!O13+NPA_NPS_15!I13</f>
        <v>5960</v>
      </c>
      <c r="D13" s="110">
        <f>NPA_PS_14!P13+NPA_NPS_15!J13</f>
        <v>6680.27</v>
      </c>
      <c r="E13" s="110">
        <f>'Pri Sec_outstanding_6'!O13+NPS_OS_8!M13</f>
        <v>21965</v>
      </c>
      <c r="F13" s="110">
        <f>'Pri Sec_outstanding_6'!P13+NPS_OS_8!N13</f>
        <v>173377.87</v>
      </c>
      <c r="G13" s="161">
        <f t="shared" si="0"/>
        <v>3.853011921302298</v>
      </c>
      <c r="H13" s="158"/>
    </row>
    <row r="14" spans="1:8" ht="13.5" customHeight="1" x14ac:dyDescent="0.3">
      <c r="A14" s="140">
        <v>9</v>
      </c>
      <c r="B14" s="109" t="s">
        <v>13</v>
      </c>
      <c r="C14" s="110">
        <f>NPA_PS_14!O14+NPA_NPS_15!I14</f>
        <v>171985</v>
      </c>
      <c r="D14" s="110">
        <f>NPA_PS_14!P14+NPA_NPS_15!J14</f>
        <v>286040.56999999989</v>
      </c>
      <c r="E14" s="110">
        <f>'Pri Sec_outstanding_6'!O14+NPS_OS_8!M14</f>
        <v>460687</v>
      </c>
      <c r="F14" s="110">
        <f>'Pri Sec_outstanding_6'!P14+NPS_OS_8!N14</f>
        <v>3759988.5300000003</v>
      </c>
      <c r="G14" s="161">
        <f t="shared" si="0"/>
        <v>7.607485174961421</v>
      </c>
      <c r="H14" s="158"/>
    </row>
    <row r="15" spans="1:8" ht="13.5" customHeight="1" x14ac:dyDescent="0.3">
      <c r="A15" s="140">
        <v>10</v>
      </c>
      <c r="B15" s="109" t="s">
        <v>14</v>
      </c>
      <c r="C15" s="110">
        <f>NPA_PS_14!O15+NPA_NPS_15!I15</f>
        <v>360649</v>
      </c>
      <c r="D15" s="110">
        <f>NPA_PS_14!P15+NPA_NPS_15!J15</f>
        <v>453900.9800000001</v>
      </c>
      <c r="E15" s="110">
        <f>'Pri Sec_outstanding_6'!O15+NPS_OS_8!M15</f>
        <v>2667608</v>
      </c>
      <c r="F15" s="110">
        <f>'Pri Sec_outstanding_6'!P15+NPS_OS_8!N15</f>
        <v>13009043.609999998</v>
      </c>
      <c r="G15" s="161">
        <f t="shared" si="0"/>
        <v>3.4891187515974527</v>
      </c>
      <c r="H15" s="158"/>
    </row>
    <row r="16" spans="1:8" ht="13.5" customHeight="1" x14ac:dyDescent="0.3">
      <c r="A16" s="140">
        <v>11</v>
      </c>
      <c r="B16" s="109" t="s">
        <v>15</v>
      </c>
      <c r="C16" s="110">
        <f>NPA_PS_14!O16+NPA_NPS_15!I16</f>
        <v>30586</v>
      </c>
      <c r="D16" s="110">
        <f>NPA_PS_14!P16+NPA_NPS_15!J16</f>
        <v>86847.420000000027</v>
      </c>
      <c r="E16" s="110">
        <f>'Pri Sec_outstanding_6'!O16+NPS_OS_8!M16</f>
        <v>144348</v>
      </c>
      <c r="F16" s="110">
        <f>'Pri Sec_outstanding_6'!P16+NPS_OS_8!N16</f>
        <v>1057833.8500000001</v>
      </c>
      <c r="G16" s="161">
        <f t="shared" si="0"/>
        <v>8.2099301322225617</v>
      </c>
      <c r="H16" s="158"/>
    </row>
    <row r="17" spans="1:8" ht="13.5" customHeight="1" x14ac:dyDescent="0.3">
      <c r="A17" s="140">
        <v>12</v>
      </c>
      <c r="B17" s="109" t="s">
        <v>16</v>
      </c>
      <c r="C17" s="110">
        <f>NPA_PS_14!O17+NPA_NPS_15!I17</f>
        <v>117230</v>
      </c>
      <c r="D17" s="110">
        <f>NPA_PS_14!P17+NPA_NPS_15!J17</f>
        <v>246634.77000000019</v>
      </c>
      <c r="E17" s="110">
        <f>'Pri Sec_outstanding_6'!O17+NPS_OS_8!M17</f>
        <v>457230</v>
      </c>
      <c r="F17" s="110">
        <f>'Pri Sec_outstanding_6'!P17+NPS_OS_8!N17</f>
        <v>2377291.5300000007</v>
      </c>
      <c r="G17" s="161">
        <f t="shared" si="0"/>
        <v>10.374611901300979</v>
      </c>
      <c r="H17" s="158"/>
    </row>
    <row r="18" spans="1:8" ht="13.5" customHeight="1" x14ac:dyDescent="0.3">
      <c r="A18" s="139"/>
      <c r="B18" s="111" t="s">
        <v>17</v>
      </c>
      <c r="C18" s="141">
        <f>NPA_PS_14!O18+NPA_NPS_15!I18</f>
        <v>1279001</v>
      </c>
      <c r="D18" s="141">
        <f>NPA_PS_14!P18+NPA_NPS_15!J18</f>
        <v>2122047.2199999997</v>
      </c>
      <c r="E18" s="141">
        <f>'Pri Sec_outstanding_6'!O18+NPS_OS_8!M18</f>
        <v>6565219</v>
      </c>
      <c r="F18" s="141">
        <f>'Pri Sec_outstanding_6'!P18+NPS_OS_8!N18</f>
        <v>35556597.789999992</v>
      </c>
      <c r="G18" s="162">
        <f t="shared" si="0"/>
        <v>5.9680828647694986</v>
      </c>
      <c r="H18" s="160"/>
    </row>
    <row r="19" spans="1:8" ht="13.5" customHeight="1" x14ac:dyDescent="0.3">
      <c r="A19" s="140">
        <v>13</v>
      </c>
      <c r="B19" s="109" t="s">
        <v>18</v>
      </c>
      <c r="C19" s="110">
        <f>NPA_PS_14!O19+NPA_NPS_15!I19</f>
        <v>45157</v>
      </c>
      <c r="D19" s="110">
        <f>NPA_PS_14!P19+NPA_NPS_15!J19</f>
        <v>88170.84</v>
      </c>
      <c r="E19" s="110">
        <f>'Pri Sec_outstanding_6'!O19+NPS_OS_8!M19</f>
        <v>654575</v>
      </c>
      <c r="F19" s="110">
        <f>'Pri Sec_outstanding_6'!P19+NPS_OS_8!N19</f>
        <v>2725655.6999999997</v>
      </c>
      <c r="G19" s="161">
        <f t="shared" si="0"/>
        <v>3.2348487741867036</v>
      </c>
      <c r="H19" s="158"/>
    </row>
    <row r="20" spans="1:8" ht="13.5" customHeight="1" x14ac:dyDescent="0.3">
      <c r="A20" s="140">
        <v>14</v>
      </c>
      <c r="B20" s="109" t="s">
        <v>19</v>
      </c>
      <c r="C20" s="110">
        <f>NPA_PS_14!O20+NPA_NPS_15!I20</f>
        <v>72058</v>
      </c>
      <c r="D20" s="110">
        <f>NPA_PS_14!P20+NPA_NPS_15!J20</f>
        <v>40060.25</v>
      </c>
      <c r="E20" s="110">
        <f>'Pri Sec_outstanding_6'!O20+NPS_OS_8!M20</f>
        <v>437481</v>
      </c>
      <c r="F20" s="110">
        <f>'Pri Sec_outstanding_6'!P20+NPS_OS_8!N20</f>
        <v>950437.65999999992</v>
      </c>
      <c r="G20" s="161">
        <f t="shared" si="0"/>
        <v>4.2149266265396097</v>
      </c>
      <c r="H20" s="158"/>
    </row>
    <row r="21" spans="1:8" ht="13.5" customHeight="1" x14ac:dyDescent="0.3">
      <c r="A21" s="140">
        <v>15</v>
      </c>
      <c r="B21" s="109" t="s">
        <v>20</v>
      </c>
      <c r="C21" s="110">
        <f>NPA_PS_14!O21+NPA_NPS_15!I21</f>
        <v>1</v>
      </c>
      <c r="D21" s="110">
        <f>NPA_PS_14!P21+NPA_NPS_15!J21</f>
        <v>13.63</v>
      </c>
      <c r="E21" s="110">
        <f>'Pri Sec_outstanding_6'!O21+NPS_OS_8!M21</f>
        <v>685</v>
      </c>
      <c r="F21" s="110">
        <f>'Pri Sec_outstanding_6'!P21+NPS_OS_8!N21</f>
        <v>15133.09</v>
      </c>
      <c r="G21" s="161">
        <f t="shared" si="0"/>
        <v>9.0067527517512944E-2</v>
      </c>
      <c r="H21" s="158"/>
    </row>
    <row r="22" spans="1:8" ht="13.5" customHeight="1" x14ac:dyDescent="0.3">
      <c r="A22" s="140">
        <v>16</v>
      </c>
      <c r="B22" s="109" t="s">
        <v>21</v>
      </c>
      <c r="C22" s="110">
        <f>NPA_PS_14!O22+NPA_NPS_15!I22</f>
        <v>20</v>
      </c>
      <c r="D22" s="110">
        <f>NPA_PS_14!P22+NPA_NPS_15!J22</f>
        <v>393.47</v>
      </c>
      <c r="E22" s="110">
        <f>'Pri Sec_outstanding_6'!O22+NPS_OS_8!M22</f>
        <v>653</v>
      </c>
      <c r="F22" s="110">
        <f>'Pri Sec_outstanding_6'!P22+NPS_OS_8!N22</f>
        <v>22023.739999999998</v>
      </c>
      <c r="G22" s="161">
        <v>0</v>
      </c>
      <c r="H22" s="158"/>
    </row>
    <row r="23" spans="1:8" ht="13.5" customHeight="1" x14ac:dyDescent="0.3">
      <c r="A23" s="140">
        <v>17</v>
      </c>
      <c r="B23" s="109" t="s">
        <v>22</v>
      </c>
      <c r="C23" s="110">
        <f>NPA_PS_14!O23+NPA_NPS_15!I23</f>
        <v>41429</v>
      </c>
      <c r="D23" s="110">
        <f>NPA_PS_14!P23+NPA_NPS_15!J23</f>
        <v>8560.3199999999979</v>
      </c>
      <c r="E23" s="110">
        <f>'Pri Sec_outstanding_6'!O23+NPS_OS_8!M23</f>
        <v>89201</v>
      </c>
      <c r="F23" s="110">
        <f>'Pri Sec_outstanding_6'!P23+NPS_OS_8!N23</f>
        <v>295277.89999999997</v>
      </c>
      <c r="G23" s="161">
        <f t="shared" si="0"/>
        <v>2.8990723653886725</v>
      </c>
      <c r="H23" s="158"/>
    </row>
    <row r="24" spans="1:8" ht="13.5" customHeight="1" x14ac:dyDescent="0.3">
      <c r="A24" s="140">
        <v>18</v>
      </c>
      <c r="B24" s="109" t="s">
        <v>23</v>
      </c>
      <c r="C24" s="110">
        <f>NPA_PS_14!O24+NPA_NPS_15!I24</f>
        <v>0</v>
      </c>
      <c r="D24" s="110">
        <f>NPA_PS_14!P24+NPA_NPS_15!J24</f>
        <v>0</v>
      </c>
      <c r="E24" s="110">
        <f>'Pri Sec_outstanding_6'!O24+NPS_OS_8!M24</f>
        <v>252</v>
      </c>
      <c r="F24" s="110">
        <f>'Pri Sec_outstanding_6'!P24+NPS_OS_8!N24</f>
        <v>1007.6799999999998</v>
      </c>
      <c r="G24" s="161">
        <f t="shared" si="0"/>
        <v>0</v>
      </c>
      <c r="H24" s="158"/>
    </row>
    <row r="25" spans="1:8" ht="13.5" customHeight="1" x14ac:dyDescent="0.3">
      <c r="A25" s="140">
        <v>19</v>
      </c>
      <c r="B25" s="109" t="s">
        <v>24</v>
      </c>
      <c r="C25" s="110">
        <f>NPA_PS_14!O25+NPA_NPS_15!I25</f>
        <v>350</v>
      </c>
      <c r="D25" s="110">
        <f>NPA_PS_14!P25+NPA_NPS_15!J25</f>
        <v>720.24</v>
      </c>
      <c r="E25" s="110">
        <f>'Pri Sec_outstanding_6'!O25+NPS_OS_8!M25</f>
        <v>15315</v>
      </c>
      <c r="F25" s="110">
        <f>'Pri Sec_outstanding_6'!P25+NPS_OS_8!N25</f>
        <v>109127.62</v>
      </c>
      <c r="G25" s="161">
        <f t="shared" si="0"/>
        <v>0.65999789970678369</v>
      </c>
      <c r="H25" s="158"/>
    </row>
    <row r="26" spans="1:8" ht="13.5" customHeight="1" x14ac:dyDescent="0.3">
      <c r="A26" s="140">
        <v>20</v>
      </c>
      <c r="B26" s="109" t="s">
        <v>25</v>
      </c>
      <c r="C26" s="110">
        <f>NPA_PS_14!O26+NPA_NPS_15!I26</f>
        <v>43351</v>
      </c>
      <c r="D26" s="110">
        <f>NPA_PS_14!P26+NPA_NPS_15!J26</f>
        <v>125993.40000000005</v>
      </c>
      <c r="E26" s="110">
        <f>'Pri Sec_outstanding_6'!O26+NPS_OS_8!M26</f>
        <v>1843535</v>
      </c>
      <c r="F26" s="110">
        <f>'Pri Sec_outstanding_6'!P26+NPS_OS_8!N26</f>
        <v>7820505.8200000012</v>
      </c>
      <c r="G26" s="161">
        <f t="shared" si="0"/>
        <v>1.6110645896814899</v>
      </c>
      <c r="H26" s="158"/>
    </row>
    <row r="27" spans="1:8" ht="13.5" customHeight="1" x14ac:dyDescent="0.3">
      <c r="A27" s="140">
        <v>21</v>
      </c>
      <c r="B27" s="109" t="s">
        <v>26</v>
      </c>
      <c r="C27" s="110">
        <f>NPA_PS_14!O27+NPA_NPS_15!I27</f>
        <v>36750</v>
      </c>
      <c r="D27" s="110">
        <f>NPA_PS_14!P27+NPA_NPS_15!J27</f>
        <v>153446.76000000004</v>
      </c>
      <c r="E27" s="110">
        <f>'Pri Sec_outstanding_6'!O27+NPS_OS_8!M27</f>
        <v>607951</v>
      </c>
      <c r="F27" s="110">
        <f>'Pri Sec_outstanding_6'!P27+NPS_OS_8!N27</f>
        <v>4349950.72</v>
      </c>
      <c r="G27" s="161">
        <f t="shared" si="0"/>
        <v>3.5275516868384211</v>
      </c>
      <c r="H27" s="158"/>
    </row>
    <row r="28" spans="1:8" ht="13.5" customHeight="1" x14ac:dyDescent="0.3">
      <c r="A28" s="140">
        <v>22</v>
      </c>
      <c r="B28" s="109" t="s">
        <v>27</v>
      </c>
      <c r="C28" s="110">
        <f>NPA_PS_14!O28+NPA_NPS_15!I28</f>
        <v>12969</v>
      </c>
      <c r="D28" s="110">
        <f>NPA_PS_14!P28+NPA_NPS_15!J28</f>
        <v>16812.869999999995</v>
      </c>
      <c r="E28" s="110">
        <f>'Pri Sec_outstanding_6'!O28+NPS_OS_8!M28</f>
        <v>83800</v>
      </c>
      <c r="F28" s="110">
        <f>'Pri Sec_outstanding_6'!P28+NPS_OS_8!N28</f>
        <v>611304.74</v>
      </c>
      <c r="G28" s="161">
        <f t="shared" si="0"/>
        <v>2.7503254759647366</v>
      </c>
      <c r="H28" s="158"/>
    </row>
    <row r="29" spans="1:8" ht="13.5" customHeight="1" x14ac:dyDescent="0.3">
      <c r="A29" s="140">
        <v>23</v>
      </c>
      <c r="B29" s="109" t="s">
        <v>28</v>
      </c>
      <c r="C29" s="110">
        <f>NPA_PS_14!O29+NPA_NPS_15!I29</f>
        <v>26993</v>
      </c>
      <c r="D29" s="110">
        <f>NPA_PS_14!P29+NPA_NPS_15!J29</f>
        <v>20619.119999999995</v>
      </c>
      <c r="E29" s="110">
        <f>'Pri Sec_outstanding_6'!O29+NPS_OS_8!M29</f>
        <v>785735</v>
      </c>
      <c r="F29" s="110">
        <f>'Pri Sec_outstanding_6'!P29+NPS_OS_8!N29</f>
        <v>1072800.54</v>
      </c>
      <c r="G29" s="161">
        <f t="shared" si="0"/>
        <v>1.921990084009465</v>
      </c>
      <c r="H29" s="158"/>
    </row>
    <row r="30" spans="1:8" ht="13.5" customHeight="1" x14ac:dyDescent="0.3">
      <c r="A30" s="140">
        <v>24</v>
      </c>
      <c r="B30" s="109" t="s">
        <v>29</v>
      </c>
      <c r="C30" s="110">
        <f>NPA_PS_14!O30+NPA_NPS_15!I30</f>
        <v>162738</v>
      </c>
      <c r="D30" s="110">
        <f>NPA_PS_14!P30+NPA_NPS_15!J30</f>
        <v>69274</v>
      </c>
      <c r="E30" s="110">
        <f>'Pri Sec_outstanding_6'!O30+NPS_OS_8!M30</f>
        <v>724078</v>
      </c>
      <c r="F30" s="110">
        <f>'Pri Sec_outstanding_6'!P30+NPS_OS_8!N30</f>
        <v>1026686.8700000001</v>
      </c>
      <c r="G30" s="161">
        <f t="shared" si="0"/>
        <v>6.7473347545586115</v>
      </c>
      <c r="H30" s="158"/>
    </row>
    <row r="31" spans="1:8" ht="13.5" customHeight="1" x14ac:dyDescent="0.3">
      <c r="A31" s="140">
        <v>25</v>
      </c>
      <c r="B31" s="109" t="s">
        <v>30</v>
      </c>
      <c r="C31" s="110">
        <f>NPA_PS_14!O31+NPA_NPS_15!I31</f>
        <v>158</v>
      </c>
      <c r="D31" s="110">
        <f>NPA_PS_14!P31+NPA_NPS_15!J31</f>
        <v>352.56</v>
      </c>
      <c r="E31" s="110">
        <f>'Pri Sec_outstanding_6'!O31+NPS_OS_8!M31</f>
        <v>890</v>
      </c>
      <c r="F31" s="110">
        <f>'Pri Sec_outstanding_6'!P31+NPS_OS_8!N31</f>
        <v>5421.71</v>
      </c>
      <c r="G31" s="161">
        <f t="shared" si="0"/>
        <v>6.5027454437806522</v>
      </c>
      <c r="H31" s="158"/>
    </row>
    <row r="32" spans="1:8" ht="13.5" customHeight="1" x14ac:dyDescent="0.3">
      <c r="A32" s="140">
        <v>26</v>
      </c>
      <c r="B32" s="109" t="s">
        <v>31</v>
      </c>
      <c r="C32" s="110">
        <f>NPA_PS_14!O32+NPA_NPS_15!I32</f>
        <v>120</v>
      </c>
      <c r="D32" s="110">
        <f>NPA_PS_14!P32+NPA_NPS_15!J32</f>
        <v>3753.77</v>
      </c>
      <c r="E32" s="110">
        <f>'Pri Sec_outstanding_6'!O32+NPS_OS_8!M32</f>
        <v>1465</v>
      </c>
      <c r="F32" s="110">
        <f>'Pri Sec_outstanding_6'!P32+NPS_OS_8!N32</f>
        <v>32966.18</v>
      </c>
      <c r="G32" s="161">
        <f t="shared" si="0"/>
        <v>11.38673027933476</v>
      </c>
      <c r="H32" s="158"/>
    </row>
    <row r="33" spans="1:8" ht="13.5" customHeight="1" x14ac:dyDescent="0.3">
      <c r="A33" s="140">
        <v>27</v>
      </c>
      <c r="B33" s="109" t="s">
        <v>32</v>
      </c>
      <c r="C33" s="110">
        <f>NPA_PS_14!O33+NPA_NPS_15!I33</f>
        <v>4</v>
      </c>
      <c r="D33" s="110">
        <f>NPA_PS_14!P33+NPA_NPS_15!J33</f>
        <v>3.88</v>
      </c>
      <c r="E33" s="110">
        <f>'Pri Sec_outstanding_6'!O33+NPS_OS_8!M33</f>
        <v>793</v>
      </c>
      <c r="F33" s="110">
        <f>'Pri Sec_outstanding_6'!P33+NPS_OS_8!N33</f>
        <v>30206.58</v>
      </c>
      <c r="G33" s="161">
        <f t="shared" si="0"/>
        <v>1.2844883465787917E-2</v>
      </c>
      <c r="H33" s="158"/>
    </row>
    <row r="34" spans="1:8" ht="13.5" customHeight="1" x14ac:dyDescent="0.3">
      <c r="A34" s="140">
        <v>28</v>
      </c>
      <c r="B34" s="109" t="s">
        <v>33</v>
      </c>
      <c r="C34" s="110">
        <f>NPA_PS_14!O34+NPA_NPS_15!I34</f>
        <v>26784</v>
      </c>
      <c r="D34" s="110">
        <f>NPA_PS_14!P34+NPA_NPS_15!J34</f>
        <v>32880.210000000006</v>
      </c>
      <c r="E34" s="110">
        <f>'Pri Sec_outstanding_6'!O34+NPS_OS_8!M34</f>
        <v>291445</v>
      </c>
      <c r="F34" s="110">
        <f>'Pri Sec_outstanding_6'!P34+NPS_OS_8!N34</f>
        <v>1393343.4000000001</v>
      </c>
      <c r="G34" s="161">
        <f t="shared" si="0"/>
        <v>2.3598066348898628</v>
      </c>
      <c r="H34" s="158"/>
    </row>
    <row r="35" spans="1:8" ht="13.5" customHeight="1" x14ac:dyDescent="0.3">
      <c r="A35" s="140">
        <v>29</v>
      </c>
      <c r="B35" s="109" t="s">
        <v>34</v>
      </c>
      <c r="C35" s="110">
        <f>NPA_PS_14!O35+NPA_NPS_15!I35</f>
        <v>7</v>
      </c>
      <c r="D35" s="110">
        <f>NPA_PS_14!P35+NPA_NPS_15!J35</f>
        <v>764.69</v>
      </c>
      <c r="E35" s="110">
        <f>'Pri Sec_outstanding_6'!O35+NPS_OS_8!M35</f>
        <v>38059</v>
      </c>
      <c r="F35" s="110">
        <f>'Pri Sec_outstanding_6'!P35+NPS_OS_8!N35</f>
        <v>28918.83</v>
      </c>
      <c r="G35" s="161">
        <f t="shared" si="0"/>
        <v>2.6442632706786546</v>
      </c>
      <c r="H35" s="158"/>
    </row>
    <row r="36" spans="1:8" ht="13.5" customHeight="1" x14ac:dyDescent="0.3">
      <c r="A36" s="140">
        <v>30</v>
      </c>
      <c r="B36" s="109" t="s">
        <v>35</v>
      </c>
      <c r="C36" s="110">
        <f>NPA_PS_14!O36+NPA_NPS_15!I36</f>
        <v>15681</v>
      </c>
      <c r="D36" s="110">
        <f>NPA_PS_14!P36+NPA_NPS_15!J36</f>
        <v>10428.82</v>
      </c>
      <c r="E36" s="110">
        <f>'Pri Sec_outstanding_6'!O36+NPS_OS_8!M36</f>
        <v>140119</v>
      </c>
      <c r="F36" s="110">
        <f>'Pri Sec_outstanding_6'!P36+NPS_OS_8!N36</f>
        <v>147760.35</v>
      </c>
      <c r="G36" s="161">
        <f t="shared" si="0"/>
        <v>7.0579285985719444</v>
      </c>
      <c r="H36" s="158"/>
    </row>
    <row r="37" spans="1:8" ht="13.5" customHeight="1" x14ac:dyDescent="0.3">
      <c r="A37" s="140">
        <v>31</v>
      </c>
      <c r="B37" s="109" t="s">
        <v>36</v>
      </c>
      <c r="C37" s="110">
        <f>NPA_PS_14!O37+NPA_NPS_15!I37</f>
        <v>86</v>
      </c>
      <c r="D37" s="110">
        <f>NPA_PS_14!P37+NPA_NPS_15!J37</f>
        <v>153.89000000000001</v>
      </c>
      <c r="E37" s="110">
        <f>'Pri Sec_outstanding_6'!O37+NPS_OS_8!M37</f>
        <v>2055</v>
      </c>
      <c r="F37" s="110">
        <f>'Pri Sec_outstanding_6'!P37+NPS_OS_8!N37</f>
        <v>9879.9399999999987</v>
      </c>
      <c r="G37" s="161">
        <f t="shared" si="0"/>
        <v>1.5576005522300747</v>
      </c>
      <c r="H37" s="158"/>
    </row>
    <row r="38" spans="1:8" ht="13.5" customHeight="1" x14ac:dyDescent="0.3">
      <c r="A38" s="140">
        <v>32</v>
      </c>
      <c r="B38" s="109" t="s">
        <v>38</v>
      </c>
      <c r="C38" s="110">
        <f>NPA_PS_14!O38+NPA_NPS_15!I38</f>
        <v>8</v>
      </c>
      <c r="D38" s="110">
        <f>NPA_PS_14!P38+NPA_NPS_15!J38</f>
        <v>1209.76</v>
      </c>
      <c r="E38" s="110">
        <f>'Pri Sec_outstanding_6'!O38+NPS_OS_8!M38</f>
        <v>982</v>
      </c>
      <c r="F38" s="110">
        <f>'Pri Sec_outstanding_6'!P38+NPS_OS_8!N38</f>
        <v>6786.630000000001</v>
      </c>
      <c r="G38" s="161">
        <f t="shared" ref="G38:G55" si="1">D38*100/F38</f>
        <v>17.825636582515916</v>
      </c>
      <c r="H38" s="158"/>
    </row>
    <row r="39" spans="1:8" ht="13.5" customHeight="1" x14ac:dyDescent="0.3">
      <c r="A39" s="140">
        <v>33</v>
      </c>
      <c r="B39" s="109" t="s">
        <v>39</v>
      </c>
      <c r="C39" s="110">
        <f>NPA_PS_14!O39+NPA_NPS_15!I39</f>
        <v>14023</v>
      </c>
      <c r="D39" s="110">
        <f>NPA_PS_14!P39+NPA_NPS_15!J39</f>
        <v>18334.210000000003</v>
      </c>
      <c r="E39" s="110">
        <f>'Pri Sec_outstanding_6'!O39+NPS_OS_8!M39</f>
        <v>174356</v>
      </c>
      <c r="F39" s="110">
        <f>'Pri Sec_outstanding_6'!P39+NPS_OS_8!N39</f>
        <v>714549.16999999993</v>
      </c>
      <c r="G39" s="161">
        <f t="shared" si="1"/>
        <v>2.5658430195923403</v>
      </c>
      <c r="H39" s="158"/>
    </row>
    <row r="40" spans="1:8" ht="13.5" customHeight="1" x14ac:dyDescent="0.3">
      <c r="A40" s="139"/>
      <c r="B40" s="111" t="s">
        <v>103</v>
      </c>
      <c r="C40" s="141">
        <f>NPA_PS_14!O40+NPA_NPS_15!I40</f>
        <v>498687</v>
      </c>
      <c r="D40" s="141">
        <f>NPA_PS_14!P40+NPA_NPS_15!J40</f>
        <v>591946.69000000018</v>
      </c>
      <c r="E40" s="141">
        <f>'Pri Sec_outstanding_6'!O40+NPS_OS_8!M40</f>
        <v>5893425</v>
      </c>
      <c r="F40" s="141">
        <f>'Pri Sec_outstanding_6'!P40+NPS_OS_8!N40</f>
        <v>21369744.869999997</v>
      </c>
      <c r="G40" s="162">
        <f t="shared" si="1"/>
        <v>2.7700222609162122</v>
      </c>
      <c r="H40" s="160"/>
    </row>
    <row r="41" spans="1:8" ht="13.5" customHeight="1" x14ac:dyDescent="0.3">
      <c r="A41" s="139"/>
      <c r="B41" s="111" t="s">
        <v>41</v>
      </c>
      <c r="C41" s="141">
        <f>NPA_PS_14!O41+NPA_NPS_15!I41</f>
        <v>1777688</v>
      </c>
      <c r="D41" s="141">
        <f>NPA_PS_14!P41+NPA_NPS_15!J41</f>
        <v>2713993.91</v>
      </c>
      <c r="E41" s="141">
        <f>'Pri Sec_outstanding_6'!O41+NPS_OS_8!M41</f>
        <v>12458644</v>
      </c>
      <c r="F41" s="141">
        <f>'Pri Sec_outstanding_6'!P41+NPS_OS_8!N41</f>
        <v>56926342.659999996</v>
      </c>
      <c r="G41" s="162">
        <f t="shared" si="1"/>
        <v>4.767553619612773</v>
      </c>
      <c r="H41" s="160"/>
    </row>
    <row r="42" spans="1:8" ht="13.5" customHeight="1" x14ac:dyDescent="0.3">
      <c r="A42" s="140">
        <v>34</v>
      </c>
      <c r="B42" s="109" t="s">
        <v>43</v>
      </c>
      <c r="C42" s="110">
        <v>258229</v>
      </c>
      <c r="D42" s="110">
        <v>177945.2999999999</v>
      </c>
      <c r="E42" s="110">
        <f>'Pri Sec_outstanding_6'!O42+NPS_OS_8!M42</f>
        <v>1432612</v>
      </c>
      <c r="F42" s="110">
        <f>'Pri Sec_outstanding_6'!P42+NPS_OS_8!N42</f>
        <v>2445279.2300000004</v>
      </c>
      <c r="G42" s="161">
        <f t="shared" si="1"/>
        <v>7.2770953033449626</v>
      </c>
      <c r="H42" s="158"/>
    </row>
    <row r="43" spans="1:8" ht="13.5" customHeight="1" x14ac:dyDescent="0.3">
      <c r="A43" s="139"/>
      <c r="B43" s="111" t="s">
        <v>44</v>
      </c>
      <c r="C43" s="141">
        <f>C42</f>
        <v>258229</v>
      </c>
      <c r="D43" s="141">
        <f>D42</f>
        <v>177945.2999999999</v>
      </c>
      <c r="E43" s="141">
        <f>'Pri Sec_outstanding_6'!O43+NPS_OS_8!M43</f>
        <v>1432612</v>
      </c>
      <c r="F43" s="141">
        <f>'Pri Sec_outstanding_6'!P43+NPS_OS_8!N43</f>
        <v>2445279.2300000004</v>
      </c>
      <c r="G43" s="162">
        <f t="shared" si="1"/>
        <v>7.2770953033449626</v>
      </c>
      <c r="H43" s="160"/>
    </row>
    <row r="44" spans="1:8" ht="13.5" customHeight="1" x14ac:dyDescent="0.3">
      <c r="A44" s="140">
        <v>35</v>
      </c>
      <c r="B44" s="109" t="s">
        <v>45</v>
      </c>
      <c r="C44" s="110">
        <f>NPA_PS_14!O44+NPA_NPS_15!I44</f>
        <v>125806</v>
      </c>
      <c r="D44" s="110">
        <f>NPA_PS_14!P44+NPA_NPS_15!J44</f>
        <v>680707.02</v>
      </c>
      <c r="E44" s="110">
        <f>'Pri Sec_outstanding_6'!O44+NPS_OS_8!M44</f>
        <v>4271127</v>
      </c>
      <c r="F44" s="110">
        <f>'Pri Sec_outstanding_6'!P44+NPS_OS_8!N44</f>
        <v>4797729.7402299996</v>
      </c>
      <c r="G44" s="161">
        <f t="shared" si="1"/>
        <v>14.188106810021512</v>
      </c>
      <c r="H44" s="158"/>
    </row>
    <row r="45" spans="1:8" ht="13.5" customHeight="1" x14ac:dyDescent="0.3">
      <c r="A45" s="139"/>
      <c r="B45" s="111" t="s">
        <v>46</v>
      </c>
      <c r="C45" s="110">
        <f>NPA_PS_14!O45+NPA_NPS_15!I45</f>
        <v>125806</v>
      </c>
      <c r="D45" s="110">
        <f>NPA_PS_14!P45+NPA_NPS_15!J45</f>
        <v>680707.02</v>
      </c>
      <c r="E45" s="110">
        <f>'Pri Sec_outstanding_6'!O45+NPS_OS_8!M45</f>
        <v>4271127</v>
      </c>
      <c r="F45" s="110">
        <f>'Pri Sec_outstanding_6'!P45+NPS_OS_8!N45</f>
        <v>4797729.7402299996</v>
      </c>
      <c r="G45" s="162">
        <f t="shared" si="1"/>
        <v>14.188106810021512</v>
      </c>
      <c r="H45" s="160"/>
    </row>
    <row r="46" spans="1:8" ht="13.5" customHeight="1" x14ac:dyDescent="0.3">
      <c r="A46" s="140">
        <v>36</v>
      </c>
      <c r="B46" s="109" t="s">
        <v>47</v>
      </c>
      <c r="C46" s="110">
        <f>NPA_PS_14!O46+NPA_NPS_15!I46</f>
        <v>23268</v>
      </c>
      <c r="D46" s="110">
        <f>NPA_PS_14!P46+NPA_NPS_15!J46</f>
        <v>56131.92</v>
      </c>
      <c r="E46" s="110">
        <f>'Pri Sec_outstanding_6'!O46+NPS_OS_8!M46</f>
        <v>474991</v>
      </c>
      <c r="F46" s="110">
        <f>'Pri Sec_outstanding_6'!P46+NPS_OS_8!N46</f>
        <v>1651973.38</v>
      </c>
      <c r="G46" s="161">
        <f t="shared" si="1"/>
        <v>3.3978707332438978</v>
      </c>
      <c r="H46" s="158"/>
    </row>
    <row r="47" spans="1:8" ht="13.5" customHeight="1" x14ac:dyDescent="0.3">
      <c r="A47" s="140">
        <v>37</v>
      </c>
      <c r="B47" s="109" t="s">
        <v>48</v>
      </c>
      <c r="C47" s="110">
        <f>NPA_PS_14!O47+NPA_NPS_15!I47</f>
        <v>2517</v>
      </c>
      <c r="D47" s="110">
        <f>NPA_PS_14!P47+NPA_NPS_15!J47</f>
        <v>6761.7100000000019</v>
      </c>
      <c r="E47" s="110">
        <f>'Pri Sec_outstanding_6'!O47+NPS_OS_8!M47</f>
        <v>77008</v>
      </c>
      <c r="F47" s="110">
        <f>'Pri Sec_outstanding_6'!P47+NPS_OS_8!N47</f>
        <v>142529.87</v>
      </c>
      <c r="G47" s="161">
        <f t="shared" si="1"/>
        <v>4.7440652264679697</v>
      </c>
      <c r="H47" s="158"/>
    </row>
    <row r="48" spans="1:8" ht="13.5" customHeight="1" x14ac:dyDescent="0.3">
      <c r="A48" s="140">
        <v>38</v>
      </c>
      <c r="B48" s="109" t="s">
        <v>49</v>
      </c>
      <c r="C48" s="110">
        <f>NPA_PS_14!O48+NPA_NPS_15!I48</f>
        <v>32102</v>
      </c>
      <c r="D48" s="110">
        <f>NPA_PS_14!P48+NPA_NPS_15!J48</f>
        <v>7938.3499999999985</v>
      </c>
      <c r="E48" s="110">
        <f>'Pri Sec_outstanding_6'!O48+NPS_OS_8!M48</f>
        <v>200259</v>
      </c>
      <c r="F48" s="110">
        <f>'Pri Sec_outstanding_6'!P48+NPS_OS_8!N48</f>
        <v>128389.04000000001</v>
      </c>
      <c r="G48" s="161">
        <f t="shared" si="1"/>
        <v>6.1830433501177344</v>
      </c>
      <c r="H48" s="158"/>
    </row>
    <row r="49" spans="1:8" ht="13.5" customHeight="1" x14ac:dyDescent="0.3">
      <c r="A49" s="140">
        <v>39</v>
      </c>
      <c r="B49" s="109" t="s">
        <v>51</v>
      </c>
      <c r="C49" s="110">
        <f>NPA_PS_14!O49+NPA_NPS_15!I49</f>
        <v>33726</v>
      </c>
      <c r="D49" s="110">
        <f>NPA_PS_14!P49+NPA_NPS_15!J49</f>
        <v>8523.42</v>
      </c>
      <c r="E49" s="110">
        <f>'Pri Sec_outstanding_6'!O49+NPS_OS_8!M49</f>
        <v>349091</v>
      </c>
      <c r="F49" s="110">
        <f>'Pri Sec_outstanding_6'!P49+NPS_OS_8!N49</f>
        <v>267142.09999999998</v>
      </c>
      <c r="G49" s="161">
        <f t="shared" si="1"/>
        <v>3.1905940695981654</v>
      </c>
      <c r="H49" s="158"/>
    </row>
    <row r="50" spans="1:8" ht="13.5" customHeight="1" x14ac:dyDescent="0.3">
      <c r="A50" s="140">
        <v>40</v>
      </c>
      <c r="B50" s="153" t="s">
        <v>1007</v>
      </c>
      <c r="C50" s="110">
        <f>NPA_PS_14!O50+NPA_NPS_15!I50</f>
        <v>14850</v>
      </c>
      <c r="D50" s="110">
        <f>NPA_PS_14!P50+NPA_NPS_15!J50</f>
        <v>2002.06</v>
      </c>
      <c r="E50" s="110">
        <f>'Pri Sec_outstanding_6'!O50+NPS_OS_8!M50</f>
        <v>58079</v>
      </c>
      <c r="F50" s="110">
        <f>'Pri Sec_outstanding_6'!P50+NPS_OS_8!N50</f>
        <v>49038.29</v>
      </c>
      <c r="G50" s="161">
        <f t="shared" si="1"/>
        <v>4.0826464381200891</v>
      </c>
      <c r="H50" s="158"/>
    </row>
    <row r="51" spans="1:8" ht="13.5" customHeight="1" x14ac:dyDescent="0.3">
      <c r="A51" s="140">
        <v>41</v>
      </c>
      <c r="B51" s="109" t="s">
        <v>52</v>
      </c>
      <c r="C51" s="110">
        <f>NPA_PS_14!O51+NPA_NPS_15!I51</f>
        <v>20829</v>
      </c>
      <c r="D51" s="110">
        <f>NPA_PS_14!P51+NPA_NPS_15!J51</f>
        <v>7129.579999999999</v>
      </c>
      <c r="E51" s="110">
        <f>'Pri Sec_outstanding_6'!O51+NPS_OS_8!M51</f>
        <v>131362</v>
      </c>
      <c r="F51" s="110">
        <f>'Pri Sec_outstanding_6'!P51+NPS_OS_8!N51</f>
        <v>81265.13</v>
      </c>
      <c r="G51" s="161">
        <f t="shared" si="1"/>
        <v>8.7732339811675661</v>
      </c>
      <c r="H51" s="158"/>
    </row>
    <row r="52" spans="1:8" ht="13.5" customHeight="1" x14ac:dyDescent="0.3">
      <c r="A52" s="140">
        <v>42</v>
      </c>
      <c r="B52" s="109" t="s">
        <v>53</v>
      </c>
      <c r="C52" s="110">
        <f>NPA_PS_14!O52+NPA_NPS_15!I52</f>
        <v>2977</v>
      </c>
      <c r="D52" s="110">
        <f>NPA_PS_14!P52+NPA_NPS_15!J52</f>
        <v>591.28000000000009</v>
      </c>
      <c r="E52" s="110">
        <f>'Pri Sec_outstanding_6'!O52+NPS_OS_8!M52</f>
        <v>66959</v>
      </c>
      <c r="F52" s="110">
        <f>'Pri Sec_outstanding_6'!P52+NPS_OS_8!N52</f>
        <v>78778.399999999994</v>
      </c>
      <c r="G52" s="161">
        <f t="shared" si="1"/>
        <v>0.75056106750073637</v>
      </c>
      <c r="H52" s="158"/>
    </row>
    <row r="53" spans="1:8" ht="13.5" customHeight="1" x14ac:dyDescent="0.3">
      <c r="A53" s="140">
        <v>43</v>
      </c>
      <c r="B53" s="109" t="s">
        <v>54</v>
      </c>
      <c r="C53" s="110">
        <f>NPA_PS_14!O53+NPA_NPS_15!I53</f>
        <v>14350</v>
      </c>
      <c r="D53" s="110">
        <f>NPA_PS_14!P53+NPA_NPS_15!J53</f>
        <v>3693.79</v>
      </c>
      <c r="E53" s="110">
        <f>'Pri Sec_outstanding_6'!O53+NPS_OS_8!M53</f>
        <v>83355</v>
      </c>
      <c r="F53" s="110">
        <f>'Pri Sec_outstanding_6'!P53+NPS_OS_8!N53</f>
        <v>45481.720000000008</v>
      </c>
      <c r="G53" s="161">
        <f t="shared" si="1"/>
        <v>8.1214826528108421</v>
      </c>
      <c r="H53" s="158"/>
    </row>
    <row r="54" spans="1:8" ht="13.5" customHeight="1" x14ac:dyDescent="0.3">
      <c r="A54" s="140"/>
      <c r="B54" s="111" t="s">
        <v>55</v>
      </c>
      <c r="C54" s="141">
        <f>NPA_PS_14!O54+NPA_NPS_15!I54</f>
        <v>144619</v>
      </c>
      <c r="D54" s="141">
        <f>NPA_PS_14!P54+NPA_NPS_15!J54</f>
        <v>92772.109999999986</v>
      </c>
      <c r="E54" s="141">
        <f>SUM(E46:E53)</f>
        <v>1441104</v>
      </c>
      <c r="F54" s="141">
        <f>SUM(F46:F53)</f>
        <v>2444597.9300000002</v>
      </c>
      <c r="G54" s="162">
        <f t="shared" si="1"/>
        <v>3.7949843964729193</v>
      </c>
      <c r="H54" s="160"/>
    </row>
    <row r="55" spans="1:8" ht="13.5" customHeight="1" x14ac:dyDescent="0.3">
      <c r="A55" s="111"/>
      <c r="B55" s="111" t="s">
        <v>5</v>
      </c>
      <c r="C55" s="141">
        <f>C54+C45+C43+C41</f>
        <v>2306342</v>
      </c>
      <c r="D55" s="141">
        <f>D54+D45+D43+D41</f>
        <v>3665418.34</v>
      </c>
      <c r="E55" s="141">
        <f>'Pri Sec_outstanding_6'!O55+NPS_OS_8!M55</f>
        <v>19603487</v>
      </c>
      <c r="F55" s="141">
        <f>'Pri Sec_outstanding_6'!P55+NPS_OS_8!N55</f>
        <v>66613949.560230002</v>
      </c>
      <c r="G55" s="162">
        <f t="shared" si="1"/>
        <v>5.5024786312750562</v>
      </c>
      <c r="H55" s="337"/>
    </row>
    <row r="56" spans="1:8" ht="13.5" customHeight="1" x14ac:dyDescent="0.3">
      <c r="A56" s="101"/>
      <c r="B56" s="158"/>
      <c r="C56" s="158"/>
      <c r="D56" s="128" t="s">
        <v>1031</v>
      </c>
      <c r="E56" s="158"/>
      <c r="F56" s="158"/>
      <c r="G56" s="159"/>
      <c r="H56" s="158"/>
    </row>
    <row r="57" spans="1:8" ht="13.5" customHeight="1" x14ac:dyDescent="0.3">
      <c r="A57" s="101"/>
      <c r="B57" s="158"/>
      <c r="C57" s="158"/>
      <c r="D57" s="158"/>
      <c r="E57" s="158"/>
      <c r="F57" s="159"/>
      <c r="G57" s="159"/>
      <c r="H57" s="158"/>
    </row>
    <row r="58" spans="1:8" ht="13.5" customHeight="1" x14ac:dyDescent="0.3">
      <c r="A58" s="101"/>
      <c r="B58" s="158"/>
      <c r="C58" s="158"/>
      <c r="D58" s="158"/>
      <c r="E58" s="158"/>
      <c r="F58" s="158"/>
      <c r="G58" s="159"/>
      <c r="H58" s="158"/>
    </row>
    <row r="59" spans="1:8" ht="13.5" customHeight="1" x14ac:dyDescent="0.3">
      <c r="A59" s="101"/>
      <c r="B59" s="158"/>
      <c r="C59" s="158"/>
      <c r="D59" s="158"/>
      <c r="E59" s="158"/>
      <c r="F59" s="158"/>
      <c r="G59" s="159"/>
      <c r="H59" s="158"/>
    </row>
    <row r="60" spans="1:8" ht="13.5" customHeight="1" x14ac:dyDescent="0.3">
      <c r="A60" s="101"/>
      <c r="B60" s="158"/>
      <c r="C60" s="158"/>
      <c r="D60" s="158"/>
      <c r="E60" s="158"/>
      <c r="F60" s="158"/>
      <c r="G60" s="159"/>
      <c r="H60" s="158"/>
    </row>
    <row r="61" spans="1:8" ht="13.5" customHeight="1" x14ac:dyDescent="0.3">
      <c r="A61" s="101"/>
      <c r="B61" s="158"/>
      <c r="C61" s="158"/>
      <c r="D61" s="158"/>
      <c r="E61" s="158"/>
      <c r="F61" s="158"/>
      <c r="G61" s="159"/>
      <c r="H61" s="158"/>
    </row>
    <row r="62" spans="1:8" ht="13.5" customHeight="1" x14ac:dyDescent="0.3">
      <c r="A62" s="101"/>
      <c r="B62" s="158"/>
      <c r="C62" s="158"/>
      <c r="D62" s="158"/>
      <c r="E62" s="158"/>
      <c r="F62" s="158"/>
      <c r="G62" s="159"/>
      <c r="H62" s="158"/>
    </row>
    <row r="63" spans="1:8" ht="13.5" customHeight="1" x14ac:dyDescent="0.3">
      <c r="A63" s="101"/>
      <c r="B63" s="158"/>
      <c r="C63" s="158"/>
      <c r="D63" s="158"/>
      <c r="E63" s="158"/>
      <c r="F63" s="158"/>
      <c r="G63" s="159"/>
      <c r="H63" s="158"/>
    </row>
    <row r="64" spans="1:8" ht="13.5" customHeight="1" x14ac:dyDescent="0.3">
      <c r="A64" s="101"/>
      <c r="B64" s="158"/>
      <c r="C64" s="158"/>
      <c r="D64" s="158"/>
      <c r="E64" s="158"/>
      <c r="F64" s="158"/>
      <c r="G64" s="159"/>
      <c r="H64" s="158"/>
    </row>
    <row r="65" spans="1:8" ht="13.5" customHeight="1" x14ac:dyDescent="0.3">
      <c r="A65" s="101"/>
      <c r="B65" s="158"/>
      <c r="C65" s="158"/>
      <c r="D65" s="158"/>
      <c r="E65" s="158"/>
      <c r="F65" s="158"/>
      <c r="G65" s="159"/>
      <c r="H65" s="158"/>
    </row>
    <row r="66" spans="1:8" ht="13.5" customHeight="1" x14ac:dyDescent="0.3">
      <c r="A66" s="101"/>
      <c r="B66" s="158"/>
      <c r="C66" s="158"/>
      <c r="D66" s="158"/>
      <c r="E66" s="158"/>
      <c r="F66" s="158"/>
      <c r="G66" s="159"/>
      <c r="H66" s="158"/>
    </row>
    <row r="67" spans="1:8" ht="13.5" customHeight="1" x14ac:dyDescent="0.3">
      <c r="A67" s="101"/>
      <c r="B67" s="158"/>
      <c r="C67" s="158"/>
      <c r="D67" s="158"/>
      <c r="E67" s="158"/>
      <c r="F67" s="158"/>
      <c r="G67" s="159"/>
      <c r="H67" s="158"/>
    </row>
    <row r="68" spans="1:8" ht="13.5" customHeight="1" x14ac:dyDescent="0.3">
      <c r="A68" s="101"/>
      <c r="B68" s="158"/>
      <c r="C68" s="158"/>
      <c r="D68" s="158"/>
      <c r="E68" s="158"/>
      <c r="F68" s="158"/>
      <c r="G68" s="159"/>
      <c r="H68" s="158"/>
    </row>
    <row r="69" spans="1:8" ht="13.5" customHeight="1" x14ac:dyDescent="0.3">
      <c r="A69" s="101"/>
      <c r="B69" s="158"/>
      <c r="C69" s="158"/>
      <c r="D69" s="158"/>
      <c r="E69" s="158"/>
      <c r="F69" s="158"/>
      <c r="G69" s="159"/>
      <c r="H69" s="158"/>
    </row>
    <row r="70" spans="1:8" ht="13.5" customHeight="1" x14ac:dyDescent="0.3">
      <c r="A70" s="101"/>
      <c r="B70" s="158"/>
      <c r="C70" s="158"/>
      <c r="D70" s="158"/>
      <c r="E70" s="158"/>
      <c r="F70" s="158"/>
      <c r="G70" s="159"/>
      <c r="H70" s="158"/>
    </row>
    <row r="71" spans="1:8" ht="13.5" customHeight="1" x14ac:dyDescent="0.3">
      <c r="A71" s="101"/>
      <c r="B71" s="158"/>
      <c r="C71" s="158"/>
      <c r="D71" s="158"/>
      <c r="E71" s="158"/>
      <c r="F71" s="158"/>
      <c r="G71" s="159"/>
      <c r="H71" s="158"/>
    </row>
    <row r="72" spans="1:8" ht="13.5" customHeight="1" x14ac:dyDescent="0.3">
      <c r="A72" s="101"/>
      <c r="B72" s="158"/>
      <c r="C72" s="158"/>
      <c r="D72" s="158"/>
      <c r="E72" s="158"/>
      <c r="F72" s="158"/>
      <c r="G72" s="159"/>
      <c r="H72" s="158"/>
    </row>
    <row r="73" spans="1:8" ht="13.5" customHeight="1" x14ac:dyDescent="0.3">
      <c r="A73" s="101"/>
      <c r="B73" s="158"/>
      <c r="C73" s="158"/>
      <c r="D73" s="158"/>
      <c r="E73" s="158"/>
      <c r="F73" s="158"/>
      <c r="G73" s="159"/>
      <c r="H73" s="158"/>
    </row>
    <row r="74" spans="1:8" ht="13.5" customHeight="1" x14ac:dyDescent="0.3">
      <c r="A74" s="101"/>
      <c r="B74" s="158"/>
      <c r="C74" s="158"/>
      <c r="D74" s="158"/>
      <c r="E74" s="158"/>
      <c r="F74" s="158"/>
      <c r="G74" s="159"/>
      <c r="H74" s="158"/>
    </row>
    <row r="75" spans="1:8" ht="13.5" customHeight="1" x14ac:dyDescent="0.3">
      <c r="A75" s="101"/>
      <c r="B75" s="158"/>
      <c r="C75" s="158"/>
      <c r="D75" s="158"/>
      <c r="E75" s="158"/>
      <c r="F75" s="158"/>
      <c r="G75" s="159"/>
      <c r="H75" s="158"/>
    </row>
    <row r="76" spans="1:8" ht="13.5" customHeight="1" x14ac:dyDescent="0.3">
      <c r="A76" s="101"/>
      <c r="B76" s="158"/>
      <c r="C76" s="158"/>
      <c r="D76" s="158"/>
      <c r="E76" s="158"/>
      <c r="F76" s="158"/>
      <c r="G76" s="159"/>
      <c r="H76" s="158"/>
    </row>
    <row r="77" spans="1:8" ht="13.5" customHeight="1" x14ac:dyDescent="0.3">
      <c r="A77" s="101"/>
      <c r="B77" s="158"/>
      <c r="C77" s="158"/>
      <c r="D77" s="158"/>
      <c r="E77" s="158"/>
      <c r="F77" s="158"/>
      <c r="G77" s="159"/>
      <c r="H77" s="158"/>
    </row>
    <row r="78" spans="1:8" ht="13.5" customHeight="1" x14ac:dyDescent="0.3">
      <c r="A78" s="101"/>
      <c r="B78" s="158"/>
      <c r="C78" s="158"/>
      <c r="D78" s="158"/>
      <c r="E78" s="158"/>
      <c r="F78" s="158"/>
      <c r="G78" s="159"/>
      <c r="H78" s="158"/>
    </row>
    <row r="79" spans="1:8" ht="13.5" customHeight="1" x14ac:dyDescent="0.3">
      <c r="A79" s="101"/>
      <c r="B79" s="158"/>
      <c r="C79" s="158"/>
      <c r="D79" s="158"/>
      <c r="E79" s="158"/>
      <c r="F79" s="158"/>
      <c r="G79" s="159"/>
      <c r="H79" s="158"/>
    </row>
    <row r="80" spans="1:8" ht="13.5" customHeight="1" x14ac:dyDescent="0.3">
      <c r="A80" s="101"/>
      <c r="B80" s="158"/>
      <c r="C80" s="158"/>
      <c r="D80" s="158"/>
      <c r="E80" s="158"/>
      <c r="F80" s="158"/>
      <c r="G80" s="159"/>
      <c r="H80" s="158"/>
    </row>
    <row r="81" spans="1:8" ht="13.5" customHeight="1" x14ac:dyDescent="0.3">
      <c r="A81" s="101"/>
      <c r="B81" s="158"/>
      <c r="C81" s="158"/>
      <c r="D81" s="158"/>
      <c r="E81" s="158"/>
      <c r="F81" s="158"/>
      <c r="G81" s="159"/>
      <c r="H81" s="158"/>
    </row>
    <row r="82" spans="1:8" ht="13.5" customHeight="1" x14ac:dyDescent="0.3">
      <c r="A82" s="101"/>
      <c r="B82" s="158"/>
      <c r="C82" s="158"/>
      <c r="D82" s="158"/>
      <c r="E82" s="158"/>
      <c r="F82" s="158"/>
      <c r="G82" s="159"/>
      <c r="H82" s="158"/>
    </row>
    <row r="83" spans="1:8" ht="13.5" customHeight="1" x14ac:dyDescent="0.3">
      <c r="A83" s="101"/>
      <c r="B83" s="158"/>
      <c r="C83" s="158"/>
      <c r="D83" s="158"/>
      <c r="E83" s="158"/>
      <c r="F83" s="158"/>
      <c r="G83" s="159"/>
      <c r="H83" s="158"/>
    </row>
    <row r="84" spans="1:8" ht="13.5" customHeight="1" x14ac:dyDescent="0.3">
      <c r="A84" s="101"/>
      <c r="B84" s="158"/>
      <c r="C84" s="158"/>
      <c r="D84" s="158"/>
      <c r="E84" s="158"/>
      <c r="F84" s="158"/>
      <c r="G84" s="159"/>
      <c r="H84" s="158"/>
    </row>
    <row r="85" spans="1:8" ht="13.5" customHeight="1" x14ac:dyDescent="0.3">
      <c r="A85" s="101"/>
      <c r="B85" s="158"/>
      <c r="C85" s="158"/>
      <c r="D85" s="158"/>
      <c r="E85" s="158"/>
      <c r="F85" s="158"/>
      <c r="G85" s="159"/>
      <c r="H85" s="158"/>
    </row>
    <row r="86" spans="1:8" ht="13.5" customHeight="1" x14ac:dyDescent="0.3">
      <c r="A86" s="101"/>
      <c r="B86" s="158"/>
      <c r="C86" s="158"/>
      <c r="D86" s="158"/>
      <c r="E86" s="158"/>
      <c r="F86" s="158"/>
      <c r="G86" s="159"/>
      <c r="H86" s="158"/>
    </row>
    <row r="87" spans="1:8" ht="13.5" customHeight="1" x14ac:dyDescent="0.3">
      <c r="A87" s="101"/>
      <c r="B87" s="158"/>
      <c r="C87" s="158"/>
      <c r="D87" s="158"/>
      <c r="E87" s="158"/>
      <c r="F87" s="158"/>
      <c r="G87" s="159"/>
      <c r="H87" s="158"/>
    </row>
    <row r="88" spans="1:8" ht="13.5" customHeight="1" x14ac:dyDescent="0.3">
      <c r="A88" s="101"/>
      <c r="B88" s="158"/>
      <c r="C88" s="158"/>
      <c r="D88" s="158"/>
      <c r="E88" s="158"/>
      <c r="F88" s="158"/>
      <c r="G88" s="159"/>
      <c r="H88" s="158"/>
    </row>
    <row r="89" spans="1:8" ht="13.5" customHeight="1" x14ac:dyDescent="0.3">
      <c r="A89" s="101"/>
      <c r="B89" s="158"/>
      <c r="C89" s="158"/>
      <c r="D89" s="158"/>
      <c r="E89" s="158"/>
      <c r="F89" s="158"/>
      <c r="G89" s="159"/>
      <c r="H89" s="158"/>
    </row>
    <row r="90" spans="1:8" ht="13.5" customHeight="1" x14ac:dyDescent="0.3">
      <c r="A90" s="101"/>
      <c r="B90" s="158"/>
      <c r="C90" s="158"/>
      <c r="D90" s="158"/>
      <c r="E90" s="158"/>
      <c r="F90" s="158"/>
      <c r="G90" s="159"/>
      <c r="H90" s="158"/>
    </row>
    <row r="91" spans="1:8" ht="13.5" customHeight="1" x14ac:dyDescent="0.3">
      <c r="A91" s="101"/>
      <c r="B91" s="158"/>
      <c r="C91" s="158"/>
      <c r="D91" s="158"/>
      <c r="E91" s="158"/>
      <c r="F91" s="158"/>
      <c r="G91" s="159"/>
      <c r="H91" s="158"/>
    </row>
    <row r="92" spans="1:8" ht="13.5" customHeight="1" x14ac:dyDescent="0.3">
      <c r="A92" s="101"/>
      <c r="B92" s="158"/>
      <c r="C92" s="158"/>
      <c r="D92" s="158"/>
      <c r="E92" s="158"/>
      <c r="F92" s="158"/>
      <c r="G92" s="159"/>
      <c r="H92" s="158"/>
    </row>
  </sheetData>
  <mergeCells count="9">
    <mergeCell ref="E4:F4"/>
    <mergeCell ref="E3:F3"/>
    <mergeCell ref="C3:D3"/>
    <mergeCell ref="C4:D4"/>
    <mergeCell ref="A1:G1"/>
    <mergeCell ref="G4:G5"/>
    <mergeCell ref="A2:F2"/>
    <mergeCell ref="A4:A5"/>
    <mergeCell ref="B4:B5"/>
  </mergeCells>
  <conditionalFormatting sqref="G6:G55">
    <cfRule type="cellIs" dxfId="3" priority="3" operator="greaterThan">
      <formula>100</formula>
    </cfRule>
  </conditionalFormatting>
  <pageMargins left="1.2" right="0.7" top="0.25" bottom="0.25" header="0" footer="0"/>
  <pageSetup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8BFDF"/>
  </sheetPr>
  <dimension ref="A1:Q98"/>
  <sheetViews>
    <sheetView view="pageBreakPreview" zoomScale="60" zoomScaleNormal="100" workbookViewId="0">
      <pane xSplit="2" ySplit="5" topLeftCell="C40" activePane="bottomRight" state="frozen"/>
      <selection pane="topRight" activeCell="C1" sqref="C1"/>
      <selection pane="bottomLeft" activeCell="A6" sqref="A6"/>
      <selection pane="bottomRight" activeCell="R55" sqref="R55"/>
    </sheetView>
  </sheetViews>
  <sheetFormatPr defaultColWidth="14.296875" defaultRowHeight="15" customHeight="1" x14ac:dyDescent="0.3"/>
  <cols>
    <col min="1" max="1" width="5.8984375" style="83" customWidth="1"/>
    <col min="2" max="2" width="21.8984375" style="83" customWidth="1"/>
    <col min="3" max="3" width="10.796875" style="83" customWidth="1"/>
    <col min="4" max="4" width="9.59765625" style="83" customWidth="1"/>
    <col min="5" max="11" width="8.59765625" style="83" customWidth="1"/>
    <col min="12" max="12" width="8.3984375" style="83" customWidth="1"/>
    <col min="13" max="13" width="8.8984375" style="83" customWidth="1"/>
    <col min="14" max="14" width="7.796875" style="296" customWidth="1"/>
    <col min="15" max="15" width="10.09765625" style="83" customWidth="1"/>
    <col min="16" max="16" width="9" style="83" customWidth="1"/>
    <col min="17" max="17" width="8.69921875" style="296" customWidth="1"/>
    <col min="18" max="16384" width="14.296875" style="83"/>
  </cols>
  <sheetData>
    <row r="1" spans="1:17" ht="14.25" customHeight="1" x14ac:dyDescent="0.3">
      <c r="A1" s="520" t="s">
        <v>1062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163"/>
    </row>
    <row r="2" spans="1:17" ht="12.75" customHeight="1" x14ac:dyDescent="0.3">
      <c r="A2" s="521" t="s">
        <v>152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163"/>
    </row>
    <row r="3" spans="1:17" ht="12.75" customHeight="1" x14ac:dyDescent="0.3">
      <c r="A3" s="164"/>
      <c r="B3" s="165" t="s">
        <v>60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3"/>
      <c r="P3" s="164"/>
      <c r="Q3" s="163"/>
    </row>
    <row r="4" spans="1:17" s="178" customFormat="1" ht="28" customHeight="1" x14ac:dyDescent="0.3">
      <c r="A4" s="469" t="s">
        <v>67</v>
      </c>
      <c r="B4" s="522" t="s">
        <v>1</v>
      </c>
      <c r="C4" s="449" t="s">
        <v>153</v>
      </c>
      <c r="D4" s="523"/>
      <c r="E4" s="475"/>
      <c r="F4" s="449" t="s">
        <v>154</v>
      </c>
      <c r="G4" s="523"/>
      <c r="H4" s="475"/>
      <c r="I4" s="449" t="s">
        <v>133</v>
      </c>
      <c r="J4" s="523"/>
      <c r="K4" s="475"/>
      <c r="L4" s="449" t="s">
        <v>134</v>
      </c>
      <c r="M4" s="523"/>
      <c r="N4" s="475"/>
      <c r="O4" s="449" t="s">
        <v>139</v>
      </c>
      <c r="P4" s="523"/>
      <c r="Q4" s="475"/>
    </row>
    <row r="5" spans="1:17" ht="22.5" customHeight="1" x14ac:dyDescent="0.3">
      <c r="A5" s="471"/>
      <c r="B5" s="471"/>
      <c r="C5" s="112" t="s">
        <v>82</v>
      </c>
      <c r="D5" s="112" t="s">
        <v>83</v>
      </c>
      <c r="E5" s="112" t="s">
        <v>151</v>
      </c>
      <c r="F5" s="112" t="s">
        <v>82</v>
      </c>
      <c r="G5" s="112" t="s">
        <v>83</v>
      </c>
      <c r="H5" s="167" t="s">
        <v>151</v>
      </c>
      <c r="I5" s="112" t="s">
        <v>82</v>
      </c>
      <c r="J5" s="112" t="s">
        <v>83</v>
      </c>
      <c r="K5" s="168" t="s">
        <v>151</v>
      </c>
      <c r="L5" s="112" t="s">
        <v>82</v>
      </c>
      <c r="M5" s="112" t="s">
        <v>83</v>
      </c>
      <c r="N5" s="167" t="s">
        <v>151</v>
      </c>
      <c r="O5" s="112" t="s">
        <v>82</v>
      </c>
      <c r="P5" s="112" t="s">
        <v>83</v>
      </c>
      <c r="Q5" s="167" t="s">
        <v>151</v>
      </c>
    </row>
    <row r="6" spans="1:17" ht="15" customHeight="1" x14ac:dyDescent="0.3">
      <c r="A6" s="142">
        <v>1</v>
      </c>
      <c r="B6" s="113" t="s">
        <v>6</v>
      </c>
      <c r="C6" s="117">
        <v>16210</v>
      </c>
      <c r="D6" s="117">
        <v>49666.810000000005</v>
      </c>
      <c r="E6" s="174">
        <f>D6*100/OutstandingAgri_4!L6</f>
        <v>9.605454268051707</v>
      </c>
      <c r="F6" s="117">
        <v>48545</v>
      </c>
      <c r="G6" s="117">
        <v>86581.619999999966</v>
      </c>
      <c r="H6" s="174">
        <f>G6*100/MSMEoutstanding_5!N6</f>
        <v>11.958788449054124</v>
      </c>
      <c r="I6" s="117">
        <v>371</v>
      </c>
      <c r="J6" s="117">
        <v>744.1099999999999</v>
      </c>
      <c r="K6" s="293">
        <f>J6*100/'Pri Sec_outstanding_6'!F6</f>
        <v>3.4628676309761661</v>
      </c>
      <c r="L6" s="117">
        <v>16272</v>
      </c>
      <c r="M6" s="117">
        <v>12927.76</v>
      </c>
      <c r="N6" s="293">
        <f>M6*100/'Pri Sec_outstanding_6'!H6</f>
        <v>6.1626443955648345</v>
      </c>
      <c r="O6" s="172">
        <v>81408</v>
      </c>
      <c r="P6" s="172">
        <v>152502.86999999994</v>
      </c>
      <c r="Q6" s="173">
        <f>P6*100/'Pri Sec_outstanding_6'!P6</f>
        <v>10.314906756418145</v>
      </c>
    </row>
    <row r="7" spans="1:17" ht="15" customHeight="1" x14ac:dyDescent="0.3">
      <c r="A7" s="142">
        <v>2</v>
      </c>
      <c r="B7" s="113" t="s">
        <v>7</v>
      </c>
      <c r="C7" s="117">
        <v>101583</v>
      </c>
      <c r="D7" s="117">
        <v>221517.87</v>
      </c>
      <c r="E7" s="174">
        <f>D7*100/OutstandingAgri_4!L7</f>
        <v>11.817797325771918</v>
      </c>
      <c r="F7" s="117">
        <v>77433</v>
      </c>
      <c r="G7" s="117">
        <v>84730.71</v>
      </c>
      <c r="H7" s="174">
        <f>G7*100/MSMEoutstanding_5!N7</f>
        <v>11.78567307862834</v>
      </c>
      <c r="I7" s="117">
        <v>637</v>
      </c>
      <c r="J7" s="117">
        <v>1397.2999999999997</v>
      </c>
      <c r="K7" s="293">
        <f>J7*100/'Pri Sec_outstanding_6'!F7</f>
        <v>7.0672075097614737</v>
      </c>
      <c r="L7" s="117">
        <v>26118</v>
      </c>
      <c r="M7" s="117">
        <v>12955.619999999997</v>
      </c>
      <c r="N7" s="293">
        <f>M7*100/'Pri Sec_outstanding_6'!H7</f>
        <v>5.9345391422186502</v>
      </c>
      <c r="O7" s="172">
        <v>205798</v>
      </c>
      <c r="P7" s="172">
        <v>320603.8</v>
      </c>
      <c r="Q7" s="173">
        <f>P7*100/'Pri Sec_outstanding_6'!P7</f>
        <v>11.32047303762579</v>
      </c>
    </row>
    <row r="8" spans="1:17" ht="15" customHeight="1" x14ac:dyDescent="0.3">
      <c r="A8" s="142">
        <v>3</v>
      </c>
      <c r="B8" s="113" t="s">
        <v>8</v>
      </c>
      <c r="C8" s="117">
        <v>25912</v>
      </c>
      <c r="D8" s="117">
        <v>32097.42</v>
      </c>
      <c r="E8" s="174">
        <f>D8*100/OutstandingAgri_4!L8</f>
        <v>12.280536631423663</v>
      </c>
      <c r="F8" s="117">
        <v>16</v>
      </c>
      <c r="G8" s="117">
        <v>4306.22</v>
      </c>
      <c r="H8" s="174">
        <f>G8*100/MSMEoutstanding_5!N8</f>
        <v>1.3924298755303717</v>
      </c>
      <c r="I8" s="117">
        <v>26</v>
      </c>
      <c r="J8" s="117">
        <v>55.679999999999986</v>
      </c>
      <c r="K8" s="293">
        <f>J8*100/'Pri Sec_outstanding_6'!F8</f>
        <v>0.82881193203384862</v>
      </c>
      <c r="L8" s="117">
        <v>1412</v>
      </c>
      <c r="M8" s="117">
        <v>780.86</v>
      </c>
      <c r="N8" s="293">
        <f>M8*100/'Pri Sec_outstanding_6'!H8</f>
        <v>0.78235523732958412</v>
      </c>
      <c r="O8" s="172">
        <v>27368</v>
      </c>
      <c r="P8" s="172">
        <v>37244.119999999988</v>
      </c>
      <c r="Q8" s="173">
        <f>P8*100/'Pri Sec_outstanding_6'!P8</f>
        <v>5.4913040355720435</v>
      </c>
    </row>
    <row r="9" spans="1:17" ht="15" customHeight="1" x14ac:dyDescent="0.3">
      <c r="A9" s="142">
        <v>4</v>
      </c>
      <c r="B9" s="113" t="s">
        <v>9</v>
      </c>
      <c r="C9" s="117">
        <v>21700</v>
      </c>
      <c r="D9" s="117">
        <v>53508.820000000007</v>
      </c>
      <c r="E9" s="174">
        <f>D9*100/OutstandingAgri_4!L9</f>
        <v>11.361271977544654</v>
      </c>
      <c r="F9" s="117">
        <v>26230</v>
      </c>
      <c r="G9" s="117">
        <v>67530.590000000011</v>
      </c>
      <c r="H9" s="174">
        <f>G9*100/MSMEoutstanding_5!N9</f>
        <v>17.128971966030402</v>
      </c>
      <c r="I9" s="117">
        <v>422</v>
      </c>
      <c r="J9" s="117">
        <v>989.17000000000019</v>
      </c>
      <c r="K9" s="293">
        <f>J9*100/'Pri Sec_outstanding_6'!F9</f>
        <v>4.7111050572093713</v>
      </c>
      <c r="L9" s="117">
        <v>3583</v>
      </c>
      <c r="M9" s="117">
        <v>4873.9800000000005</v>
      </c>
      <c r="N9" s="293">
        <f>M9*100/'Pri Sec_outstanding_6'!H9</f>
        <v>2.8658039742055412</v>
      </c>
      <c r="O9" s="172">
        <v>52022</v>
      </c>
      <c r="P9" s="172">
        <v>126943.94999999994</v>
      </c>
      <c r="Q9" s="173">
        <f>P9*100/'Pri Sec_outstanding_6'!P9</f>
        <v>11.992384326594436</v>
      </c>
    </row>
    <row r="10" spans="1:17" ht="15" customHeight="1" x14ac:dyDescent="0.3">
      <c r="A10" s="142">
        <v>5</v>
      </c>
      <c r="B10" s="113" t="s">
        <v>10</v>
      </c>
      <c r="C10" s="117">
        <v>35262</v>
      </c>
      <c r="D10" s="117">
        <v>66651.239999999962</v>
      </c>
      <c r="E10" s="174">
        <f>D10*100/OutstandingAgri_4!L10</f>
        <v>6.9503032116341696</v>
      </c>
      <c r="F10" s="117">
        <v>55985</v>
      </c>
      <c r="G10" s="117">
        <v>74791.650000000067</v>
      </c>
      <c r="H10" s="174">
        <f>G10*100/MSMEoutstanding_5!N10</f>
        <v>9.0534641930922515</v>
      </c>
      <c r="I10" s="117">
        <v>1194</v>
      </c>
      <c r="J10" s="117">
        <v>2760.12</v>
      </c>
      <c r="K10" s="293">
        <f>J10*100/'Pri Sec_outstanding_6'!F10</f>
        <v>10.690117803074902</v>
      </c>
      <c r="L10" s="117">
        <v>37479</v>
      </c>
      <c r="M10" s="117">
        <v>23526.130000000005</v>
      </c>
      <c r="N10" s="293">
        <f>M10*100/'Pri Sec_outstanding_6'!H10</f>
        <v>10.285412274172273</v>
      </c>
      <c r="O10" s="172">
        <v>130316</v>
      </c>
      <c r="P10" s="172">
        <v>167801.58</v>
      </c>
      <c r="Q10" s="173">
        <f>P10*100/'Pri Sec_outstanding_6'!P10</f>
        <v>8.2248678478860988</v>
      </c>
    </row>
    <row r="11" spans="1:17" ht="15" customHeight="1" x14ac:dyDescent="0.3">
      <c r="A11" s="142">
        <v>6</v>
      </c>
      <c r="B11" s="113" t="s">
        <v>11</v>
      </c>
      <c r="C11" s="117">
        <v>27920</v>
      </c>
      <c r="D11" s="117">
        <v>62296.560000000005</v>
      </c>
      <c r="E11" s="174">
        <f>D11*100/OutstandingAgri_4!L11</f>
        <v>29.163671724572623</v>
      </c>
      <c r="F11" s="117">
        <v>2992</v>
      </c>
      <c r="G11" s="117">
        <v>7258.0899999999992</v>
      </c>
      <c r="H11" s="174">
        <f>G11*100/MSMEoutstanding_5!N11</f>
        <v>2.5562109379677485</v>
      </c>
      <c r="I11" s="117">
        <v>45</v>
      </c>
      <c r="J11" s="117">
        <v>74.91</v>
      </c>
      <c r="K11" s="293">
        <f>J11*100/'Pri Sec_outstanding_6'!F11</f>
        <v>1.949162024255892</v>
      </c>
      <c r="L11" s="117">
        <v>94</v>
      </c>
      <c r="M11" s="117">
        <v>173.12</v>
      </c>
      <c r="N11" s="293">
        <f>M11*100/'Pri Sec_outstanding_6'!H11</f>
        <v>0.35839207165191589</v>
      </c>
      <c r="O11" s="172">
        <v>31051</v>
      </c>
      <c r="P11" s="172">
        <v>69802.679999999993</v>
      </c>
      <c r="Q11" s="173">
        <f>P11*100/'Pri Sec_outstanding_6'!P11</f>
        <v>12.675762308873001</v>
      </c>
    </row>
    <row r="12" spans="1:17" ht="15" customHeight="1" x14ac:dyDescent="0.3">
      <c r="A12" s="142">
        <v>7</v>
      </c>
      <c r="B12" s="113" t="s">
        <v>12</v>
      </c>
      <c r="C12" s="117">
        <v>1494</v>
      </c>
      <c r="D12" s="117">
        <v>2726.7000000000007</v>
      </c>
      <c r="E12" s="174">
        <f>D12*100/OutstandingAgri_4!L12</f>
        <v>8.5568951779556173</v>
      </c>
      <c r="F12" s="117">
        <v>0</v>
      </c>
      <c r="G12" s="117">
        <v>0</v>
      </c>
      <c r="H12" s="174">
        <f>G12*100/MSMEoutstanding_5!N12</f>
        <v>0</v>
      </c>
      <c r="I12" s="117">
        <v>2</v>
      </c>
      <c r="J12" s="117">
        <v>5.5299999999999994</v>
      </c>
      <c r="K12" s="293">
        <f>J12*100/'Pri Sec_outstanding_6'!F12</f>
        <v>0.55915065722952462</v>
      </c>
      <c r="L12" s="117">
        <v>699</v>
      </c>
      <c r="M12" s="117">
        <v>692.31000000000006</v>
      </c>
      <c r="N12" s="293">
        <f>M12*100/'Pri Sec_outstanding_6'!H12</f>
        <v>1.8654276288933129</v>
      </c>
      <c r="O12" s="172">
        <v>2195</v>
      </c>
      <c r="P12" s="172">
        <v>3424.54</v>
      </c>
      <c r="Q12" s="173">
        <f>P12*100/'Pri Sec_outstanding_6'!P12</f>
        <v>2.6774690929697575</v>
      </c>
    </row>
    <row r="13" spans="1:17" ht="15" customHeight="1" x14ac:dyDescent="0.3">
      <c r="A13" s="142">
        <v>8</v>
      </c>
      <c r="B13" s="113" t="s">
        <v>967</v>
      </c>
      <c r="C13" s="117">
        <v>5192</v>
      </c>
      <c r="D13" s="117">
        <v>6113.8599999999979</v>
      </c>
      <c r="E13" s="174">
        <f>D13*100/OutstandingAgri_4!L13</f>
        <v>15.829251438426185</v>
      </c>
      <c r="F13" s="117">
        <v>22</v>
      </c>
      <c r="G13" s="117">
        <v>3.76</v>
      </c>
      <c r="H13" s="174">
        <f>G13*100/MSMEoutstanding_5!N13</f>
        <v>4.5795559608949781E-3</v>
      </c>
      <c r="I13" s="117">
        <v>17</v>
      </c>
      <c r="J13" s="117">
        <v>4.7300000000000004</v>
      </c>
      <c r="K13" s="293">
        <f>J13*100/'Pri Sec_outstanding_6'!F13</f>
        <v>0.88996763754045316</v>
      </c>
      <c r="L13" s="117">
        <v>111</v>
      </c>
      <c r="M13" s="117">
        <v>217.97000000000003</v>
      </c>
      <c r="N13" s="293">
        <f>M13*100/'Pri Sec_outstanding_6'!H13</f>
        <v>2.830915251771839</v>
      </c>
      <c r="O13" s="172">
        <v>5391</v>
      </c>
      <c r="P13" s="172">
        <v>6349.1100000000006</v>
      </c>
      <c r="Q13" s="173">
        <f>P13*100/'Pri Sec_outstanding_6'!P13</f>
        <v>4.9157355784231678</v>
      </c>
    </row>
    <row r="14" spans="1:17" ht="15" customHeight="1" x14ac:dyDescent="0.3">
      <c r="A14" s="142">
        <v>9</v>
      </c>
      <c r="B14" s="113" t="s">
        <v>13</v>
      </c>
      <c r="C14" s="117">
        <v>89474</v>
      </c>
      <c r="D14" s="117">
        <v>132756.26999999993</v>
      </c>
      <c r="E14" s="174">
        <f>D14*100/OutstandingAgri_4!L14</f>
        <v>20.118673807531589</v>
      </c>
      <c r="F14" s="117">
        <v>46250</v>
      </c>
      <c r="G14" s="117">
        <v>97071.920000000042</v>
      </c>
      <c r="H14" s="174">
        <f>G14*100/MSMEoutstanding_5!N14</f>
        <v>13.961644681718193</v>
      </c>
      <c r="I14" s="117">
        <v>1038</v>
      </c>
      <c r="J14" s="117">
        <v>2497.8700000000003</v>
      </c>
      <c r="K14" s="293">
        <f>J14*100/'Pri Sec_outstanding_6'!F14</f>
        <v>9.8986622240574604</v>
      </c>
      <c r="L14" s="117">
        <v>28131</v>
      </c>
      <c r="M14" s="117">
        <v>27980.500000000007</v>
      </c>
      <c r="N14" s="293">
        <f>M14*100/'Pri Sec_outstanding_6'!H14</f>
        <v>13.655830989319464</v>
      </c>
      <c r="O14" s="172">
        <v>166066</v>
      </c>
      <c r="P14" s="172">
        <v>260468.07999999993</v>
      </c>
      <c r="Q14" s="173">
        <f>P14*100/'Pri Sec_outstanding_6'!P14</f>
        <v>16.373489651997062</v>
      </c>
    </row>
    <row r="15" spans="1:17" ht="15" customHeight="1" x14ac:dyDescent="0.3">
      <c r="A15" s="142">
        <v>10</v>
      </c>
      <c r="B15" s="113" t="s">
        <v>14</v>
      </c>
      <c r="C15" s="117">
        <v>148479</v>
      </c>
      <c r="D15" s="117">
        <v>327569.29999999993</v>
      </c>
      <c r="E15" s="174">
        <f>D15*100/OutstandingAgri_4!L15</f>
        <v>14.841754892993649</v>
      </c>
      <c r="F15" s="117">
        <v>16763</v>
      </c>
      <c r="G15" s="117">
        <v>43870.629999999961</v>
      </c>
      <c r="H15" s="174">
        <f>G15*100/MSMEoutstanding_5!N15</f>
        <v>2.2002897008175086</v>
      </c>
      <c r="I15" s="117">
        <v>420</v>
      </c>
      <c r="J15" s="117">
        <v>1071.6199999999999</v>
      </c>
      <c r="K15" s="293">
        <f>J15*100/'Pri Sec_outstanding_6'!F15</f>
        <v>0.94090645285063113</v>
      </c>
      <c r="L15" s="117">
        <v>55109</v>
      </c>
      <c r="M15" s="117">
        <v>42426.780000000021</v>
      </c>
      <c r="N15" s="293">
        <f>M15*100/'Pri Sec_outstanding_6'!H15</f>
        <v>3.6534178669050932</v>
      </c>
      <c r="O15" s="172">
        <v>220822</v>
      </c>
      <c r="P15" s="172">
        <v>415072.97000000009</v>
      </c>
      <c r="Q15" s="173">
        <f>P15*100/'Pri Sec_outstanding_6'!P15</f>
        <v>7.4837462765396845</v>
      </c>
    </row>
    <row r="16" spans="1:17" ht="15" customHeight="1" x14ac:dyDescent="0.3">
      <c r="A16" s="142">
        <v>11</v>
      </c>
      <c r="B16" s="113" t="s">
        <v>15</v>
      </c>
      <c r="C16" s="117">
        <v>27565</v>
      </c>
      <c r="D16" s="117">
        <v>41079.540000000023</v>
      </c>
      <c r="E16" s="174">
        <f>D16*100/OutstandingAgri_4!L16</f>
        <v>12.977299801190478</v>
      </c>
      <c r="F16" s="117">
        <v>172</v>
      </c>
      <c r="G16" s="117">
        <v>10850.23</v>
      </c>
      <c r="H16" s="174">
        <f>G16*100/MSMEoutstanding_5!N16</f>
        <v>9.0137878955286723</v>
      </c>
      <c r="I16" s="117">
        <v>272</v>
      </c>
      <c r="J16" s="117">
        <v>558.24999999999989</v>
      </c>
      <c r="K16" s="293">
        <f>J16*100/'Pri Sec_outstanding_6'!F16</f>
        <v>15.849019106833602</v>
      </c>
      <c r="L16" s="117">
        <v>148</v>
      </c>
      <c r="M16" s="117">
        <v>892.53999999999974</v>
      </c>
      <c r="N16" s="293">
        <f>M16*100/'Pri Sec_outstanding_6'!H16</f>
        <v>1.1838587529465812</v>
      </c>
      <c r="O16" s="172">
        <v>29718</v>
      </c>
      <c r="P16" s="172">
        <v>55583.420000000027</v>
      </c>
      <c r="Q16" s="173">
        <f>P16*100/'Pri Sec_outstanding_6'!P16</f>
        <v>9.5476307538263328</v>
      </c>
    </row>
    <row r="17" spans="1:17" ht="15" customHeight="1" x14ac:dyDescent="0.3">
      <c r="A17" s="142">
        <v>12</v>
      </c>
      <c r="B17" s="113" t="s">
        <v>16</v>
      </c>
      <c r="C17" s="117">
        <v>37907</v>
      </c>
      <c r="D17" s="117">
        <v>111301.50999999998</v>
      </c>
      <c r="E17" s="174">
        <f>D17*100/OutstandingAgri_4!L17</f>
        <v>15.077900412563954</v>
      </c>
      <c r="F17" s="117">
        <v>25019</v>
      </c>
      <c r="G17" s="117">
        <v>38657.25</v>
      </c>
      <c r="H17" s="174">
        <f>G17*100/MSMEoutstanding_5!N17</f>
        <v>6.4631825349642744</v>
      </c>
      <c r="I17" s="117">
        <v>574</v>
      </c>
      <c r="J17" s="117">
        <v>1218.6000000000004</v>
      </c>
      <c r="K17" s="293">
        <f>J17*100/'Pri Sec_outstanding_6'!F17</f>
        <v>7.717479210114166</v>
      </c>
      <c r="L17" s="117">
        <v>15147</v>
      </c>
      <c r="M17" s="117">
        <v>7567.5199999999995</v>
      </c>
      <c r="N17" s="293">
        <f>M17*100/'Pri Sec_outstanding_6'!H17</f>
        <v>8.385112954125935</v>
      </c>
      <c r="O17" s="172">
        <v>79677</v>
      </c>
      <c r="P17" s="172">
        <v>159141.28000000014</v>
      </c>
      <c r="Q17" s="173">
        <f>P17*100/'Pri Sec_outstanding_6'!P17</f>
        <v>11.020896015877726</v>
      </c>
    </row>
    <row r="18" spans="1:17" s="138" customFormat="1" ht="15" customHeight="1" x14ac:dyDescent="0.3">
      <c r="A18" s="134"/>
      <c r="B18" s="120" t="s">
        <v>17</v>
      </c>
      <c r="C18" s="116">
        <f t="shared" ref="C18:P18" si="0">SUM(C6:C17)</f>
        <v>538698</v>
      </c>
      <c r="D18" s="116">
        <f t="shared" si="0"/>
        <v>1107285.8999999997</v>
      </c>
      <c r="E18" s="175">
        <f>D18*100/OutstandingAgri_4!L18</f>
        <v>13.359151091229963</v>
      </c>
      <c r="F18" s="116">
        <f t="shared" si="0"/>
        <v>299427</v>
      </c>
      <c r="G18" s="116">
        <f t="shared" si="0"/>
        <v>515652.67000000004</v>
      </c>
      <c r="H18" s="175">
        <f>G18*100/MSMEoutstanding_5!N18</f>
        <v>7.5808368832459907</v>
      </c>
      <c r="I18" s="116">
        <f t="shared" si="0"/>
        <v>5018</v>
      </c>
      <c r="J18" s="116">
        <f t="shared" si="0"/>
        <v>11377.889999999998</v>
      </c>
      <c r="K18" s="294">
        <f>J18*100/'Pri Sec_outstanding_6'!F18</f>
        <v>4.3998597816328999</v>
      </c>
      <c r="L18" s="116">
        <f t="shared" si="0"/>
        <v>184303</v>
      </c>
      <c r="M18" s="116">
        <f t="shared" si="0"/>
        <v>135015.09000000003</v>
      </c>
      <c r="N18" s="294">
        <f>M18*100/'Pri Sec_outstanding_6'!H18</f>
        <v>5.2912911754149041</v>
      </c>
      <c r="O18" s="116">
        <f t="shared" si="0"/>
        <v>1031832</v>
      </c>
      <c r="P18" s="116">
        <f t="shared" si="0"/>
        <v>1774938.4</v>
      </c>
      <c r="Q18" s="343">
        <f>P18*100/'Pri Sec_outstanding_6'!P18</f>
        <v>9.8288177558205252</v>
      </c>
    </row>
    <row r="19" spans="1:17" ht="15" customHeight="1" x14ac:dyDescent="0.3">
      <c r="A19" s="142">
        <v>13</v>
      </c>
      <c r="B19" s="113" t="s">
        <v>18</v>
      </c>
      <c r="C19" s="117">
        <v>16065</v>
      </c>
      <c r="D19" s="117">
        <v>49878.94</v>
      </c>
      <c r="E19" s="174">
        <f>D19*100/OutstandingAgri_4!L19</f>
        <v>8.2485770447442395</v>
      </c>
      <c r="F19" s="117">
        <v>556</v>
      </c>
      <c r="G19" s="117">
        <v>13082.66</v>
      </c>
      <c r="H19" s="174">
        <f>G19*100/MSMEoutstanding_5!N19</f>
        <v>1.7104075020059217</v>
      </c>
      <c r="I19" s="117">
        <v>36</v>
      </c>
      <c r="J19" s="117">
        <v>84.440000000000012</v>
      </c>
      <c r="K19" s="293">
        <f>J19*100/'Pri Sec_outstanding_6'!F19</f>
        <v>1.6466233885262882</v>
      </c>
      <c r="L19" s="117">
        <v>52</v>
      </c>
      <c r="M19" s="117">
        <v>627.0100000000001</v>
      </c>
      <c r="N19" s="293">
        <f>M19*100/'Pri Sec_outstanding_6'!H19</f>
        <v>1.1239024425219113</v>
      </c>
      <c r="O19" s="172">
        <v>31768</v>
      </c>
      <c r="P19" s="172">
        <v>66561.899999999994</v>
      </c>
      <c r="Q19" s="173">
        <f>P19*100/'Pri Sec_outstanding_6'!P19</f>
        <v>4.6190247159136275</v>
      </c>
    </row>
    <row r="20" spans="1:17" ht="15" customHeight="1" x14ac:dyDescent="0.3">
      <c r="A20" s="142">
        <v>14</v>
      </c>
      <c r="B20" s="113" t="s">
        <v>19</v>
      </c>
      <c r="C20" s="117">
        <v>15541</v>
      </c>
      <c r="D20" s="117">
        <v>8149.579999999999</v>
      </c>
      <c r="E20" s="174">
        <f>D20*100/OutstandingAgri_4!L20</f>
        <v>7.2522574593312044</v>
      </c>
      <c r="F20" s="117">
        <v>4</v>
      </c>
      <c r="G20" s="117">
        <v>185.01</v>
      </c>
      <c r="H20" s="174">
        <f>G20*100/MSMEoutstanding_5!N20</f>
        <v>0.15627424495533881</v>
      </c>
      <c r="I20" s="117">
        <v>801</v>
      </c>
      <c r="J20" s="117">
        <v>5864.7100000000009</v>
      </c>
      <c r="K20" s="293">
        <v>0</v>
      </c>
      <c r="L20" s="117">
        <v>0</v>
      </c>
      <c r="M20" s="117">
        <v>0</v>
      </c>
      <c r="N20" s="293">
        <f>M20*100/'Pri Sec_outstanding_6'!H20</f>
        <v>0</v>
      </c>
      <c r="O20" s="172">
        <v>63286</v>
      </c>
      <c r="P20" s="172">
        <v>28304.01</v>
      </c>
      <c r="Q20" s="173">
        <f>P20*100/'Pri Sec_outstanding_6'!P20</f>
        <v>4.8715993072431258</v>
      </c>
    </row>
    <row r="21" spans="1:17" ht="15" customHeight="1" x14ac:dyDescent="0.3">
      <c r="A21" s="142">
        <v>15</v>
      </c>
      <c r="B21" s="113" t="s">
        <v>20</v>
      </c>
      <c r="C21" s="117">
        <v>1</v>
      </c>
      <c r="D21" s="117">
        <v>13.63</v>
      </c>
      <c r="E21" s="174">
        <f>D21*100/OutstandingAgri_4!L21</f>
        <v>6.3142777726304091</v>
      </c>
      <c r="F21" s="117">
        <v>0</v>
      </c>
      <c r="G21" s="117">
        <v>0</v>
      </c>
      <c r="H21" s="174">
        <v>0</v>
      </c>
      <c r="I21" s="117">
        <v>0</v>
      </c>
      <c r="J21" s="117">
        <v>0</v>
      </c>
      <c r="K21" s="293">
        <v>0</v>
      </c>
      <c r="L21" s="117">
        <v>0</v>
      </c>
      <c r="M21" s="117">
        <v>0</v>
      </c>
      <c r="N21" s="293">
        <f>M21*100/'Pri Sec_outstanding_6'!H21</f>
        <v>0</v>
      </c>
      <c r="O21" s="172">
        <v>1</v>
      </c>
      <c r="P21" s="172">
        <v>13.63</v>
      </c>
      <c r="Q21" s="173">
        <f>P21*100/'Pri Sec_outstanding_6'!P21</f>
        <v>2.9902154359176869</v>
      </c>
    </row>
    <row r="22" spans="1:17" ht="15" customHeight="1" x14ac:dyDescent="0.3">
      <c r="A22" s="142">
        <v>16</v>
      </c>
      <c r="B22" s="113" t="s">
        <v>21</v>
      </c>
      <c r="C22" s="117">
        <v>10</v>
      </c>
      <c r="D22" s="117">
        <v>147.32</v>
      </c>
      <c r="E22" s="174">
        <f>D22*100/OutstandingAgri_4!L22</f>
        <v>1.7154328405481192</v>
      </c>
      <c r="F22" s="117">
        <v>2</v>
      </c>
      <c r="G22" s="117">
        <v>136.97999999999999</v>
      </c>
      <c r="H22" s="174">
        <v>0</v>
      </c>
      <c r="I22" s="117">
        <v>0</v>
      </c>
      <c r="J22" s="117">
        <v>0</v>
      </c>
      <c r="K22" s="293">
        <v>0</v>
      </c>
      <c r="L22" s="117">
        <v>3</v>
      </c>
      <c r="M22" s="117">
        <v>5.7</v>
      </c>
      <c r="N22" s="293">
        <v>0</v>
      </c>
      <c r="O22" s="172">
        <v>15</v>
      </c>
      <c r="P22" s="172">
        <v>290</v>
      </c>
      <c r="Q22" s="173">
        <f>P22*100/'Pri Sec_outstanding_6'!P22</f>
        <v>1.7849778724294783</v>
      </c>
    </row>
    <row r="23" spans="1:17" ht="15" customHeight="1" x14ac:dyDescent="0.3">
      <c r="A23" s="142">
        <v>17</v>
      </c>
      <c r="B23" s="113" t="s">
        <v>22</v>
      </c>
      <c r="C23" s="117">
        <v>36574</v>
      </c>
      <c r="D23" s="117">
        <v>6004.9599999999982</v>
      </c>
      <c r="E23" s="174">
        <f>D23*100/OutstandingAgri_4!L23</f>
        <v>4.2124207824618454</v>
      </c>
      <c r="F23" s="117">
        <v>4</v>
      </c>
      <c r="G23" s="117">
        <v>103.33999999999999</v>
      </c>
      <c r="H23" s="174">
        <f>G23*100/MSMEoutstanding_5!N23</f>
        <v>3.5047378738240096</v>
      </c>
      <c r="I23" s="117">
        <v>0</v>
      </c>
      <c r="J23" s="117">
        <v>0</v>
      </c>
      <c r="K23" s="117">
        <v>0</v>
      </c>
      <c r="L23" s="117">
        <v>99</v>
      </c>
      <c r="M23" s="117">
        <v>600.32999999999993</v>
      </c>
      <c r="N23" s="293">
        <f>M23*100/'Pri Sec_outstanding_6'!H23</f>
        <v>1.7366077007456362</v>
      </c>
      <c r="O23" s="172">
        <v>41262</v>
      </c>
      <c r="P23" s="172">
        <v>7026.449999999998</v>
      </c>
      <c r="Q23" s="173">
        <f>P23*100/'Pri Sec_outstanding_6'!P23</f>
        <v>3.8613962917142572</v>
      </c>
    </row>
    <row r="24" spans="1:17" ht="15" customHeight="1" x14ac:dyDescent="0.3">
      <c r="A24" s="142">
        <v>18</v>
      </c>
      <c r="B24" s="113" t="s">
        <v>23</v>
      </c>
      <c r="C24" s="117">
        <v>0</v>
      </c>
      <c r="D24" s="117">
        <v>0</v>
      </c>
      <c r="E24" s="174">
        <f>D24*100/OutstandingAgri_4!L24</f>
        <v>0</v>
      </c>
      <c r="F24" s="117">
        <v>0</v>
      </c>
      <c r="G24" s="117">
        <v>0</v>
      </c>
      <c r="H24" s="174">
        <v>0</v>
      </c>
      <c r="I24" s="117">
        <v>0</v>
      </c>
      <c r="J24" s="117">
        <v>0</v>
      </c>
      <c r="K24" s="293">
        <v>0</v>
      </c>
      <c r="L24" s="117">
        <v>0</v>
      </c>
      <c r="M24" s="117">
        <v>0</v>
      </c>
      <c r="N24" s="293">
        <v>0</v>
      </c>
      <c r="O24" s="172">
        <v>0</v>
      </c>
      <c r="P24" s="172">
        <v>0</v>
      </c>
      <c r="Q24" s="173">
        <f>P24*100/'Pri Sec_outstanding_6'!P24</f>
        <v>0</v>
      </c>
    </row>
    <row r="25" spans="1:17" ht="15" customHeight="1" x14ac:dyDescent="0.3">
      <c r="A25" s="142">
        <v>19</v>
      </c>
      <c r="B25" s="113" t="s">
        <v>24</v>
      </c>
      <c r="C25" s="117">
        <v>173</v>
      </c>
      <c r="D25" s="117">
        <v>450.08</v>
      </c>
      <c r="E25" s="174">
        <f>D25*100/OutstandingAgri_4!L25</f>
        <v>1.4617533635461939</v>
      </c>
      <c r="F25" s="117">
        <v>0</v>
      </c>
      <c r="G25" s="117">
        <v>0</v>
      </c>
      <c r="H25" s="174">
        <f>G25*100/MSMEoutstanding_5!N25</f>
        <v>0</v>
      </c>
      <c r="I25" s="117">
        <v>0</v>
      </c>
      <c r="J25" s="117">
        <v>0</v>
      </c>
      <c r="K25" s="293">
        <f>J25*100/'Pri Sec_outstanding_6'!F25</f>
        <v>0</v>
      </c>
      <c r="L25" s="117">
        <v>3</v>
      </c>
      <c r="M25" s="117">
        <v>23.92</v>
      </c>
      <c r="N25" s="293">
        <f>M25*100/'Pri Sec_outstanding_6'!H25</f>
        <v>1.7768797634788809</v>
      </c>
      <c r="O25" s="172">
        <v>181</v>
      </c>
      <c r="P25" s="172">
        <v>474.33</v>
      </c>
      <c r="Q25" s="173">
        <f>P25*100/'Pri Sec_outstanding_6'!P25</f>
        <v>1.0199585720450972</v>
      </c>
    </row>
    <row r="26" spans="1:17" ht="15" customHeight="1" x14ac:dyDescent="0.3">
      <c r="A26" s="142">
        <v>20</v>
      </c>
      <c r="B26" s="113" t="s">
        <v>25</v>
      </c>
      <c r="C26" s="117">
        <v>12323</v>
      </c>
      <c r="D26" s="117">
        <v>86210.340000000026</v>
      </c>
      <c r="E26" s="174">
        <f>D26*100/OutstandingAgri_4!L26</f>
        <v>5.348498532369975</v>
      </c>
      <c r="F26" s="117">
        <v>122</v>
      </c>
      <c r="G26" s="117">
        <v>5464.41</v>
      </c>
      <c r="H26" s="174">
        <f>G26*100/MSMEoutstanding_5!N26</f>
        <v>0.21216835224311437</v>
      </c>
      <c r="I26" s="117">
        <v>13</v>
      </c>
      <c r="J26" s="117">
        <v>10.039999999999999</v>
      </c>
      <c r="K26" s="293">
        <f>J26*100/'Pri Sec_outstanding_6'!F26</f>
        <v>0.46804344785790858</v>
      </c>
      <c r="L26" s="117">
        <v>602</v>
      </c>
      <c r="M26" s="117">
        <v>5152.3399999999992</v>
      </c>
      <c r="N26" s="293">
        <f>M26*100/'Pri Sec_outstanding_6'!H26</f>
        <v>0.81909027173354809</v>
      </c>
      <c r="O26" s="172">
        <v>17206</v>
      </c>
      <c r="P26" s="172">
        <v>97336.880000000048</v>
      </c>
      <c r="Q26" s="173">
        <f>P26*100/'Pri Sec_outstanding_6'!P26</f>
        <v>2.0187196309345339</v>
      </c>
    </row>
    <row r="27" spans="1:17" ht="15" customHeight="1" x14ac:dyDescent="0.3">
      <c r="A27" s="142">
        <v>21</v>
      </c>
      <c r="B27" s="113" t="s">
        <v>26</v>
      </c>
      <c r="C27" s="117">
        <v>24178</v>
      </c>
      <c r="D27" s="117">
        <v>108125.23000000005</v>
      </c>
      <c r="E27" s="174">
        <f>D27*100/OutstandingAgri_4!L27</f>
        <v>11.229330714723034</v>
      </c>
      <c r="F27" s="117">
        <v>761</v>
      </c>
      <c r="G27" s="117">
        <v>20249.720000000005</v>
      </c>
      <c r="H27" s="174">
        <f>G27*100/MSMEoutstanding_5!N27</f>
        <v>1.2719337406948517</v>
      </c>
      <c r="I27" s="117">
        <v>6</v>
      </c>
      <c r="J27" s="117">
        <v>17.14</v>
      </c>
      <c r="K27" s="293">
        <f>J27*100/'Pri Sec_outstanding_6'!F27</f>
        <v>0.32892590531386134</v>
      </c>
      <c r="L27" s="117">
        <v>191</v>
      </c>
      <c r="M27" s="117">
        <v>1514</v>
      </c>
      <c r="N27" s="293">
        <f>M27*100/'Pri Sec_outstanding_6'!H27</f>
        <v>2.2042331175980201</v>
      </c>
      <c r="O27" s="172">
        <v>25643</v>
      </c>
      <c r="P27" s="172">
        <v>129996.14000000003</v>
      </c>
      <c r="Q27" s="173">
        <f>P27*100/'Pri Sec_outstanding_6'!P27</f>
        <v>4.9425930240261842</v>
      </c>
    </row>
    <row r="28" spans="1:17" ht="15" customHeight="1" x14ac:dyDescent="0.3">
      <c r="A28" s="142">
        <v>22</v>
      </c>
      <c r="B28" s="113" t="s">
        <v>27</v>
      </c>
      <c r="C28" s="117">
        <v>4988</v>
      </c>
      <c r="D28" s="117">
        <v>10005.699999999997</v>
      </c>
      <c r="E28" s="174">
        <f>D28*100/OutstandingAgri_4!L28</f>
        <v>10.349952887993412</v>
      </c>
      <c r="F28" s="117">
        <v>1</v>
      </c>
      <c r="G28" s="117">
        <v>56.13</v>
      </c>
      <c r="H28" s="174">
        <f>G28*100/MSMEoutstanding_5!N28</f>
        <v>5.2599308253031066E-2</v>
      </c>
      <c r="I28" s="117">
        <v>11</v>
      </c>
      <c r="J28" s="117">
        <v>29.02</v>
      </c>
      <c r="K28" s="293">
        <f>J28*100/'Pri Sec_outstanding_6'!F28</f>
        <v>0.96791085347590744</v>
      </c>
      <c r="L28" s="117">
        <v>52</v>
      </c>
      <c r="M28" s="117">
        <v>544.05000000000007</v>
      </c>
      <c r="N28" s="293">
        <f>M28*100/'Pri Sec_outstanding_6'!H28</f>
        <v>0.81646196214695976</v>
      </c>
      <c r="O28" s="172">
        <v>5053</v>
      </c>
      <c r="P28" s="172">
        <v>10634.899999999996</v>
      </c>
      <c r="Q28" s="173">
        <f>P28*100/'Pri Sec_outstanding_6'!P28</f>
        <v>3.8946811192982969</v>
      </c>
    </row>
    <row r="29" spans="1:17" ht="15" customHeight="1" x14ac:dyDescent="0.3">
      <c r="A29" s="142">
        <v>23</v>
      </c>
      <c r="B29" s="113" t="s">
        <v>28</v>
      </c>
      <c r="C29" s="117">
        <v>7011</v>
      </c>
      <c r="D29" s="117">
        <v>4834.76</v>
      </c>
      <c r="E29" s="174">
        <f>D29*100/OutstandingAgri_4!L29</f>
        <v>1.8507131838987847</v>
      </c>
      <c r="F29" s="117">
        <v>727</v>
      </c>
      <c r="G29" s="117">
        <v>3138.44</v>
      </c>
      <c r="H29" s="174">
        <f>G29*100/MSMEoutstanding_5!N29</f>
        <v>1.4424539052824878</v>
      </c>
      <c r="I29" s="117">
        <v>0</v>
      </c>
      <c r="J29" s="117">
        <v>0</v>
      </c>
      <c r="K29" s="293">
        <v>0</v>
      </c>
      <c r="L29" s="117">
        <v>293</v>
      </c>
      <c r="M29" s="117">
        <v>1228.69</v>
      </c>
      <c r="N29" s="293">
        <f>M29*100/'Pri Sec_outstanding_6'!H29</f>
        <v>2.5828648738869755</v>
      </c>
      <c r="O29" s="172">
        <v>8097</v>
      </c>
      <c r="P29" s="172">
        <v>9206.83</v>
      </c>
      <c r="Q29" s="173">
        <f>P29*100/'Pri Sec_outstanding_6'!P29</f>
        <v>1.7489732689565549</v>
      </c>
    </row>
    <row r="30" spans="1:17" ht="15" customHeight="1" x14ac:dyDescent="0.3">
      <c r="A30" s="142">
        <v>24</v>
      </c>
      <c r="B30" s="113" t="s">
        <v>29</v>
      </c>
      <c r="C30" s="117">
        <v>122866</v>
      </c>
      <c r="D30" s="117">
        <v>47314</v>
      </c>
      <c r="E30" s="174">
        <f>D30*100/OutstandingAgri_4!L30</f>
        <v>10.50388499886534</v>
      </c>
      <c r="F30" s="117">
        <v>6229</v>
      </c>
      <c r="G30" s="117">
        <v>7220</v>
      </c>
      <c r="H30" s="174">
        <f>G30*100/MSMEoutstanding_5!N30</f>
        <v>3.1024708301137678</v>
      </c>
      <c r="I30" s="117">
        <v>0</v>
      </c>
      <c r="J30" s="117">
        <v>0</v>
      </c>
      <c r="K30" s="293">
        <v>0</v>
      </c>
      <c r="L30" s="117">
        <v>0</v>
      </c>
      <c r="M30" s="117">
        <v>0</v>
      </c>
      <c r="N30" s="293">
        <f>M30*100/'Pri Sec_outstanding_6'!H30</f>
        <v>0</v>
      </c>
      <c r="O30" s="172">
        <v>129200</v>
      </c>
      <c r="P30" s="172">
        <v>55380</v>
      </c>
      <c r="Q30" s="173">
        <f>P30*100/'Pri Sec_outstanding_6'!P30</f>
        <v>7.9279168263320674</v>
      </c>
    </row>
    <row r="31" spans="1:17" ht="15" customHeight="1" x14ac:dyDescent="0.3">
      <c r="A31" s="142">
        <v>25</v>
      </c>
      <c r="B31" s="113" t="s">
        <v>30</v>
      </c>
      <c r="C31" s="117">
        <v>32</v>
      </c>
      <c r="D31" s="117">
        <v>67.59</v>
      </c>
      <c r="E31" s="174">
        <f>D31*100/OutstandingAgri_4!L31</f>
        <v>5.2780359053248889</v>
      </c>
      <c r="F31" s="117">
        <v>0</v>
      </c>
      <c r="G31" s="117">
        <v>0</v>
      </c>
      <c r="H31" s="174">
        <f>G31*100/MSMEoutstanding_5!N31</f>
        <v>0</v>
      </c>
      <c r="I31" s="117">
        <v>1</v>
      </c>
      <c r="J31" s="117">
        <v>1.3</v>
      </c>
      <c r="K31" s="293">
        <f>J31*100/'Pri Sec_outstanding_6'!F31</f>
        <v>4.0397762585456807</v>
      </c>
      <c r="L31" s="117">
        <v>4</v>
      </c>
      <c r="M31" s="117">
        <v>22.38</v>
      </c>
      <c r="N31" s="293">
        <f>M31*100/'Pri Sec_outstanding_6'!H31</f>
        <v>3.1488751002490396</v>
      </c>
      <c r="O31" s="172">
        <v>68</v>
      </c>
      <c r="P31" s="172">
        <v>133.43</v>
      </c>
      <c r="Q31" s="173">
        <f>P31*100/'Pri Sec_outstanding_6'!P31</f>
        <v>5.2142276549848372</v>
      </c>
    </row>
    <row r="32" spans="1:17" ht="15" customHeight="1" x14ac:dyDescent="0.3">
      <c r="A32" s="142">
        <v>26</v>
      </c>
      <c r="B32" s="113" t="s">
        <v>31</v>
      </c>
      <c r="C32" s="117">
        <v>69</v>
      </c>
      <c r="D32" s="117">
        <v>1428.33</v>
      </c>
      <c r="E32" s="174">
        <f>D32*100/OutstandingAgri_4!L32</f>
        <v>15.183418605170312</v>
      </c>
      <c r="F32" s="117">
        <v>11</v>
      </c>
      <c r="G32" s="117">
        <v>1493.9099999999999</v>
      </c>
      <c r="H32" s="174">
        <v>47.242482796544799</v>
      </c>
      <c r="I32" s="117">
        <v>0</v>
      </c>
      <c r="J32" s="117">
        <v>0</v>
      </c>
      <c r="K32" s="293">
        <f>J32*100/'Pri Sec_outstanding_6'!F32</f>
        <v>0</v>
      </c>
      <c r="L32" s="117">
        <v>11</v>
      </c>
      <c r="M32" s="117">
        <v>134.22999999999999</v>
      </c>
      <c r="N32" s="293">
        <f>M32*100/'Pri Sec_outstanding_6'!H32</f>
        <v>5.4013922980966562</v>
      </c>
      <c r="O32" s="172">
        <v>95</v>
      </c>
      <c r="P32" s="172">
        <v>3199.37</v>
      </c>
      <c r="Q32" s="173">
        <f>P32*100/'Pri Sec_outstanding_6'!P32</f>
        <v>20.396015618774403</v>
      </c>
    </row>
    <row r="33" spans="1:17" ht="15" customHeight="1" x14ac:dyDescent="0.3">
      <c r="A33" s="142">
        <v>27</v>
      </c>
      <c r="B33" s="113" t="s">
        <v>32</v>
      </c>
      <c r="C33" s="117">
        <v>0</v>
      </c>
      <c r="D33" s="117">
        <v>0</v>
      </c>
      <c r="E33" s="174">
        <f>D33*100/OutstandingAgri_4!L33</f>
        <v>0</v>
      </c>
      <c r="F33" s="117">
        <v>0</v>
      </c>
      <c r="G33" s="117">
        <v>0</v>
      </c>
      <c r="H33" s="174">
        <f>G33*100/MSMEoutstanding_5!N33</f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293">
        <f>M33*100/'Pri Sec_outstanding_6'!H33</f>
        <v>0</v>
      </c>
      <c r="O33" s="172">
        <v>1</v>
      </c>
      <c r="P33" s="172">
        <v>0.11</v>
      </c>
      <c r="Q33" s="173">
        <f>P33*100/'Pri Sec_outstanding_6'!P33</f>
        <v>6.9977003012191901E-4</v>
      </c>
    </row>
    <row r="34" spans="1:17" ht="15" customHeight="1" x14ac:dyDescent="0.3">
      <c r="A34" s="142">
        <v>28</v>
      </c>
      <c r="B34" s="113" t="s">
        <v>33</v>
      </c>
      <c r="C34" s="117">
        <v>19504</v>
      </c>
      <c r="D34" s="117">
        <v>16193.859999999999</v>
      </c>
      <c r="E34" s="174">
        <f>D34*100/OutstandingAgri_4!L34</f>
        <v>3.4328349666326989</v>
      </c>
      <c r="F34" s="117">
        <v>728</v>
      </c>
      <c r="G34" s="117">
        <v>9418.61</v>
      </c>
      <c r="H34" s="174">
        <f>G34*100/MSMEoutstanding_5!N34</f>
        <v>1.8528030526110644</v>
      </c>
      <c r="I34" s="117">
        <v>0</v>
      </c>
      <c r="J34" s="117">
        <v>0</v>
      </c>
      <c r="K34" s="293">
        <v>0</v>
      </c>
      <c r="L34" s="117">
        <v>2</v>
      </c>
      <c r="M34" s="117">
        <v>43.12</v>
      </c>
      <c r="N34" s="293">
        <f>M34*100/'Pri Sec_outstanding_6'!H34</f>
        <v>0.61726981218506649</v>
      </c>
      <c r="O34" s="172">
        <v>20729</v>
      </c>
      <c r="P34" s="172">
        <v>25700.130000000005</v>
      </c>
      <c r="Q34" s="173">
        <f>P34*100/'Pri Sec_outstanding_6'!P34</f>
        <v>2.6022191572218234</v>
      </c>
    </row>
    <row r="35" spans="1:17" ht="15" customHeight="1" x14ac:dyDescent="0.3">
      <c r="A35" s="142">
        <v>29</v>
      </c>
      <c r="B35" s="113" t="s">
        <v>34</v>
      </c>
      <c r="C35" s="117">
        <v>0</v>
      </c>
      <c r="D35" s="117">
        <v>0</v>
      </c>
      <c r="E35" s="174">
        <f>D35*100/OutstandingAgri_4!L35</f>
        <v>0</v>
      </c>
      <c r="F35" s="117">
        <v>1</v>
      </c>
      <c r="G35" s="117">
        <v>37.340000000000003</v>
      </c>
      <c r="H35" s="174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72">
        <v>1</v>
      </c>
      <c r="P35" s="172">
        <v>37.340000000000003</v>
      </c>
      <c r="Q35" s="173">
        <f>P35*100/'Pri Sec_outstanding_6'!P35</f>
        <v>0.14418886810966233</v>
      </c>
    </row>
    <row r="36" spans="1:17" ht="15" customHeight="1" x14ac:dyDescent="0.3">
      <c r="A36" s="142">
        <v>30</v>
      </c>
      <c r="B36" s="113" t="s">
        <v>35</v>
      </c>
      <c r="C36" s="117">
        <v>14460</v>
      </c>
      <c r="D36" s="117">
        <v>9867.23</v>
      </c>
      <c r="E36" s="174">
        <f>D36*100/OutstandingAgri_4!L36</f>
        <v>10.800368913701075</v>
      </c>
      <c r="F36" s="117">
        <v>4</v>
      </c>
      <c r="G36" s="117">
        <v>115.93</v>
      </c>
      <c r="H36" s="174">
        <f>G36*100/MSMEoutstanding_5!N36</f>
        <v>0.59113064379853308</v>
      </c>
      <c r="I36" s="117">
        <v>0</v>
      </c>
      <c r="J36" s="117">
        <v>0</v>
      </c>
      <c r="K36" s="293">
        <v>0</v>
      </c>
      <c r="L36" s="117">
        <v>5</v>
      </c>
      <c r="M36" s="117">
        <v>66.509999999999991</v>
      </c>
      <c r="N36" s="293">
        <f>M36*100/'Pri Sec_outstanding_6'!H36</f>
        <v>0.62428663683056485</v>
      </c>
      <c r="O36" s="172">
        <v>14956</v>
      </c>
      <c r="P36" s="172">
        <v>10162.469999999999</v>
      </c>
      <c r="Q36" s="173">
        <f>P36*100/'Pri Sec_outstanding_6'!P36</f>
        <v>8.2844606455776191</v>
      </c>
    </row>
    <row r="37" spans="1:17" ht="15" customHeight="1" x14ac:dyDescent="0.3">
      <c r="A37" s="142">
        <v>31</v>
      </c>
      <c r="B37" s="113" t="s">
        <v>36</v>
      </c>
      <c r="C37" s="117">
        <v>6</v>
      </c>
      <c r="D37" s="117">
        <v>20.99</v>
      </c>
      <c r="E37" s="174">
        <f>D37*100/OutstandingAgri_4!L37</f>
        <v>0.81266188387336569</v>
      </c>
      <c r="F37" s="117">
        <v>0</v>
      </c>
      <c r="G37" s="117">
        <v>0</v>
      </c>
      <c r="H37" s="174">
        <f>G37*100/MSMEoutstanding_5!N37</f>
        <v>0</v>
      </c>
      <c r="I37" s="117">
        <v>0</v>
      </c>
      <c r="J37" s="117">
        <v>0</v>
      </c>
      <c r="K37" s="293">
        <f>J37*100/'Pri Sec_outstanding_6'!F37</f>
        <v>0</v>
      </c>
      <c r="L37" s="117">
        <v>0</v>
      </c>
      <c r="M37" s="117">
        <v>0</v>
      </c>
      <c r="N37" s="293">
        <f>M37*100/'Pri Sec_outstanding_6'!H37</f>
        <v>0</v>
      </c>
      <c r="O37" s="172">
        <v>6</v>
      </c>
      <c r="P37" s="172">
        <v>20.99</v>
      </c>
      <c r="Q37" s="173">
        <f>P37*100/'Pri Sec_outstanding_6'!P37</f>
        <v>0.62044788119561101</v>
      </c>
    </row>
    <row r="38" spans="1:17" ht="15" customHeight="1" x14ac:dyDescent="0.3">
      <c r="A38" s="142">
        <v>32</v>
      </c>
      <c r="B38" s="113" t="s">
        <v>38</v>
      </c>
      <c r="C38" s="117">
        <v>5</v>
      </c>
      <c r="D38" s="117">
        <v>260.74</v>
      </c>
      <c r="E38" s="174">
        <f>D38*100/OutstandingAgri_4!L38</f>
        <v>7.7226321042795245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293">
        <v>0</v>
      </c>
      <c r="L38" s="117">
        <v>0</v>
      </c>
      <c r="M38" s="117">
        <v>0</v>
      </c>
      <c r="N38" s="293">
        <f>M38*100/'Pri Sec_outstanding_6'!H38</f>
        <v>0</v>
      </c>
      <c r="O38" s="172">
        <v>5</v>
      </c>
      <c r="P38" s="172">
        <v>260.74</v>
      </c>
      <c r="Q38" s="173">
        <f>P38*100/'Pri Sec_outstanding_6'!P38</f>
        <v>7.1228565730848139</v>
      </c>
    </row>
    <row r="39" spans="1:17" ht="15" customHeight="1" x14ac:dyDescent="0.3">
      <c r="A39" s="142">
        <v>33</v>
      </c>
      <c r="B39" s="113" t="s">
        <v>39</v>
      </c>
      <c r="C39" s="117">
        <v>12153</v>
      </c>
      <c r="D39" s="117">
        <v>9452.8600000000024</v>
      </c>
      <c r="E39" s="174">
        <f>D39*100/OutstandingAgri_4!L39</f>
        <v>5.2766382633111109</v>
      </c>
      <c r="F39" s="117">
        <v>128</v>
      </c>
      <c r="G39" s="117">
        <v>3803.0699999999997</v>
      </c>
      <c r="H39" s="174">
        <f>G39*100/MSMEoutstanding_5!N39</f>
        <v>1.5972535640190375</v>
      </c>
      <c r="I39" s="117">
        <v>0</v>
      </c>
      <c r="J39" s="117">
        <v>0</v>
      </c>
      <c r="K39" s="293">
        <f>J39*100/'Pri Sec_outstanding_6'!F39</f>
        <v>0</v>
      </c>
      <c r="L39" s="117">
        <v>104</v>
      </c>
      <c r="M39" s="117">
        <v>1236.19</v>
      </c>
      <c r="N39" s="293">
        <f>M39*100/'Pri Sec_outstanding_6'!H39</f>
        <v>3.2470902820279113</v>
      </c>
      <c r="O39" s="172">
        <v>12543</v>
      </c>
      <c r="P39" s="172">
        <v>14520.690000000002</v>
      </c>
      <c r="Q39" s="173">
        <f>P39*100/'Pri Sec_outstanding_6'!P39</f>
        <v>3.1867275680182585</v>
      </c>
    </row>
    <row r="40" spans="1:17" s="138" customFormat="1" ht="15" customHeight="1" x14ac:dyDescent="0.3">
      <c r="A40" s="134"/>
      <c r="B40" s="120" t="s">
        <v>103</v>
      </c>
      <c r="C40" s="116">
        <f>SUM(C19:C39)</f>
        <v>285959</v>
      </c>
      <c r="D40" s="116">
        <f>SUM(D19:D39)</f>
        <v>358426.14000000007</v>
      </c>
      <c r="E40" s="175">
        <f>D40*100/OutstandingAgri_4!L40</f>
        <v>7.0721548736949442</v>
      </c>
      <c r="F40" s="116">
        <f>SUM(F19:F39)</f>
        <v>9278</v>
      </c>
      <c r="G40" s="116">
        <f>SUM(G19:G39)</f>
        <v>64505.55</v>
      </c>
      <c r="H40" s="175">
        <f>G40*100/MSMEoutstanding_5!N40</f>
        <v>1.0052477975782035</v>
      </c>
      <c r="I40" s="116">
        <f>SUM(I19:I39)</f>
        <v>868</v>
      </c>
      <c r="J40" s="116">
        <f>SUM(J19:J39)</f>
        <v>6006.6500000000015</v>
      </c>
      <c r="K40" s="294">
        <f>J40*100/'Pri Sec_outstanding_6'!F40</f>
        <v>37.922853085996529</v>
      </c>
      <c r="L40" s="116">
        <f>SUM(L19:L39)</f>
        <v>1421</v>
      </c>
      <c r="M40" s="116">
        <f>SUM(M19:M39)</f>
        <v>11198.47</v>
      </c>
      <c r="N40" s="294">
        <f>M40*100/'Pri Sec_outstanding_6'!H40</f>
        <v>0.84984544283930374</v>
      </c>
      <c r="O40" s="116">
        <f>SUM(O19:O39)</f>
        <v>370116</v>
      </c>
      <c r="P40" s="116">
        <f>SUM(P19:P39)</f>
        <v>459260.34000000008</v>
      </c>
      <c r="Q40" s="173">
        <f>P40*100/'Pri Sec_outstanding_6'!P40</f>
        <v>3.5739285169114781</v>
      </c>
    </row>
    <row r="41" spans="1:17" s="138" customFormat="1" ht="15" customHeight="1" x14ac:dyDescent="0.3">
      <c r="A41" s="134"/>
      <c r="B41" s="120" t="s">
        <v>41</v>
      </c>
      <c r="C41" s="176">
        <f>C40+C18</f>
        <v>824657</v>
      </c>
      <c r="D41" s="176">
        <f>D40+D18</f>
        <v>1465712.0399999998</v>
      </c>
      <c r="E41" s="175">
        <f>D41*100/OutstandingAgri_4!L41</f>
        <v>10.97358709754301</v>
      </c>
      <c r="F41" s="176">
        <f>F40+F18</f>
        <v>308705</v>
      </c>
      <c r="G41" s="176">
        <f>G40+G18</f>
        <v>580158.22000000009</v>
      </c>
      <c r="H41" s="175">
        <f>G41*100/MSMEoutstanding_5!N41</f>
        <v>4.3888423058377972</v>
      </c>
      <c r="I41" s="176">
        <f>I40+I18</f>
        <v>5886</v>
      </c>
      <c r="J41" s="176">
        <f>J40+J18</f>
        <v>17384.54</v>
      </c>
      <c r="K41" s="294">
        <f>J41*100/'Pri Sec_outstanding_6'!F41</f>
        <v>6.3346477634949769</v>
      </c>
      <c r="L41" s="176">
        <f>L40+L18</f>
        <v>185724</v>
      </c>
      <c r="M41" s="176">
        <f>M40+M18</f>
        <v>146213.56000000003</v>
      </c>
      <c r="N41" s="294">
        <f>M41*100/'Pri Sec_outstanding_6'!H41</f>
        <v>3.7787589447198653</v>
      </c>
      <c r="O41" s="176">
        <f>O40+O18</f>
        <v>1401948</v>
      </c>
      <c r="P41" s="176">
        <f>P40+P18</f>
        <v>2234198.7400000002</v>
      </c>
      <c r="Q41" s="173">
        <f>P41*100/'Pri Sec_outstanding_6'!P41</f>
        <v>7.2283561551234454</v>
      </c>
    </row>
    <row r="42" spans="1:17" ht="15" customHeight="1" x14ac:dyDescent="0.3">
      <c r="A42" s="142">
        <v>34</v>
      </c>
      <c r="B42" s="113" t="s">
        <v>43</v>
      </c>
      <c r="C42" s="117">
        <v>67818</v>
      </c>
      <c r="D42" s="117">
        <v>113389.29000000004</v>
      </c>
      <c r="E42" s="174">
        <f>D42*100/OutstandingAgri_4!L42</f>
        <v>9.0605620581749715</v>
      </c>
      <c r="F42" s="117">
        <v>48928</v>
      </c>
      <c r="G42" s="117">
        <v>21487.03</v>
      </c>
      <c r="H42" s="174">
        <f>G42*100/MSMEoutstanding_5!N42</f>
        <v>6.2702518243658423</v>
      </c>
      <c r="I42" s="117">
        <v>150</v>
      </c>
      <c r="J42" s="117">
        <v>323.03999999999985</v>
      </c>
      <c r="K42" s="293">
        <f>J42*100/'Pri Sec_outstanding_6'!F42</f>
        <v>6.8810388016972555</v>
      </c>
      <c r="L42" s="117">
        <v>106434</v>
      </c>
      <c r="M42" s="117">
        <v>38383.429999999986</v>
      </c>
      <c r="N42" s="293">
        <f>M42*100/'Pri Sec_outstanding_6'!H42</f>
        <v>19.575172066859089</v>
      </c>
      <c r="O42" s="172">
        <v>224484</v>
      </c>
      <c r="P42" s="172">
        <v>174318.48999999993</v>
      </c>
      <c r="Q42" s="173">
        <f>P42*100/'Pri Sec_outstanding_6'!P42</f>
        <v>8.7983213069387531</v>
      </c>
    </row>
    <row r="43" spans="1:17" s="138" customFormat="1" ht="15" customHeight="1" x14ac:dyDescent="0.3">
      <c r="A43" s="134"/>
      <c r="B43" s="120" t="s">
        <v>44</v>
      </c>
      <c r="C43" s="116">
        <f>SUM(C42:C42)</f>
        <v>67818</v>
      </c>
      <c r="D43" s="116">
        <f>SUM(D42:D42)</f>
        <v>113389.29000000004</v>
      </c>
      <c r="E43" s="175">
        <f>D43*100/OutstandingAgri_4!L43</f>
        <v>9.0605620581749715</v>
      </c>
      <c r="F43" s="116">
        <f>SUM(F42:F42)</f>
        <v>48928</v>
      </c>
      <c r="G43" s="116">
        <f>SUM(G42:G42)</f>
        <v>21487.03</v>
      </c>
      <c r="H43" s="175">
        <f>G43*100/MSMEoutstanding_5!N43</f>
        <v>6.2702518243658423</v>
      </c>
      <c r="I43" s="116">
        <f>SUM(I42:I42)</f>
        <v>150</v>
      </c>
      <c r="J43" s="116">
        <f>SUM(J42:J42)</f>
        <v>323.03999999999985</v>
      </c>
      <c r="K43" s="294">
        <f>J43*100/'Pri Sec_outstanding_6'!F43</f>
        <v>6.8810388016972555</v>
      </c>
      <c r="L43" s="116">
        <f>SUM(L42:L42)</f>
        <v>106434</v>
      </c>
      <c r="M43" s="116">
        <f>SUM(M42:M42)</f>
        <v>38383.429999999986</v>
      </c>
      <c r="N43" s="294">
        <f>M43*100/'Pri Sec_outstanding_6'!H43</f>
        <v>19.575172066859089</v>
      </c>
      <c r="O43" s="116">
        <f>SUM(O42:O42)</f>
        <v>224484</v>
      </c>
      <c r="P43" s="116">
        <f>SUM(P42:P42)</f>
        <v>174318.48999999993</v>
      </c>
      <c r="Q43" s="173">
        <f>P43*100/'Pri Sec_outstanding_6'!P43</f>
        <v>8.7983213069387531</v>
      </c>
    </row>
    <row r="44" spans="1:17" ht="15" customHeight="1" x14ac:dyDescent="0.3">
      <c r="A44" s="142">
        <v>35</v>
      </c>
      <c r="B44" s="113" t="s">
        <v>45</v>
      </c>
      <c r="C44" s="420">
        <v>715859</v>
      </c>
      <c r="D44" s="117">
        <v>613730.44000000018</v>
      </c>
      <c r="E44" s="174">
        <f>D44*100/OutstandingAgri_4!L44</f>
        <v>13.923223120052027</v>
      </c>
      <c r="F44" s="117">
        <v>0</v>
      </c>
      <c r="G44" s="117">
        <v>0</v>
      </c>
      <c r="H44" s="174">
        <f>G44*100/MSMEoutstanding_5!N44</f>
        <v>0</v>
      </c>
      <c r="I44" s="117">
        <v>48</v>
      </c>
      <c r="J44" s="117">
        <v>102.14999999999999</v>
      </c>
      <c r="K44" s="293">
        <f>J44*100/'Pri Sec_outstanding_6'!F44</f>
        <v>95.280291017628954</v>
      </c>
      <c r="L44" s="117">
        <v>8741</v>
      </c>
      <c r="M44" s="117">
        <v>9492.9900000000016</v>
      </c>
      <c r="N44" s="293">
        <f>M44*100/'Pri Sec_outstanding_6'!H44</f>
        <v>51.692828939737737</v>
      </c>
      <c r="O44" s="172">
        <v>112383</v>
      </c>
      <c r="P44" s="172">
        <v>640490.92000000004</v>
      </c>
      <c r="Q44" s="173">
        <f>P44*100/'Pri Sec_outstanding_6'!P44</f>
        <v>13.629098249341519</v>
      </c>
    </row>
    <row r="45" spans="1:17" s="138" customFormat="1" ht="15" customHeight="1" x14ac:dyDescent="0.3">
      <c r="A45" s="134"/>
      <c r="B45" s="120" t="s">
        <v>46</v>
      </c>
      <c r="C45" s="116">
        <f t="shared" ref="C45:M45" si="1">C44</f>
        <v>715859</v>
      </c>
      <c r="D45" s="116">
        <f t="shared" si="1"/>
        <v>613730.44000000018</v>
      </c>
      <c r="E45" s="175">
        <f>D45*100/OutstandingAgri_4!L45</f>
        <v>13.923223120052027</v>
      </c>
      <c r="F45" s="116">
        <f t="shared" si="1"/>
        <v>0</v>
      </c>
      <c r="G45" s="116">
        <f t="shared" si="1"/>
        <v>0</v>
      </c>
      <c r="H45" s="175">
        <f>G45*100/MSMEoutstanding_5!N45</f>
        <v>0</v>
      </c>
      <c r="I45" s="116">
        <f t="shared" si="1"/>
        <v>48</v>
      </c>
      <c r="J45" s="116">
        <f t="shared" si="1"/>
        <v>102.14999999999999</v>
      </c>
      <c r="K45" s="294">
        <f>J45*100/'Pri Sec_outstanding_6'!F45</f>
        <v>95.280291017628954</v>
      </c>
      <c r="L45" s="116">
        <f t="shared" si="1"/>
        <v>8741</v>
      </c>
      <c r="M45" s="116">
        <f t="shared" si="1"/>
        <v>9492.9900000000016</v>
      </c>
      <c r="N45" s="294">
        <f>M45*100/'Pri Sec_outstanding_6'!H45</f>
        <v>51.692828939737737</v>
      </c>
      <c r="O45" s="116">
        <f>O44</f>
        <v>112383</v>
      </c>
      <c r="P45" s="116">
        <f>P44</f>
        <v>640490.92000000004</v>
      </c>
      <c r="Q45" s="343">
        <f>P45*100/'Pri Sec_outstanding_6'!P45</f>
        <v>13.629098249341519</v>
      </c>
    </row>
    <row r="46" spans="1:17" ht="15" customHeight="1" x14ac:dyDescent="0.3">
      <c r="A46" s="142">
        <v>36</v>
      </c>
      <c r="B46" s="113" t="s">
        <v>47</v>
      </c>
      <c r="C46" s="117">
        <v>9461</v>
      </c>
      <c r="D46" s="117">
        <v>8713.5199999999986</v>
      </c>
      <c r="E46" s="174">
        <f>D46*100/OutstandingAgri_4!L46</f>
        <v>3.4717762787480719</v>
      </c>
      <c r="F46" s="117">
        <v>5038</v>
      </c>
      <c r="G46" s="117">
        <v>28807.13</v>
      </c>
      <c r="H46" s="174">
        <f>G46*100/MSMEoutstanding_5!N46</f>
        <v>3.448892892658431</v>
      </c>
      <c r="I46" s="117">
        <v>0</v>
      </c>
      <c r="J46" s="117">
        <v>0</v>
      </c>
      <c r="K46" s="293">
        <v>0</v>
      </c>
      <c r="L46" s="117">
        <v>203</v>
      </c>
      <c r="M46" s="117">
        <v>1839.1</v>
      </c>
      <c r="N46" s="293">
        <f>M46*100/'Pri Sec_outstanding_6'!H46</f>
        <v>1.9506397251900656</v>
      </c>
      <c r="O46" s="172">
        <v>15493</v>
      </c>
      <c r="P46" s="172">
        <v>39528.69</v>
      </c>
      <c r="Q46" s="173">
        <f>P46*100/'Pri Sec_outstanding_6'!P46</f>
        <v>3.3307302556753444</v>
      </c>
    </row>
    <row r="47" spans="1:17" ht="15" customHeight="1" x14ac:dyDescent="0.3">
      <c r="A47" s="170">
        <v>37</v>
      </c>
      <c r="B47" s="171" t="s">
        <v>48</v>
      </c>
      <c r="C47" s="117">
        <v>453</v>
      </c>
      <c r="D47" s="117">
        <v>2220.7800000000002</v>
      </c>
      <c r="E47" s="174">
        <f>D47*100/OutstandingAgri_4!L47</f>
        <v>4.0763402915762272</v>
      </c>
      <c r="F47" s="117">
        <v>20</v>
      </c>
      <c r="G47" s="117">
        <v>120.33</v>
      </c>
      <c r="H47" s="174">
        <f>G47*100/MSMEoutstanding_5!N47</f>
        <v>4.3450158519235353</v>
      </c>
      <c r="I47" s="117">
        <v>0</v>
      </c>
      <c r="J47" s="117">
        <v>0</v>
      </c>
      <c r="K47" s="293">
        <v>0</v>
      </c>
      <c r="L47" s="117">
        <v>23</v>
      </c>
      <c r="M47" s="117">
        <v>149.6</v>
      </c>
      <c r="N47" s="293">
        <f>M47*100/'Pri Sec_outstanding_6'!H47</f>
        <v>6.9058478128404444</v>
      </c>
      <c r="O47" s="172">
        <v>519</v>
      </c>
      <c r="P47" s="172">
        <v>2496.9000000000005</v>
      </c>
      <c r="Q47" s="173">
        <f>P47*100/'Pri Sec_outstanding_6'!P47</f>
        <v>3.7783152336664552</v>
      </c>
    </row>
    <row r="48" spans="1:17" ht="15" customHeight="1" x14ac:dyDescent="0.3">
      <c r="A48" s="142">
        <v>38</v>
      </c>
      <c r="B48" s="113" t="s">
        <v>49</v>
      </c>
      <c r="C48" s="117">
        <v>24133</v>
      </c>
      <c r="D48" s="117">
        <v>5669.4099999999989</v>
      </c>
      <c r="E48" s="174">
        <f>D48*100/OutstandingAgri_4!L48</f>
        <v>6.8727552118362354</v>
      </c>
      <c r="F48" s="117">
        <v>6769</v>
      </c>
      <c r="G48" s="117">
        <v>1940.6799999999996</v>
      </c>
      <c r="H48" s="174">
        <v>0</v>
      </c>
      <c r="I48" s="117">
        <v>31</v>
      </c>
      <c r="J48" s="117">
        <v>5.8</v>
      </c>
      <c r="K48" s="293">
        <f>J48*100/'Pri Sec_outstanding_6'!F48</f>
        <v>100.00000000000001</v>
      </c>
      <c r="L48" s="117">
        <v>4</v>
      </c>
      <c r="M48" s="117">
        <v>55.26</v>
      </c>
      <c r="N48" s="293">
        <f>M48*100/'Pri Sec_outstanding_6'!H48</f>
        <v>1.0190627057350403</v>
      </c>
      <c r="O48" s="172">
        <v>32049</v>
      </c>
      <c r="P48" s="172">
        <v>7845.1599999999989</v>
      </c>
      <c r="Q48" s="173">
        <f>P48*100/'Pri Sec_outstanding_6'!P48</f>
        <v>6.8810293845099553</v>
      </c>
    </row>
    <row r="49" spans="1:17" ht="15" customHeight="1" x14ac:dyDescent="0.3">
      <c r="A49" s="170">
        <v>39</v>
      </c>
      <c r="B49" s="113" t="s">
        <v>51</v>
      </c>
      <c r="C49" s="117">
        <v>27283</v>
      </c>
      <c r="D49" s="117">
        <v>5480.18</v>
      </c>
      <c r="E49" s="174">
        <f>D49*100/OutstandingAgri_4!L49</f>
        <v>6.9470028280218195</v>
      </c>
      <c r="F49" s="117">
        <v>3028</v>
      </c>
      <c r="G49" s="117">
        <v>1831.81</v>
      </c>
      <c r="H49" s="174">
        <f>G49*100/MSMEoutstanding_5!N49</f>
        <v>3.1116611063170545</v>
      </c>
      <c r="I49" s="117">
        <v>0</v>
      </c>
      <c r="J49" s="117">
        <v>0</v>
      </c>
      <c r="K49" s="293" t="s">
        <v>1035</v>
      </c>
      <c r="L49" s="117">
        <v>633</v>
      </c>
      <c r="M49" s="117">
        <v>498.2</v>
      </c>
      <c r="N49" s="293">
        <f>M49*100/'Pri Sec_outstanding_6'!H49</f>
        <v>0.75816315117076249</v>
      </c>
      <c r="O49" s="172">
        <v>32791</v>
      </c>
      <c r="P49" s="172">
        <v>8113.3099999999995</v>
      </c>
      <c r="Q49" s="173">
        <f>P49*100/'Pri Sec_outstanding_6'!P49</f>
        <v>3.5394904881518201</v>
      </c>
    </row>
    <row r="50" spans="1:17" ht="15" customHeight="1" x14ac:dyDescent="0.3">
      <c r="A50" s="142">
        <v>40</v>
      </c>
      <c r="B50" s="153" t="s">
        <v>1007</v>
      </c>
      <c r="C50" s="117">
        <v>10665</v>
      </c>
      <c r="D50" s="117">
        <v>1240.5899999999999</v>
      </c>
      <c r="E50" s="174">
        <f>D50*100/OutstandingAgri_4!L50</f>
        <v>6.3461508949444196</v>
      </c>
      <c r="F50" s="117">
        <v>77</v>
      </c>
      <c r="G50" s="117">
        <v>297.25</v>
      </c>
      <c r="H50" s="174">
        <f>G50*100/MSMEoutstanding_5!N50</f>
        <v>1.5604534633142508</v>
      </c>
      <c r="I50" s="117">
        <v>0</v>
      </c>
      <c r="J50" s="117">
        <v>0</v>
      </c>
      <c r="K50" s="293">
        <f>J50*100/'Pri Sec_outstanding_6'!F50</f>
        <v>0</v>
      </c>
      <c r="L50" s="117">
        <v>2</v>
      </c>
      <c r="M50" s="117">
        <v>13.02</v>
      </c>
      <c r="N50" s="293">
        <f>M50*100/'Pri Sec_outstanding_6'!H50</f>
        <v>0.75274909519790001</v>
      </c>
      <c r="O50" s="172">
        <v>14816</v>
      </c>
      <c r="P50" s="172">
        <v>1926.07</v>
      </c>
      <c r="Q50" s="173">
        <f>P50*100/'Pri Sec_outstanding_6'!P50</f>
        <v>4.6954973377302656</v>
      </c>
    </row>
    <row r="51" spans="1:17" ht="15" customHeight="1" x14ac:dyDescent="0.3">
      <c r="A51" s="170">
        <v>41</v>
      </c>
      <c r="B51" s="113" t="s">
        <v>52</v>
      </c>
      <c r="C51" s="117">
        <v>13015</v>
      </c>
      <c r="D51" s="117">
        <v>3629.6000000000008</v>
      </c>
      <c r="E51" s="174">
        <f>D51*100/OutstandingAgri_4!L51</f>
        <v>11.53760816507655</v>
      </c>
      <c r="F51" s="117">
        <v>3707</v>
      </c>
      <c r="G51" s="117">
        <v>1387.3</v>
      </c>
      <c r="H51" s="174">
        <f>G51*100/MSMEoutstanding_5!N51</f>
        <v>6.4215941087787405</v>
      </c>
      <c r="I51" s="117">
        <v>0</v>
      </c>
      <c r="J51" s="117">
        <v>0</v>
      </c>
      <c r="K51" s="293">
        <v>0</v>
      </c>
      <c r="L51" s="117">
        <v>2</v>
      </c>
      <c r="M51" s="117">
        <v>7.8500000000000005</v>
      </c>
      <c r="N51" s="293">
        <f>M51*100/'Pri Sec_outstanding_6'!H51</f>
        <v>4.1052191193389822</v>
      </c>
      <c r="O51" s="172">
        <v>19817</v>
      </c>
      <c r="P51" s="172">
        <v>5606.6299999999992</v>
      </c>
      <c r="Q51" s="173">
        <f>P51*100/'Pri Sec_outstanding_6'!P51</f>
        <v>9.9135236848419517</v>
      </c>
    </row>
    <row r="52" spans="1:17" ht="15" customHeight="1" x14ac:dyDescent="0.3">
      <c r="A52" s="142">
        <v>42</v>
      </c>
      <c r="B52" s="113" t="s">
        <v>53</v>
      </c>
      <c r="C52" s="117">
        <v>1705</v>
      </c>
      <c r="D52" s="117">
        <v>272.47000000000003</v>
      </c>
      <c r="E52" s="174">
        <f>D52*100/OutstandingAgri_4!L52</f>
        <v>2.235119438246489</v>
      </c>
      <c r="F52" s="117">
        <v>516</v>
      </c>
      <c r="G52" s="117">
        <v>86.01</v>
      </c>
      <c r="H52" s="174">
        <f>G52*100/MSMEoutstanding_5!N52</f>
        <v>0.65973716365945867</v>
      </c>
      <c r="I52" s="117">
        <v>0</v>
      </c>
      <c r="J52" s="117">
        <v>0</v>
      </c>
      <c r="K52" s="293">
        <v>0</v>
      </c>
      <c r="L52" s="117">
        <v>377</v>
      </c>
      <c r="M52" s="117">
        <v>177.11999999999998</v>
      </c>
      <c r="N52" s="293">
        <f>M52*100/'Pri Sec_outstanding_6'!H52</f>
        <v>0.73927185562160902</v>
      </c>
      <c r="O52" s="172">
        <v>2879</v>
      </c>
      <c r="P52" s="172">
        <v>566.43000000000006</v>
      </c>
      <c r="Q52" s="173">
        <f>P52*100/'Pri Sec_outstanding_6'!P52</f>
        <v>1.0750902409220993</v>
      </c>
    </row>
    <row r="53" spans="1:17" ht="15" customHeight="1" x14ac:dyDescent="0.3">
      <c r="A53" s="170">
        <v>43</v>
      </c>
      <c r="B53" s="113" t="s">
        <v>54</v>
      </c>
      <c r="C53" s="117">
        <v>6048</v>
      </c>
      <c r="D53" s="117">
        <v>1407.48</v>
      </c>
      <c r="E53" s="174">
        <f>D53*100/OutstandingAgri_4!L53</f>
        <v>11.899852126912139</v>
      </c>
      <c r="F53" s="117">
        <v>146</v>
      </c>
      <c r="G53" s="117">
        <v>438.65999999999997</v>
      </c>
      <c r="H53" s="174">
        <v>0</v>
      </c>
      <c r="I53" s="117">
        <v>0</v>
      </c>
      <c r="J53" s="117">
        <v>0</v>
      </c>
      <c r="K53" s="293">
        <v>0</v>
      </c>
      <c r="L53" s="117">
        <v>3</v>
      </c>
      <c r="M53" s="117">
        <v>34.79</v>
      </c>
      <c r="N53" s="293">
        <f>M53*100/'Pri Sec_outstanding_6'!H53</f>
        <v>6.8337622031467919</v>
      </c>
      <c r="O53" s="172">
        <v>12648</v>
      </c>
      <c r="P53" s="172">
        <v>3183.14</v>
      </c>
      <c r="Q53" s="173">
        <f>P53*100/'Pri Sec_outstanding_6'!P53</f>
        <v>9.8675396094696914</v>
      </c>
    </row>
    <row r="54" spans="1:17" s="138" customFormat="1" ht="15" customHeight="1" x14ac:dyDescent="0.3">
      <c r="A54" s="134"/>
      <c r="B54" s="120" t="s">
        <v>55</v>
      </c>
      <c r="C54" s="116">
        <f>SUM(C46:C53)</f>
        <v>92763</v>
      </c>
      <c r="D54" s="116">
        <f>SUM(D46:D53)</f>
        <v>28634.030000000002</v>
      </c>
      <c r="E54" s="175">
        <f>D54*100/OutstandingAgri_4!L54</f>
        <v>5.2843608403029236</v>
      </c>
      <c r="F54" s="116">
        <f>SUM(F46:F53)</f>
        <v>19301</v>
      </c>
      <c r="G54" s="116">
        <f>SUM(G46:G53)</f>
        <v>34909.170000000013</v>
      </c>
      <c r="H54" s="175">
        <f>G54*100/MSMEoutstanding_5!N54</f>
        <v>3.535059034712321</v>
      </c>
      <c r="I54" s="116">
        <f>SUM(I46:I53)</f>
        <v>31</v>
      </c>
      <c r="J54" s="116">
        <f>SUM(J46:J53)</f>
        <v>5.8</v>
      </c>
      <c r="K54" s="294">
        <f>J54*100/'Pri Sec_outstanding_6'!F54</f>
        <v>29.322548028311424</v>
      </c>
      <c r="L54" s="116">
        <f>SUM(L46:L53)</f>
        <v>1247</v>
      </c>
      <c r="M54" s="116">
        <f>SUM(M46:M53)</f>
        <v>2774.9399999999996</v>
      </c>
      <c r="N54" s="294">
        <f>M54*100/'Pri Sec_outstanding_6'!H54</f>
        <v>1.4305958114445292</v>
      </c>
      <c r="O54" s="116">
        <f>SUM(O46:O53)</f>
        <v>131012</v>
      </c>
      <c r="P54" s="116">
        <f>SUM(P46:P53)</f>
        <v>69266.329999999987</v>
      </c>
      <c r="Q54" s="343">
        <f>P54*100/'Pri Sec_outstanding_6'!P54</f>
        <v>3.894371230065639</v>
      </c>
    </row>
    <row r="55" spans="1:17" s="138" customFormat="1" ht="15" customHeight="1" x14ac:dyDescent="0.3">
      <c r="A55" s="168"/>
      <c r="B55" s="168" t="s">
        <v>5</v>
      </c>
      <c r="C55" s="116">
        <f>C54+C45+C43+C41</f>
        <v>1701097</v>
      </c>
      <c r="D55" s="116">
        <f>D54+D45+D43+D41</f>
        <v>2221465.7999999998</v>
      </c>
      <c r="E55" s="341">
        <f>D55*100/OutstandingAgri_4!L55</f>
        <v>11.35834121926583</v>
      </c>
      <c r="F55" s="116">
        <f>F54+F45+F43+F41</f>
        <v>376934</v>
      </c>
      <c r="G55" s="116">
        <f>G54+G45+G43+G41</f>
        <v>636554.42000000016</v>
      </c>
      <c r="H55" s="341">
        <f>G55*100/MSMEoutstanding_5!N55</f>
        <v>4.3752059722933012</v>
      </c>
      <c r="I55" s="116">
        <f>I54+I45+I43+I41</f>
        <v>6115</v>
      </c>
      <c r="J55" s="116">
        <f>J54+J45+J43+J41</f>
        <v>17815.530000000002</v>
      </c>
      <c r="K55" s="294">
        <f>J55*100/'Pri Sec_outstanding_6'!F55</f>
        <v>6.3796086914936279</v>
      </c>
      <c r="L55" s="116">
        <f>L54+L45+L43+L41</f>
        <v>302146</v>
      </c>
      <c r="M55" s="116">
        <f>M54+M45+M43+M41</f>
        <v>196864.92</v>
      </c>
      <c r="N55" s="294">
        <f>M55*100/'Pri Sec_outstanding_6'!H55</f>
        <v>4.6020439951704191</v>
      </c>
      <c r="O55" s="116">
        <f>O54+O45+O43+O41</f>
        <v>1869827</v>
      </c>
      <c r="P55" s="116">
        <f>P54+P45+P43+P41</f>
        <v>3118274.4800000004</v>
      </c>
      <c r="Q55" s="343">
        <f>P55*100/'Pri Sec_outstanding_6'!P55</f>
        <v>7.9208068048444202</v>
      </c>
    </row>
    <row r="56" spans="1:17" ht="12.75" customHeight="1" x14ac:dyDescent="0.3">
      <c r="A56" s="165"/>
      <c r="B56" s="165"/>
      <c r="C56" s="165"/>
      <c r="D56" s="165"/>
      <c r="E56" s="177"/>
      <c r="F56" s="177"/>
      <c r="G56" s="177"/>
      <c r="H56" s="165" t="s">
        <v>1087</v>
      </c>
      <c r="I56" s="177"/>
      <c r="J56" s="177"/>
      <c r="K56" s="177"/>
      <c r="L56" s="165"/>
      <c r="M56" s="165"/>
      <c r="N56" s="295"/>
      <c r="O56" s="165"/>
      <c r="P56" s="165"/>
      <c r="Q56" s="163"/>
    </row>
    <row r="57" spans="1:17" ht="12.75" customHeight="1" x14ac:dyDescent="0.3">
      <c r="A57" s="164"/>
      <c r="B57" s="164"/>
      <c r="C57" s="164"/>
      <c r="D57" s="166"/>
      <c r="E57" s="166"/>
      <c r="F57" s="166"/>
      <c r="G57" s="166"/>
      <c r="H57" s="166"/>
      <c r="I57" s="166"/>
      <c r="J57" s="166"/>
      <c r="K57" s="166"/>
      <c r="L57" s="164"/>
      <c r="M57" s="166"/>
      <c r="N57" s="163"/>
      <c r="O57" s="164"/>
      <c r="P57" s="166"/>
      <c r="Q57" s="163"/>
    </row>
    <row r="58" spans="1:17" ht="12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</row>
    <row r="59" spans="1:17" ht="12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3"/>
      <c r="O59" s="164"/>
      <c r="P59" s="164"/>
      <c r="Q59" s="163"/>
    </row>
    <row r="60" spans="1:17" ht="12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3"/>
      <c r="O60" s="164"/>
      <c r="P60" s="164"/>
      <c r="Q60" s="163"/>
    </row>
    <row r="61" spans="1:17" ht="12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3"/>
      <c r="O61" s="164"/>
      <c r="P61" s="164"/>
      <c r="Q61" s="163"/>
    </row>
    <row r="62" spans="1:17" ht="12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3"/>
      <c r="O62" s="164"/>
      <c r="P62" s="164"/>
      <c r="Q62" s="163"/>
    </row>
    <row r="63" spans="1:17" ht="12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3"/>
      <c r="O63" s="164"/>
      <c r="P63" s="164"/>
      <c r="Q63" s="163"/>
    </row>
    <row r="64" spans="1:17" ht="12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3"/>
      <c r="O64" s="164"/>
      <c r="P64" s="164"/>
      <c r="Q64" s="163"/>
    </row>
    <row r="65" spans="1:17" ht="12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3"/>
      <c r="O65" s="164"/>
      <c r="P65" s="164"/>
      <c r="Q65" s="163"/>
    </row>
    <row r="66" spans="1:17" ht="12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3"/>
      <c r="O66" s="164"/>
      <c r="P66" s="164"/>
      <c r="Q66" s="163"/>
    </row>
    <row r="67" spans="1:17" ht="12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3"/>
      <c r="O67" s="164"/>
      <c r="P67" s="164"/>
      <c r="Q67" s="163"/>
    </row>
    <row r="68" spans="1:17" ht="12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3"/>
      <c r="O68" s="164"/>
      <c r="P68" s="164"/>
      <c r="Q68" s="163"/>
    </row>
    <row r="69" spans="1:17" ht="12.75" customHeight="1" x14ac:dyDescent="0.3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3"/>
      <c r="O69" s="164"/>
      <c r="P69" s="164"/>
      <c r="Q69" s="163"/>
    </row>
    <row r="70" spans="1:17" ht="12.75" customHeight="1" x14ac:dyDescent="0.3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3"/>
      <c r="O70" s="164"/>
      <c r="P70" s="164"/>
      <c r="Q70" s="163"/>
    </row>
    <row r="71" spans="1:17" ht="12.75" customHeight="1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3"/>
      <c r="O71" s="164"/>
      <c r="P71" s="164"/>
      <c r="Q71" s="163"/>
    </row>
    <row r="72" spans="1:17" ht="12.75" customHeight="1" x14ac:dyDescent="0.3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3"/>
      <c r="O72" s="164"/>
      <c r="P72" s="164"/>
      <c r="Q72" s="163"/>
    </row>
    <row r="73" spans="1:17" ht="12.75" customHeight="1" x14ac:dyDescent="0.3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3"/>
      <c r="O73" s="164"/>
      <c r="P73" s="164"/>
      <c r="Q73" s="163"/>
    </row>
    <row r="74" spans="1:17" ht="12.75" customHeight="1" x14ac:dyDescent="0.3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3"/>
      <c r="O74" s="164"/>
      <c r="P74" s="164"/>
      <c r="Q74" s="163"/>
    </row>
    <row r="75" spans="1:17" ht="12.75" customHeight="1" x14ac:dyDescent="0.3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3"/>
      <c r="O75" s="164"/>
      <c r="P75" s="164"/>
      <c r="Q75" s="163"/>
    </row>
    <row r="76" spans="1:17" ht="12.75" customHeight="1" x14ac:dyDescent="0.3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3"/>
      <c r="O76" s="164"/>
      <c r="P76" s="164"/>
      <c r="Q76" s="163"/>
    </row>
    <row r="77" spans="1:17" ht="12.75" customHeight="1" x14ac:dyDescent="0.3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3"/>
      <c r="O77" s="164"/>
      <c r="P77" s="164"/>
      <c r="Q77" s="163"/>
    </row>
    <row r="78" spans="1:17" ht="12.75" customHeight="1" x14ac:dyDescent="0.3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3"/>
      <c r="O78" s="164"/>
      <c r="P78" s="164"/>
      <c r="Q78" s="163"/>
    </row>
    <row r="79" spans="1:17" ht="12.75" customHeight="1" x14ac:dyDescent="0.3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3"/>
      <c r="O79" s="164"/>
      <c r="P79" s="164"/>
      <c r="Q79" s="163"/>
    </row>
    <row r="80" spans="1:17" ht="12.75" customHeight="1" x14ac:dyDescent="0.3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3"/>
      <c r="O80" s="164"/>
      <c r="P80" s="164"/>
      <c r="Q80" s="163"/>
    </row>
    <row r="81" spans="1:17" ht="12.75" customHeight="1" x14ac:dyDescent="0.3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3"/>
      <c r="O81" s="164"/>
      <c r="P81" s="164"/>
      <c r="Q81" s="163"/>
    </row>
    <row r="82" spans="1:17" ht="12.75" customHeight="1" x14ac:dyDescent="0.3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3"/>
      <c r="O82" s="164"/>
      <c r="P82" s="164"/>
      <c r="Q82" s="163"/>
    </row>
    <row r="83" spans="1:17" ht="12.75" customHeight="1" x14ac:dyDescent="0.3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3"/>
      <c r="O83" s="164"/>
      <c r="P83" s="164"/>
      <c r="Q83" s="163"/>
    </row>
    <row r="84" spans="1:17" ht="12.75" customHeight="1" x14ac:dyDescent="0.3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3"/>
      <c r="O84" s="164"/>
      <c r="P84" s="164"/>
      <c r="Q84" s="163"/>
    </row>
    <row r="85" spans="1:17" ht="12.75" customHeight="1" x14ac:dyDescent="0.3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3"/>
      <c r="O85" s="164"/>
      <c r="P85" s="164"/>
      <c r="Q85" s="163"/>
    </row>
    <row r="86" spans="1:17" ht="12.75" customHeight="1" x14ac:dyDescent="0.3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3"/>
      <c r="O86" s="164"/>
      <c r="P86" s="164"/>
      <c r="Q86" s="163"/>
    </row>
    <row r="87" spans="1:17" ht="12.75" customHeight="1" x14ac:dyDescent="0.3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3"/>
      <c r="O87" s="164"/>
      <c r="P87" s="164"/>
      <c r="Q87" s="163"/>
    </row>
    <row r="88" spans="1:17" ht="12.75" customHeight="1" x14ac:dyDescent="0.3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3"/>
      <c r="O88" s="164"/>
      <c r="P88" s="164"/>
      <c r="Q88" s="163"/>
    </row>
    <row r="89" spans="1:17" ht="12.75" customHeight="1" x14ac:dyDescent="0.3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3"/>
      <c r="O89" s="164"/>
      <c r="P89" s="164"/>
      <c r="Q89" s="163"/>
    </row>
    <row r="90" spans="1:17" ht="12.75" customHeight="1" x14ac:dyDescent="0.3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3"/>
      <c r="O90" s="164"/>
      <c r="P90" s="164"/>
      <c r="Q90" s="163"/>
    </row>
    <row r="91" spans="1:17" ht="12.75" customHeight="1" x14ac:dyDescent="0.3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3"/>
      <c r="O91" s="164"/>
      <c r="P91" s="164"/>
      <c r="Q91" s="163"/>
    </row>
    <row r="92" spans="1:17" ht="12.75" customHeight="1" x14ac:dyDescent="0.3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3"/>
      <c r="O92" s="164"/>
      <c r="P92" s="164"/>
      <c r="Q92" s="163"/>
    </row>
    <row r="93" spans="1:17" ht="12.75" customHeight="1" x14ac:dyDescent="0.3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3"/>
      <c r="O93" s="164"/>
      <c r="P93" s="164"/>
      <c r="Q93" s="163"/>
    </row>
    <row r="94" spans="1:17" ht="12.75" customHeight="1" x14ac:dyDescent="0.3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3"/>
      <c r="O94" s="164"/>
      <c r="P94" s="164"/>
      <c r="Q94" s="163"/>
    </row>
    <row r="95" spans="1:17" ht="12.75" customHeight="1" x14ac:dyDescent="0.3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3"/>
      <c r="O95" s="164"/>
      <c r="P95" s="164"/>
      <c r="Q95" s="163"/>
    </row>
    <row r="96" spans="1:17" ht="12.75" customHeight="1" x14ac:dyDescent="0.3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3"/>
      <c r="O96" s="164"/>
      <c r="P96" s="164"/>
      <c r="Q96" s="163"/>
    </row>
    <row r="97" spans="1:17" ht="12.75" customHeight="1" x14ac:dyDescent="0.3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3"/>
      <c r="O97" s="164"/>
      <c r="P97" s="164"/>
      <c r="Q97" s="163"/>
    </row>
    <row r="98" spans="1:17" ht="12.75" customHeight="1" x14ac:dyDescent="0.3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3"/>
      <c r="O98" s="164"/>
      <c r="P98" s="164"/>
      <c r="Q98" s="163"/>
    </row>
  </sheetData>
  <mergeCells count="9">
    <mergeCell ref="A4:A5"/>
    <mergeCell ref="B4:B5"/>
    <mergeCell ref="A1:P1"/>
    <mergeCell ref="A2:P2"/>
    <mergeCell ref="C4:E4"/>
    <mergeCell ref="F4:H4"/>
    <mergeCell ref="L4:N4"/>
    <mergeCell ref="I4:K4"/>
    <mergeCell ref="O4:Q4"/>
  </mergeCells>
  <pageMargins left="1.1811023622047245" right="0" top="0.74803149606299213" bottom="0.23622047244094491" header="0" footer="0"/>
  <pageSetup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8BFDF"/>
  </sheetPr>
  <dimension ref="A1:M98"/>
  <sheetViews>
    <sheetView view="pageBreakPreview" zoomScale="60" zoomScaleNormal="100" workbookViewId="0">
      <pane xSplit="1" ySplit="5" topLeftCell="B25" activePane="bottomRight" state="frozen"/>
      <selection pane="topRight" activeCell="B1" sqref="B1"/>
      <selection pane="bottomLeft" activeCell="A6" sqref="A6"/>
      <selection pane="bottomRight" activeCell="F56" sqref="F56"/>
    </sheetView>
  </sheetViews>
  <sheetFormatPr defaultColWidth="14.296875" defaultRowHeight="15" customHeight="1" x14ac:dyDescent="0.3"/>
  <cols>
    <col min="1" max="1" width="4.59765625" style="96" customWidth="1"/>
    <col min="2" max="2" width="27.3984375" style="96" customWidth="1"/>
    <col min="3" max="3" width="9.8984375" style="96" customWidth="1"/>
    <col min="4" max="4" width="10.19921875" style="96" customWidth="1"/>
    <col min="5" max="8" width="9" style="96" customWidth="1"/>
    <col min="9" max="9" width="8.8984375" style="96" customWidth="1"/>
    <col min="10" max="10" width="9" style="96" customWidth="1"/>
    <col min="11" max="11" width="8.09765625" style="96" customWidth="1"/>
    <col min="12" max="16384" width="14.296875" style="96"/>
  </cols>
  <sheetData>
    <row r="1" spans="1:11" ht="15.75" customHeight="1" x14ac:dyDescent="0.3">
      <c r="A1" s="520" t="s">
        <v>1063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</row>
    <row r="2" spans="1:11" ht="12.75" customHeight="1" x14ac:dyDescent="0.3">
      <c r="A2" s="524" t="s">
        <v>155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</row>
    <row r="3" spans="1:11" ht="12.75" customHeight="1" x14ac:dyDescent="0.3">
      <c r="A3" s="184"/>
      <c r="B3" s="185" t="s">
        <v>60</v>
      </c>
      <c r="C3" s="185"/>
      <c r="D3" s="185"/>
      <c r="E3" s="183"/>
      <c r="F3" s="183"/>
      <c r="G3" s="526" t="s">
        <v>156</v>
      </c>
      <c r="H3" s="527"/>
      <c r="I3" s="183"/>
      <c r="J3" s="183"/>
      <c r="K3" s="183"/>
    </row>
    <row r="4" spans="1:11" ht="24.75" customHeight="1" x14ac:dyDescent="0.3">
      <c r="A4" s="469" t="s">
        <v>67</v>
      </c>
      <c r="B4" s="469" t="s">
        <v>1</v>
      </c>
      <c r="C4" s="449" t="s">
        <v>133</v>
      </c>
      <c r="D4" s="525"/>
      <c r="E4" s="449" t="s">
        <v>134</v>
      </c>
      <c r="F4" s="525"/>
      <c r="G4" s="449" t="s">
        <v>138</v>
      </c>
      <c r="H4" s="525"/>
      <c r="I4" s="449" t="s">
        <v>157</v>
      </c>
      <c r="J4" s="525"/>
      <c r="K4" s="112" t="s">
        <v>151</v>
      </c>
    </row>
    <row r="5" spans="1:11" ht="15" customHeight="1" x14ac:dyDescent="0.3">
      <c r="A5" s="528"/>
      <c r="B5" s="528"/>
      <c r="C5" s="112" t="s">
        <v>82</v>
      </c>
      <c r="D5" s="112" t="s">
        <v>83</v>
      </c>
      <c r="E5" s="112" t="s">
        <v>82</v>
      </c>
      <c r="F5" s="112" t="s">
        <v>83</v>
      </c>
      <c r="G5" s="112" t="s">
        <v>82</v>
      </c>
      <c r="H5" s="112" t="s">
        <v>83</v>
      </c>
      <c r="I5" s="112" t="s">
        <v>82</v>
      </c>
      <c r="J5" s="112" t="s">
        <v>83</v>
      </c>
      <c r="K5" s="112" t="s">
        <v>83</v>
      </c>
    </row>
    <row r="6" spans="1:11" ht="12.75" customHeight="1" x14ac:dyDescent="0.3">
      <c r="A6" s="142">
        <v>1</v>
      </c>
      <c r="B6" s="113" t="s">
        <v>6</v>
      </c>
      <c r="C6" s="113">
        <v>1</v>
      </c>
      <c r="D6" s="113">
        <v>3.18</v>
      </c>
      <c r="E6" s="113">
        <v>188</v>
      </c>
      <c r="F6" s="113">
        <v>2219.1</v>
      </c>
      <c r="G6" s="113">
        <v>3923</v>
      </c>
      <c r="H6" s="113">
        <v>44892.629999999976</v>
      </c>
      <c r="I6" s="113">
        <v>11379</v>
      </c>
      <c r="J6" s="113">
        <v>59393.22</v>
      </c>
      <c r="K6" s="181">
        <f>J6*100/NPS_OS_8!N6</f>
        <v>5.6259019876080023</v>
      </c>
    </row>
    <row r="7" spans="1:11" ht="12.75" customHeight="1" x14ac:dyDescent="0.3">
      <c r="A7" s="142">
        <v>2</v>
      </c>
      <c r="B7" s="113" t="s">
        <v>7</v>
      </c>
      <c r="C7" s="113">
        <v>0</v>
      </c>
      <c r="D7" s="113">
        <v>0</v>
      </c>
      <c r="E7" s="113">
        <v>49</v>
      </c>
      <c r="F7" s="113">
        <v>212.62</v>
      </c>
      <c r="G7" s="113">
        <v>18294</v>
      </c>
      <c r="H7" s="113">
        <v>32623.289999999994</v>
      </c>
      <c r="I7" s="113">
        <v>20111</v>
      </c>
      <c r="J7" s="113">
        <v>34768.36</v>
      </c>
      <c r="K7" s="181">
        <f>J7*100/NPS_OS_8!N7</f>
        <v>2.2872144398625567</v>
      </c>
    </row>
    <row r="8" spans="1:11" ht="12.75" customHeight="1" x14ac:dyDescent="0.3">
      <c r="A8" s="142">
        <v>3</v>
      </c>
      <c r="B8" s="113" t="s">
        <v>8</v>
      </c>
      <c r="C8" s="113">
        <v>0</v>
      </c>
      <c r="D8" s="113">
        <v>0</v>
      </c>
      <c r="E8" s="113">
        <v>20</v>
      </c>
      <c r="F8" s="113">
        <v>608.30000000000007</v>
      </c>
      <c r="G8" s="113">
        <v>34</v>
      </c>
      <c r="H8" s="113">
        <v>14.02</v>
      </c>
      <c r="I8" s="113">
        <v>14294</v>
      </c>
      <c r="J8" s="113">
        <v>2764.0999999999985</v>
      </c>
      <c r="K8" s="181">
        <f>J8*100/NPS_OS_8!N8</f>
        <v>0.77070638735500563</v>
      </c>
    </row>
    <row r="9" spans="1:11" ht="12.75" customHeight="1" x14ac:dyDescent="0.3">
      <c r="A9" s="142">
        <v>4</v>
      </c>
      <c r="B9" s="113" t="s">
        <v>9</v>
      </c>
      <c r="C9" s="113">
        <v>1</v>
      </c>
      <c r="D9" s="113">
        <v>0.2</v>
      </c>
      <c r="E9" s="113">
        <v>422</v>
      </c>
      <c r="F9" s="113">
        <v>2312.52</v>
      </c>
      <c r="G9" s="113">
        <v>7187</v>
      </c>
      <c r="H9" s="113">
        <v>14234.730000000003</v>
      </c>
      <c r="I9" s="113">
        <v>8638</v>
      </c>
      <c r="J9" s="113">
        <v>17904.71</v>
      </c>
      <c r="K9" s="181">
        <f>J9*100/NPS_OS_8!N9</f>
        <v>1.1972688961447326</v>
      </c>
    </row>
    <row r="10" spans="1:11" ht="12" customHeight="1" x14ac:dyDescent="0.3">
      <c r="A10" s="142">
        <v>5</v>
      </c>
      <c r="B10" s="113" t="s">
        <v>10</v>
      </c>
      <c r="C10" s="113">
        <v>1</v>
      </c>
      <c r="D10" s="113">
        <v>0.35</v>
      </c>
      <c r="E10" s="113">
        <v>36</v>
      </c>
      <c r="F10" s="113">
        <v>388.9</v>
      </c>
      <c r="G10" s="113">
        <v>654</v>
      </c>
      <c r="H10" s="113">
        <v>37573.98000000001</v>
      </c>
      <c r="I10" s="113">
        <v>3402</v>
      </c>
      <c r="J10" s="113">
        <v>41783.46</v>
      </c>
      <c r="K10" s="181">
        <f>J10*100/NPS_OS_8!N10</f>
        <v>5.0705977364701909</v>
      </c>
    </row>
    <row r="11" spans="1:11" ht="12.75" customHeight="1" x14ac:dyDescent="0.3">
      <c r="A11" s="142">
        <v>6</v>
      </c>
      <c r="B11" s="113" t="s">
        <v>11</v>
      </c>
      <c r="C11" s="113">
        <v>0</v>
      </c>
      <c r="D11" s="113">
        <v>0</v>
      </c>
      <c r="E11" s="113">
        <v>326</v>
      </c>
      <c r="F11" s="113">
        <v>476.94000000000005</v>
      </c>
      <c r="G11" s="113">
        <v>887</v>
      </c>
      <c r="H11" s="113">
        <v>486.21</v>
      </c>
      <c r="I11" s="113">
        <v>1956</v>
      </c>
      <c r="J11" s="113">
        <v>2499.9499999999994</v>
      </c>
      <c r="K11" s="181">
        <f>J11*100/NPS_OS_8!N11</f>
        <v>0.31845317930013944</v>
      </c>
    </row>
    <row r="12" spans="1:11" ht="12.75" customHeight="1" x14ac:dyDescent="0.3">
      <c r="A12" s="142">
        <v>7</v>
      </c>
      <c r="B12" s="113" t="s">
        <v>12</v>
      </c>
      <c r="C12" s="113">
        <v>7</v>
      </c>
      <c r="D12" s="113">
        <v>7.7900000000000009</v>
      </c>
      <c r="E12" s="113">
        <v>295</v>
      </c>
      <c r="F12" s="113">
        <v>366.86000000000007</v>
      </c>
      <c r="G12" s="113">
        <v>2206</v>
      </c>
      <c r="H12" s="113">
        <v>3506.81</v>
      </c>
      <c r="I12" s="113">
        <v>2653</v>
      </c>
      <c r="J12" s="113">
        <v>4505.8700000000008</v>
      </c>
      <c r="K12" s="181">
        <f>J12*100/NPS_OS_8!N12</f>
        <v>1.2048053923789503</v>
      </c>
    </row>
    <row r="13" spans="1:11" ht="12.75" customHeight="1" x14ac:dyDescent="0.3">
      <c r="A13" s="142">
        <v>8</v>
      </c>
      <c r="B13" s="113" t="s">
        <v>967</v>
      </c>
      <c r="C13" s="113">
        <v>0</v>
      </c>
      <c r="D13" s="113">
        <v>0</v>
      </c>
      <c r="E13" s="113">
        <v>13</v>
      </c>
      <c r="F13" s="113">
        <v>0</v>
      </c>
      <c r="G13" s="113">
        <v>316</v>
      </c>
      <c r="H13" s="113">
        <v>324.35000000000008</v>
      </c>
      <c r="I13" s="113">
        <v>569</v>
      </c>
      <c r="J13" s="113">
        <v>331.16</v>
      </c>
      <c r="K13" s="181">
        <f>J13*100/NPS_OS_8!N13</f>
        <v>0.74890934818246546</v>
      </c>
    </row>
    <row r="14" spans="1:11" ht="12.75" customHeight="1" x14ac:dyDescent="0.3">
      <c r="A14" s="142">
        <v>9</v>
      </c>
      <c r="B14" s="113" t="s">
        <v>13</v>
      </c>
      <c r="C14" s="113">
        <v>1</v>
      </c>
      <c r="D14" s="113">
        <v>12.51</v>
      </c>
      <c r="E14" s="113">
        <v>175</v>
      </c>
      <c r="F14" s="113">
        <v>2296.2400000000002</v>
      </c>
      <c r="G14" s="113">
        <v>4837</v>
      </c>
      <c r="H14" s="113">
        <v>20095.879999999994</v>
      </c>
      <c r="I14" s="113">
        <v>5919</v>
      </c>
      <c r="J14" s="113">
        <v>25572.489999999987</v>
      </c>
      <c r="K14" s="181">
        <f>J14*100/NPS_OS_8!N14</f>
        <v>1.1788919829984641</v>
      </c>
    </row>
    <row r="15" spans="1:11" ht="12.75" customHeight="1" x14ac:dyDescent="0.3">
      <c r="A15" s="142">
        <v>10</v>
      </c>
      <c r="B15" s="113" t="s">
        <v>14</v>
      </c>
      <c r="C15" s="113">
        <v>5</v>
      </c>
      <c r="D15" s="113">
        <v>269.46000000000004</v>
      </c>
      <c r="E15" s="113">
        <v>814</v>
      </c>
      <c r="F15" s="113">
        <v>2572.8599999999997</v>
      </c>
      <c r="G15" s="113">
        <v>136111</v>
      </c>
      <c r="H15" s="113">
        <v>33536.730000000003</v>
      </c>
      <c r="I15" s="113">
        <v>139827</v>
      </c>
      <c r="J15" s="113">
        <v>38828.010000000024</v>
      </c>
      <c r="K15" s="181">
        <f>J15*100/NPS_OS_8!N15</f>
        <v>0.52029317389883034</v>
      </c>
    </row>
    <row r="16" spans="1:11" ht="12.75" customHeight="1" x14ac:dyDescent="0.3">
      <c r="A16" s="142">
        <v>11</v>
      </c>
      <c r="B16" s="113" t="s">
        <v>15</v>
      </c>
      <c r="C16" s="113">
        <v>0</v>
      </c>
      <c r="D16" s="113">
        <v>0</v>
      </c>
      <c r="E16" s="113">
        <v>21</v>
      </c>
      <c r="F16" s="113">
        <v>613.93000000000006</v>
      </c>
      <c r="G16" s="113">
        <v>683</v>
      </c>
      <c r="H16" s="113">
        <v>30550.83</v>
      </c>
      <c r="I16" s="113">
        <v>868</v>
      </c>
      <c r="J16" s="113">
        <v>31263.999999999996</v>
      </c>
      <c r="K16" s="181">
        <f>J16*100/NPS_OS_8!N16</f>
        <v>6.5727056791843488</v>
      </c>
    </row>
    <row r="17" spans="1:11" ht="12.75" customHeight="1" x14ac:dyDescent="0.3">
      <c r="A17" s="142">
        <v>12</v>
      </c>
      <c r="B17" s="113" t="s">
        <v>16</v>
      </c>
      <c r="C17" s="113">
        <v>5</v>
      </c>
      <c r="D17" s="113">
        <v>36.6</v>
      </c>
      <c r="E17" s="113">
        <v>3284</v>
      </c>
      <c r="F17" s="113">
        <v>2707.0600000000018</v>
      </c>
      <c r="G17" s="113">
        <v>31274</v>
      </c>
      <c r="H17" s="113">
        <v>69944.58</v>
      </c>
      <c r="I17" s="113">
        <v>37553</v>
      </c>
      <c r="J17" s="113">
        <v>87493.490000000049</v>
      </c>
      <c r="K17" s="181">
        <f>J17*100/NPS_OS_8!N17</f>
        <v>9.374680600957241</v>
      </c>
    </row>
    <row r="18" spans="1:11" s="297" customFormat="1" ht="12.75" customHeight="1" x14ac:dyDescent="0.3">
      <c r="A18" s="134"/>
      <c r="B18" s="120" t="s">
        <v>17</v>
      </c>
      <c r="C18" s="120">
        <f>SUM(C6:C17)</f>
        <v>21</v>
      </c>
      <c r="D18" s="120">
        <f t="shared" ref="D18:J18" si="0">SUM(D6:D17)</f>
        <v>330.09000000000003</v>
      </c>
      <c r="E18" s="120">
        <f t="shared" si="0"/>
        <v>5643</v>
      </c>
      <c r="F18" s="120">
        <f t="shared" si="0"/>
        <v>14775.330000000002</v>
      </c>
      <c r="G18" s="120">
        <f t="shared" si="0"/>
        <v>206406</v>
      </c>
      <c r="H18" s="120">
        <f t="shared" si="0"/>
        <v>287784.04000000004</v>
      </c>
      <c r="I18" s="120">
        <f t="shared" si="0"/>
        <v>247169</v>
      </c>
      <c r="J18" s="120">
        <f t="shared" si="0"/>
        <v>347108.82000000007</v>
      </c>
      <c r="K18" s="182">
        <f>J18*100/NPS_OS_8!N18</f>
        <v>1.983696146482689</v>
      </c>
    </row>
    <row r="19" spans="1:11" ht="12.75" customHeight="1" x14ac:dyDescent="0.3">
      <c r="A19" s="142">
        <v>13</v>
      </c>
      <c r="B19" s="113" t="s">
        <v>18</v>
      </c>
      <c r="C19" s="113">
        <v>0</v>
      </c>
      <c r="D19" s="113">
        <v>0</v>
      </c>
      <c r="E19" s="113">
        <v>29</v>
      </c>
      <c r="F19" s="113">
        <v>1011.4699999999999</v>
      </c>
      <c r="G19" s="113">
        <v>7629</v>
      </c>
      <c r="H19" s="113">
        <v>17732.490000000002</v>
      </c>
      <c r="I19" s="113">
        <v>13389</v>
      </c>
      <c r="J19" s="113">
        <v>21608.940000000006</v>
      </c>
      <c r="K19" s="181">
        <f>J19*100/NPS_OS_8!N19</f>
        <v>1.6821299827459182</v>
      </c>
    </row>
    <row r="20" spans="1:11" ht="12.75" customHeight="1" x14ac:dyDescent="0.3">
      <c r="A20" s="142">
        <v>14</v>
      </c>
      <c r="B20" s="113" t="s">
        <v>19</v>
      </c>
      <c r="C20" s="113">
        <v>268</v>
      </c>
      <c r="D20" s="113">
        <v>2103.8599999999997</v>
      </c>
      <c r="E20" s="113">
        <v>650</v>
      </c>
      <c r="F20" s="113">
        <v>3437.2700000000004</v>
      </c>
      <c r="G20" s="113">
        <v>0</v>
      </c>
      <c r="H20" s="113">
        <v>0</v>
      </c>
      <c r="I20" s="113">
        <v>8772</v>
      </c>
      <c r="J20" s="113">
        <v>11756.24</v>
      </c>
      <c r="K20" s="181">
        <f>J20*100/NPS_OS_8!N20</f>
        <v>3.1822017750292617</v>
      </c>
    </row>
    <row r="21" spans="1:11" ht="12.75" customHeight="1" x14ac:dyDescent="0.3">
      <c r="A21" s="142">
        <v>15</v>
      </c>
      <c r="B21" s="113" t="s">
        <v>20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81">
        <f>J21*100/NPS_OS_8!N21</f>
        <v>0</v>
      </c>
    </row>
    <row r="22" spans="1:11" ht="12.75" customHeight="1" x14ac:dyDescent="0.3">
      <c r="A22" s="142">
        <v>16</v>
      </c>
      <c r="B22" s="113" t="s">
        <v>21</v>
      </c>
      <c r="C22" s="113">
        <v>0</v>
      </c>
      <c r="D22" s="113">
        <v>0</v>
      </c>
      <c r="E22" s="113">
        <v>1</v>
      </c>
      <c r="F22" s="113">
        <v>69.8</v>
      </c>
      <c r="G22" s="113">
        <v>3</v>
      </c>
      <c r="H22" s="113">
        <v>28.45</v>
      </c>
      <c r="I22" s="113">
        <v>5</v>
      </c>
      <c r="J22" s="113">
        <v>103.47</v>
      </c>
      <c r="K22" s="181">
        <v>0</v>
      </c>
    </row>
    <row r="23" spans="1:11" ht="12.75" customHeight="1" x14ac:dyDescent="0.3">
      <c r="A23" s="142">
        <v>17</v>
      </c>
      <c r="B23" s="113" t="s">
        <v>22</v>
      </c>
      <c r="C23" s="113">
        <v>1</v>
      </c>
      <c r="D23" s="113">
        <v>12.15</v>
      </c>
      <c r="E23" s="113">
        <v>33</v>
      </c>
      <c r="F23" s="113">
        <v>625.45000000000005</v>
      </c>
      <c r="G23" s="113">
        <v>116</v>
      </c>
      <c r="H23" s="113">
        <v>855.52</v>
      </c>
      <c r="I23" s="113">
        <v>167</v>
      </c>
      <c r="J23" s="113">
        <v>1533.8700000000003</v>
      </c>
      <c r="K23" s="181">
        <f>J23*100/NPS_OS_8!N23</f>
        <v>1.3536773989258271</v>
      </c>
    </row>
    <row r="24" spans="1:11" ht="12.75" customHeight="1" x14ac:dyDescent="0.3">
      <c r="A24" s="142">
        <v>18</v>
      </c>
      <c r="B24" s="113" t="s">
        <v>23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81">
        <f>J24*100/NPS_OS_8!N24</f>
        <v>0</v>
      </c>
    </row>
    <row r="25" spans="1:11" ht="12.75" customHeight="1" x14ac:dyDescent="0.3">
      <c r="A25" s="142">
        <v>19</v>
      </c>
      <c r="B25" s="113" t="s">
        <v>24</v>
      </c>
      <c r="C25" s="113">
        <v>0</v>
      </c>
      <c r="D25" s="113">
        <v>0</v>
      </c>
      <c r="E25" s="113">
        <v>1</v>
      </c>
      <c r="F25" s="113">
        <v>1.02</v>
      </c>
      <c r="G25" s="113">
        <v>146</v>
      </c>
      <c r="H25" s="113">
        <v>207.21000000000004</v>
      </c>
      <c r="I25" s="113">
        <v>169</v>
      </c>
      <c r="J25" s="113">
        <v>245.90999999999997</v>
      </c>
      <c r="K25" s="181">
        <f>J25*100/NPS_OS_8!N25</f>
        <v>0.3926845162919122</v>
      </c>
    </row>
    <row r="26" spans="1:11" ht="12.75" customHeight="1" x14ac:dyDescent="0.3">
      <c r="A26" s="142">
        <v>20</v>
      </c>
      <c r="B26" s="113" t="s">
        <v>25</v>
      </c>
      <c r="C26" s="113">
        <v>2</v>
      </c>
      <c r="D26" s="113">
        <v>1.9</v>
      </c>
      <c r="E26" s="113">
        <v>228</v>
      </c>
      <c r="F26" s="113">
        <v>2119.83</v>
      </c>
      <c r="G26" s="113">
        <v>23766</v>
      </c>
      <c r="H26" s="113">
        <v>20260.359999999993</v>
      </c>
      <c r="I26" s="113">
        <v>26145</v>
      </c>
      <c r="J26" s="113">
        <v>28656.520000000011</v>
      </c>
      <c r="K26" s="181">
        <f>J26*100/NPS_OS_8!N26</f>
        <v>0.95560206828204441</v>
      </c>
    </row>
    <row r="27" spans="1:11" ht="12.75" customHeight="1" x14ac:dyDescent="0.3">
      <c r="A27" s="142">
        <v>21</v>
      </c>
      <c r="B27" s="113" t="s">
        <v>26</v>
      </c>
      <c r="C27" s="113">
        <v>3</v>
      </c>
      <c r="D27" s="113">
        <v>70.17</v>
      </c>
      <c r="E27" s="113">
        <v>119</v>
      </c>
      <c r="F27" s="113">
        <v>2343.8700000000003</v>
      </c>
      <c r="G27" s="113">
        <v>10134</v>
      </c>
      <c r="H27" s="113">
        <v>18137.720000000008</v>
      </c>
      <c r="I27" s="113">
        <v>11107</v>
      </c>
      <c r="J27" s="113">
        <v>23450.620000000003</v>
      </c>
      <c r="K27" s="181">
        <f>J27*100/NPS_OS_8!N27</f>
        <v>1.3635425356779503</v>
      </c>
    </row>
    <row r="28" spans="1:11" ht="12.75" customHeight="1" x14ac:dyDescent="0.3">
      <c r="A28" s="142">
        <v>22</v>
      </c>
      <c r="B28" s="113" t="s">
        <v>27</v>
      </c>
      <c r="C28" s="113">
        <v>0</v>
      </c>
      <c r="D28" s="113">
        <v>0</v>
      </c>
      <c r="E28" s="113">
        <v>15</v>
      </c>
      <c r="F28" s="113">
        <v>72.31</v>
      </c>
      <c r="G28" s="113">
        <v>7882</v>
      </c>
      <c r="H28" s="113">
        <v>6060.5100000000011</v>
      </c>
      <c r="I28" s="113">
        <v>7916</v>
      </c>
      <c r="J28" s="113">
        <v>6177.9700000000012</v>
      </c>
      <c r="K28" s="181">
        <f>J28*100/NPS_OS_8!N28</f>
        <v>1.8264908626675316</v>
      </c>
    </row>
    <row r="29" spans="1:11" ht="12.75" customHeight="1" x14ac:dyDescent="0.3">
      <c r="A29" s="142">
        <v>23</v>
      </c>
      <c r="B29" s="113" t="s">
        <v>28</v>
      </c>
      <c r="C29" s="113">
        <v>0</v>
      </c>
      <c r="D29" s="113">
        <v>0</v>
      </c>
      <c r="E29" s="113">
        <v>31</v>
      </c>
      <c r="F29" s="113">
        <v>311.85000000000002</v>
      </c>
      <c r="G29" s="113">
        <v>16024</v>
      </c>
      <c r="H29" s="113">
        <v>9126.4499999999971</v>
      </c>
      <c r="I29" s="113">
        <v>18896</v>
      </c>
      <c r="J29" s="113">
        <v>11412.289999999997</v>
      </c>
      <c r="K29" s="181">
        <f>J29*100/NPS_OS_8!N29</f>
        <v>2.0886821050979383</v>
      </c>
    </row>
    <row r="30" spans="1:11" ht="12.75" customHeight="1" x14ac:dyDescent="0.3">
      <c r="A30" s="142">
        <v>24</v>
      </c>
      <c r="B30" s="113" t="s">
        <v>29</v>
      </c>
      <c r="C30" s="113">
        <v>0</v>
      </c>
      <c r="D30" s="113">
        <v>0</v>
      </c>
      <c r="E30" s="113">
        <v>12</v>
      </c>
      <c r="F30" s="113">
        <v>113</v>
      </c>
      <c r="G30" s="113">
        <v>33526</v>
      </c>
      <c r="H30" s="113">
        <v>13781</v>
      </c>
      <c r="I30" s="113">
        <v>33538</v>
      </c>
      <c r="J30" s="113">
        <v>13894</v>
      </c>
      <c r="K30" s="181">
        <f>J30*100/NPS_OS_8!N30</f>
        <v>4.2341333744699066</v>
      </c>
    </row>
    <row r="31" spans="1:11" ht="12.75" customHeight="1" x14ac:dyDescent="0.3">
      <c r="A31" s="142">
        <v>25</v>
      </c>
      <c r="B31" s="113" t="s">
        <v>30</v>
      </c>
      <c r="C31" s="113">
        <v>0</v>
      </c>
      <c r="D31" s="113">
        <v>0</v>
      </c>
      <c r="E31" s="113">
        <v>1</v>
      </c>
      <c r="F31" s="113">
        <v>28.4</v>
      </c>
      <c r="G31" s="113">
        <v>65</v>
      </c>
      <c r="H31" s="113">
        <v>160.76</v>
      </c>
      <c r="I31" s="113">
        <v>90</v>
      </c>
      <c r="J31" s="113">
        <v>219.13</v>
      </c>
      <c r="K31" s="181">
        <f>J31*100/NPS_OS_8!N31</f>
        <v>7.6545279888219371</v>
      </c>
    </row>
    <row r="32" spans="1:11" ht="12.75" customHeight="1" x14ac:dyDescent="0.3">
      <c r="A32" s="142">
        <v>26</v>
      </c>
      <c r="B32" s="113" t="s">
        <v>31</v>
      </c>
      <c r="C32" s="113">
        <v>0</v>
      </c>
      <c r="D32" s="113">
        <v>0</v>
      </c>
      <c r="E32" s="113">
        <v>5</v>
      </c>
      <c r="F32" s="113">
        <v>178.49</v>
      </c>
      <c r="G32" s="113">
        <v>11</v>
      </c>
      <c r="H32" s="113">
        <v>292.21000000000004</v>
      </c>
      <c r="I32" s="113">
        <v>25</v>
      </c>
      <c r="J32" s="113">
        <v>554.4</v>
      </c>
      <c r="K32" s="181">
        <f>J32*100/NPS_OS_8!N32</f>
        <v>3.2083463301066613</v>
      </c>
    </row>
    <row r="33" spans="1:13" ht="12.75" customHeight="1" x14ac:dyDescent="0.3">
      <c r="A33" s="142">
        <v>27</v>
      </c>
      <c r="B33" s="113" t="s">
        <v>32</v>
      </c>
      <c r="C33" s="113"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3</v>
      </c>
      <c r="J33" s="113">
        <v>3.77</v>
      </c>
      <c r="K33" s="181">
        <f>J33*100/NPS_OS_8!N33</f>
        <v>2.6023097742617067E-2</v>
      </c>
    </row>
    <row r="34" spans="1:13" ht="12.75" customHeight="1" x14ac:dyDescent="0.3">
      <c r="A34" s="142">
        <v>28</v>
      </c>
      <c r="B34" s="113" t="s">
        <v>33</v>
      </c>
      <c r="C34" s="113">
        <v>0</v>
      </c>
      <c r="D34" s="113">
        <v>0</v>
      </c>
      <c r="E34" s="113">
        <v>0</v>
      </c>
      <c r="F34" s="113">
        <v>0</v>
      </c>
      <c r="G34" s="113">
        <v>6055</v>
      </c>
      <c r="H34" s="113">
        <v>7180.08</v>
      </c>
      <c r="I34" s="113">
        <v>6055</v>
      </c>
      <c r="J34" s="113">
        <v>7180.08</v>
      </c>
      <c r="K34" s="181">
        <f>J34*100/NPS_OS_8!N34</f>
        <v>1.7697138877760514</v>
      </c>
    </row>
    <row r="35" spans="1:13" ht="12.75" customHeight="1" x14ac:dyDescent="0.3">
      <c r="A35" s="142">
        <v>29</v>
      </c>
      <c r="B35" s="113" t="s">
        <v>34</v>
      </c>
      <c r="C35" s="113">
        <v>0</v>
      </c>
      <c r="D35" s="113">
        <v>0</v>
      </c>
      <c r="E35" s="113">
        <v>0</v>
      </c>
      <c r="F35" s="113">
        <v>0</v>
      </c>
      <c r="G35" s="113">
        <v>6</v>
      </c>
      <c r="H35" s="113">
        <v>727.35</v>
      </c>
      <c r="I35" s="113">
        <v>6</v>
      </c>
      <c r="J35" s="113">
        <v>727.35</v>
      </c>
      <c r="K35" s="181">
        <f>J35*100/NPS_OS_8!N35</f>
        <v>24.066586373021334</v>
      </c>
    </row>
    <row r="36" spans="1:13" ht="12.75" customHeight="1" x14ac:dyDescent="0.3">
      <c r="A36" s="142">
        <v>30</v>
      </c>
      <c r="B36" s="113" t="s">
        <v>35</v>
      </c>
      <c r="C36" s="113">
        <v>0</v>
      </c>
      <c r="D36" s="113">
        <v>0</v>
      </c>
      <c r="E36" s="113">
        <v>0</v>
      </c>
      <c r="F36" s="113">
        <v>0</v>
      </c>
      <c r="G36" s="113">
        <v>722</v>
      </c>
      <c r="H36" s="113">
        <v>262.38</v>
      </c>
      <c r="I36" s="113">
        <v>725</v>
      </c>
      <c r="J36" s="113">
        <v>266.35000000000002</v>
      </c>
      <c r="K36" s="181">
        <f>J36*100/NPS_OS_8!N36</f>
        <v>1.06152373991134</v>
      </c>
    </row>
    <row r="37" spans="1:13" ht="12.75" customHeight="1" x14ac:dyDescent="0.3">
      <c r="A37" s="142">
        <v>31</v>
      </c>
      <c r="B37" s="113" t="s">
        <v>36</v>
      </c>
      <c r="C37" s="11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80</v>
      </c>
      <c r="J37" s="113">
        <v>132.9</v>
      </c>
      <c r="K37" s="181">
        <f>J37*100/NPS_OS_8!N37</f>
        <v>2.0455909741569056</v>
      </c>
    </row>
    <row r="38" spans="1:13" ht="12.75" customHeight="1" x14ac:dyDescent="0.3">
      <c r="A38" s="142">
        <v>32</v>
      </c>
      <c r="B38" s="113" t="s">
        <v>38</v>
      </c>
      <c r="C38" s="113">
        <v>0</v>
      </c>
      <c r="D38" s="113">
        <v>0</v>
      </c>
      <c r="E38" s="113">
        <v>0</v>
      </c>
      <c r="F38" s="113">
        <v>0</v>
      </c>
      <c r="G38" s="113">
        <v>3</v>
      </c>
      <c r="H38" s="113">
        <v>949.02</v>
      </c>
      <c r="I38" s="113">
        <v>3</v>
      </c>
      <c r="J38" s="113">
        <v>949.02</v>
      </c>
      <c r="K38" s="181">
        <f>J38*100/NPS_OS_8!N38</f>
        <v>30.358730910230896</v>
      </c>
    </row>
    <row r="39" spans="1:13" ht="12.75" customHeight="1" x14ac:dyDescent="0.3">
      <c r="A39" s="142">
        <v>33</v>
      </c>
      <c r="B39" s="113" t="s">
        <v>39</v>
      </c>
      <c r="C39" s="113">
        <v>0</v>
      </c>
      <c r="D39" s="113">
        <v>0</v>
      </c>
      <c r="E39" s="113">
        <v>63</v>
      </c>
      <c r="F39" s="113">
        <v>1113.3400000000001</v>
      </c>
      <c r="G39" s="113">
        <v>1286</v>
      </c>
      <c r="H39" s="113">
        <v>2426.5900000000006</v>
      </c>
      <c r="I39" s="113">
        <v>1480</v>
      </c>
      <c r="J39" s="113">
        <v>3813.52</v>
      </c>
      <c r="K39" s="181">
        <f>J39*100/NPS_OS_8!N39</f>
        <v>1.473040297899062</v>
      </c>
    </row>
    <row r="40" spans="1:13" s="297" customFormat="1" ht="12.75" customHeight="1" x14ac:dyDescent="0.3">
      <c r="A40" s="134"/>
      <c r="B40" s="120" t="s">
        <v>103</v>
      </c>
      <c r="C40" s="120">
        <f t="shared" ref="C40:J40" si="1">SUM(C19:C39)</f>
        <v>274</v>
      </c>
      <c r="D40" s="120">
        <f t="shared" si="1"/>
        <v>2188.08</v>
      </c>
      <c r="E40" s="120">
        <f t="shared" si="1"/>
        <v>1188</v>
      </c>
      <c r="F40" s="120">
        <f t="shared" si="1"/>
        <v>11426.1</v>
      </c>
      <c r="G40" s="120">
        <f t="shared" si="1"/>
        <v>107374</v>
      </c>
      <c r="H40" s="120">
        <f t="shared" si="1"/>
        <v>98188.10000000002</v>
      </c>
      <c r="I40" s="120">
        <f t="shared" si="1"/>
        <v>128571</v>
      </c>
      <c r="J40" s="120">
        <f t="shared" si="1"/>
        <v>132686.35000000003</v>
      </c>
      <c r="K40" s="182">
        <f>J40*100/NPS_OS_8!N40</f>
        <v>1.5574519997555341</v>
      </c>
    </row>
    <row r="41" spans="1:13" s="297" customFormat="1" ht="12.75" customHeight="1" x14ac:dyDescent="0.3">
      <c r="A41" s="134"/>
      <c r="B41" s="120" t="s">
        <v>41</v>
      </c>
      <c r="C41" s="168">
        <f t="shared" ref="C41:J41" si="2">C40+C18</f>
        <v>295</v>
      </c>
      <c r="D41" s="168">
        <f t="shared" si="2"/>
        <v>2518.17</v>
      </c>
      <c r="E41" s="168">
        <f t="shared" si="2"/>
        <v>6831</v>
      </c>
      <c r="F41" s="168">
        <f t="shared" si="2"/>
        <v>26201.43</v>
      </c>
      <c r="G41" s="168">
        <f t="shared" si="2"/>
        <v>313780</v>
      </c>
      <c r="H41" s="168">
        <f t="shared" si="2"/>
        <v>385972.14000000007</v>
      </c>
      <c r="I41" s="168">
        <f t="shared" si="2"/>
        <v>375740</v>
      </c>
      <c r="J41" s="168">
        <f t="shared" si="2"/>
        <v>479795.1700000001</v>
      </c>
      <c r="K41" s="182">
        <f>J41*100/NPS_OS_8!N41</f>
        <v>1.8441223580875776</v>
      </c>
    </row>
    <row r="42" spans="1:13" ht="12.75" customHeight="1" x14ac:dyDescent="0.3">
      <c r="A42" s="142">
        <v>34</v>
      </c>
      <c r="B42" s="113" t="s">
        <v>43</v>
      </c>
      <c r="C42" s="113">
        <v>0</v>
      </c>
      <c r="D42" s="113">
        <v>0</v>
      </c>
      <c r="E42" s="113">
        <v>0</v>
      </c>
      <c r="F42" s="113">
        <v>0</v>
      </c>
      <c r="G42" s="113">
        <v>1309</v>
      </c>
      <c r="H42" s="113">
        <v>2433.6200000000017</v>
      </c>
      <c r="I42" s="113">
        <v>2760</v>
      </c>
      <c r="J42" s="113">
        <v>3186.0800000000004</v>
      </c>
      <c r="K42" s="181">
        <f>J42*100/NPS_OS_8!N42</f>
        <v>0.68664133599894128</v>
      </c>
    </row>
    <row r="43" spans="1:13" s="297" customFormat="1" ht="12.75" customHeight="1" x14ac:dyDescent="0.3">
      <c r="A43" s="134"/>
      <c r="B43" s="120" t="s">
        <v>44</v>
      </c>
      <c r="C43" s="120">
        <f t="shared" ref="C43:J43" si="3">SUM(C42:C42)</f>
        <v>0</v>
      </c>
      <c r="D43" s="120">
        <f t="shared" si="3"/>
        <v>0</v>
      </c>
      <c r="E43" s="120">
        <f t="shared" si="3"/>
        <v>0</v>
      </c>
      <c r="F43" s="120">
        <f t="shared" si="3"/>
        <v>0</v>
      </c>
      <c r="G43" s="120">
        <f t="shared" si="3"/>
        <v>1309</v>
      </c>
      <c r="H43" s="120">
        <f t="shared" si="3"/>
        <v>2433.6200000000017</v>
      </c>
      <c r="I43" s="120">
        <f t="shared" si="3"/>
        <v>2760</v>
      </c>
      <c r="J43" s="120">
        <f t="shared" si="3"/>
        <v>3186.0800000000004</v>
      </c>
      <c r="K43" s="182">
        <f>J43*100/NPS_OS_8!N43</f>
        <v>0.68664133599894128</v>
      </c>
    </row>
    <row r="44" spans="1:13" ht="12.75" customHeight="1" x14ac:dyDescent="0.3">
      <c r="A44" s="142">
        <v>35</v>
      </c>
      <c r="B44" s="113" t="s">
        <v>45</v>
      </c>
      <c r="C44" s="113">
        <v>0</v>
      </c>
      <c r="D44" s="113">
        <v>0</v>
      </c>
      <c r="E44" s="113">
        <v>0</v>
      </c>
      <c r="F44" s="113">
        <v>0</v>
      </c>
      <c r="G44" s="113">
        <v>5920</v>
      </c>
      <c r="H44" s="113">
        <v>30268.829999999991</v>
      </c>
      <c r="I44" s="113">
        <v>13423</v>
      </c>
      <c r="J44" s="113">
        <v>40216.1</v>
      </c>
      <c r="K44" s="181">
        <f>J44*100/NPS_OS_8!N44</f>
        <v>40.914722986466217</v>
      </c>
    </row>
    <row r="45" spans="1:13" s="297" customFormat="1" ht="12.75" customHeight="1" x14ac:dyDescent="0.3">
      <c r="A45" s="134"/>
      <c r="B45" s="120" t="s">
        <v>46</v>
      </c>
      <c r="C45" s="120">
        <f>C44</f>
        <v>0</v>
      </c>
      <c r="D45" s="120">
        <f t="shared" ref="D45:J45" si="4">D44</f>
        <v>0</v>
      </c>
      <c r="E45" s="120">
        <f t="shared" si="4"/>
        <v>0</v>
      </c>
      <c r="F45" s="120">
        <f t="shared" si="4"/>
        <v>0</v>
      </c>
      <c r="G45" s="120">
        <f t="shared" si="4"/>
        <v>5920</v>
      </c>
      <c r="H45" s="120">
        <f t="shared" si="4"/>
        <v>30268.829999999991</v>
      </c>
      <c r="I45" s="120">
        <f t="shared" si="4"/>
        <v>13423</v>
      </c>
      <c r="J45" s="120">
        <f t="shared" si="4"/>
        <v>40216.1</v>
      </c>
      <c r="K45" s="182">
        <f>J45*100/NPS_OS_8!N45</f>
        <v>40.914722986466217</v>
      </c>
      <c r="M45" s="165"/>
    </row>
    <row r="46" spans="1:13" ht="12.75" customHeight="1" x14ac:dyDescent="0.3">
      <c r="A46" s="142">
        <v>36</v>
      </c>
      <c r="B46" s="113" t="s">
        <v>47</v>
      </c>
      <c r="C46" s="113">
        <v>0</v>
      </c>
      <c r="D46" s="113">
        <v>0</v>
      </c>
      <c r="E46" s="113">
        <v>76</v>
      </c>
      <c r="F46" s="113">
        <v>989.00000000000011</v>
      </c>
      <c r="G46" s="113">
        <v>7510</v>
      </c>
      <c r="H46" s="113">
        <v>15498.57</v>
      </c>
      <c r="I46" s="113">
        <v>7775</v>
      </c>
      <c r="J46" s="113">
        <v>16603.23</v>
      </c>
      <c r="K46" s="181">
        <f>J46*100/NPS_OS_8!N46</f>
        <v>3.5691602769808859</v>
      </c>
    </row>
    <row r="47" spans="1:13" ht="12.75" customHeight="1" x14ac:dyDescent="0.3">
      <c r="A47" s="142">
        <v>37</v>
      </c>
      <c r="B47" s="113" t="s">
        <v>48</v>
      </c>
      <c r="C47" s="113">
        <v>0</v>
      </c>
      <c r="D47" s="113">
        <v>0</v>
      </c>
      <c r="E47" s="113">
        <v>4</v>
      </c>
      <c r="F47" s="113">
        <v>38.31</v>
      </c>
      <c r="G47" s="113">
        <v>1994</v>
      </c>
      <c r="H47" s="113">
        <v>4226.5000000000009</v>
      </c>
      <c r="I47" s="113">
        <v>1998</v>
      </c>
      <c r="J47" s="113">
        <v>4264.8100000000013</v>
      </c>
      <c r="K47" s="181">
        <f>J47*100/NPS_OS_8!N47</f>
        <v>5.5789362424105438</v>
      </c>
    </row>
    <row r="48" spans="1:13" ht="12.75" customHeight="1" x14ac:dyDescent="0.3">
      <c r="A48" s="142">
        <v>38</v>
      </c>
      <c r="B48" s="113" t="s">
        <v>49</v>
      </c>
      <c r="C48" s="113">
        <v>0</v>
      </c>
      <c r="D48" s="113">
        <v>0</v>
      </c>
      <c r="E48" s="113">
        <v>0</v>
      </c>
      <c r="F48" s="113">
        <v>0</v>
      </c>
      <c r="G48" s="113">
        <v>53</v>
      </c>
      <c r="H48" s="113">
        <v>93.190000000000012</v>
      </c>
      <c r="I48" s="113">
        <v>53</v>
      </c>
      <c r="J48" s="113">
        <v>93.190000000000012</v>
      </c>
      <c r="K48" s="181">
        <f>J48*100/NPS_OS_8!N48</f>
        <v>0.64816057745341549</v>
      </c>
    </row>
    <row r="49" spans="1:11" ht="12.75" customHeight="1" x14ac:dyDescent="0.3">
      <c r="A49" s="142">
        <v>39</v>
      </c>
      <c r="B49" s="113" t="s">
        <v>51</v>
      </c>
      <c r="C49" s="113">
        <v>0</v>
      </c>
      <c r="D49" s="113">
        <v>0</v>
      </c>
      <c r="E49" s="113">
        <v>2</v>
      </c>
      <c r="F49" s="113">
        <v>8.49</v>
      </c>
      <c r="G49" s="113">
        <v>933</v>
      </c>
      <c r="H49" s="113">
        <v>401.62000000000012</v>
      </c>
      <c r="I49" s="113">
        <v>935</v>
      </c>
      <c r="J49" s="113">
        <v>410.11000000000013</v>
      </c>
      <c r="K49" s="181">
        <f>J49*100/NPS_OS_8!N49</f>
        <v>1.0815262624355348</v>
      </c>
    </row>
    <row r="50" spans="1:11" ht="12.75" customHeight="1" x14ac:dyDescent="0.3">
      <c r="A50" s="142">
        <v>40</v>
      </c>
      <c r="B50" s="113" t="s">
        <v>1007</v>
      </c>
      <c r="C50" s="113">
        <v>0</v>
      </c>
      <c r="D50" s="113">
        <v>0</v>
      </c>
      <c r="E50" s="113">
        <v>0</v>
      </c>
      <c r="F50" s="113">
        <v>0</v>
      </c>
      <c r="G50" s="113">
        <v>31</v>
      </c>
      <c r="H50" s="113">
        <v>60.899999999999991</v>
      </c>
      <c r="I50" s="113">
        <v>34</v>
      </c>
      <c r="J50" s="113">
        <v>75.989999999999995</v>
      </c>
      <c r="K50" s="181">
        <f>J50*100/NPS_OS_8!N50</f>
        <v>0.94765039070781321</v>
      </c>
    </row>
    <row r="51" spans="1:11" ht="12.75" customHeight="1" x14ac:dyDescent="0.3">
      <c r="A51" s="142">
        <v>41</v>
      </c>
      <c r="B51" s="113" t="s">
        <v>52</v>
      </c>
      <c r="C51" s="113">
        <v>0</v>
      </c>
      <c r="D51" s="113">
        <v>0</v>
      </c>
      <c r="E51" s="113">
        <v>83</v>
      </c>
      <c r="F51" s="113">
        <v>432.59000000000003</v>
      </c>
      <c r="G51" s="113">
        <v>660</v>
      </c>
      <c r="H51" s="113">
        <v>936.81999999999982</v>
      </c>
      <c r="I51" s="113">
        <v>1012</v>
      </c>
      <c r="J51" s="113">
        <v>1522.95</v>
      </c>
      <c r="K51" s="181">
        <f>J51*100/NPS_OS_8!N51</f>
        <v>6.1633540754746301</v>
      </c>
    </row>
    <row r="52" spans="1:11" ht="12.75" customHeight="1" x14ac:dyDescent="0.3">
      <c r="A52" s="142">
        <v>42</v>
      </c>
      <c r="B52" s="113" t="s">
        <v>53</v>
      </c>
      <c r="C52" s="113">
        <v>0</v>
      </c>
      <c r="D52" s="113">
        <v>0</v>
      </c>
      <c r="E52" s="113">
        <v>0</v>
      </c>
      <c r="F52" s="113">
        <v>0</v>
      </c>
      <c r="G52" s="113">
        <v>98</v>
      </c>
      <c r="H52" s="113">
        <v>24.85</v>
      </c>
      <c r="I52" s="113">
        <v>98</v>
      </c>
      <c r="J52" s="113">
        <v>24.85</v>
      </c>
      <c r="K52" s="181">
        <f>J52*100/NPS_OS_8!N52</f>
        <v>9.5241161351941564E-2</v>
      </c>
    </row>
    <row r="53" spans="1:11" ht="12.75" customHeight="1" x14ac:dyDescent="0.3">
      <c r="A53" s="142">
        <v>43</v>
      </c>
      <c r="B53" s="113" t="s">
        <v>54</v>
      </c>
      <c r="C53" s="113">
        <v>0</v>
      </c>
      <c r="D53" s="113">
        <v>0</v>
      </c>
      <c r="E53" s="113">
        <v>0</v>
      </c>
      <c r="F53" s="113">
        <v>0</v>
      </c>
      <c r="G53" s="113">
        <v>1702</v>
      </c>
      <c r="H53" s="113">
        <v>510.65000000000003</v>
      </c>
      <c r="I53" s="113">
        <v>1702</v>
      </c>
      <c r="J53" s="113">
        <v>510.65000000000003</v>
      </c>
      <c r="K53" s="181">
        <f>J53*100/NPS_OS_8!N53</f>
        <v>3.8618258158877476</v>
      </c>
    </row>
    <row r="54" spans="1:11" s="297" customFormat="1" ht="12.75" customHeight="1" x14ac:dyDescent="0.3">
      <c r="A54" s="134"/>
      <c r="B54" s="120" t="s">
        <v>55</v>
      </c>
      <c r="C54" s="120">
        <f>SUM(C46:C53)</f>
        <v>0</v>
      </c>
      <c r="D54" s="120">
        <f t="shared" ref="D54:J54" si="5">SUM(D46:D53)</f>
        <v>0</v>
      </c>
      <c r="E54" s="120">
        <f t="shared" si="5"/>
        <v>165</v>
      </c>
      <c r="F54" s="120">
        <f t="shared" si="5"/>
        <v>1468.3900000000003</v>
      </c>
      <c r="G54" s="120">
        <f t="shared" si="5"/>
        <v>12981</v>
      </c>
      <c r="H54" s="120">
        <f t="shared" si="5"/>
        <v>21753.1</v>
      </c>
      <c r="I54" s="120">
        <f t="shared" si="5"/>
        <v>13607</v>
      </c>
      <c r="J54" s="120">
        <f t="shared" si="5"/>
        <v>23505.780000000002</v>
      </c>
      <c r="K54" s="182">
        <f>J54*100/NPS_OS_8!N54</f>
        <v>3.529549343534617</v>
      </c>
    </row>
    <row r="55" spans="1:11" s="297" customFormat="1" ht="12.75" customHeight="1" x14ac:dyDescent="0.3">
      <c r="A55" s="112"/>
      <c r="B55" s="168" t="s">
        <v>5</v>
      </c>
      <c r="C55" s="120">
        <f t="shared" ref="C55:J55" si="6">C54+C45+C43+C41</f>
        <v>295</v>
      </c>
      <c r="D55" s="120">
        <f t="shared" si="6"/>
        <v>2518.17</v>
      </c>
      <c r="E55" s="120">
        <f t="shared" si="6"/>
        <v>6996</v>
      </c>
      <c r="F55" s="120">
        <f t="shared" si="6"/>
        <v>27669.82</v>
      </c>
      <c r="G55" s="120">
        <f t="shared" si="6"/>
        <v>333990</v>
      </c>
      <c r="H55" s="120">
        <f t="shared" si="6"/>
        <v>440427.69000000006</v>
      </c>
      <c r="I55" s="120">
        <f t="shared" si="6"/>
        <v>405530</v>
      </c>
      <c r="J55" s="120">
        <f t="shared" si="6"/>
        <v>546703.13000000012</v>
      </c>
      <c r="K55" s="182">
        <f>J55*100/NPS_OS_8!N55</f>
        <v>2.0065587382716972</v>
      </c>
    </row>
    <row r="56" spans="1:11" ht="12.75" customHeight="1" x14ac:dyDescent="0.3">
      <c r="A56" s="183"/>
      <c r="B56" s="183"/>
      <c r="C56" s="183"/>
      <c r="E56" s="183"/>
      <c r="F56" s="165" t="s">
        <v>1088</v>
      </c>
      <c r="G56" s="183"/>
      <c r="H56" s="183"/>
      <c r="I56" s="183"/>
      <c r="J56" s="183"/>
      <c r="K56" s="183"/>
    </row>
    <row r="57" spans="1:11" ht="12.75" customHeight="1" x14ac:dyDescent="0.3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ht="12.75" customHeight="1" x14ac:dyDescent="0.3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ht="12.75" customHeight="1" x14ac:dyDescent="0.3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ht="12.75" customHeight="1" x14ac:dyDescent="0.3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ht="12.75" customHeight="1" x14ac:dyDescent="0.3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ht="12.75" customHeight="1" x14ac:dyDescent="0.3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ht="12.75" customHeight="1" x14ac:dyDescent="0.3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ht="12.75" customHeight="1" x14ac:dyDescent="0.3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ht="12.75" customHeight="1" x14ac:dyDescent="0.3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ht="12.75" customHeight="1" x14ac:dyDescent="0.3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ht="12.75" customHeight="1" x14ac:dyDescent="0.3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ht="12.75" customHeight="1" x14ac:dyDescent="0.3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ht="12.75" customHeight="1" x14ac:dyDescent="0.3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</row>
    <row r="70" spans="1:11" ht="12.75" customHeight="1" x14ac:dyDescent="0.3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</row>
    <row r="71" spans="1:11" ht="12.75" customHeight="1" x14ac:dyDescent="0.3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</row>
    <row r="72" spans="1:11" ht="12.75" customHeight="1" x14ac:dyDescent="0.3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</row>
    <row r="73" spans="1:11" ht="12.75" customHeight="1" x14ac:dyDescent="0.3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</row>
    <row r="74" spans="1:11" ht="12.75" customHeight="1" x14ac:dyDescent="0.3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</row>
    <row r="75" spans="1:11" ht="12.75" customHeight="1" x14ac:dyDescent="0.3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</row>
    <row r="76" spans="1:11" ht="12.75" customHeight="1" x14ac:dyDescent="0.3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</row>
    <row r="77" spans="1:11" ht="12.75" customHeight="1" x14ac:dyDescent="0.3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</row>
    <row r="78" spans="1:11" ht="12.75" customHeight="1" x14ac:dyDescent="0.3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</row>
    <row r="79" spans="1:11" ht="12.75" customHeight="1" x14ac:dyDescent="0.3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</row>
    <row r="80" spans="1:11" ht="12.75" customHeight="1" x14ac:dyDescent="0.3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</row>
    <row r="81" spans="1:11" ht="12.75" customHeight="1" x14ac:dyDescent="0.3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</row>
    <row r="82" spans="1:11" ht="12.75" customHeight="1" x14ac:dyDescent="0.3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</row>
    <row r="83" spans="1:11" ht="12.75" customHeight="1" x14ac:dyDescent="0.3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</row>
    <row r="84" spans="1:11" ht="12.75" customHeight="1" x14ac:dyDescent="0.3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</row>
    <row r="85" spans="1:11" ht="12.75" customHeight="1" x14ac:dyDescent="0.3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</row>
    <row r="86" spans="1:11" ht="12.75" customHeight="1" x14ac:dyDescent="0.3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</row>
    <row r="87" spans="1:11" ht="12.75" customHeight="1" x14ac:dyDescent="0.3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</row>
    <row r="88" spans="1:11" ht="12.75" customHeight="1" x14ac:dyDescent="0.3">
      <c r="A88" s="183"/>
      <c r="B88" s="183"/>
      <c r="C88" s="183"/>
      <c r="D88" s="183"/>
      <c r="E88" s="183"/>
      <c r="F88" s="183"/>
      <c r="G88" s="183"/>
      <c r="H88" s="183"/>
      <c r="I88" s="183"/>
      <c r="J88" s="183"/>
      <c r="K88" s="183"/>
    </row>
    <row r="89" spans="1:11" ht="12.75" customHeight="1" x14ac:dyDescent="0.3">
      <c r="A89" s="183"/>
      <c r="B89" s="183"/>
      <c r="C89" s="183"/>
      <c r="D89" s="183"/>
      <c r="E89" s="183"/>
      <c r="F89" s="183"/>
      <c r="G89" s="183"/>
      <c r="H89" s="183"/>
      <c r="I89" s="183"/>
      <c r="J89" s="183"/>
      <c r="K89" s="183"/>
    </row>
    <row r="90" spans="1:11" ht="12.75" customHeight="1" x14ac:dyDescent="0.3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</row>
    <row r="91" spans="1:11" ht="12.75" customHeight="1" x14ac:dyDescent="0.3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</row>
    <row r="92" spans="1:11" ht="12.75" customHeight="1" x14ac:dyDescent="0.3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</row>
    <row r="93" spans="1:11" ht="12.75" customHeight="1" x14ac:dyDescent="0.3">
      <c r="A93" s="183"/>
      <c r="B93" s="183"/>
      <c r="C93" s="183"/>
      <c r="D93" s="183"/>
      <c r="E93" s="183"/>
      <c r="F93" s="183"/>
      <c r="G93" s="183"/>
      <c r="H93" s="183"/>
      <c r="I93" s="183"/>
      <c r="J93" s="183"/>
      <c r="K93" s="183"/>
    </row>
    <row r="94" spans="1:11" ht="12.75" customHeight="1" x14ac:dyDescent="0.3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</row>
    <row r="95" spans="1:11" ht="12.75" customHeight="1" x14ac:dyDescent="0.3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</row>
    <row r="96" spans="1:11" ht="12.75" customHeight="1" x14ac:dyDescent="0.3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</row>
    <row r="97" spans="1:11" ht="12.75" customHeight="1" x14ac:dyDescent="0.3">
      <c r="A97" s="183"/>
      <c r="B97" s="183"/>
      <c r="C97" s="183"/>
      <c r="D97" s="183"/>
      <c r="E97" s="183"/>
      <c r="F97" s="183"/>
      <c r="G97" s="183"/>
      <c r="H97" s="183"/>
      <c r="I97" s="183"/>
      <c r="J97" s="183"/>
      <c r="K97" s="183"/>
    </row>
    <row r="98" spans="1:11" ht="12.75" customHeight="1" x14ac:dyDescent="0.3">
      <c r="A98" s="183"/>
      <c r="B98" s="183"/>
      <c r="C98" s="183"/>
      <c r="D98" s="183"/>
      <c r="E98" s="183"/>
      <c r="F98" s="183"/>
      <c r="G98" s="183"/>
      <c r="H98" s="183"/>
      <c r="I98" s="183"/>
      <c r="J98" s="183"/>
      <c r="K98" s="183"/>
    </row>
  </sheetData>
  <mergeCells count="9">
    <mergeCell ref="A1:K1"/>
    <mergeCell ref="A2:K2"/>
    <mergeCell ref="G4:H4"/>
    <mergeCell ref="G3:H3"/>
    <mergeCell ref="A4:A5"/>
    <mergeCell ref="B4:B5"/>
    <mergeCell ref="I4:J4"/>
    <mergeCell ref="E4:F4"/>
    <mergeCell ref="C4:D4"/>
  </mergeCells>
  <pageMargins left="1.1811023622047245" right="0.43307086614173229" top="0.51181102362204722" bottom="0.23622047244094491" header="0" footer="0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8BFDF"/>
  </sheetPr>
  <dimension ref="A1:AP98"/>
  <sheetViews>
    <sheetView view="pageBreakPreview" zoomScale="90" zoomScaleNormal="130" zoomScaleSheetLayoutView="9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AA55" sqref="AA55"/>
    </sheetView>
  </sheetViews>
  <sheetFormatPr defaultColWidth="14.296875" defaultRowHeight="15" customHeight="1" x14ac:dyDescent="0.3"/>
  <cols>
    <col min="1" max="1" width="4.09765625" style="369" customWidth="1"/>
    <col min="2" max="2" width="20.59765625" style="369" customWidth="1"/>
    <col min="3" max="3" width="7.09765625" style="369" customWidth="1"/>
    <col min="4" max="4" width="7.3984375" style="369" customWidth="1"/>
    <col min="5" max="5" width="7" style="369" customWidth="1"/>
    <col min="6" max="6" width="7.796875" style="369" customWidth="1"/>
    <col min="7" max="7" width="7" style="369" customWidth="1"/>
    <col min="8" max="8" width="6.09765625" style="369" customWidth="1"/>
    <col min="9" max="13" width="7" style="369" customWidth="1"/>
    <col min="14" max="14" width="11.09765625" style="369" customWidth="1"/>
    <col min="15" max="16" width="7.796875" style="369" customWidth="1"/>
    <col min="17" max="17" width="7" style="369" customWidth="1"/>
    <col min="18" max="18" width="6.69921875" style="369" customWidth="1"/>
    <col min="19" max="19" width="10.59765625" style="369" customWidth="1"/>
    <col min="20" max="20" width="7" style="369" customWidth="1"/>
    <col min="21" max="21" width="10.19921875" style="369" customWidth="1"/>
    <col min="22" max="22" width="7" style="369" customWidth="1"/>
    <col min="23" max="26" width="8.8984375" style="369" customWidth="1"/>
    <col min="27" max="27" width="6.5" style="369" customWidth="1"/>
    <col min="28" max="31" width="5.8984375" style="369" hidden="1" customWidth="1"/>
    <col min="32" max="32" width="7" style="369" hidden="1" customWidth="1"/>
    <col min="33" max="34" width="5.8984375" style="369" hidden="1" customWidth="1"/>
    <col min="35" max="35" width="7.09765625" style="369" hidden="1" customWidth="1"/>
    <col min="36" max="36" width="5.8984375" style="369" hidden="1" customWidth="1"/>
    <col min="37" max="37" width="7.09765625" style="369" hidden="1" customWidth="1"/>
    <col min="38" max="38" width="5.8984375" style="369" hidden="1" customWidth="1"/>
    <col min="39" max="42" width="0" style="369" hidden="1" customWidth="1"/>
    <col min="43" max="16384" width="14.296875" style="369"/>
  </cols>
  <sheetData>
    <row r="1" spans="1:42" ht="18.75" customHeight="1" x14ac:dyDescent="0.3">
      <c r="A1" s="543" t="s">
        <v>1075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</row>
    <row r="2" spans="1:42" ht="12.75" customHeight="1" x14ac:dyDescent="0.3">
      <c r="A2" s="544" t="s">
        <v>1027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</row>
    <row r="3" spans="1:42" ht="14.25" customHeight="1" x14ac:dyDescent="0.3">
      <c r="A3" s="274"/>
      <c r="B3" s="275" t="s">
        <v>60</v>
      </c>
      <c r="C3" s="538" t="s">
        <v>158</v>
      </c>
      <c r="D3" s="539"/>
      <c r="E3" s="539"/>
      <c r="F3" s="539"/>
      <c r="G3" s="540"/>
      <c r="H3" s="538" t="s">
        <v>159</v>
      </c>
      <c r="I3" s="539"/>
      <c r="J3" s="539"/>
      <c r="K3" s="539"/>
      <c r="L3" s="540"/>
      <c r="M3" s="538" t="s">
        <v>160</v>
      </c>
      <c r="N3" s="539"/>
      <c r="O3" s="539"/>
      <c r="P3" s="539"/>
      <c r="Q3" s="540"/>
      <c r="R3" s="538" t="s">
        <v>997</v>
      </c>
      <c r="S3" s="539"/>
      <c r="T3" s="539"/>
      <c r="U3" s="539"/>
      <c r="V3" s="540"/>
      <c r="W3" s="538" t="s">
        <v>161</v>
      </c>
      <c r="X3" s="539"/>
      <c r="Y3" s="539"/>
      <c r="Z3" s="539"/>
      <c r="AA3" s="539"/>
      <c r="AB3" s="534" t="s">
        <v>1024</v>
      </c>
      <c r="AC3" s="535"/>
      <c r="AD3" s="535"/>
      <c r="AE3" s="535"/>
      <c r="AF3" s="535"/>
      <c r="AG3" s="534" t="s">
        <v>1025</v>
      </c>
      <c r="AH3" s="535"/>
      <c r="AI3" s="535"/>
      <c r="AJ3" s="535"/>
      <c r="AK3" s="535"/>
      <c r="AL3" s="529" t="s">
        <v>1026</v>
      </c>
      <c r="AM3" s="530"/>
      <c r="AN3" s="530"/>
      <c r="AO3" s="530"/>
      <c r="AP3" s="531"/>
    </row>
    <row r="4" spans="1:42" ht="12" customHeight="1" x14ac:dyDescent="0.3">
      <c r="A4" s="536" t="s">
        <v>162</v>
      </c>
      <c r="B4" s="536" t="s">
        <v>1</v>
      </c>
      <c r="C4" s="538" t="s">
        <v>163</v>
      </c>
      <c r="D4" s="540"/>
      <c r="E4" s="538" t="s">
        <v>164</v>
      </c>
      <c r="F4" s="540"/>
      <c r="G4" s="536" t="s">
        <v>151</v>
      </c>
      <c r="H4" s="538" t="s">
        <v>163</v>
      </c>
      <c r="I4" s="540"/>
      <c r="J4" s="538" t="s">
        <v>164</v>
      </c>
      <c r="K4" s="540"/>
      <c r="L4" s="536" t="s">
        <v>151</v>
      </c>
      <c r="M4" s="538" t="s">
        <v>163</v>
      </c>
      <c r="N4" s="540"/>
      <c r="O4" s="538" t="s">
        <v>164</v>
      </c>
      <c r="P4" s="540"/>
      <c r="Q4" s="536" t="s">
        <v>165</v>
      </c>
      <c r="R4" s="538" t="s">
        <v>163</v>
      </c>
      <c r="S4" s="540"/>
      <c r="T4" s="538" t="s">
        <v>164</v>
      </c>
      <c r="U4" s="540"/>
      <c r="V4" s="536" t="s">
        <v>165</v>
      </c>
      <c r="W4" s="538" t="s">
        <v>163</v>
      </c>
      <c r="X4" s="540"/>
      <c r="Y4" s="538" t="s">
        <v>164</v>
      </c>
      <c r="Z4" s="540"/>
      <c r="AA4" s="545" t="s">
        <v>165</v>
      </c>
      <c r="AB4" s="534" t="s">
        <v>163</v>
      </c>
      <c r="AC4" s="535"/>
      <c r="AD4" s="534" t="s">
        <v>164</v>
      </c>
      <c r="AE4" s="535"/>
      <c r="AF4" s="534" t="s">
        <v>165</v>
      </c>
      <c r="AG4" s="534" t="s">
        <v>163</v>
      </c>
      <c r="AH4" s="535"/>
      <c r="AI4" s="534" t="s">
        <v>164</v>
      </c>
      <c r="AJ4" s="535"/>
      <c r="AK4" s="534" t="s">
        <v>165</v>
      </c>
      <c r="AL4" s="529" t="s">
        <v>163</v>
      </c>
      <c r="AM4" s="531"/>
      <c r="AN4" s="529" t="s">
        <v>164</v>
      </c>
      <c r="AO4" s="531"/>
      <c r="AP4" s="532" t="s">
        <v>165</v>
      </c>
    </row>
    <row r="5" spans="1:42" ht="12" customHeight="1" x14ac:dyDescent="0.3">
      <c r="A5" s="537"/>
      <c r="B5" s="537"/>
      <c r="C5" s="274" t="s">
        <v>166</v>
      </c>
      <c r="D5" s="274" t="s">
        <v>167</v>
      </c>
      <c r="E5" s="274" t="s">
        <v>166</v>
      </c>
      <c r="F5" s="274" t="s">
        <v>167</v>
      </c>
      <c r="G5" s="537"/>
      <c r="H5" s="274" t="s">
        <v>166</v>
      </c>
      <c r="I5" s="274" t="s">
        <v>167</v>
      </c>
      <c r="J5" s="274" t="s">
        <v>166</v>
      </c>
      <c r="K5" s="274" t="s">
        <v>167</v>
      </c>
      <c r="L5" s="537"/>
      <c r="M5" s="274" t="s">
        <v>166</v>
      </c>
      <c r="N5" s="274" t="s">
        <v>167</v>
      </c>
      <c r="O5" s="274" t="s">
        <v>166</v>
      </c>
      <c r="P5" s="274" t="s">
        <v>167</v>
      </c>
      <c r="Q5" s="537"/>
      <c r="R5" s="274" t="s">
        <v>166</v>
      </c>
      <c r="S5" s="274" t="s">
        <v>167</v>
      </c>
      <c r="T5" s="274" t="s">
        <v>166</v>
      </c>
      <c r="U5" s="274" t="s">
        <v>167</v>
      </c>
      <c r="V5" s="537"/>
      <c r="W5" s="274" t="s">
        <v>166</v>
      </c>
      <c r="X5" s="274" t="s">
        <v>167</v>
      </c>
      <c r="Y5" s="274" t="s">
        <v>166</v>
      </c>
      <c r="Z5" s="274" t="s">
        <v>167</v>
      </c>
      <c r="AA5" s="546"/>
      <c r="AB5" s="368" t="s">
        <v>166</v>
      </c>
      <c r="AC5" s="368" t="s">
        <v>167</v>
      </c>
      <c r="AD5" s="368" t="s">
        <v>166</v>
      </c>
      <c r="AE5" s="368" t="s">
        <v>167</v>
      </c>
      <c r="AF5" s="535"/>
      <c r="AG5" s="368" t="s">
        <v>166</v>
      </c>
      <c r="AH5" s="368" t="s">
        <v>167</v>
      </c>
      <c r="AI5" s="368" t="s">
        <v>166</v>
      </c>
      <c r="AJ5" s="368" t="s">
        <v>167</v>
      </c>
      <c r="AK5" s="535"/>
      <c r="AL5" s="367" t="s">
        <v>166</v>
      </c>
      <c r="AM5" s="367" t="s">
        <v>167</v>
      </c>
      <c r="AN5" s="367" t="s">
        <v>166</v>
      </c>
      <c r="AO5" s="367" t="s">
        <v>167</v>
      </c>
      <c r="AP5" s="533"/>
    </row>
    <row r="6" spans="1:42" ht="12" customHeight="1" x14ac:dyDescent="0.3">
      <c r="A6" s="326">
        <v>1</v>
      </c>
      <c r="B6" s="312" t="s">
        <v>6</v>
      </c>
      <c r="C6" s="312">
        <v>1786</v>
      </c>
      <c r="D6" s="312">
        <v>3440.3574000000012</v>
      </c>
      <c r="E6" s="312">
        <v>3180</v>
      </c>
      <c r="F6" s="312">
        <v>9856.261800000002</v>
      </c>
      <c r="G6" s="327">
        <f>D6/F6*100</f>
        <v>34.905296448192971</v>
      </c>
      <c r="H6" s="312">
        <v>450</v>
      </c>
      <c r="I6" s="312">
        <v>1161.6377736999998</v>
      </c>
      <c r="J6" s="312">
        <v>1535</v>
      </c>
      <c r="K6" s="312">
        <v>6559.7022927000007</v>
      </c>
      <c r="L6" s="327">
        <f>I6/K6*100</f>
        <v>17.708696551560497</v>
      </c>
      <c r="M6" s="312">
        <v>14570</v>
      </c>
      <c r="N6" s="312">
        <v>8489.1789686000011</v>
      </c>
      <c r="O6" s="312">
        <v>15999</v>
      </c>
      <c r="P6" s="312">
        <v>8796.2658506000025</v>
      </c>
      <c r="Q6" s="327">
        <f>N6/P6*100</f>
        <v>96.508894942289018</v>
      </c>
      <c r="R6" s="312">
        <v>334</v>
      </c>
      <c r="S6" s="312">
        <v>523.09592970000006</v>
      </c>
      <c r="T6" s="312">
        <v>2586</v>
      </c>
      <c r="U6" s="312">
        <v>7342.2138340000001</v>
      </c>
      <c r="V6" s="327">
        <f>S6/U6*100</f>
        <v>7.1244987074289572</v>
      </c>
      <c r="W6" s="312">
        <v>8647</v>
      </c>
      <c r="X6" s="312">
        <v>20199.672991500003</v>
      </c>
      <c r="Y6" s="312">
        <v>25554</v>
      </c>
      <c r="Z6" s="312">
        <v>75404.60032469999</v>
      </c>
      <c r="AA6" s="327">
        <f>X6/Z6*100</f>
        <v>26.788382810223947</v>
      </c>
      <c r="AB6" s="370">
        <v>8240</v>
      </c>
      <c r="AC6" s="370">
        <v>18396.650000000001</v>
      </c>
      <c r="AD6" s="370">
        <v>28228</v>
      </c>
      <c r="AE6" s="370">
        <v>75179.460000000006</v>
      </c>
      <c r="AF6" s="370">
        <v>24.47</v>
      </c>
      <c r="AG6" s="370">
        <v>3435</v>
      </c>
      <c r="AH6" s="370">
        <v>208.045457</v>
      </c>
      <c r="AI6" s="370">
        <v>4008</v>
      </c>
      <c r="AJ6" s="370">
        <v>208.13139989999999</v>
      </c>
      <c r="AK6" s="370">
        <f>AH6/AJ6*100</f>
        <v>99.958707383873218</v>
      </c>
      <c r="AL6" s="332">
        <v>176</v>
      </c>
      <c r="AM6" s="333">
        <v>597.45000000000005</v>
      </c>
      <c r="AN6" s="332">
        <v>2078</v>
      </c>
      <c r="AO6" s="333">
        <v>9404.9599999999991</v>
      </c>
      <c r="AP6" s="334">
        <f>AM6/AO6</f>
        <v>6.3524991068542563E-2</v>
      </c>
    </row>
    <row r="7" spans="1:42" ht="12" customHeight="1" x14ac:dyDescent="0.3">
      <c r="A7" s="326">
        <v>2</v>
      </c>
      <c r="B7" s="312" t="s">
        <v>7</v>
      </c>
      <c r="C7" s="312">
        <v>2339</v>
      </c>
      <c r="D7" s="312">
        <v>5395.3544437</v>
      </c>
      <c r="E7" s="312">
        <v>4905</v>
      </c>
      <c r="F7" s="312">
        <v>14974.753084400001</v>
      </c>
      <c r="G7" s="327">
        <f t="shared" ref="G7:G55" si="0">D7/F7*100</f>
        <v>36.029672164148259</v>
      </c>
      <c r="H7" s="312">
        <v>615</v>
      </c>
      <c r="I7" s="312">
        <v>2861.6882828999992</v>
      </c>
      <c r="J7" s="312">
        <v>4740</v>
      </c>
      <c r="K7" s="312">
        <v>23261.023539000005</v>
      </c>
      <c r="L7" s="327">
        <f t="shared" ref="L7:L55" si="1">I7/K7*100</f>
        <v>12.302503705832301</v>
      </c>
      <c r="M7" s="312">
        <v>24269</v>
      </c>
      <c r="N7" s="312">
        <v>12350.765132399998</v>
      </c>
      <c r="O7" s="312">
        <v>35113</v>
      </c>
      <c r="P7" s="312">
        <v>16466.592953200001</v>
      </c>
      <c r="Q7" s="327">
        <f t="shared" ref="Q7:Q55" si="2">N7/P7*100</f>
        <v>75.004982314813574</v>
      </c>
      <c r="R7" s="312">
        <v>683</v>
      </c>
      <c r="S7" s="312">
        <v>643.25</v>
      </c>
      <c r="T7" s="312">
        <v>11107</v>
      </c>
      <c r="U7" s="312">
        <v>28824.447689199998</v>
      </c>
      <c r="V7" s="327">
        <f t="shared" ref="V7:V55" si="3">S7/U7*100</f>
        <v>2.2316125774059987</v>
      </c>
      <c r="W7" s="312">
        <v>15215</v>
      </c>
      <c r="X7" s="312">
        <v>23453.344306499996</v>
      </c>
      <c r="Y7" s="312">
        <v>53155</v>
      </c>
      <c r="Z7" s="312">
        <v>140764.16201720003</v>
      </c>
      <c r="AA7" s="327">
        <f t="shared" ref="AA7:AA55" si="4">X7/Z7*100</f>
        <v>16.661445619684237</v>
      </c>
      <c r="AB7" s="370">
        <v>15471</v>
      </c>
      <c r="AC7" s="370">
        <v>21622.07</v>
      </c>
      <c r="AD7" s="370">
        <v>53130</v>
      </c>
      <c r="AE7" s="370">
        <v>123636.18</v>
      </c>
      <c r="AF7" s="370">
        <v>17.489999999999998</v>
      </c>
      <c r="AG7" s="370">
        <v>5010</v>
      </c>
      <c r="AH7" s="370">
        <v>286.55988840000055</v>
      </c>
      <c r="AI7" s="370">
        <v>5104</v>
      </c>
      <c r="AJ7" s="370">
        <v>310.48860620000113</v>
      </c>
      <c r="AK7" s="370">
        <f t="shared" ref="AK7:AK56" si="5">AH7/AJ7*100</f>
        <v>92.293205830365665</v>
      </c>
      <c r="AL7" s="335">
        <v>2547</v>
      </c>
      <c r="AM7" s="335">
        <v>5492.866688500003</v>
      </c>
      <c r="AN7" s="335">
        <v>5509</v>
      </c>
      <c r="AO7" s="335">
        <v>15689.766311299956</v>
      </c>
      <c r="AP7" s="334">
        <f t="shared" ref="AP7:AP56" si="6">AM7/AO7</f>
        <v>0.35009232002034185</v>
      </c>
    </row>
    <row r="8" spans="1:42" ht="12" customHeight="1" x14ac:dyDescent="0.3">
      <c r="A8" s="326">
        <v>3</v>
      </c>
      <c r="B8" s="312" t="s">
        <v>8</v>
      </c>
      <c r="C8" s="312">
        <v>0</v>
      </c>
      <c r="D8" s="312">
        <v>0</v>
      </c>
      <c r="E8" s="312">
        <v>0</v>
      </c>
      <c r="F8" s="312">
        <v>0</v>
      </c>
      <c r="G8" s="312">
        <v>0</v>
      </c>
      <c r="H8" s="312">
        <v>126</v>
      </c>
      <c r="I8" s="312">
        <v>413.94029640000008</v>
      </c>
      <c r="J8" s="312">
        <v>515</v>
      </c>
      <c r="K8" s="312">
        <v>2692.1955360999991</v>
      </c>
      <c r="L8" s="327">
        <f t="shared" si="1"/>
        <v>15.375565810485195</v>
      </c>
      <c r="M8" s="312">
        <v>7176</v>
      </c>
      <c r="N8" s="312">
        <v>2892</v>
      </c>
      <c r="O8" s="312">
        <v>10422</v>
      </c>
      <c r="P8" s="312">
        <v>4090.9999999999995</v>
      </c>
      <c r="Q8" s="327">
        <f t="shared" si="2"/>
        <v>70.691762405279889</v>
      </c>
      <c r="R8" s="312">
        <v>683</v>
      </c>
      <c r="S8" s="312">
        <v>643.24884380000003</v>
      </c>
      <c r="T8" s="312">
        <v>6874</v>
      </c>
      <c r="U8" s="312">
        <v>12250.85031</v>
      </c>
      <c r="V8" s="327">
        <f t="shared" si="3"/>
        <v>5.250646506348505</v>
      </c>
      <c r="W8" s="312">
        <v>8203</v>
      </c>
      <c r="X8" s="312">
        <v>10023.7376678</v>
      </c>
      <c r="Y8" s="312">
        <v>13468</v>
      </c>
      <c r="Z8" s="312">
        <v>20141.651392899999</v>
      </c>
      <c r="AA8" s="327">
        <f t="shared" si="4"/>
        <v>49.766215650685929</v>
      </c>
      <c r="AB8" s="370">
        <v>3130</v>
      </c>
      <c r="AC8" s="370">
        <v>3568.41</v>
      </c>
      <c r="AD8" s="370">
        <v>5837</v>
      </c>
      <c r="AE8" s="370">
        <v>9122.19</v>
      </c>
      <c r="AF8" s="370">
        <v>39.119999999999997</v>
      </c>
      <c r="AG8" s="370">
        <v>326</v>
      </c>
      <c r="AH8" s="370">
        <v>19.5</v>
      </c>
      <c r="AI8" s="370">
        <v>436</v>
      </c>
      <c r="AJ8" s="370">
        <v>20.55</v>
      </c>
      <c r="AK8" s="370">
        <f t="shared" si="5"/>
        <v>94.890510948905103</v>
      </c>
      <c r="AL8" s="335">
        <v>63</v>
      </c>
      <c r="AM8" s="335">
        <v>100</v>
      </c>
      <c r="AN8" s="335">
        <v>694</v>
      </c>
      <c r="AO8" s="335">
        <v>1391</v>
      </c>
      <c r="AP8" s="334">
        <f t="shared" si="6"/>
        <v>7.1890726096333568E-2</v>
      </c>
    </row>
    <row r="9" spans="1:42" ht="12" customHeight="1" x14ac:dyDescent="0.3">
      <c r="A9" s="326">
        <v>4</v>
      </c>
      <c r="B9" s="312" t="s">
        <v>9</v>
      </c>
      <c r="C9" s="312">
        <v>1876</v>
      </c>
      <c r="D9" s="312">
        <v>2940.0153303000002</v>
      </c>
      <c r="E9" s="312">
        <v>3228</v>
      </c>
      <c r="F9" s="312">
        <v>4193.6512409999996</v>
      </c>
      <c r="G9" s="327">
        <f t="shared" si="0"/>
        <v>70.106338399254611</v>
      </c>
      <c r="H9" s="312">
        <v>821</v>
      </c>
      <c r="I9" s="312">
        <v>3009.8360177999998</v>
      </c>
      <c r="J9" s="312">
        <v>2476</v>
      </c>
      <c r="K9" s="312">
        <v>9035.3308746000021</v>
      </c>
      <c r="L9" s="327">
        <f t="shared" si="1"/>
        <v>33.311851658484464</v>
      </c>
      <c r="M9" s="312">
        <v>3473</v>
      </c>
      <c r="N9" s="312">
        <v>1662.2447919000003</v>
      </c>
      <c r="O9" s="312">
        <v>4795</v>
      </c>
      <c r="P9" s="312">
        <v>2155.2643787999996</v>
      </c>
      <c r="Q9" s="327">
        <f t="shared" si="2"/>
        <v>77.1248672900862</v>
      </c>
      <c r="R9" s="312">
        <v>301</v>
      </c>
      <c r="S9" s="312">
        <v>285.58413249999995</v>
      </c>
      <c r="T9" s="312">
        <v>2024</v>
      </c>
      <c r="U9" s="312">
        <v>4042.2605810999999</v>
      </c>
      <c r="V9" s="327">
        <f t="shared" si="3"/>
        <v>7.0649609734532604</v>
      </c>
      <c r="W9" s="312">
        <v>21657</v>
      </c>
      <c r="X9" s="312">
        <v>36364.147397700006</v>
      </c>
      <c r="Y9" s="312">
        <v>58818</v>
      </c>
      <c r="Z9" s="312">
        <v>122916.94228580002</v>
      </c>
      <c r="AA9" s="327">
        <f t="shared" si="4"/>
        <v>29.584324765538017</v>
      </c>
      <c r="AB9" s="370">
        <v>6147</v>
      </c>
      <c r="AC9" s="370">
        <v>14562.61</v>
      </c>
      <c r="AD9" s="370">
        <v>60665</v>
      </c>
      <c r="AE9" s="370">
        <v>132015.57999999999</v>
      </c>
      <c r="AF9" s="370">
        <v>11.03</v>
      </c>
      <c r="AG9" s="370">
        <v>299</v>
      </c>
      <c r="AH9" s="370">
        <v>20.640532700000001</v>
      </c>
      <c r="AI9" s="370">
        <v>469</v>
      </c>
      <c r="AJ9" s="370">
        <v>33.385130599999989</v>
      </c>
      <c r="AK9" s="370">
        <f t="shared" si="5"/>
        <v>61.825526301820155</v>
      </c>
      <c r="AL9" s="335">
        <v>71</v>
      </c>
      <c r="AM9" s="335">
        <v>277.71608520000001</v>
      </c>
      <c r="AN9" s="335">
        <v>795</v>
      </c>
      <c r="AO9" s="335">
        <v>3517.9957600000002</v>
      </c>
      <c r="AP9" s="334">
        <f t="shared" si="6"/>
        <v>7.8941563363339587E-2</v>
      </c>
    </row>
    <row r="10" spans="1:42" ht="12" customHeight="1" x14ac:dyDescent="0.3">
      <c r="A10" s="326">
        <v>5</v>
      </c>
      <c r="B10" s="312" t="s">
        <v>10</v>
      </c>
      <c r="C10" s="312">
        <v>7773</v>
      </c>
      <c r="D10" s="312">
        <v>13166.175089099999</v>
      </c>
      <c r="E10" s="312">
        <v>10083</v>
      </c>
      <c r="F10" s="312">
        <v>18626.733718799998</v>
      </c>
      <c r="G10" s="327">
        <f t="shared" si="0"/>
        <v>70.684293273658355</v>
      </c>
      <c r="H10" s="312">
        <v>986</v>
      </c>
      <c r="I10" s="312">
        <v>4359.2154465000003</v>
      </c>
      <c r="J10" s="312">
        <v>5046</v>
      </c>
      <c r="K10" s="312">
        <v>33680.073449599993</v>
      </c>
      <c r="L10" s="327">
        <f t="shared" si="1"/>
        <v>12.943010510423258</v>
      </c>
      <c r="M10" s="312">
        <v>36659</v>
      </c>
      <c r="N10" s="312">
        <v>20290.270840200013</v>
      </c>
      <c r="O10" s="312">
        <v>73383</v>
      </c>
      <c r="P10" s="312">
        <v>38221.955559299982</v>
      </c>
      <c r="Q10" s="327">
        <f t="shared" si="2"/>
        <v>53.085381277052633</v>
      </c>
      <c r="R10" s="312">
        <v>817</v>
      </c>
      <c r="S10" s="312">
        <v>795.1745503999997</v>
      </c>
      <c r="T10" s="312">
        <v>27548</v>
      </c>
      <c r="U10" s="312">
        <v>91857.13</v>
      </c>
      <c r="V10" s="327">
        <f t="shared" si="3"/>
        <v>0.86566448396547946</v>
      </c>
      <c r="W10" s="312">
        <v>37387</v>
      </c>
      <c r="X10" s="312">
        <v>35874.847468100001</v>
      </c>
      <c r="Y10" s="312">
        <v>104931</v>
      </c>
      <c r="Z10" s="312">
        <v>180451.45940189998</v>
      </c>
      <c r="AA10" s="327">
        <f t="shared" si="4"/>
        <v>19.88060810757969</v>
      </c>
      <c r="AB10" s="370">
        <v>38833</v>
      </c>
      <c r="AC10" s="370">
        <v>31767.15</v>
      </c>
      <c r="AD10" s="370">
        <v>104621</v>
      </c>
      <c r="AE10" s="370">
        <v>164399.26999999999</v>
      </c>
      <c r="AF10" s="370">
        <v>19.32</v>
      </c>
      <c r="AG10" s="370">
        <v>3991</v>
      </c>
      <c r="AH10" s="370">
        <v>214.52</v>
      </c>
      <c r="AI10" s="370">
        <v>4038</v>
      </c>
      <c r="AJ10" s="370">
        <v>216.92</v>
      </c>
      <c r="AK10" s="370">
        <f t="shared" si="5"/>
        <v>98.893601327678411</v>
      </c>
      <c r="AL10" s="335">
        <v>0</v>
      </c>
      <c r="AM10" s="335">
        <v>0</v>
      </c>
      <c r="AN10" s="335">
        <v>0</v>
      </c>
      <c r="AO10" s="335">
        <v>0</v>
      </c>
      <c r="AP10" s="334" t="e">
        <f t="shared" si="6"/>
        <v>#DIV/0!</v>
      </c>
    </row>
    <row r="11" spans="1:42" ht="12" customHeight="1" x14ac:dyDescent="0.3">
      <c r="A11" s="328">
        <v>6</v>
      </c>
      <c r="B11" s="329" t="s">
        <v>11</v>
      </c>
      <c r="C11" s="329">
        <v>2591</v>
      </c>
      <c r="D11" s="329">
        <v>3621.5385952999991</v>
      </c>
      <c r="E11" s="329">
        <v>2899</v>
      </c>
      <c r="F11" s="329">
        <v>4780.005782799999</v>
      </c>
      <c r="G11" s="327">
        <f t="shared" si="0"/>
        <v>75.764314100444437</v>
      </c>
      <c r="H11" s="329">
        <v>577</v>
      </c>
      <c r="I11" s="329">
        <v>1630.1272002000003</v>
      </c>
      <c r="J11" s="329">
        <v>1314</v>
      </c>
      <c r="K11" s="329">
        <v>4971.0992229000012</v>
      </c>
      <c r="L11" s="327">
        <f t="shared" si="1"/>
        <v>32.79208736551891</v>
      </c>
      <c r="M11" s="329">
        <v>6944</v>
      </c>
      <c r="N11" s="329">
        <v>2611.0529046999995</v>
      </c>
      <c r="O11" s="329">
        <v>7533</v>
      </c>
      <c r="P11" s="329">
        <v>2723.5085055999989</v>
      </c>
      <c r="Q11" s="327">
        <f t="shared" si="2"/>
        <v>95.870928962815</v>
      </c>
      <c r="R11" s="329">
        <v>818</v>
      </c>
      <c r="S11" s="329">
        <v>1092.7634323</v>
      </c>
      <c r="T11" s="312">
        <v>5091</v>
      </c>
      <c r="U11" s="312">
        <v>11137.499766699997</v>
      </c>
      <c r="V11" s="327">
        <f t="shared" si="3"/>
        <v>9.8115686212380684</v>
      </c>
      <c r="W11" s="329">
        <v>15321</v>
      </c>
      <c r="X11" s="329">
        <v>6236.4669823000004</v>
      </c>
      <c r="Y11" s="329">
        <v>27642</v>
      </c>
      <c r="Z11" s="329">
        <v>34203.060779900006</v>
      </c>
      <c r="AA11" s="327">
        <f t="shared" si="4"/>
        <v>18.233651726178156</v>
      </c>
      <c r="AB11" s="370">
        <v>16019</v>
      </c>
      <c r="AC11" s="370">
        <v>10207.89</v>
      </c>
      <c r="AD11" s="370">
        <v>34598</v>
      </c>
      <c r="AE11" s="370">
        <v>38045.26</v>
      </c>
      <c r="AF11" s="370">
        <v>26.83</v>
      </c>
      <c r="AG11" s="370">
        <v>1508</v>
      </c>
      <c r="AH11" s="370">
        <v>112.45</v>
      </c>
      <c r="AI11" s="370">
        <v>2597</v>
      </c>
      <c r="AJ11" s="370">
        <v>251.46</v>
      </c>
      <c r="AK11" s="370">
        <f t="shared" si="5"/>
        <v>44.718841962936452</v>
      </c>
      <c r="AL11" s="335">
        <v>0</v>
      </c>
      <c r="AM11" s="335">
        <v>0</v>
      </c>
      <c r="AN11" s="335">
        <v>0</v>
      </c>
      <c r="AO11" s="335">
        <v>0</v>
      </c>
      <c r="AP11" s="334" t="e">
        <f t="shared" si="6"/>
        <v>#DIV/0!</v>
      </c>
    </row>
    <row r="12" spans="1:42" ht="12" customHeight="1" x14ac:dyDescent="0.3">
      <c r="A12" s="326">
        <v>7</v>
      </c>
      <c r="B12" s="312" t="s">
        <v>12</v>
      </c>
      <c r="C12" s="312">
        <v>179</v>
      </c>
      <c r="D12" s="312">
        <v>522.59357079999995</v>
      </c>
      <c r="E12" s="312">
        <v>1317</v>
      </c>
      <c r="F12" s="312">
        <v>4794.79</v>
      </c>
      <c r="G12" s="327">
        <f t="shared" si="0"/>
        <v>10.899196227572009</v>
      </c>
      <c r="H12" s="312">
        <v>69</v>
      </c>
      <c r="I12" s="312">
        <v>224.56699230000001</v>
      </c>
      <c r="J12" s="312">
        <v>306</v>
      </c>
      <c r="K12" s="312">
        <v>1946.3900000000003</v>
      </c>
      <c r="L12" s="327">
        <f t="shared" si="1"/>
        <v>11.537615395681234</v>
      </c>
      <c r="M12" s="312">
        <v>800</v>
      </c>
      <c r="N12" s="312">
        <v>549.12885530000005</v>
      </c>
      <c r="O12" s="312">
        <v>1666</v>
      </c>
      <c r="P12" s="312">
        <v>907.33640799999989</v>
      </c>
      <c r="Q12" s="327">
        <f t="shared" si="2"/>
        <v>60.520976614442226</v>
      </c>
      <c r="R12" s="312">
        <v>5</v>
      </c>
      <c r="S12" s="312">
        <v>4.42</v>
      </c>
      <c r="T12" s="312">
        <v>208</v>
      </c>
      <c r="U12" s="312">
        <v>377.26099999999997</v>
      </c>
      <c r="V12" s="327">
        <f t="shared" si="3"/>
        <v>1.1716026835532962</v>
      </c>
      <c r="W12" s="312">
        <v>2582</v>
      </c>
      <c r="X12" s="312">
        <v>1797.5299999999997</v>
      </c>
      <c r="Y12" s="312">
        <v>10300</v>
      </c>
      <c r="Z12" s="312">
        <v>14450.46</v>
      </c>
      <c r="AA12" s="327">
        <f t="shared" si="4"/>
        <v>12.439257989019033</v>
      </c>
      <c r="AB12" s="370">
        <v>859</v>
      </c>
      <c r="AC12" s="370">
        <v>1318.94</v>
      </c>
      <c r="AD12" s="370">
        <v>6518</v>
      </c>
      <c r="AE12" s="370">
        <v>8887.4</v>
      </c>
      <c r="AF12" s="370">
        <v>14.84</v>
      </c>
      <c r="AG12" s="370">
        <v>93</v>
      </c>
      <c r="AH12" s="370">
        <v>4.2699999999999996</v>
      </c>
      <c r="AI12" s="370">
        <v>374</v>
      </c>
      <c r="AJ12" s="370">
        <v>5.84</v>
      </c>
      <c r="AK12" s="370">
        <f t="shared" si="5"/>
        <v>73.11643835616438</v>
      </c>
      <c r="AL12" s="370">
        <v>4</v>
      </c>
      <c r="AM12" s="370">
        <v>25.71</v>
      </c>
      <c r="AN12" s="370">
        <v>324</v>
      </c>
      <c r="AO12" s="370">
        <v>255.8</v>
      </c>
      <c r="AP12" s="334">
        <f t="shared" si="6"/>
        <v>0.10050820953870211</v>
      </c>
    </row>
    <row r="13" spans="1:42" ht="12" customHeight="1" x14ac:dyDescent="0.3">
      <c r="A13" s="326">
        <v>8</v>
      </c>
      <c r="B13" s="312" t="s">
        <v>967</v>
      </c>
      <c r="C13" s="312">
        <v>91</v>
      </c>
      <c r="D13" s="312">
        <v>489.5</v>
      </c>
      <c r="E13" s="312">
        <v>174</v>
      </c>
      <c r="F13" s="312">
        <v>667.7</v>
      </c>
      <c r="G13" s="327">
        <f t="shared" si="0"/>
        <v>73.311367380560128</v>
      </c>
      <c r="H13" s="312">
        <v>31</v>
      </c>
      <c r="I13" s="312">
        <v>217</v>
      </c>
      <c r="J13" s="312">
        <v>56</v>
      </c>
      <c r="K13" s="312">
        <v>321</v>
      </c>
      <c r="L13" s="327">
        <f t="shared" si="1"/>
        <v>67.601246105919003</v>
      </c>
      <c r="M13" s="312">
        <v>0</v>
      </c>
      <c r="N13" s="312">
        <v>0</v>
      </c>
      <c r="O13" s="312">
        <v>0</v>
      </c>
      <c r="P13" s="312">
        <v>0</v>
      </c>
      <c r="Q13" s="312">
        <v>0</v>
      </c>
      <c r="R13" s="312">
        <v>26</v>
      </c>
      <c r="S13" s="312">
        <v>80.900000000000006</v>
      </c>
      <c r="T13" s="312">
        <v>27</v>
      </c>
      <c r="U13" s="312">
        <v>117.6</v>
      </c>
      <c r="V13" s="327">
        <f t="shared" si="3"/>
        <v>68.79251700680274</v>
      </c>
      <c r="W13" s="312">
        <v>390</v>
      </c>
      <c r="X13" s="312">
        <v>1276.21</v>
      </c>
      <c r="Y13" s="312">
        <v>502</v>
      </c>
      <c r="Z13" s="312">
        <v>1461.11</v>
      </c>
      <c r="AA13" s="327">
        <f t="shared" si="4"/>
        <v>87.345237524895467</v>
      </c>
      <c r="AB13" s="370">
        <v>4</v>
      </c>
      <c r="AC13" s="370">
        <v>1768.21</v>
      </c>
      <c r="AD13" s="370">
        <v>636</v>
      </c>
      <c r="AE13" s="370">
        <v>1776.26</v>
      </c>
      <c r="AF13" s="370">
        <v>99.55</v>
      </c>
      <c r="AG13" s="370"/>
      <c r="AH13" s="370"/>
      <c r="AI13" s="370"/>
      <c r="AJ13" s="370"/>
      <c r="AK13" s="370" t="e">
        <f t="shared" si="5"/>
        <v>#DIV/0!</v>
      </c>
      <c r="AL13" s="370">
        <v>0</v>
      </c>
      <c r="AM13" s="370">
        <v>0</v>
      </c>
      <c r="AN13" s="370">
        <v>0</v>
      </c>
      <c r="AO13" s="370">
        <v>0</v>
      </c>
      <c r="AP13" s="334" t="e">
        <f t="shared" si="6"/>
        <v>#DIV/0!</v>
      </c>
    </row>
    <row r="14" spans="1:42" ht="12" customHeight="1" x14ac:dyDescent="0.3">
      <c r="A14" s="326">
        <v>9</v>
      </c>
      <c r="B14" s="312" t="s">
        <v>13</v>
      </c>
      <c r="C14" s="312">
        <v>1941</v>
      </c>
      <c r="D14" s="312">
        <v>6330</v>
      </c>
      <c r="E14" s="312">
        <v>6626</v>
      </c>
      <c r="F14" s="312">
        <v>25880</v>
      </c>
      <c r="G14" s="327">
        <f t="shared" si="0"/>
        <v>24.45904173106646</v>
      </c>
      <c r="H14" s="312">
        <v>575</v>
      </c>
      <c r="I14" s="312">
        <v>1806.9389228</v>
      </c>
      <c r="J14" s="312">
        <v>1415</v>
      </c>
      <c r="K14" s="312">
        <v>5629.4132761999999</v>
      </c>
      <c r="L14" s="327">
        <f t="shared" si="1"/>
        <v>32.09817496326599</v>
      </c>
      <c r="M14" s="312">
        <v>24661</v>
      </c>
      <c r="N14" s="312">
        <v>20962.741149999998</v>
      </c>
      <c r="O14" s="312">
        <v>30186</v>
      </c>
      <c r="P14" s="312">
        <v>23383.077968399997</v>
      </c>
      <c r="Q14" s="327">
        <f t="shared" si="2"/>
        <v>89.649194936308845</v>
      </c>
      <c r="R14" s="312">
        <v>824</v>
      </c>
      <c r="S14" s="312">
        <v>1445.6041480000006</v>
      </c>
      <c r="T14" s="312">
        <v>6732</v>
      </c>
      <c r="U14" s="312">
        <v>12940.112444300001</v>
      </c>
      <c r="V14" s="327">
        <f t="shared" si="3"/>
        <v>11.171496030057883</v>
      </c>
      <c r="W14" s="312">
        <v>44657</v>
      </c>
      <c r="X14" s="312">
        <v>53032.174876899982</v>
      </c>
      <c r="Y14" s="312">
        <v>93260</v>
      </c>
      <c r="Z14" s="312">
        <v>145611.50311790017</v>
      </c>
      <c r="AA14" s="327">
        <f t="shared" si="4"/>
        <v>36.420319646010633</v>
      </c>
      <c r="AB14" s="370">
        <v>38368</v>
      </c>
      <c r="AC14" s="370">
        <v>46650.15</v>
      </c>
      <c r="AD14" s="370">
        <v>91373</v>
      </c>
      <c r="AE14" s="370">
        <v>136265.74</v>
      </c>
      <c r="AF14" s="370">
        <v>34.229999999999997</v>
      </c>
      <c r="AG14" s="370">
        <v>2678</v>
      </c>
      <c r="AH14" s="370">
        <v>175.93309930000018</v>
      </c>
      <c r="AI14" s="370">
        <v>2892</v>
      </c>
      <c r="AJ14" s="370">
        <v>177.38162079999998</v>
      </c>
      <c r="AK14" s="370">
        <f t="shared" si="5"/>
        <v>99.183386929566382</v>
      </c>
      <c r="AL14" s="370">
        <v>68</v>
      </c>
      <c r="AM14" s="370">
        <v>31.3621558</v>
      </c>
      <c r="AN14" s="370">
        <v>486</v>
      </c>
      <c r="AO14" s="370">
        <v>2473.8618172000006</v>
      </c>
      <c r="AP14" s="334">
        <f t="shared" si="6"/>
        <v>1.2677408083971616E-2</v>
      </c>
    </row>
    <row r="15" spans="1:42" ht="12" customHeight="1" x14ac:dyDescent="0.3">
      <c r="A15" s="326">
        <v>10</v>
      </c>
      <c r="B15" s="312" t="s">
        <v>14</v>
      </c>
      <c r="C15" s="312">
        <v>92</v>
      </c>
      <c r="D15" s="312">
        <v>99.189821499999994</v>
      </c>
      <c r="E15" s="312">
        <v>208</v>
      </c>
      <c r="F15" s="312">
        <v>121.16927549999998</v>
      </c>
      <c r="G15" s="327">
        <f t="shared" si="0"/>
        <v>81.860538565323026</v>
      </c>
      <c r="H15" s="312">
        <v>1053</v>
      </c>
      <c r="I15" s="312">
        <v>4000.8936007999996</v>
      </c>
      <c r="J15" s="312">
        <v>3925</v>
      </c>
      <c r="K15" s="312">
        <v>18240.300694099995</v>
      </c>
      <c r="L15" s="327">
        <f t="shared" si="1"/>
        <v>21.934362091377846</v>
      </c>
      <c r="M15" s="312">
        <v>53944</v>
      </c>
      <c r="N15" s="312">
        <v>38599.215276200004</v>
      </c>
      <c r="O15" s="312">
        <v>102169</v>
      </c>
      <c r="P15" s="312">
        <v>65036.4135245</v>
      </c>
      <c r="Q15" s="327">
        <f t="shared" si="2"/>
        <v>59.350159678868543</v>
      </c>
      <c r="R15" s="312">
        <v>2688</v>
      </c>
      <c r="S15" s="312">
        <v>3364.4598675000002</v>
      </c>
      <c r="T15" s="312">
        <v>13391</v>
      </c>
      <c r="U15" s="312">
        <v>37632.668749299999</v>
      </c>
      <c r="V15" s="327">
        <f t="shared" si="3"/>
        <v>8.9402638168269206</v>
      </c>
      <c r="W15" s="312">
        <v>145083</v>
      </c>
      <c r="X15" s="312">
        <v>34130.592938700007</v>
      </c>
      <c r="Y15" s="312">
        <v>317344</v>
      </c>
      <c r="Z15" s="312">
        <v>258078.35429410997</v>
      </c>
      <c r="AA15" s="327">
        <f t="shared" si="4"/>
        <v>13.224895606628159</v>
      </c>
      <c r="AB15" s="370">
        <v>137537</v>
      </c>
      <c r="AC15" s="370">
        <v>41416.75</v>
      </c>
      <c r="AD15" s="370">
        <v>287361</v>
      </c>
      <c r="AE15" s="370">
        <v>222379.02</v>
      </c>
      <c r="AF15" s="370">
        <v>18.62</v>
      </c>
      <c r="AG15" s="370">
        <v>15189</v>
      </c>
      <c r="AH15" s="370">
        <v>886</v>
      </c>
      <c r="AI15" s="370">
        <v>21060</v>
      </c>
      <c r="AJ15" s="370">
        <v>894</v>
      </c>
      <c r="AK15" s="370">
        <f t="shared" si="5"/>
        <v>99.105145413870247</v>
      </c>
      <c r="AL15" s="370">
        <v>0</v>
      </c>
      <c r="AM15" s="370">
        <v>0</v>
      </c>
      <c r="AN15" s="370">
        <v>0</v>
      </c>
      <c r="AO15" s="370">
        <v>0</v>
      </c>
      <c r="AP15" s="334" t="e">
        <f t="shared" si="6"/>
        <v>#DIV/0!</v>
      </c>
    </row>
    <row r="16" spans="1:42" ht="12" customHeight="1" x14ac:dyDescent="0.3">
      <c r="A16" s="326">
        <v>11</v>
      </c>
      <c r="B16" s="312" t="s">
        <v>15</v>
      </c>
      <c r="C16" s="312">
        <v>484</v>
      </c>
      <c r="D16" s="312">
        <v>497.0700539</v>
      </c>
      <c r="E16" s="312">
        <v>523</v>
      </c>
      <c r="F16" s="312">
        <v>542.46436789999996</v>
      </c>
      <c r="G16" s="327">
        <f t="shared" si="0"/>
        <v>91.631834884246615</v>
      </c>
      <c r="H16" s="312">
        <v>95</v>
      </c>
      <c r="I16" s="312">
        <v>300.83441110000007</v>
      </c>
      <c r="J16" s="312">
        <v>286</v>
      </c>
      <c r="K16" s="312">
        <v>1069.4010472</v>
      </c>
      <c r="L16" s="327">
        <f t="shared" si="1"/>
        <v>28.131112447259259</v>
      </c>
      <c r="M16" s="312">
        <v>0</v>
      </c>
      <c r="N16" s="312">
        <v>0</v>
      </c>
      <c r="O16" s="312">
        <v>0</v>
      </c>
      <c r="P16" s="312">
        <v>0</v>
      </c>
      <c r="Q16" s="312">
        <v>0</v>
      </c>
      <c r="R16" s="312">
        <v>53</v>
      </c>
      <c r="S16" s="312">
        <v>94.84</v>
      </c>
      <c r="T16" s="312">
        <v>433</v>
      </c>
      <c r="U16" s="312">
        <v>1039.0700000000002</v>
      </c>
      <c r="V16" s="327">
        <f t="shared" si="3"/>
        <v>9.1273927646838029</v>
      </c>
      <c r="W16" s="312">
        <v>691</v>
      </c>
      <c r="X16" s="312">
        <v>1175.2200000000003</v>
      </c>
      <c r="Y16" s="312">
        <v>2226</v>
      </c>
      <c r="Z16" s="312">
        <v>6077.91</v>
      </c>
      <c r="AA16" s="327">
        <f t="shared" si="4"/>
        <v>19.335923039334251</v>
      </c>
      <c r="AB16" s="370">
        <v>1708</v>
      </c>
      <c r="AC16" s="370">
        <v>2082.9299999999998</v>
      </c>
      <c r="AD16" s="370">
        <v>6770</v>
      </c>
      <c r="AE16" s="370">
        <v>14858.31</v>
      </c>
      <c r="AF16" s="370">
        <v>14.02</v>
      </c>
      <c r="AG16" s="370">
        <v>666</v>
      </c>
      <c r="AH16" s="370">
        <v>35.916243699999981</v>
      </c>
      <c r="AI16" s="370">
        <v>775</v>
      </c>
      <c r="AJ16" s="370">
        <v>37.090875899999979</v>
      </c>
      <c r="AK16" s="370">
        <f t="shared" si="5"/>
        <v>96.833096626871523</v>
      </c>
      <c r="AL16" s="370">
        <v>0</v>
      </c>
      <c r="AM16" s="370">
        <v>0</v>
      </c>
      <c r="AN16" s="370">
        <v>0</v>
      </c>
      <c r="AO16" s="370">
        <v>0</v>
      </c>
      <c r="AP16" s="334" t="e">
        <f t="shared" si="6"/>
        <v>#DIV/0!</v>
      </c>
    </row>
    <row r="17" spans="1:42" ht="12" customHeight="1" x14ac:dyDescent="0.3">
      <c r="A17" s="326">
        <v>12</v>
      </c>
      <c r="B17" s="312" t="s">
        <v>16</v>
      </c>
      <c r="C17" s="312">
        <v>1042</v>
      </c>
      <c r="D17" s="312">
        <v>1519.1734718</v>
      </c>
      <c r="E17" s="312">
        <v>1256</v>
      </c>
      <c r="F17" s="312">
        <v>1855.0800864999999</v>
      </c>
      <c r="G17" s="327">
        <f t="shared" si="0"/>
        <v>81.892608456934141</v>
      </c>
      <c r="H17" s="312">
        <v>487</v>
      </c>
      <c r="I17" s="312">
        <v>2058.1331568999994</v>
      </c>
      <c r="J17" s="312">
        <v>1918</v>
      </c>
      <c r="K17" s="312">
        <v>8557.9191393999972</v>
      </c>
      <c r="L17" s="327">
        <f t="shared" si="1"/>
        <v>24.049457857395655</v>
      </c>
      <c r="M17" s="312">
        <v>17010</v>
      </c>
      <c r="N17" s="312">
        <v>5463.7385835000014</v>
      </c>
      <c r="O17" s="312">
        <v>22620</v>
      </c>
      <c r="P17" s="312">
        <v>6763.2189292999983</v>
      </c>
      <c r="Q17" s="327">
        <f t="shared" si="2"/>
        <v>80.786067117089544</v>
      </c>
      <c r="R17" s="312">
        <v>280</v>
      </c>
      <c r="S17" s="312">
        <v>201.1221118</v>
      </c>
      <c r="T17" s="312">
        <v>4176</v>
      </c>
      <c r="U17" s="312">
        <v>8122.0431721999976</v>
      </c>
      <c r="V17" s="327">
        <f t="shared" si="3"/>
        <v>2.47625021852134</v>
      </c>
      <c r="W17" s="312">
        <v>7475</v>
      </c>
      <c r="X17" s="312">
        <v>16630.909260699995</v>
      </c>
      <c r="Y17" s="312">
        <v>28343</v>
      </c>
      <c r="Z17" s="312">
        <v>70398.724266699966</v>
      </c>
      <c r="AA17" s="327">
        <f t="shared" si="4"/>
        <v>23.62387874771014</v>
      </c>
      <c r="AB17" s="370">
        <v>5482</v>
      </c>
      <c r="AC17" s="370">
        <v>13644.09</v>
      </c>
      <c r="AD17" s="370">
        <v>27145</v>
      </c>
      <c r="AE17" s="370">
        <v>73658.100000000006</v>
      </c>
      <c r="AF17" s="370">
        <v>18.52</v>
      </c>
      <c r="AG17" s="370">
        <v>2364</v>
      </c>
      <c r="AH17" s="370">
        <v>144.1</v>
      </c>
      <c r="AI17" s="370">
        <v>3603</v>
      </c>
      <c r="AJ17" s="370">
        <v>150.15</v>
      </c>
      <c r="AK17" s="370">
        <f t="shared" si="5"/>
        <v>95.970695970695957</v>
      </c>
      <c r="AL17" s="370">
        <v>0</v>
      </c>
      <c r="AM17" s="370">
        <v>0</v>
      </c>
      <c r="AN17" s="370">
        <v>0</v>
      </c>
      <c r="AO17" s="370">
        <v>0</v>
      </c>
      <c r="AP17" s="334" t="e">
        <f t="shared" si="6"/>
        <v>#DIV/0!</v>
      </c>
    </row>
    <row r="18" spans="1:42" s="331" customFormat="1" ht="12" customHeight="1" x14ac:dyDescent="0.3">
      <c r="A18" s="272"/>
      <c r="B18" s="273" t="s">
        <v>17</v>
      </c>
      <c r="C18" s="273">
        <f t="shared" ref="C18:Z18" si="7">SUM(C6:C17)</f>
        <v>20194</v>
      </c>
      <c r="D18" s="273">
        <f t="shared" si="7"/>
        <v>38020.967776400001</v>
      </c>
      <c r="E18" s="273">
        <f t="shared" si="7"/>
        <v>34399</v>
      </c>
      <c r="F18" s="273">
        <f t="shared" si="7"/>
        <v>86292.609356899993</v>
      </c>
      <c r="G18" s="425">
        <f t="shared" si="0"/>
        <v>44.060514637062404</v>
      </c>
      <c r="H18" s="273">
        <f t="shared" si="7"/>
        <v>5885</v>
      </c>
      <c r="I18" s="273">
        <f t="shared" si="7"/>
        <v>22044.812101399999</v>
      </c>
      <c r="J18" s="273">
        <f t="shared" si="7"/>
        <v>23532</v>
      </c>
      <c r="K18" s="273">
        <f t="shared" si="7"/>
        <v>115963.84907179997</v>
      </c>
      <c r="L18" s="425">
        <f t="shared" si="1"/>
        <v>19.010072775137683</v>
      </c>
      <c r="M18" s="273">
        <f t="shared" si="7"/>
        <v>189506</v>
      </c>
      <c r="N18" s="273">
        <f t="shared" si="7"/>
        <v>113870.33650280001</v>
      </c>
      <c r="O18" s="273">
        <f t="shared" si="7"/>
        <v>303886</v>
      </c>
      <c r="P18" s="273">
        <f t="shared" si="7"/>
        <v>168544.63407769997</v>
      </c>
      <c r="Q18" s="425">
        <f t="shared" si="2"/>
        <v>67.560938457586957</v>
      </c>
      <c r="R18" s="273">
        <f t="shared" si="7"/>
        <v>7512</v>
      </c>
      <c r="S18" s="273">
        <f t="shared" si="7"/>
        <v>9174.4630159999997</v>
      </c>
      <c r="T18" s="273">
        <f t="shared" si="7"/>
        <v>80197</v>
      </c>
      <c r="U18" s="273">
        <f t="shared" si="7"/>
        <v>215683.15754680004</v>
      </c>
      <c r="V18" s="425">
        <f t="shared" si="3"/>
        <v>4.2536761425190459</v>
      </c>
      <c r="W18" s="273">
        <f t="shared" si="7"/>
        <v>307308</v>
      </c>
      <c r="X18" s="273">
        <f t="shared" si="7"/>
        <v>240194.85389019994</v>
      </c>
      <c r="Y18" s="273">
        <f t="shared" si="7"/>
        <v>735543</v>
      </c>
      <c r="Z18" s="273">
        <f t="shared" si="7"/>
        <v>1069959.9378811102</v>
      </c>
      <c r="AA18" s="425">
        <f t="shared" si="4"/>
        <v>22.448957702647128</v>
      </c>
      <c r="AB18" s="330">
        <f t="shared" ref="AB18:AO18" si="8">SUM(AB6:AB17)</f>
        <v>271798</v>
      </c>
      <c r="AC18" s="330">
        <f t="shared" si="8"/>
        <v>207005.85</v>
      </c>
      <c r="AD18" s="330">
        <f t="shared" si="8"/>
        <v>706882</v>
      </c>
      <c r="AE18" s="330">
        <f t="shared" si="8"/>
        <v>1000222.7700000001</v>
      </c>
      <c r="AF18" s="330">
        <f t="shared" ref="AF18:AF55" si="9">AC18/AE18*100</f>
        <v>20.695974557747768</v>
      </c>
      <c r="AG18" s="330">
        <f t="shared" si="8"/>
        <v>35559</v>
      </c>
      <c r="AH18" s="330">
        <f t="shared" si="8"/>
        <v>2107.9352211000005</v>
      </c>
      <c r="AI18" s="330">
        <f t="shared" si="8"/>
        <v>45356</v>
      </c>
      <c r="AJ18" s="330">
        <f t="shared" si="8"/>
        <v>2305.3976334000008</v>
      </c>
      <c r="AK18" s="330">
        <f t="shared" si="5"/>
        <v>91.434778563176422</v>
      </c>
      <c r="AL18" s="330">
        <f t="shared" si="8"/>
        <v>2929</v>
      </c>
      <c r="AM18" s="330">
        <f t="shared" si="8"/>
        <v>6525.104929500003</v>
      </c>
      <c r="AN18" s="330">
        <f t="shared" si="8"/>
        <v>9886</v>
      </c>
      <c r="AO18" s="330">
        <f t="shared" si="8"/>
        <v>32733.383888499957</v>
      </c>
      <c r="AP18" s="336">
        <f t="shared" si="6"/>
        <v>0.19934098325203808</v>
      </c>
    </row>
    <row r="19" spans="1:42" ht="12" customHeight="1" x14ac:dyDescent="0.3">
      <c r="A19" s="326">
        <v>13</v>
      </c>
      <c r="B19" s="312" t="s">
        <v>18</v>
      </c>
      <c r="C19" s="312">
        <v>174</v>
      </c>
      <c r="D19" s="312">
        <v>89.176338700000017</v>
      </c>
      <c r="E19" s="312">
        <v>310</v>
      </c>
      <c r="F19" s="312">
        <v>168.01986859999997</v>
      </c>
      <c r="G19" s="327">
        <f t="shared" si="0"/>
        <v>53.074877062485712</v>
      </c>
      <c r="H19" s="312">
        <v>9</v>
      </c>
      <c r="I19" s="312">
        <v>12.942698100000003</v>
      </c>
      <c r="J19" s="312">
        <v>34</v>
      </c>
      <c r="K19" s="312">
        <v>555.86973809999995</v>
      </c>
      <c r="L19" s="327">
        <f t="shared" si="1"/>
        <v>2.3283688988429221</v>
      </c>
      <c r="M19" s="312">
        <v>0</v>
      </c>
      <c r="N19" s="312">
        <v>0</v>
      </c>
      <c r="O19" s="312">
        <v>0</v>
      </c>
      <c r="P19" s="312">
        <v>0</v>
      </c>
      <c r="Q19" s="312">
        <v>0</v>
      </c>
      <c r="R19" s="312">
        <v>0</v>
      </c>
      <c r="S19" s="312">
        <v>0</v>
      </c>
      <c r="T19" s="312">
        <v>0</v>
      </c>
      <c r="U19" s="312">
        <v>0</v>
      </c>
      <c r="V19" s="312">
        <v>0</v>
      </c>
      <c r="W19" s="312">
        <v>19764</v>
      </c>
      <c r="X19" s="312">
        <v>4756.7723500000002</v>
      </c>
      <c r="Y19" s="312">
        <v>143631</v>
      </c>
      <c r="Z19" s="312">
        <v>85046.521860000008</v>
      </c>
      <c r="AA19" s="327">
        <f t="shared" si="4"/>
        <v>5.5931415488459342</v>
      </c>
      <c r="AB19" s="370"/>
      <c r="AC19" s="370"/>
      <c r="AD19" s="370"/>
      <c r="AE19" s="370"/>
      <c r="AF19" s="370" t="e">
        <f t="shared" si="9"/>
        <v>#DIV/0!</v>
      </c>
      <c r="AG19" s="370"/>
      <c r="AH19" s="370"/>
      <c r="AI19" s="370"/>
      <c r="AJ19" s="370"/>
      <c r="AK19" s="370" t="e">
        <f t="shared" si="5"/>
        <v>#DIV/0!</v>
      </c>
      <c r="AL19" s="370"/>
      <c r="AM19" s="370"/>
      <c r="AN19" s="370"/>
      <c r="AO19" s="370"/>
      <c r="AP19" s="334" t="e">
        <f t="shared" si="6"/>
        <v>#DIV/0!</v>
      </c>
    </row>
    <row r="20" spans="1:42" ht="12" customHeight="1" x14ac:dyDescent="0.3">
      <c r="A20" s="326">
        <v>14</v>
      </c>
      <c r="B20" s="312" t="s">
        <v>19</v>
      </c>
      <c r="C20" s="312">
        <v>0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2">
        <v>0</v>
      </c>
      <c r="O20" s="312">
        <v>0</v>
      </c>
      <c r="P20" s="312">
        <v>0</v>
      </c>
      <c r="Q20" s="312">
        <v>0</v>
      </c>
      <c r="R20" s="312">
        <v>0</v>
      </c>
      <c r="S20" s="312">
        <v>0</v>
      </c>
      <c r="T20" s="312">
        <v>0</v>
      </c>
      <c r="U20" s="312">
        <v>0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70"/>
      <c r="AC20" s="370"/>
      <c r="AD20" s="370"/>
      <c r="AE20" s="370"/>
      <c r="AF20" s="370" t="e">
        <f t="shared" si="9"/>
        <v>#DIV/0!</v>
      </c>
      <c r="AG20" s="370"/>
      <c r="AH20" s="370"/>
      <c r="AI20" s="370"/>
      <c r="AJ20" s="370"/>
      <c r="AK20" s="370" t="e">
        <f t="shared" si="5"/>
        <v>#DIV/0!</v>
      </c>
      <c r="AL20" s="370"/>
      <c r="AM20" s="370"/>
      <c r="AN20" s="370"/>
      <c r="AO20" s="370"/>
      <c r="AP20" s="334" t="e">
        <f t="shared" si="6"/>
        <v>#DIV/0!</v>
      </c>
    </row>
    <row r="21" spans="1:42" ht="12" customHeight="1" x14ac:dyDescent="0.3">
      <c r="A21" s="326">
        <v>15</v>
      </c>
      <c r="B21" s="312" t="s">
        <v>20</v>
      </c>
      <c r="C21" s="312">
        <v>0</v>
      </c>
      <c r="D21" s="312">
        <v>0</v>
      </c>
      <c r="E21" s="312">
        <v>0</v>
      </c>
      <c r="F21" s="312">
        <v>0</v>
      </c>
      <c r="G21" s="312">
        <v>0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  <c r="N21" s="312">
        <v>0</v>
      </c>
      <c r="O21" s="312">
        <v>0</v>
      </c>
      <c r="P21" s="312">
        <v>0</v>
      </c>
      <c r="Q21" s="312">
        <v>0</v>
      </c>
      <c r="R21" s="312">
        <v>0</v>
      </c>
      <c r="S21" s="312">
        <v>0</v>
      </c>
      <c r="T21" s="312">
        <v>0</v>
      </c>
      <c r="U21" s="312">
        <v>0</v>
      </c>
      <c r="V21" s="312">
        <v>0</v>
      </c>
      <c r="W21" s="312">
        <v>0</v>
      </c>
      <c r="X21" s="312">
        <v>0</v>
      </c>
      <c r="Y21" s="312">
        <v>0</v>
      </c>
      <c r="Z21" s="312">
        <v>0</v>
      </c>
      <c r="AA21" s="312">
        <v>0</v>
      </c>
      <c r="AB21" s="370"/>
      <c r="AC21" s="370"/>
      <c r="AD21" s="370"/>
      <c r="AE21" s="370"/>
      <c r="AF21" s="370" t="e">
        <f t="shared" si="9"/>
        <v>#DIV/0!</v>
      </c>
      <c r="AG21" s="370"/>
      <c r="AH21" s="370"/>
      <c r="AI21" s="370"/>
      <c r="AJ21" s="370"/>
      <c r="AK21" s="370" t="e">
        <f t="shared" si="5"/>
        <v>#DIV/0!</v>
      </c>
      <c r="AL21" s="370"/>
      <c r="AM21" s="370"/>
      <c r="AN21" s="370"/>
      <c r="AO21" s="370"/>
      <c r="AP21" s="334" t="e">
        <f t="shared" si="6"/>
        <v>#DIV/0!</v>
      </c>
    </row>
    <row r="22" spans="1:42" ht="12" customHeight="1" x14ac:dyDescent="0.3">
      <c r="A22" s="326">
        <v>16</v>
      </c>
      <c r="B22" s="312" t="s">
        <v>21</v>
      </c>
      <c r="C22" s="312">
        <v>0</v>
      </c>
      <c r="D22" s="312">
        <v>0</v>
      </c>
      <c r="E22" s="312">
        <v>0</v>
      </c>
      <c r="F22" s="312">
        <v>0</v>
      </c>
      <c r="G22" s="312">
        <v>0</v>
      </c>
      <c r="H22" s="312">
        <v>0</v>
      </c>
      <c r="I22" s="312">
        <v>0</v>
      </c>
      <c r="J22" s="312">
        <v>0</v>
      </c>
      <c r="K22" s="312">
        <v>0</v>
      </c>
      <c r="L22" s="312">
        <v>0</v>
      </c>
      <c r="M22" s="312">
        <v>0</v>
      </c>
      <c r="N22" s="312">
        <v>0</v>
      </c>
      <c r="O22" s="312">
        <v>0</v>
      </c>
      <c r="P22" s="312">
        <v>0</v>
      </c>
      <c r="Q22" s="312">
        <v>0</v>
      </c>
      <c r="R22" s="312">
        <v>0</v>
      </c>
      <c r="S22" s="312">
        <v>0</v>
      </c>
      <c r="T22" s="312">
        <v>0</v>
      </c>
      <c r="U22" s="312">
        <v>0</v>
      </c>
      <c r="V22" s="312">
        <v>0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70"/>
      <c r="AC22" s="370"/>
      <c r="AD22" s="370"/>
      <c r="AE22" s="370"/>
      <c r="AF22" s="370" t="e">
        <f t="shared" si="9"/>
        <v>#DIV/0!</v>
      </c>
      <c r="AG22" s="370"/>
      <c r="AH22" s="370"/>
      <c r="AI22" s="370"/>
      <c r="AJ22" s="370"/>
      <c r="AK22" s="370" t="e">
        <f t="shared" si="5"/>
        <v>#DIV/0!</v>
      </c>
      <c r="AL22" s="370"/>
      <c r="AM22" s="370"/>
      <c r="AN22" s="370"/>
      <c r="AO22" s="370"/>
      <c r="AP22" s="334" t="e">
        <f t="shared" si="6"/>
        <v>#DIV/0!</v>
      </c>
    </row>
    <row r="23" spans="1:42" ht="12" customHeight="1" x14ac:dyDescent="0.3">
      <c r="A23" s="326">
        <v>17</v>
      </c>
      <c r="B23" s="312" t="s">
        <v>22</v>
      </c>
      <c r="C23" s="312">
        <v>0</v>
      </c>
      <c r="D23" s="312">
        <v>0</v>
      </c>
      <c r="E23" s="312">
        <v>0</v>
      </c>
      <c r="F23" s="312">
        <v>0</v>
      </c>
      <c r="G23" s="312">
        <v>0</v>
      </c>
      <c r="H23" s="312">
        <v>0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312">
        <v>0</v>
      </c>
      <c r="O23" s="312">
        <v>0</v>
      </c>
      <c r="P23" s="312">
        <v>0</v>
      </c>
      <c r="Q23" s="312">
        <v>0</v>
      </c>
      <c r="R23" s="312">
        <v>0</v>
      </c>
      <c r="S23" s="312">
        <v>0</v>
      </c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70"/>
      <c r="AC23" s="370"/>
      <c r="AD23" s="370"/>
      <c r="AE23" s="370"/>
      <c r="AF23" s="370" t="e">
        <f t="shared" si="9"/>
        <v>#DIV/0!</v>
      </c>
      <c r="AG23" s="370"/>
      <c r="AH23" s="370"/>
      <c r="AI23" s="370"/>
      <c r="AJ23" s="370"/>
      <c r="AK23" s="370" t="e">
        <f t="shared" si="5"/>
        <v>#DIV/0!</v>
      </c>
      <c r="AL23" s="370"/>
      <c r="AM23" s="370"/>
      <c r="AN23" s="370"/>
      <c r="AO23" s="370"/>
      <c r="AP23" s="334" t="e">
        <f t="shared" si="6"/>
        <v>#DIV/0!</v>
      </c>
    </row>
    <row r="24" spans="1:42" ht="12" customHeight="1" x14ac:dyDescent="0.3">
      <c r="A24" s="326">
        <v>18</v>
      </c>
      <c r="B24" s="312" t="s">
        <v>23</v>
      </c>
      <c r="C24" s="312">
        <v>0</v>
      </c>
      <c r="D24" s="312">
        <v>0</v>
      </c>
      <c r="E24" s="312">
        <v>0</v>
      </c>
      <c r="F24" s="312">
        <v>0</v>
      </c>
      <c r="G24" s="312">
        <v>0</v>
      </c>
      <c r="H24" s="312">
        <v>0</v>
      </c>
      <c r="I24" s="312">
        <v>0</v>
      </c>
      <c r="J24" s="312">
        <v>0</v>
      </c>
      <c r="K24" s="312">
        <v>0</v>
      </c>
      <c r="L24" s="312">
        <v>0</v>
      </c>
      <c r="M24" s="312">
        <v>0</v>
      </c>
      <c r="N24" s="312">
        <v>0</v>
      </c>
      <c r="O24" s="312">
        <v>0</v>
      </c>
      <c r="P24" s="312">
        <v>0</v>
      </c>
      <c r="Q24" s="312">
        <v>0</v>
      </c>
      <c r="R24" s="312">
        <v>0</v>
      </c>
      <c r="S24" s="312">
        <v>0</v>
      </c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70"/>
      <c r="AC24" s="370"/>
      <c r="AD24" s="370"/>
      <c r="AE24" s="370"/>
      <c r="AF24" s="370" t="e">
        <f t="shared" si="9"/>
        <v>#DIV/0!</v>
      </c>
      <c r="AG24" s="370"/>
      <c r="AH24" s="370"/>
      <c r="AI24" s="370"/>
      <c r="AJ24" s="370"/>
      <c r="AK24" s="370" t="e">
        <f t="shared" si="5"/>
        <v>#DIV/0!</v>
      </c>
      <c r="AL24" s="370"/>
      <c r="AM24" s="370"/>
      <c r="AN24" s="370"/>
      <c r="AO24" s="370"/>
      <c r="AP24" s="334" t="e">
        <f t="shared" si="6"/>
        <v>#DIV/0!</v>
      </c>
    </row>
    <row r="25" spans="1:42" ht="12" customHeight="1" x14ac:dyDescent="0.3">
      <c r="A25" s="326">
        <v>19</v>
      </c>
      <c r="B25" s="312" t="s">
        <v>24</v>
      </c>
      <c r="C25" s="312">
        <v>0</v>
      </c>
      <c r="D25" s="312">
        <v>0</v>
      </c>
      <c r="E25" s="312">
        <v>0</v>
      </c>
      <c r="F25" s="312">
        <v>0</v>
      </c>
      <c r="G25" s="312">
        <v>0</v>
      </c>
      <c r="H25" s="312">
        <v>0</v>
      </c>
      <c r="I25" s="312">
        <v>0</v>
      </c>
      <c r="J25" s="312">
        <v>0</v>
      </c>
      <c r="K25" s="312">
        <v>0</v>
      </c>
      <c r="L25" s="312">
        <v>0</v>
      </c>
      <c r="M25" s="312">
        <v>0</v>
      </c>
      <c r="N25" s="312">
        <v>0</v>
      </c>
      <c r="O25" s="312">
        <v>0</v>
      </c>
      <c r="P25" s="312">
        <v>0</v>
      </c>
      <c r="Q25" s="312">
        <v>0</v>
      </c>
      <c r="R25" s="312">
        <v>0</v>
      </c>
      <c r="S25" s="312">
        <v>0</v>
      </c>
      <c r="T25" s="312">
        <v>0</v>
      </c>
      <c r="U25" s="312">
        <v>0</v>
      </c>
      <c r="V25" s="312">
        <v>0</v>
      </c>
      <c r="W25" s="312">
        <v>29</v>
      </c>
      <c r="X25" s="312">
        <v>33.29</v>
      </c>
      <c r="Y25" s="312">
        <v>113</v>
      </c>
      <c r="Z25" s="312">
        <v>167.19</v>
      </c>
      <c r="AA25" s="327">
        <f t="shared" si="4"/>
        <v>19.911477959208089</v>
      </c>
      <c r="AB25" s="370"/>
      <c r="AC25" s="370"/>
      <c r="AD25" s="370"/>
      <c r="AE25" s="370"/>
      <c r="AF25" s="370" t="e">
        <f t="shared" si="9"/>
        <v>#DIV/0!</v>
      </c>
      <c r="AG25" s="370"/>
      <c r="AH25" s="370"/>
      <c r="AI25" s="370"/>
      <c r="AJ25" s="370"/>
      <c r="AK25" s="370" t="e">
        <f t="shared" si="5"/>
        <v>#DIV/0!</v>
      </c>
      <c r="AL25" s="370"/>
      <c r="AM25" s="370"/>
      <c r="AN25" s="370"/>
      <c r="AO25" s="370"/>
      <c r="AP25" s="334" t="e">
        <f t="shared" si="6"/>
        <v>#DIV/0!</v>
      </c>
    </row>
    <row r="26" spans="1:42" ht="12" customHeight="1" x14ac:dyDescent="0.3">
      <c r="A26" s="326">
        <v>20</v>
      </c>
      <c r="B26" s="312" t="s">
        <v>25</v>
      </c>
      <c r="C26" s="312">
        <v>0</v>
      </c>
      <c r="D26" s="312">
        <v>0</v>
      </c>
      <c r="E26" s="312">
        <v>0</v>
      </c>
      <c r="F26" s="312">
        <v>0</v>
      </c>
      <c r="G26" s="312">
        <v>0</v>
      </c>
      <c r="H26" s="312">
        <v>4</v>
      </c>
      <c r="I26" s="312">
        <v>30.288504099999997</v>
      </c>
      <c r="J26" s="312">
        <v>29</v>
      </c>
      <c r="K26" s="312">
        <v>325.49466799999999</v>
      </c>
      <c r="L26" s="327">
        <f t="shared" si="1"/>
        <v>9.3053764247837059</v>
      </c>
      <c r="M26" s="312">
        <v>0</v>
      </c>
      <c r="N26" s="312">
        <v>0</v>
      </c>
      <c r="O26" s="312">
        <v>0</v>
      </c>
      <c r="P26" s="312">
        <v>0</v>
      </c>
      <c r="Q26" s="312">
        <v>0</v>
      </c>
      <c r="R26" s="312">
        <v>1660</v>
      </c>
      <c r="S26" s="312">
        <v>1321.6361099999997</v>
      </c>
      <c r="T26" s="312">
        <v>35895</v>
      </c>
      <c r="U26" s="312">
        <v>81150.169381299987</v>
      </c>
      <c r="V26" s="327">
        <f t="shared" si="3"/>
        <v>1.6286301311215179</v>
      </c>
      <c r="W26" s="312">
        <v>10822</v>
      </c>
      <c r="X26" s="312">
        <v>8489.6401932999997</v>
      </c>
      <c r="Y26" s="312">
        <v>110773</v>
      </c>
      <c r="Z26" s="312">
        <v>155431.72398282139</v>
      </c>
      <c r="AA26" s="327">
        <f t="shared" si="4"/>
        <v>5.4619738980945041</v>
      </c>
      <c r="AB26" s="370"/>
      <c r="AC26" s="370"/>
      <c r="AD26" s="370"/>
      <c r="AE26" s="370"/>
      <c r="AF26" s="370" t="e">
        <f t="shared" si="9"/>
        <v>#DIV/0!</v>
      </c>
      <c r="AG26" s="370"/>
      <c r="AH26" s="370"/>
      <c r="AI26" s="370"/>
      <c r="AJ26" s="370"/>
      <c r="AK26" s="370" t="e">
        <f t="shared" si="5"/>
        <v>#DIV/0!</v>
      </c>
      <c r="AL26" s="370"/>
      <c r="AM26" s="370"/>
      <c r="AN26" s="370"/>
      <c r="AO26" s="370"/>
      <c r="AP26" s="334" t="e">
        <f t="shared" si="6"/>
        <v>#DIV/0!</v>
      </c>
    </row>
    <row r="27" spans="1:42" ht="12" customHeight="1" x14ac:dyDescent="0.3">
      <c r="A27" s="326">
        <v>21</v>
      </c>
      <c r="B27" s="312" t="s">
        <v>26</v>
      </c>
      <c r="C27" s="312">
        <v>19</v>
      </c>
      <c r="D27" s="312">
        <v>33.865838099999998</v>
      </c>
      <c r="E27" s="312">
        <v>22</v>
      </c>
      <c r="F27" s="312">
        <v>34.942498100000002</v>
      </c>
      <c r="G27" s="327">
        <f t="shared" si="0"/>
        <v>96.918766377496041</v>
      </c>
      <c r="H27" s="312">
        <v>0</v>
      </c>
      <c r="I27" s="312">
        <v>0</v>
      </c>
      <c r="J27" s="312">
        <v>1</v>
      </c>
      <c r="K27" s="312">
        <v>1.5209338000000001</v>
      </c>
      <c r="L27" s="327">
        <f t="shared" si="1"/>
        <v>0</v>
      </c>
      <c r="M27" s="312">
        <v>0</v>
      </c>
      <c r="N27" s="312">
        <v>0</v>
      </c>
      <c r="O27" s="312">
        <v>0</v>
      </c>
      <c r="P27" s="312">
        <v>0</v>
      </c>
      <c r="Q27" s="312">
        <v>0</v>
      </c>
      <c r="R27" s="312">
        <v>352</v>
      </c>
      <c r="S27" s="312">
        <v>85.706126999999995</v>
      </c>
      <c r="T27" s="312">
        <v>2086</v>
      </c>
      <c r="U27" s="312">
        <v>4767.9455859</v>
      </c>
      <c r="V27" s="327">
        <f t="shared" si="3"/>
        <v>1.7975483456324315</v>
      </c>
      <c r="W27" s="312">
        <v>1813</v>
      </c>
      <c r="X27" s="312">
        <v>2535.5</v>
      </c>
      <c r="Y27" s="312">
        <v>37190</v>
      </c>
      <c r="Z27" s="312">
        <v>125672</v>
      </c>
      <c r="AA27" s="327">
        <f t="shared" si="4"/>
        <v>2.0175536316761096</v>
      </c>
      <c r="AB27" s="370"/>
      <c r="AC27" s="370"/>
      <c r="AD27" s="370"/>
      <c r="AE27" s="370"/>
      <c r="AF27" s="370" t="e">
        <f t="shared" si="9"/>
        <v>#DIV/0!</v>
      </c>
      <c r="AG27" s="370"/>
      <c r="AH27" s="370"/>
      <c r="AI27" s="370"/>
      <c r="AJ27" s="370"/>
      <c r="AK27" s="370" t="e">
        <f t="shared" si="5"/>
        <v>#DIV/0!</v>
      </c>
      <c r="AL27" s="370"/>
      <c r="AM27" s="370"/>
      <c r="AN27" s="370"/>
      <c r="AO27" s="370"/>
      <c r="AP27" s="334" t="e">
        <f t="shared" si="6"/>
        <v>#DIV/0!</v>
      </c>
    </row>
    <row r="28" spans="1:42" ht="12" customHeight="1" x14ac:dyDescent="0.3">
      <c r="A28" s="326">
        <v>22</v>
      </c>
      <c r="B28" s="312" t="s">
        <v>27</v>
      </c>
      <c r="C28" s="312">
        <v>0</v>
      </c>
      <c r="D28" s="312">
        <v>0</v>
      </c>
      <c r="E28" s="312">
        <v>0</v>
      </c>
      <c r="F28" s="312">
        <v>0</v>
      </c>
      <c r="G28" s="327">
        <v>0</v>
      </c>
      <c r="H28" s="312">
        <v>42</v>
      </c>
      <c r="I28" s="312">
        <v>115.36</v>
      </c>
      <c r="J28" s="312">
        <v>263</v>
      </c>
      <c r="K28" s="312">
        <v>1708.87</v>
      </c>
      <c r="L28" s="327">
        <f t="shared" si="1"/>
        <v>6.7506597927285288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316</v>
      </c>
      <c r="S28" s="312">
        <v>188.68</v>
      </c>
      <c r="T28" s="312">
        <v>2444</v>
      </c>
      <c r="U28" s="312">
        <v>2774.48</v>
      </c>
      <c r="V28" s="327">
        <f t="shared" si="3"/>
        <v>6.8005536172544039</v>
      </c>
      <c r="W28" s="312">
        <v>2004</v>
      </c>
      <c r="X28" s="312">
        <v>1867.38</v>
      </c>
      <c r="Y28" s="312">
        <v>13567</v>
      </c>
      <c r="Z28" s="312">
        <v>19330.650000000001</v>
      </c>
      <c r="AA28" s="327">
        <f t="shared" si="4"/>
        <v>9.6602028384974119</v>
      </c>
      <c r="AB28" s="370"/>
      <c r="AC28" s="370"/>
      <c r="AD28" s="370"/>
      <c r="AE28" s="370"/>
      <c r="AF28" s="370" t="e">
        <f t="shared" si="9"/>
        <v>#DIV/0!</v>
      </c>
      <c r="AG28" s="370"/>
      <c r="AH28" s="370"/>
      <c r="AI28" s="370"/>
      <c r="AJ28" s="370"/>
      <c r="AK28" s="370" t="e">
        <f t="shared" si="5"/>
        <v>#DIV/0!</v>
      </c>
      <c r="AL28" s="370"/>
      <c r="AM28" s="370"/>
      <c r="AN28" s="370"/>
      <c r="AO28" s="370"/>
      <c r="AP28" s="334" t="e">
        <f t="shared" si="6"/>
        <v>#DIV/0!</v>
      </c>
    </row>
    <row r="29" spans="1:42" ht="12" customHeight="1" x14ac:dyDescent="0.3">
      <c r="A29" s="326">
        <v>23</v>
      </c>
      <c r="B29" s="312" t="s">
        <v>28</v>
      </c>
      <c r="C29" s="312">
        <v>19</v>
      </c>
      <c r="D29" s="312">
        <v>33.865838099999998</v>
      </c>
      <c r="E29" s="312">
        <v>22</v>
      </c>
      <c r="F29" s="312">
        <v>34.942498100000002</v>
      </c>
      <c r="G29" s="327">
        <f t="shared" si="0"/>
        <v>96.918766377496041</v>
      </c>
      <c r="H29" s="312">
        <v>0</v>
      </c>
      <c r="I29" s="312">
        <v>0</v>
      </c>
      <c r="J29" s="312">
        <v>1</v>
      </c>
      <c r="K29" s="312">
        <v>1.5209338000000001</v>
      </c>
      <c r="L29" s="327">
        <f t="shared" si="1"/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352</v>
      </c>
      <c r="S29" s="312">
        <v>85.706126999999995</v>
      </c>
      <c r="T29" s="312">
        <v>2086</v>
      </c>
      <c r="U29" s="312">
        <v>4767.9455859</v>
      </c>
      <c r="V29" s="327">
        <f t="shared" si="3"/>
        <v>1.7975483456324315</v>
      </c>
      <c r="W29" s="312">
        <v>1813</v>
      </c>
      <c r="X29" s="312">
        <v>2535.5</v>
      </c>
      <c r="Y29" s="312">
        <v>37190</v>
      </c>
      <c r="Z29" s="312">
        <v>125672</v>
      </c>
      <c r="AA29" s="327">
        <f t="shared" si="4"/>
        <v>2.0175536316761096</v>
      </c>
      <c r="AB29" s="370"/>
      <c r="AC29" s="370"/>
      <c r="AD29" s="370"/>
      <c r="AE29" s="370"/>
      <c r="AF29" s="370" t="e">
        <f t="shared" si="9"/>
        <v>#DIV/0!</v>
      </c>
      <c r="AG29" s="370"/>
      <c r="AH29" s="370"/>
      <c r="AI29" s="370"/>
      <c r="AJ29" s="370"/>
      <c r="AK29" s="370" t="e">
        <f t="shared" si="5"/>
        <v>#DIV/0!</v>
      </c>
      <c r="AL29" s="370"/>
      <c r="AM29" s="370"/>
      <c r="AN29" s="370"/>
      <c r="AO29" s="370"/>
      <c r="AP29" s="334" t="e">
        <f t="shared" si="6"/>
        <v>#DIV/0!</v>
      </c>
    </row>
    <row r="30" spans="1:42" ht="12" customHeight="1" x14ac:dyDescent="0.3">
      <c r="A30" s="326">
        <v>24</v>
      </c>
      <c r="B30" s="312" t="s">
        <v>29</v>
      </c>
      <c r="C30" s="312">
        <v>0</v>
      </c>
      <c r="D30" s="312">
        <v>0</v>
      </c>
      <c r="E30" s="312">
        <v>0</v>
      </c>
      <c r="F30" s="312">
        <v>0</v>
      </c>
      <c r="G30" s="327">
        <v>0</v>
      </c>
      <c r="H30" s="312">
        <v>0</v>
      </c>
      <c r="I30" s="312">
        <v>0</v>
      </c>
      <c r="J30" s="312">
        <v>0</v>
      </c>
      <c r="K30" s="312">
        <v>0</v>
      </c>
      <c r="L30" s="327">
        <v>0</v>
      </c>
      <c r="M30" s="312">
        <v>0</v>
      </c>
      <c r="N30" s="312">
        <v>0</v>
      </c>
      <c r="O30" s="312">
        <v>0</v>
      </c>
      <c r="P30" s="312">
        <v>0</v>
      </c>
      <c r="Q30" s="312">
        <v>0</v>
      </c>
      <c r="R30" s="312">
        <v>0</v>
      </c>
      <c r="S30" s="312">
        <v>0</v>
      </c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70"/>
      <c r="AC30" s="370"/>
      <c r="AD30" s="370"/>
      <c r="AE30" s="370"/>
      <c r="AF30" s="370" t="e">
        <f t="shared" si="9"/>
        <v>#DIV/0!</v>
      </c>
      <c r="AG30" s="370"/>
      <c r="AH30" s="370"/>
      <c r="AI30" s="370"/>
      <c r="AJ30" s="370"/>
      <c r="AK30" s="370" t="e">
        <f t="shared" si="5"/>
        <v>#DIV/0!</v>
      </c>
      <c r="AL30" s="370"/>
      <c r="AM30" s="370"/>
      <c r="AN30" s="370"/>
      <c r="AO30" s="370"/>
      <c r="AP30" s="334" t="e">
        <f t="shared" si="6"/>
        <v>#DIV/0!</v>
      </c>
    </row>
    <row r="31" spans="1:42" ht="12" customHeight="1" x14ac:dyDescent="0.3">
      <c r="A31" s="326">
        <v>25</v>
      </c>
      <c r="B31" s="312" t="s">
        <v>30</v>
      </c>
      <c r="C31" s="312">
        <v>0</v>
      </c>
      <c r="D31" s="312">
        <v>0</v>
      </c>
      <c r="E31" s="312">
        <v>0</v>
      </c>
      <c r="F31" s="312">
        <v>0</v>
      </c>
      <c r="G31" s="327">
        <v>0</v>
      </c>
      <c r="H31" s="312">
        <v>0</v>
      </c>
      <c r="I31" s="312">
        <v>0</v>
      </c>
      <c r="J31" s="312">
        <v>0</v>
      </c>
      <c r="K31" s="312">
        <v>0</v>
      </c>
      <c r="L31" s="327">
        <v>0</v>
      </c>
      <c r="M31" s="312">
        <v>0</v>
      </c>
      <c r="N31" s="312">
        <v>0</v>
      </c>
      <c r="O31" s="312">
        <v>0</v>
      </c>
      <c r="P31" s="312">
        <v>0</v>
      </c>
      <c r="Q31" s="312">
        <v>0</v>
      </c>
      <c r="R31" s="312">
        <v>0</v>
      </c>
      <c r="S31" s="312">
        <v>0</v>
      </c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70"/>
      <c r="AC31" s="370"/>
      <c r="AD31" s="370"/>
      <c r="AE31" s="370"/>
      <c r="AF31" s="370" t="e">
        <f t="shared" si="9"/>
        <v>#DIV/0!</v>
      </c>
      <c r="AG31" s="370"/>
      <c r="AH31" s="370"/>
      <c r="AI31" s="370"/>
      <c r="AJ31" s="370"/>
      <c r="AK31" s="370" t="e">
        <f t="shared" si="5"/>
        <v>#DIV/0!</v>
      </c>
      <c r="AL31" s="370"/>
      <c r="AM31" s="370"/>
      <c r="AN31" s="370"/>
      <c r="AO31" s="370"/>
      <c r="AP31" s="334" t="e">
        <f t="shared" si="6"/>
        <v>#DIV/0!</v>
      </c>
    </row>
    <row r="32" spans="1:42" ht="12" customHeight="1" x14ac:dyDescent="0.3">
      <c r="A32" s="326">
        <v>26</v>
      </c>
      <c r="B32" s="312" t="s">
        <v>31</v>
      </c>
      <c r="C32" s="312">
        <v>0</v>
      </c>
      <c r="D32" s="312">
        <v>0</v>
      </c>
      <c r="E32" s="312">
        <v>0</v>
      </c>
      <c r="F32" s="312">
        <v>0</v>
      </c>
      <c r="G32" s="327">
        <v>0</v>
      </c>
      <c r="H32" s="312">
        <v>0</v>
      </c>
      <c r="I32" s="312">
        <v>0</v>
      </c>
      <c r="J32" s="312">
        <v>0</v>
      </c>
      <c r="K32" s="312">
        <v>0</v>
      </c>
      <c r="L32" s="312">
        <v>0</v>
      </c>
      <c r="M32" s="312">
        <v>0</v>
      </c>
      <c r="N32" s="312">
        <v>0</v>
      </c>
      <c r="O32" s="312">
        <v>0</v>
      </c>
      <c r="P32" s="312">
        <v>0</v>
      </c>
      <c r="Q32" s="312">
        <v>0</v>
      </c>
      <c r="R32" s="312">
        <v>0</v>
      </c>
      <c r="S32" s="312">
        <v>0</v>
      </c>
      <c r="T32" s="312">
        <v>0</v>
      </c>
      <c r="U32" s="312">
        <v>0</v>
      </c>
      <c r="V32" s="312">
        <v>0</v>
      </c>
      <c r="W32" s="312">
        <v>0</v>
      </c>
      <c r="X32" s="312">
        <v>0</v>
      </c>
      <c r="Y32" s="312">
        <v>0</v>
      </c>
      <c r="Z32" s="312">
        <v>0</v>
      </c>
      <c r="AA32" s="312">
        <v>0</v>
      </c>
      <c r="AB32" s="370"/>
      <c r="AC32" s="370"/>
      <c r="AD32" s="370"/>
      <c r="AE32" s="370"/>
      <c r="AF32" s="370" t="e">
        <f t="shared" si="9"/>
        <v>#DIV/0!</v>
      </c>
      <c r="AG32" s="370"/>
      <c r="AH32" s="370"/>
      <c r="AI32" s="370"/>
      <c r="AJ32" s="370"/>
      <c r="AK32" s="370" t="e">
        <f t="shared" si="5"/>
        <v>#DIV/0!</v>
      </c>
      <c r="AL32" s="370"/>
      <c r="AM32" s="370"/>
      <c r="AN32" s="370"/>
      <c r="AO32" s="370"/>
      <c r="AP32" s="334" t="e">
        <f t="shared" si="6"/>
        <v>#DIV/0!</v>
      </c>
    </row>
    <row r="33" spans="1:42" ht="12" customHeight="1" x14ac:dyDescent="0.3">
      <c r="A33" s="326">
        <v>27</v>
      </c>
      <c r="B33" s="312" t="s">
        <v>32</v>
      </c>
      <c r="C33" s="312">
        <v>0</v>
      </c>
      <c r="D33" s="312">
        <v>0</v>
      </c>
      <c r="E33" s="312">
        <v>0</v>
      </c>
      <c r="F33" s="312">
        <v>0</v>
      </c>
      <c r="G33" s="327">
        <v>0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R33" s="312">
        <v>0</v>
      </c>
      <c r="S33" s="312">
        <v>0</v>
      </c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27">
        <v>0</v>
      </c>
      <c r="AB33" s="370"/>
      <c r="AC33" s="370"/>
      <c r="AD33" s="370"/>
      <c r="AE33" s="370"/>
      <c r="AF33" s="370" t="e">
        <f t="shared" si="9"/>
        <v>#DIV/0!</v>
      </c>
      <c r="AG33" s="370"/>
      <c r="AH33" s="370"/>
      <c r="AI33" s="370"/>
      <c r="AJ33" s="370"/>
      <c r="AK33" s="370" t="e">
        <f t="shared" si="5"/>
        <v>#DIV/0!</v>
      </c>
      <c r="AL33" s="370"/>
      <c r="AM33" s="370"/>
      <c r="AN33" s="370"/>
      <c r="AO33" s="370"/>
      <c r="AP33" s="334" t="e">
        <f t="shared" si="6"/>
        <v>#DIV/0!</v>
      </c>
    </row>
    <row r="34" spans="1:42" ht="12" customHeight="1" x14ac:dyDescent="0.3">
      <c r="A34" s="326">
        <v>28</v>
      </c>
      <c r="B34" s="312" t="s">
        <v>33</v>
      </c>
      <c r="C34" s="312">
        <v>0</v>
      </c>
      <c r="D34" s="312">
        <v>0</v>
      </c>
      <c r="E34" s="312">
        <v>0</v>
      </c>
      <c r="F34" s="312">
        <v>0</v>
      </c>
      <c r="G34" s="327">
        <v>0</v>
      </c>
      <c r="H34" s="312">
        <v>0</v>
      </c>
      <c r="I34" s="312">
        <v>0</v>
      </c>
      <c r="J34" s="312">
        <v>0</v>
      </c>
      <c r="K34" s="312">
        <v>0</v>
      </c>
      <c r="L34" s="312">
        <v>0</v>
      </c>
      <c r="M34" s="312">
        <v>0</v>
      </c>
      <c r="N34" s="312">
        <v>0</v>
      </c>
      <c r="O34" s="312">
        <v>0</v>
      </c>
      <c r="P34" s="312">
        <v>0</v>
      </c>
      <c r="Q34" s="312">
        <v>0</v>
      </c>
      <c r="R34" s="312">
        <v>0</v>
      </c>
      <c r="S34" s="312">
        <v>0</v>
      </c>
      <c r="T34" s="312">
        <v>0</v>
      </c>
      <c r="U34" s="312">
        <v>0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27">
        <v>0</v>
      </c>
      <c r="AB34" s="370"/>
      <c r="AC34" s="370"/>
      <c r="AD34" s="370"/>
      <c r="AE34" s="370"/>
      <c r="AF34" s="370" t="e">
        <f t="shared" si="9"/>
        <v>#DIV/0!</v>
      </c>
      <c r="AG34" s="370"/>
      <c r="AH34" s="370"/>
      <c r="AI34" s="370"/>
      <c r="AJ34" s="370"/>
      <c r="AK34" s="370" t="e">
        <f t="shared" si="5"/>
        <v>#DIV/0!</v>
      </c>
      <c r="AL34" s="370"/>
      <c r="AM34" s="370"/>
      <c r="AN34" s="370"/>
      <c r="AO34" s="370"/>
      <c r="AP34" s="334" t="e">
        <f t="shared" si="6"/>
        <v>#DIV/0!</v>
      </c>
    </row>
    <row r="35" spans="1:42" ht="12" customHeight="1" x14ac:dyDescent="0.3">
      <c r="A35" s="326">
        <v>29</v>
      </c>
      <c r="B35" s="312" t="s">
        <v>34</v>
      </c>
      <c r="C35" s="312">
        <v>0</v>
      </c>
      <c r="D35" s="312">
        <v>0</v>
      </c>
      <c r="E35" s="312">
        <v>0</v>
      </c>
      <c r="F35" s="312">
        <v>0</v>
      </c>
      <c r="G35" s="327">
        <v>0</v>
      </c>
      <c r="H35" s="312">
        <v>0</v>
      </c>
      <c r="I35" s="312">
        <v>0</v>
      </c>
      <c r="J35" s="312">
        <v>0</v>
      </c>
      <c r="K35" s="312">
        <v>0</v>
      </c>
      <c r="L35" s="312">
        <v>0</v>
      </c>
      <c r="M35" s="312">
        <v>0</v>
      </c>
      <c r="N35" s="312">
        <v>0</v>
      </c>
      <c r="O35" s="312">
        <v>0</v>
      </c>
      <c r="P35" s="312">
        <v>0</v>
      </c>
      <c r="Q35" s="312">
        <v>0</v>
      </c>
      <c r="R35" s="312">
        <v>0</v>
      </c>
      <c r="S35" s="312">
        <v>0</v>
      </c>
      <c r="T35" s="312">
        <v>0</v>
      </c>
      <c r="U35" s="312">
        <v>0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27">
        <v>0</v>
      </c>
      <c r="AB35" s="370"/>
      <c r="AC35" s="370"/>
      <c r="AD35" s="370"/>
      <c r="AE35" s="370"/>
      <c r="AF35" s="370" t="e">
        <f t="shared" si="9"/>
        <v>#DIV/0!</v>
      </c>
      <c r="AG35" s="370"/>
      <c r="AH35" s="370"/>
      <c r="AI35" s="370"/>
      <c r="AJ35" s="370"/>
      <c r="AK35" s="370" t="e">
        <f t="shared" si="5"/>
        <v>#DIV/0!</v>
      </c>
      <c r="AL35" s="370"/>
      <c r="AM35" s="370"/>
      <c r="AN35" s="370"/>
      <c r="AO35" s="370"/>
      <c r="AP35" s="334" t="e">
        <f t="shared" si="6"/>
        <v>#DIV/0!</v>
      </c>
    </row>
    <row r="36" spans="1:42" ht="12" customHeight="1" x14ac:dyDescent="0.3">
      <c r="A36" s="326">
        <v>30</v>
      </c>
      <c r="B36" s="312" t="s">
        <v>35</v>
      </c>
      <c r="C36" s="312">
        <v>0</v>
      </c>
      <c r="D36" s="312">
        <v>0</v>
      </c>
      <c r="E36" s="312">
        <v>0</v>
      </c>
      <c r="F36" s="312">
        <v>0</v>
      </c>
      <c r="G36" s="327">
        <v>0</v>
      </c>
      <c r="H36" s="312">
        <v>0</v>
      </c>
      <c r="I36" s="312">
        <v>0</v>
      </c>
      <c r="J36" s="312">
        <v>0</v>
      </c>
      <c r="K36" s="312">
        <v>0</v>
      </c>
      <c r="L36" s="312">
        <v>0</v>
      </c>
      <c r="M36" s="312">
        <v>0</v>
      </c>
      <c r="N36" s="312">
        <v>0</v>
      </c>
      <c r="O36" s="312">
        <v>0</v>
      </c>
      <c r="P36" s="312">
        <v>0</v>
      </c>
      <c r="Q36" s="312">
        <v>0</v>
      </c>
      <c r="R36" s="312">
        <v>0</v>
      </c>
      <c r="S36" s="312">
        <v>0</v>
      </c>
      <c r="T36" s="312">
        <v>0</v>
      </c>
      <c r="U36" s="312">
        <v>0</v>
      </c>
      <c r="V36" s="312">
        <v>0</v>
      </c>
      <c r="W36" s="312">
        <v>8396</v>
      </c>
      <c r="X36" s="312">
        <v>1765.8093394000002</v>
      </c>
      <c r="Y36" s="312">
        <v>100453</v>
      </c>
      <c r="Z36" s="312">
        <v>40108.316029399997</v>
      </c>
      <c r="AA36" s="327">
        <f t="shared" si="4"/>
        <v>4.4026015405524266</v>
      </c>
      <c r="AB36" s="370"/>
      <c r="AC36" s="370"/>
      <c r="AD36" s="370"/>
      <c r="AE36" s="370"/>
      <c r="AF36" s="370" t="e">
        <f t="shared" si="9"/>
        <v>#DIV/0!</v>
      </c>
      <c r="AG36" s="370"/>
      <c r="AH36" s="370"/>
      <c r="AI36" s="370"/>
      <c r="AJ36" s="370"/>
      <c r="AK36" s="370" t="e">
        <f t="shared" si="5"/>
        <v>#DIV/0!</v>
      </c>
      <c r="AL36" s="370"/>
      <c r="AM36" s="370"/>
      <c r="AN36" s="370"/>
      <c r="AO36" s="370"/>
      <c r="AP36" s="334" t="e">
        <f t="shared" si="6"/>
        <v>#DIV/0!</v>
      </c>
    </row>
    <row r="37" spans="1:42" ht="12" customHeight="1" x14ac:dyDescent="0.3">
      <c r="A37" s="326">
        <v>31</v>
      </c>
      <c r="B37" s="312" t="s">
        <v>36</v>
      </c>
      <c r="C37" s="312">
        <v>0</v>
      </c>
      <c r="D37" s="312">
        <v>0</v>
      </c>
      <c r="E37" s="312">
        <v>0</v>
      </c>
      <c r="F37" s="312">
        <v>0</v>
      </c>
      <c r="G37" s="327">
        <v>0</v>
      </c>
      <c r="H37" s="312">
        <v>0</v>
      </c>
      <c r="I37" s="312">
        <v>0</v>
      </c>
      <c r="J37" s="312">
        <v>0</v>
      </c>
      <c r="K37" s="312">
        <v>0</v>
      </c>
      <c r="L37" s="312">
        <v>0</v>
      </c>
      <c r="M37" s="312">
        <v>0</v>
      </c>
      <c r="N37" s="312">
        <v>0</v>
      </c>
      <c r="O37" s="312">
        <v>0</v>
      </c>
      <c r="P37" s="312">
        <v>0</v>
      </c>
      <c r="Q37" s="312">
        <v>0</v>
      </c>
      <c r="R37" s="312">
        <v>0</v>
      </c>
      <c r="S37" s="312">
        <v>0</v>
      </c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27">
        <v>0</v>
      </c>
      <c r="AB37" s="370"/>
      <c r="AC37" s="370"/>
      <c r="AD37" s="370"/>
      <c r="AE37" s="370"/>
      <c r="AF37" s="370" t="e">
        <f t="shared" si="9"/>
        <v>#DIV/0!</v>
      </c>
      <c r="AG37" s="370"/>
      <c r="AH37" s="370"/>
      <c r="AI37" s="370"/>
      <c r="AJ37" s="370"/>
      <c r="AK37" s="370" t="e">
        <f t="shared" si="5"/>
        <v>#DIV/0!</v>
      </c>
      <c r="AL37" s="370"/>
      <c r="AM37" s="370"/>
      <c r="AN37" s="370"/>
      <c r="AO37" s="370"/>
      <c r="AP37" s="334" t="e">
        <f t="shared" si="6"/>
        <v>#DIV/0!</v>
      </c>
    </row>
    <row r="38" spans="1:42" ht="12" customHeight="1" x14ac:dyDescent="0.3">
      <c r="A38" s="326">
        <v>32</v>
      </c>
      <c r="B38" s="312" t="s">
        <v>38</v>
      </c>
      <c r="C38" s="312">
        <v>0</v>
      </c>
      <c r="D38" s="312">
        <v>0</v>
      </c>
      <c r="E38" s="312">
        <v>0</v>
      </c>
      <c r="F38" s="312">
        <v>0</v>
      </c>
      <c r="G38" s="327">
        <v>0</v>
      </c>
      <c r="H38" s="312">
        <v>0</v>
      </c>
      <c r="I38" s="312">
        <v>0</v>
      </c>
      <c r="J38" s="312">
        <v>0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R38" s="312">
        <v>0</v>
      </c>
      <c r="S38" s="312">
        <v>0</v>
      </c>
      <c r="T38" s="312">
        <v>0</v>
      </c>
      <c r="U38" s="312">
        <v>0</v>
      </c>
      <c r="V38" s="312">
        <v>0</v>
      </c>
      <c r="W38" s="312">
        <v>0</v>
      </c>
      <c r="X38" s="312">
        <v>0</v>
      </c>
      <c r="Y38" s="312">
        <v>0</v>
      </c>
      <c r="Z38" s="312">
        <v>0</v>
      </c>
      <c r="AA38" s="327">
        <v>0</v>
      </c>
      <c r="AB38" s="370"/>
      <c r="AC38" s="370"/>
      <c r="AD38" s="370"/>
      <c r="AE38" s="370"/>
      <c r="AF38" s="370" t="e">
        <f t="shared" si="9"/>
        <v>#DIV/0!</v>
      </c>
      <c r="AG38" s="370"/>
      <c r="AH38" s="370"/>
      <c r="AI38" s="370"/>
      <c r="AJ38" s="370"/>
      <c r="AK38" s="370" t="e">
        <f t="shared" si="5"/>
        <v>#DIV/0!</v>
      </c>
      <c r="AL38" s="370"/>
      <c r="AM38" s="370"/>
      <c r="AN38" s="370"/>
      <c r="AO38" s="370"/>
      <c r="AP38" s="334" t="e">
        <f t="shared" si="6"/>
        <v>#DIV/0!</v>
      </c>
    </row>
    <row r="39" spans="1:42" ht="12" customHeight="1" x14ac:dyDescent="0.3">
      <c r="A39" s="326">
        <v>33</v>
      </c>
      <c r="B39" s="312" t="s">
        <v>39</v>
      </c>
      <c r="C39" s="312">
        <v>0</v>
      </c>
      <c r="D39" s="312">
        <v>0</v>
      </c>
      <c r="E39" s="312">
        <v>0</v>
      </c>
      <c r="F39" s="312">
        <v>0</v>
      </c>
      <c r="G39" s="327">
        <v>0</v>
      </c>
      <c r="H39" s="312">
        <v>0</v>
      </c>
      <c r="I39" s="312">
        <v>0</v>
      </c>
      <c r="J39" s="312">
        <v>0</v>
      </c>
      <c r="K39" s="312">
        <v>0</v>
      </c>
      <c r="L39" s="312">
        <v>0</v>
      </c>
      <c r="M39" s="312">
        <v>0</v>
      </c>
      <c r="N39" s="312">
        <v>0</v>
      </c>
      <c r="O39" s="312">
        <v>0</v>
      </c>
      <c r="P39" s="312">
        <v>0</v>
      </c>
      <c r="Q39" s="312">
        <v>0</v>
      </c>
      <c r="R39" s="312">
        <v>0</v>
      </c>
      <c r="S39" s="312">
        <v>0</v>
      </c>
      <c r="T39" s="312">
        <v>0</v>
      </c>
      <c r="U39" s="312">
        <v>0</v>
      </c>
      <c r="V39" s="312">
        <v>0</v>
      </c>
      <c r="W39" s="312">
        <v>4585</v>
      </c>
      <c r="X39" s="312">
        <v>354</v>
      </c>
      <c r="Y39" s="312">
        <v>81428</v>
      </c>
      <c r="Z39" s="312">
        <v>15773</v>
      </c>
      <c r="AA39" s="327">
        <f t="shared" si="4"/>
        <v>2.2443415963989093</v>
      </c>
      <c r="AB39" s="370"/>
      <c r="AC39" s="370"/>
      <c r="AD39" s="370"/>
      <c r="AE39" s="370"/>
      <c r="AF39" s="370" t="e">
        <f t="shared" si="9"/>
        <v>#DIV/0!</v>
      </c>
      <c r="AG39" s="370"/>
      <c r="AH39" s="370"/>
      <c r="AI39" s="370"/>
      <c r="AJ39" s="370"/>
      <c r="AK39" s="370" t="e">
        <f t="shared" si="5"/>
        <v>#DIV/0!</v>
      </c>
      <c r="AL39" s="370"/>
      <c r="AM39" s="370"/>
      <c r="AN39" s="370"/>
      <c r="AO39" s="370"/>
      <c r="AP39" s="334" t="e">
        <f t="shared" si="6"/>
        <v>#DIV/0!</v>
      </c>
    </row>
    <row r="40" spans="1:42" s="331" customFormat="1" ht="12" customHeight="1" x14ac:dyDescent="0.3">
      <c r="A40" s="272"/>
      <c r="B40" s="273" t="s">
        <v>103</v>
      </c>
      <c r="C40" s="273">
        <f>SUM(C19:C39)</f>
        <v>212</v>
      </c>
      <c r="D40" s="273">
        <f>SUM(D19:D39)</f>
        <v>156.90801490000001</v>
      </c>
      <c r="E40" s="273">
        <f>SUM(E19:E39)</f>
        <v>354</v>
      </c>
      <c r="F40" s="273">
        <f>SUM(F19:F39)</f>
        <v>237.90486479999996</v>
      </c>
      <c r="G40" s="327">
        <f t="shared" si="0"/>
        <v>65.954101036104589</v>
      </c>
      <c r="H40" s="273">
        <f>SUM(H19:H39)</f>
        <v>55</v>
      </c>
      <c r="I40" s="273">
        <f>SUM(I19:I39)</f>
        <v>158.5912022</v>
      </c>
      <c r="J40" s="273">
        <f>SUM(J19:J39)</f>
        <v>328</v>
      </c>
      <c r="K40" s="273">
        <f>SUM(K19:K39)</f>
        <v>2593.2762736999998</v>
      </c>
      <c r="L40" s="425">
        <f t="shared" si="1"/>
        <v>6.115476542486828</v>
      </c>
      <c r="M40" s="273">
        <f>SUM(M19:M39)</f>
        <v>0</v>
      </c>
      <c r="N40" s="273">
        <f>SUM(N19:N39)</f>
        <v>0</v>
      </c>
      <c r="O40" s="273">
        <f>SUM(O19:O39)</f>
        <v>0</v>
      </c>
      <c r="P40" s="312">
        <v>0</v>
      </c>
      <c r="Q40" s="273">
        <v>0</v>
      </c>
      <c r="R40" s="273">
        <f>SUM(R19:R39)</f>
        <v>2680</v>
      </c>
      <c r="S40" s="273">
        <f>SUM(S19:S39)</f>
        <v>1681.7283639999996</v>
      </c>
      <c r="T40" s="273">
        <f>SUM(T19:T39)</f>
        <v>42511</v>
      </c>
      <c r="U40" s="273">
        <f>SUM(U19:U39)</f>
        <v>93460.540553099985</v>
      </c>
      <c r="V40" s="425">
        <f t="shared" si="3"/>
        <v>1.799399355115562</v>
      </c>
      <c r="W40" s="273">
        <f>SUM(W19:W39)</f>
        <v>49226</v>
      </c>
      <c r="X40" s="273">
        <f>SUM(X19:X39)</f>
        <v>22337.891882699998</v>
      </c>
      <c r="Y40" s="273">
        <f>SUM(Y19:Y39)</f>
        <v>524345</v>
      </c>
      <c r="Z40" s="273">
        <f>SUM(Z19:Z39)</f>
        <v>567201.40187222138</v>
      </c>
      <c r="AA40" s="425">
        <f t="shared" si="4"/>
        <v>3.9382645756810484</v>
      </c>
      <c r="AB40" s="330"/>
      <c r="AC40" s="330"/>
      <c r="AD40" s="330"/>
      <c r="AE40" s="330"/>
      <c r="AF40" s="370" t="e">
        <f t="shared" si="9"/>
        <v>#DIV/0!</v>
      </c>
      <c r="AG40" s="330"/>
      <c r="AH40" s="330"/>
      <c r="AI40" s="330"/>
      <c r="AJ40" s="330"/>
      <c r="AK40" s="370" t="e">
        <f t="shared" si="5"/>
        <v>#DIV/0!</v>
      </c>
      <c r="AL40" s="330"/>
      <c r="AM40" s="330"/>
      <c r="AN40" s="330"/>
      <c r="AO40" s="330"/>
      <c r="AP40" s="334" t="e">
        <f t="shared" si="6"/>
        <v>#DIV/0!</v>
      </c>
    </row>
    <row r="41" spans="1:42" s="331" customFormat="1" ht="12" customHeight="1" x14ac:dyDescent="0.3">
      <c r="A41" s="272"/>
      <c r="B41" s="273" t="s">
        <v>41</v>
      </c>
      <c r="C41" s="273">
        <f>C40+C18</f>
        <v>20406</v>
      </c>
      <c r="D41" s="273">
        <f>D40+D18</f>
        <v>38177.875791300001</v>
      </c>
      <c r="E41" s="273">
        <f>E40+E18</f>
        <v>34753</v>
      </c>
      <c r="F41" s="273">
        <f>F40+F18</f>
        <v>86530.514221699996</v>
      </c>
      <c r="G41" s="327">
        <f t="shared" si="0"/>
        <v>44.120708324330984</v>
      </c>
      <c r="H41" s="273">
        <f>H40+H18</f>
        <v>5940</v>
      </c>
      <c r="I41" s="273">
        <f>I40+I18</f>
        <v>22203.4033036</v>
      </c>
      <c r="J41" s="273">
        <f>J40+J18</f>
        <v>23860</v>
      </c>
      <c r="K41" s="273">
        <f>K40+K18</f>
        <v>118557.12534549997</v>
      </c>
      <c r="L41" s="327">
        <f t="shared" si="1"/>
        <v>18.728020976297032</v>
      </c>
      <c r="M41" s="273">
        <f>M40+M18</f>
        <v>189506</v>
      </c>
      <c r="N41" s="273">
        <f>N40+N18</f>
        <v>113870.33650280001</v>
      </c>
      <c r="O41" s="273">
        <f>O40+O18</f>
        <v>303886</v>
      </c>
      <c r="P41" s="273">
        <f>P40+P18</f>
        <v>168544.63407769997</v>
      </c>
      <c r="Q41" s="327">
        <f t="shared" si="2"/>
        <v>67.560938457586957</v>
      </c>
      <c r="R41" s="273">
        <f>R40+R18</f>
        <v>10192</v>
      </c>
      <c r="S41" s="273">
        <f>S40+S18</f>
        <v>10856.19138</v>
      </c>
      <c r="T41" s="273">
        <f>T40+T18</f>
        <v>122708</v>
      </c>
      <c r="U41" s="273">
        <f>U40+U18</f>
        <v>309143.69809990004</v>
      </c>
      <c r="V41" s="327">
        <f t="shared" si="3"/>
        <v>3.5116974554958622</v>
      </c>
      <c r="W41" s="273">
        <f>W40+W18</f>
        <v>356534</v>
      </c>
      <c r="X41" s="273">
        <f>X40+X18</f>
        <v>262532.74577289994</v>
      </c>
      <c r="Y41" s="273">
        <f>Y40+Y18</f>
        <v>1259888</v>
      </c>
      <c r="Z41" s="273">
        <f>Z40+Z18</f>
        <v>1637161.3397533316</v>
      </c>
      <c r="AA41" s="327">
        <f t="shared" si="4"/>
        <v>16.035850554133859</v>
      </c>
      <c r="AB41" s="330"/>
      <c r="AC41" s="330"/>
      <c r="AD41" s="330"/>
      <c r="AE41" s="330"/>
      <c r="AF41" s="370" t="e">
        <f t="shared" si="9"/>
        <v>#DIV/0!</v>
      </c>
      <c r="AG41" s="330"/>
      <c r="AH41" s="330"/>
      <c r="AI41" s="330"/>
      <c r="AJ41" s="330"/>
      <c r="AK41" s="370" t="e">
        <f t="shared" si="5"/>
        <v>#DIV/0!</v>
      </c>
      <c r="AL41" s="330"/>
      <c r="AM41" s="330"/>
      <c r="AN41" s="330"/>
      <c r="AO41" s="330"/>
      <c r="AP41" s="334" t="e">
        <f t="shared" si="6"/>
        <v>#DIV/0!</v>
      </c>
    </row>
    <row r="42" spans="1:42" ht="12" customHeight="1" x14ac:dyDescent="0.3">
      <c r="A42" s="326">
        <v>34</v>
      </c>
      <c r="B42" s="312" t="s">
        <v>43</v>
      </c>
      <c r="C42" s="312">
        <v>4171</v>
      </c>
      <c r="D42" s="312">
        <v>2345.4523068999993</v>
      </c>
      <c r="E42" s="312">
        <v>11003</v>
      </c>
      <c r="F42" s="312">
        <v>7713.8834595999979</v>
      </c>
      <c r="G42" s="327">
        <f t="shared" si="0"/>
        <v>30.405596859012206</v>
      </c>
      <c r="H42" s="312">
        <v>753</v>
      </c>
      <c r="I42" s="312">
        <v>1731.8852200000006</v>
      </c>
      <c r="J42" s="312">
        <v>6320</v>
      </c>
      <c r="K42" s="312">
        <v>18484.6921382</v>
      </c>
      <c r="L42" s="327">
        <f t="shared" si="1"/>
        <v>9.3692943709943108</v>
      </c>
      <c r="M42" s="312">
        <v>87167</v>
      </c>
      <c r="N42" s="312">
        <v>42894.710562898821</v>
      </c>
      <c r="O42" s="312">
        <v>147712</v>
      </c>
      <c r="P42" s="312">
        <v>64087.614140998718</v>
      </c>
      <c r="Q42" s="327">
        <f t="shared" si="2"/>
        <v>66.93135816934371</v>
      </c>
      <c r="R42" s="312">
        <v>2080</v>
      </c>
      <c r="S42" s="312">
        <v>1907.3231188</v>
      </c>
      <c r="T42" s="312">
        <v>113753</v>
      </c>
      <c r="U42" s="312">
        <v>217778.11864080009</v>
      </c>
      <c r="V42" s="327">
        <f t="shared" si="3"/>
        <v>0.87581026537652729</v>
      </c>
      <c r="W42" s="312">
        <v>37735</v>
      </c>
      <c r="X42" s="312">
        <v>20344.4357332</v>
      </c>
      <c r="Y42" s="312">
        <v>246218</v>
      </c>
      <c r="Z42" s="312">
        <v>330176.15999999997</v>
      </c>
      <c r="AA42" s="327">
        <f t="shared" si="4"/>
        <v>6.1616913023641686</v>
      </c>
      <c r="AB42" s="370"/>
      <c r="AC42" s="370"/>
      <c r="AD42" s="370"/>
      <c r="AE42" s="370"/>
      <c r="AF42" s="370" t="e">
        <f t="shared" si="9"/>
        <v>#DIV/0!</v>
      </c>
      <c r="AG42" s="370"/>
      <c r="AH42" s="370"/>
      <c r="AI42" s="370"/>
      <c r="AJ42" s="370"/>
      <c r="AK42" s="370" t="e">
        <f t="shared" si="5"/>
        <v>#DIV/0!</v>
      </c>
      <c r="AL42" s="370"/>
      <c r="AM42" s="370"/>
      <c r="AN42" s="370"/>
      <c r="AO42" s="370"/>
      <c r="AP42" s="334" t="e">
        <f t="shared" si="6"/>
        <v>#DIV/0!</v>
      </c>
    </row>
    <row r="43" spans="1:42" s="331" customFormat="1" ht="12" customHeight="1" x14ac:dyDescent="0.3">
      <c r="A43" s="272"/>
      <c r="B43" s="273" t="s">
        <v>44</v>
      </c>
      <c r="C43" s="273">
        <v>4171</v>
      </c>
      <c r="D43" s="273">
        <v>2345.4523068999993</v>
      </c>
      <c r="E43" s="273">
        <v>11003</v>
      </c>
      <c r="F43" s="273">
        <v>7713.8834595999979</v>
      </c>
      <c r="G43" s="327">
        <f t="shared" si="0"/>
        <v>30.405596859012206</v>
      </c>
      <c r="H43" s="273">
        <v>753</v>
      </c>
      <c r="I43" s="273">
        <v>1731.8852200000006</v>
      </c>
      <c r="J43" s="273">
        <v>6320</v>
      </c>
      <c r="K43" s="273">
        <v>18484.6921382</v>
      </c>
      <c r="L43" s="425">
        <f t="shared" si="1"/>
        <v>9.3692943709943108</v>
      </c>
      <c r="M43" s="273">
        <f>M42</f>
        <v>87167</v>
      </c>
      <c r="N43" s="273">
        <f t="shared" ref="N43:P43" si="10">N42</f>
        <v>42894.710562898821</v>
      </c>
      <c r="O43" s="273">
        <f t="shared" si="10"/>
        <v>147712</v>
      </c>
      <c r="P43" s="273">
        <f t="shared" si="10"/>
        <v>64087.614140998718</v>
      </c>
      <c r="Q43" s="425">
        <f t="shared" si="2"/>
        <v>66.93135816934371</v>
      </c>
      <c r="R43" s="273">
        <v>2080</v>
      </c>
      <c r="S43" s="273">
        <v>1907.3231188</v>
      </c>
      <c r="T43" s="273">
        <v>113753</v>
      </c>
      <c r="U43" s="273">
        <v>217778.11864080009</v>
      </c>
      <c r="V43" s="425">
        <f t="shared" si="3"/>
        <v>0.87581026537652729</v>
      </c>
      <c r="W43" s="273">
        <v>37735</v>
      </c>
      <c r="X43" s="273">
        <v>20344.4357332</v>
      </c>
      <c r="Y43" s="273">
        <v>246218</v>
      </c>
      <c r="Z43" s="273">
        <v>330176.15999999997</v>
      </c>
      <c r="AA43" s="425">
        <f t="shared" si="4"/>
        <v>6.1616913023641686</v>
      </c>
      <c r="AB43" s="330"/>
      <c r="AC43" s="330"/>
      <c r="AD43" s="330"/>
      <c r="AE43" s="330"/>
      <c r="AF43" s="370" t="e">
        <f t="shared" si="9"/>
        <v>#DIV/0!</v>
      </c>
      <c r="AG43" s="330"/>
      <c r="AH43" s="330"/>
      <c r="AI43" s="330"/>
      <c r="AJ43" s="330"/>
      <c r="AK43" s="370" t="e">
        <f t="shared" si="5"/>
        <v>#DIV/0!</v>
      </c>
      <c r="AL43" s="330"/>
      <c r="AM43" s="330"/>
      <c r="AN43" s="330"/>
      <c r="AO43" s="330"/>
      <c r="AP43" s="334" t="e">
        <f t="shared" si="6"/>
        <v>#DIV/0!</v>
      </c>
    </row>
    <row r="44" spans="1:42" ht="12" customHeight="1" x14ac:dyDescent="0.3">
      <c r="A44" s="326">
        <v>35</v>
      </c>
      <c r="B44" s="312" t="s">
        <v>45</v>
      </c>
      <c r="C44" s="312"/>
      <c r="D44" s="312"/>
      <c r="E44" s="312"/>
      <c r="F44" s="312"/>
      <c r="G44" s="327">
        <v>0</v>
      </c>
      <c r="H44" s="312"/>
      <c r="I44" s="312"/>
      <c r="J44" s="312"/>
      <c r="K44" s="312"/>
      <c r="L44" s="327">
        <v>0</v>
      </c>
      <c r="M44" s="312">
        <v>11195</v>
      </c>
      <c r="N44" s="312">
        <v>7022.83</v>
      </c>
      <c r="O44" s="312">
        <v>11944</v>
      </c>
      <c r="P44" s="312">
        <v>7301.2100000000009</v>
      </c>
      <c r="Q44" s="327">
        <f t="shared" si="2"/>
        <v>96.187207325908972</v>
      </c>
      <c r="R44" s="312">
        <v>574</v>
      </c>
      <c r="S44" s="312">
        <v>551.00000000000011</v>
      </c>
      <c r="T44" s="312">
        <v>624</v>
      </c>
      <c r="U44" s="312">
        <v>563.86</v>
      </c>
      <c r="V44" s="327">
        <f t="shared" si="3"/>
        <v>97.719292022842566</v>
      </c>
      <c r="W44" s="312"/>
      <c r="X44" s="312"/>
      <c r="Y44" s="312"/>
      <c r="Z44" s="312"/>
      <c r="AA44" s="327">
        <v>0</v>
      </c>
      <c r="AB44" s="370"/>
      <c r="AC44" s="370"/>
      <c r="AD44" s="370"/>
      <c r="AE44" s="370"/>
      <c r="AF44" s="370" t="e">
        <f t="shared" si="9"/>
        <v>#DIV/0!</v>
      </c>
      <c r="AG44" s="370"/>
      <c r="AH44" s="370"/>
      <c r="AI44" s="370"/>
      <c r="AJ44" s="370"/>
      <c r="AK44" s="370" t="e">
        <f t="shared" si="5"/>
        <v>#DIV/0!</v>
      </c>
      <c r="AL44" s="370"/>
      <c r="AM44" s="370"/>
      <c r="AN44" s="370"/>
      <c r="AO44" s="370"/>
      <c r="AP44" s="334" t="e">
        <f t="shared" si="6"/>
        <v>#DIV/0!</v>
      </c>
    </row>
    <row r="45" spans="1:42" s="331" customFormat="1" ht="12" customHeight="1" x14ac:dyDescent="0.3">
      <c r="A45" s="272"/>
      <c r="B45" s="273" t="s">
        <v>46</v>
      </c>
      <c r="C45" s="273">
        <f>C44</f>
        <v>0</v>
      </c>
      <c r="D45" s="273">
        <f>D44</f>
        <v>0</v>
      </c>
      <c r="E45" s="273">
        <f>E44</f>
        <v>0</v>
      </c>
      <c r="F45" s="273">
        <f>F44</f>
        <v>0</v>
      </c>
      <c r="G45" s="327">
        <v>0</v>
      </c>
      <c r="H45" s="273">
        <f>H44</f>
        <v>0</v>
      </c>
      <c r="I45" s="273">
        <f>I44</f>
        <v>0</v>
      </c>
      <c r="J45" s="273">
        <f>J44</f>
        <v>0</v>
      </c>
      <c r="K45" s="273">
        <f>K44</f>
        <v>0</v>
      </c>
      <c r="L45" s="425">
        <v>0</v>
      </c>
      <c r="M45" s="273">
        <f>M44</f>
        <v>11195</v>
      </c>
      <c r="N45" s="273">
        <f t="shared" ref="N45:P45" si="11">N44</f>
        <v>7022.83</v>
      </c>
      <c r="O45" s="273">
        <f t="shared" si="11"/>
        <v>11944</v>
      </c>
      <c r="P45" s="273">
        <f t="shared" si="11"/>
        <v>7301.2100000000009</v>
      </c>
      <c r="Q45" s="425">
        <f t="shared" si="2"/>
        <v>96.187207325908972</v>
      </c>
      <c r="R45" s="273">
        <v>578</v>
      </c>
      <c r="S45" s="273">
        <v>551.71</v>
      </c>
      <c r="T45" s="273">
        <v>628</v>
      </c>
      <c r="U45" s="273">
        <v>564.56000000000006</v>
      </c>
      <c r="V45" s="425">
        <f t="shared" si="3"/>
        <v>97.723891171886066</v>
      </c>
      <c r="W45" s="273">
        <f>W44</f>
        <v>0</v>
      </c>
      <c r="X45" s="273">
        <f>X44</f>
        <v>0</v>
      </c>
      <c r="Y45" s="273">
        <f>Y44</f>
        <v>0</v>
      </c>
      <c r="Z45" s="273">
        <f>Z44</f>
        <v>0</v>
      </c>
      <c r="AA45" s="425">
        <v>0</v>
      </c>
      <c r="AB45" s="330"/>
      <c r="AC45" s="330"/>
      <c r="AD45" s="330"/>
      <c r="AE45" s="330"/>
      <c r="AF45" s="370" t="e">
        <f t="shared" si="9"/>
        <v>#DIV/0!</v>
      </c>
      <c r="AG45" s="330"/>
      <c r="AH45" s="330"/>
      <c r="AI45" s="330"/>
      <c r="AJ45" s="330"/>
      <c r="AK45" s="370" t="e">
        <f t="shared" si="5"/>
        <v>#DIV/0!</v>
      </c>
      <c r="AL45" s="330"/>
      <c r="AM45" s="330"/>
      <c r="AN45" s="330"/>
      <c r="AO45" s="330"/>
      <c r="AP45" s="334" t="e">
        <f t="shared" si="6"/>
        <v>#DIV/0!</v>
      </c>
    </row>
    <row r="46" spans="1:42" ht="12" customHeight="1" x14ac:dyDescent="0.3">
      <c r="A46" s="326">
        <v>36</v>
      </c>
      <c r="B46" s="312" t="s">
        <v>47</v>
      </c>
      <c r="C46" s="312">
        <v>0</v>
      </c>
      <c r="D46" s="312">
        <v>0</v>
      </c>
      <c r="E46" s="312">
        <v>0</v>
      </c>
      <c r="F46" s="312">
        <v>0</v>
      </c>
      <c r="G46" s="327">
        <v>0</v>
      </c>
      <c r="H46" s="312">
        <v>0</v>
      </c>
      <c r="I46" s="312">
        <v>0</v>
      </c>
      <c r="J46" s="312">
        <v>0</v>
      </c>
      <c r="K46" s="312">
        <v>0</v>
      </c>
      <c r="L46" s="327">
        <v>0</v>
      </c>
      <c r="M46" s="312">
        <v>0</v>
      </c>
      <c r="N46" s="312">
        <v>0</v>
      </c>
      <c r="O46" s="312">
        <v>0</v>
      </c>
      <c r="P46" s="312">
        <v>0</v>
      </c>
      <c r="Q46" s="327">
        <v>0</v>
      </c>
      <c r="R46" s="312">
        <v>0</v>
      </c>
      <c r="S46" s="312">
        <v>0</v>
      </c>
      <c r="T46" s="312">
        <v>0</v>
      </c>
      <c r="U46" s="312">
        <v>0</v>
      </c>
      <c r="V46" s="327">
        <v>0</v>
      </c>
      <c r="W46" s="312">
        <v>4169</v>
      </c>
      <c r="X46" s="312">
        <v>3822.7928634999994</v>
      </c>
      <c r="Y46" s="312">
        <v>125819</v>
      </c>
      <c r="Z46" s="312">
        <v>110398.85750520384</v>
      </c>
      <c r="AA46" s="327">
        <f t="shared" si="4"/>
        <v>3.4627105296989193</v>
      </c>
      <c r="AB46" s="370"/>
      <c r="AC46" s="370"/>
      <c r="AD46" s="370"/>
      <c r="AE46" s="370"/>
      <c r="AF46" s="370" t="e">
        <f t="shared" si="9"/>
        <v>#DIV/0!</v>
      </c>
      <c r="AG46" s="370"/>
      <c r="AH46" s="370"/>
      <c r="AI46" s="370"/>
      <c r="AJ46" s="370"/>
      <c r="AK46" s="370" t="e">
        <f t="shared" si="5"/>
        <v>#DIV/0!</v>
      </c>
      <c r="AL46" s="370"/>
      <c r="AM46" s="370"/>
      <c r="AN46" s="370"/>
      <c r="AO46" s="370"/>
      <c r="AP46" s="334" t="e">
        <f t="shared" si="6"/>
        <v>#DIV/0!</v>
      </c>
    </row>
    <row r="47" spans="1:42" ht="12" customHeight="1" x14ac:dyDescent="0.3">
      <c r="A47" s="326">
        <v>37</v>
      </c>
      <c r="B47" s="312" t="s">
        <v>48</v>
      </c>
      <c r="C47" s="312">
        <v>0</v>
      </c>
      <c r="D47" s="312">
        <v>0</v>
      </c>
      <c r="E47" s="312">
        <v>0</v>
      </c>
      <c r="F47" s="312">
        <v>0</v>
      </c>
      <c r="G47" s="327">
        <v>0</v>
      </c>
      <c r="H47" s="312">
        <v>0</v>
      </c>
      <c r="I47" s="312">
        <v>0</v>
      </c>
      <c r="J47" s="312">
        <v>0</v>
      </c>
      <c r="K47" s="312">
        <v>0</v>
      </c>
      <c r="L47" s="327">
        <v>0</v>
      </c>
      <c r="M47" s="312">
        <v>0</v>
      </c>
      <c r="N47" s="312">
        <v>0</v>
      </c>
      <c r="O47" s="312">
        <v>0</v>
      </c>
      <c r="P47" s="312">
        <v>0</v>
      </c>
      <c r="Q47" s="327">
        <v>0</v>
      </c>
      <c r="R47" s="312">
        <v>0</v>
      </c>
      <c r="S47" s="312">
        <v>0</v>
      </c>
      <c r="T47" s="312">
        <v>0</v>
      </c>
      <c r="U47" s="312">
        <v>0</v>
      </c>
      <c r="V47" s="327">
        <v>0</v>
      </c>
      <c r="W47" s="312">
        <v>0</v>
      </c>
      <c r="X47" s="312">
        <v>0</v>
      </c>
      <c r="Y47" s="312">
        <v>0</v>
      </c>
      <c r="Z47" s="312">
        <v>0</v>
      </c>
      <c r="AA47" s="327">
        <v>0</v>
      </c>
      <c r="AB47" s="370"/>
      <c r="AC47" s="370"/>
      <c r="AD47" s="370"/>
      <c r="AE47" s="370"/>
      <c r="AF47" s="370" t="e">
        <f t="shared" si="9"/>
        <v>#DIV/0!</v>
      </c>
      <c r="AG47" s="370"/>
      <c r="AH47" s="370"/>
      <c r="AI47" s="370"/>
      <c r="AJ47" s="370"/>
      <c r="AK47" s="370" t="e">
        <f t="shared" si="5"/>
        <v>#DIV/0!</v>
      </c>
      <c r="AL47" s="370"/>
      <c r="AM47" s="370"/>
      <c r="AN47" s="370"/>
      <c r="AO47" s="370"/>
      <c r="AP47" s="334" t="e">
        <f t="shared" si="6"/>
        <v>#DIV/0!</v>
      </c>
    </row>
    <row r="48" spans="1:42" ht="12" customHeight="1" x14ac:dyDescent="0.3">
      <c r="A48" s="326">
        <v>38</v>
      </c>
      <c r="B48" s="312" t="s">
        <v>49</v>
      </c>
      <c r="C48" s="312">
        <v>0</v>
      </c>
      <c r="D48" s="312">
        <v>0</v>
      </c>
      <c r="E48" s="312">
        <v>0</v>
      </c>
      <c r="F48" s="312">
        <v>0</v>
      </c>
      <c r="G48" s="327">
        <v>0</v>
      </c>
      <c r="H48" s="312">
        <v>0</v>
      </c>
      <c r="I48" s="312">
        <v>0</v>
      </c>
      <c r="J48" s="312">
        <v>0</v>
      </c>
      <c r="K48" s="312">
        <v>0</v>
      </c>
      <c r="L48" s="327">
        <v>0</v>
      </c>
      <c r="M48" s="312">
        <v>0</v>
      </c>
      <c r="N48" s="312">
        <v>0</v>
      </c>
      <c r="O48" s="312">
        <v>0</v>
      </c>
      <c r="P48" s="312">
        <v>0</v>
      </c>
      <c r="Q48" s="327">
        <v>0</v>
      </c>
      <c r="R48" s="312">
        <v>0</v>
      </c>
      <c r="S48" s="312">
        <v>0</v>
      </c>
      <c r="T48" s="312">
        <v>0</v>
      </c>
      <c r="U48" s="312">
        <v>0</v>
      </c>
      <c r="V48" s="327">
        <v>0</v>
      </c>
      <c r="W48" s="312">
        <v>0</v>
      </c>
      <c r="X48" s="312">
        <v>0</v>
      </c>
      <c r="Y48" s="312">
        <v>0</v>
      </c>
      <c r="Z48" s="312">
        <v>0</v>
      </c>
      <c r="AA48" s="327">
        <v>0</v>
      </c>
      <c r="AB48" s="370"/>
      <c r="AC48" s="370"/>
      <c r="AD48" s="370"/>
      <c r="AE48" s="370"/>
      <c r="AF48" s="370" t="e">
        <f t="shared" si="9"/>
        <v>#DIV/0!</v>
      </c>
      <c r="AG48" s="370"/>
      <c r="AH48" s="370"/>
      <c r="AI48" s="370"/>
      <c r="AJ48" s="370"/>
      <c r="AK48" s="370" t="e">
        <f t="shared" si="5"/>
        <v>#DIV/0!</v>
      </c>
      <c r="AL48" s="370"/>
      <c r="AM48" s="370"/>
      <c r="AN48" s="370"/>
      <c r="AO48" s="370"/>
      <c r="AP48" s="334" t="e">
        <f t="shared" si="6"/>
        <v>#DIV/0!</v>
      </c>
    </row>
    <row r="49" spans="1:42" ht="12" customHeight="1" x14ac:dyDescent="0.3">
      <c r="A49" s="326">
        <v>39</v>
      </c>
      <c r="B49" s="312" t="s">
        <v>51</v>
      </c>
      <c r="C49" s="312">
        <v>0</v>
      </c>
      <c r="D49" s="312">
        <v>0</v>
      </c>
      <c r="E49" s="312">
        <v>0</v>
      </c>
      <c r="F49" s="312">
        <v>0</v>
      </c>
      <c r="G49" s="327">
        <v>0</v>
      </c>
      <c r="H49" s="312">
        <v>0</v>
      </c>
      <c r="I49" s="312">
        <v>0</v>
      </c>
      <c r="J49" s="312">
        <v>0</v>
      </c>
      <c r="K49" s="312">
        <v>0</v>
      </c>
      <c r="L49" s="327">
        <v>0</v>
      </c>
      <c r="M49" s="312">
        <v>0</v>
      </c>
      <c r="N49" s="312">
        <v>0</v>
      </c>
      <c r="O49" s="312">
        <v>0</v>
      </c>
      <c r="P49" s="312">
        <v>0</v>
      </c>
      <c r="Q49" s="327">
        <v>0</v>
      </c>
      <c r="R49" s="312">
        <v>0</v>
      </c>
      <c r="S49" s="312">
        <v>0</v>
      </c>
      <c r="T49" s="312">
        <v>0</v>
      </c>
      <c r="U49" s="312">
        <v>0</v>
      </c>
      <c r="V49" s="327">
        <v>0</v>
      </c>
      <c r="W49" s="312">
        <v>0</v>
      </c>
      <c r="X49" s="312">
        <v>0</v>
      </c>
      <c r="Y49" s="312">
        <v>0</v>
      </c>
      <c r="Z49" s="312">
        <v>0</v>
      </c>
      <c r="AA49" s="327">
        <v>0</v>
      </c>
      <c r="AB49" s="370"/>
      <c r="AC49" s="370"/>
      <c r="AD49" s="370"/>
      <c r="AE49" s="370"/>
      <c r="AF49" s="370" t="e">
        <f t="shared" si="9"/>
        <v>#DIV/0!</v>
      </c>
      <c r="AG49" s="370"/>
      <c r="AH49" s="370"/>
      <c r="AI49" s="370"/>
      <c r="AJ49" s="370"/>
      <c r="AK49" s="370" t="e">
        <f t="shared" si="5"/>
        <v>#DIV/0!</v>
      </c>
      <c r="AL49" s="370"/>
      <c r="AM49" s="370"/>
      <c r="AN49" s="370"/>
      <c r="AO49" s="370"/>
      <c r="AP49" s="334" t="e">
        <f t="shared" si="6"/>
        <v>#DIV/0!</v>
      </c>
    </row>
    <row r="50" spans="1:42" ht="12" customHeight="1" x14ac:dyDescent="0.3">
      <c r="A50" s="326">
        <v>40</v>
      </c>
      <c r="B50" s="113" t="s">
        <v>1007</v>
      </c>
      <c r="C50" s="312">
        <v>0</v>
      </c>
      <c r="D50" s="312">
        <v>0</v>
      </c>
      <c r="E50" s="312">
        <v>0</v>
      </c>
      <c r="F50" s="312">
        <v>0</v>
      </c>
      <c r="G50" s="327">
        <v>0</v>
      </c>
      <c r="H50" s="312">
        <v>0</v>
      </c>
      <c r="I50" s="312">
        <v>0</v>
      </c>
      <c r="J50" s="312">
        <v>0</v>
      </c>
      <c r="K50" s="312">
        <v>0</v>
      </c>
      <c r="L50" s="327">
        <v>0</v>
      </c>
      <c r="M50" s="312">
        <v>0</v>
      </c>
      <c r="N50" s="312">
        <v>0</v>
      </c>
      <c r="O50" s="312">
        <v>0</v>
      </c>
      <c r="P50" s="312">
        <v>0</v>
      </c>
      <c r="Q50" s="327">
        <v>0</v>
      </c>
      <c r="R50" s="312">
        <v>0</v>
      </c>
      <c r="S50" s="312">
        <v>0</v>
      </c>
      <c r="T50" s="312">
        <v>0</v>
      </c>
      <c r="U50" s="312">
        <v>0</v>
      </c>
      <c r="V50" s="327">
        <v>0</v>
      </c>
      <c r="W50" s="312">
        <v>0</v>
      </c>
      <c r="X50" s="312">
        <v>0</v>
      </c>
      <c r="Y50" s="312">
        <v>0</v>
      </c>
      <c r="Z50" s="312">
        <v>0</v>
      </c>
      <c r="AA50" s="327">
        <v>0</v>
      </c>
      <c r="AB50" s="370"/>
      <c r="AC50" s="370"/>
      <c r="AD50" s="370"/>
      <c r="AE50" s="370"/>
      <c r="AF50" s="370" t="e">
        <f t="shared" si="9"/>
        <v>#DIV/0!</v>
      </c>
      <c r="AG50" s="370"/>
      <c r="AH50" s="370"/>
      <c r="AI50" s="370"/>
      <c r="AJ50" s="370"/>
      <c r="AK50" s="370" t="e">
        <f t="shared" si="5"/>
        <v>#DIV/0!</v>
      </c>
      <c r="AL50" s="370"/>
      <c r="AM50" s="370"/>
      <c r="AN50" s="370"/>
      <c r="AO50" s="370"/>
      <c r="AP50" s="334" t="e">
        <f t="shared" si="6"/>
        <v>#DIV/0!</v>
      </c>
    </row>
    <row r="51" spans="1:42" ht="12" customHeight="1" x14ac:dyDescent="0.3">
      <c r="A51" s="326">
        <v>41</v>
      </c>
      <c r="B51" s="312" t="s">
        <v>52</v>
      </c>
      <c r="C51" s="312">
        <v>0</v>
      </c>
      <c r="D51" s="312">
        <v>0</v>
      </c>
      <c r="E51" s="312">
        <v>0</v>
      </c>
      <c r="F51" s="312">
        <v>0</v>
      </c>
      <c r="G51" s="327">
        <v>0</v>
      </c>
      <c r="H51" s="312">
        <v>0</v>
      </c>
      <c r="I51" s="312">
        <v>0</v>
      </c>
      <c r="J51" s="312">
        <v>0</v>
      </c>
      <c r="K51" s="312">
        <v>0</v>
      </c>
      <c r="L51" s="327">
        <v>0</v>
      </c>
      <c r="M51" s="312">
        <v>0</v>
      </c>
      <c r="N51" s="312">
        <v>0</v>
      </c>
      <c r="O51" s="312">
        <v>0</v>
      </c>
      <c r="P51" s="312">
        <v>0</v>
      </c>
      <c r="Q51" s="327">
        <v>0</v>
      </c>
      <c r="R51" s="312">
        <v>0</v>
      </c>
      <c r="S51" s="312">
        <v>0</v>
      </c>
      <c r="T51" s="312">
        <v>0</v>
      </c>
      <c r="U51" s="312">
        <v>0</v>
      </c>
      <c r="V51" s="327">
        <v>0</v>
      </c>
      <c r="W51" s="312">
        <v>20166</v>
      </c>
      <c r="X51" s="312">
        <v>6884.3799999999992</v>
      </c>
      <c r="Y51" s="312">
        <v>117268</v>
      </c>
      <c r="Z51" s="312">
        <v>46436.23</v>
      </c>
      <c r="AA51" s="327">
        <f t="shared" si="4"/>
        <v>14.825449869638424</v>
      </c>
      <c r="AB51" s="370"/>
      <c r="AC51" s="370"/>
      <c r="AD51" s="370"/>
      <c r="AE51" s="370"/>
      <c r="AF51" s="370" t="e">
        <f t="shared" si="9"/>
        <v>#DIV/0!</v>
      </c>
      <c r="AG51" s="370"/>
      <c r="AH51" s="370"/>
      <c r="AI51" s="370"/>
      <c r="AJ51" s="370"/>
      <c r="AK51" s="370" t="e">
        <f t="shared" si="5"/>
        <v>#DIV/0!</v>
      </c>
      <c r="AL51" s="370"/>
      <c r="AM51" s="370"/>
      <c r="AN51" s="370"/>
      <c r="AO51" s="370"/>
      <c r="AP51" s="334" t="e">
        <f t="shared" si="6"/>
        <v>#DIV/0!</v>
      </c>
    </row>
    <row r="52" spans="1:42" ht="12" customHeight="1" x14ac:dyDescent="0.3">
      <c r="A52" s="326">
        <v>42</v>
      </c>
      <c r="B52" s="312" t="s">
        <v>53</v>
      </c>
      <c r="C52" s="312">
        <v>0</v>
      </c>
      <c r="D52" s="312">
        <v>0</v>
      </c>
      <c r="E52" s="312">
        <v>0</v>
      </c>
      <c r="F52" s="312">
        <v>0</v>
      </c>
      <c r="G52" s="327">
        <v>0</v>
      </c>
      <c r="H52" s="312">
        <v>0</v>
      </c>
      <c r="I52" s="312">
        <v>0</v>
      </c>
      <c r="J52" s="312">
        <v>0</v>
      </c>
      <c r="K52" s="312">
        <v>0</v>
      </c>
      <c r="L52" s="327">
        <v>0</v>
      </c>
      <c r="M52" s="312">
        <v>0</v>
      </c>
      <c r="N52" s="312">
        <v>0</v>
      </c>
      <c r="O52" s="312">
        <v>0</v>
      </c>
      <c r="P52" s="312">
        <v>0</v>
      </c>
      <c r="Q52" s="327">
        <v>0</v>
      </c>
      <c r="R52" s="312">
        <v>0</v>
      </c>
      <c r="S52" s="312">
        <v>0</v>
      </c>
      <c r="T52" s="312">
        <v>0</v>
      </c>
      <c r="U52" s="312">
        <v>0</v>
      </c>
      <c r="V52" s="327">
        <v>0</v>
      </c>
      <c r="W52" s="312">
        <v>0</v>
      </c>
      <c r="X52" s="312">
        <v>0</v>
      </c>
      <c r="Y52" s="312">
        <v>0</v>
      </c>
      <c r="Z52" s="312">
        <v>0</v>
      </c>
      <c r="AA52" s="327">
        <v>0</v>
      </c>
      <c r="AB52" s="370"/>
      <c r="AC52" s="370"/>
      <c r="AD52" s="370"/>
      <c r="AE52" s="370"/>
      <c r="AF52" s="370" t="e">
        <f t="shared" si="9"/>
        <v>#DIV/0!</v>
      </c>
      <c r="AG52" s="370"/>
      <c r="AH52" s="370"/>
      <c r="AI52" s="370"/>
      <c r="AJ52" s="370"/>
      <c r="AK52" s="370" t="e">
        <f t="shared" si="5"/>
        <v>#DIV/0!</v>
      </c>
      <c r="AL52" s="370"/>
      <c r="AM52" s="370"/>
      <c r="AN52" s="370"/>
      <c r="AO52" s="370"/>
      <c r="AP52" s="334" t="e">
        <f t="shared" si="6"/>
        <v>#DIV/0!</v>
      </c>
    </row>
    <row r="53" spans="1:42" ht="12" customHeight="1" x14ac:dyDescent="0.3">
      <c r="A53" s="326">
        <v>43</v>
      </c>
      <c r="B53" s="312" t="s">
        <v>54</v>
      </c>
      <c r="C53" s="312">
        <v>0</v>
      </c>
      <c r="D53" s="312">
        <v>0</v>
      </c>
      <c r="E53" s="312">
        <v>0</v>
      </c>
      <c r="F53" s="312">
        <v>0</v>
      </c>
      <c r="G53" s="327">
        <v>0</v>
      </c>
      <c r="H53" s="312">
        <v>0</v>
      </c>
      <c r="I53" s="312">
        <v>0</v>
      </c>
      <c r="J53" s="312">
        <v>0</v>
      </c>
      <c r="K53" s="312">
        <v>0</v>
      </c>
      <c r="L53" s="327">
        <v>0</v>
      </c>
      <c r="M53" s="312">
        <v>0</v>
      </c>
      <c r="N53" s="312">
        <v>0</v>
      </c>
      <c r="O53" s="312">
        <v>0</v>
      </c>
      <c r="P53" s="312">
        <v>0</v>
      </c>
      <c r="Q53" s="327">
        <v>0</v>
      </c>
      <c r="R53" s="312">
        <v>0</v>
      </c>
      <c r="S53" s="312">
        <v>0</v>
      </c>
      <c r="T53" s="312">
        <v>0</v>
      </c>
      <c r="U53" s="312">
        <v>0</v>
      </c>
      <c r="V53" s="327">
        <v>0</v>
      </c>
      <c r="W53" s="312">
        <v>0</v>
      </c>
      <c r="X53" s="312">
        <v>0</v>
      </c>
      <c r="Y53" s="312">
        <v>0</v>
      </c>
      <c r="Z53" s="312">
        <v>0</v>
      </c>
      <c r="AA53" s="327">
        <v>0</v>
      </c>
      <c r="AB53" s="370"/>
      <c r="AC53" s="370"/>
      <c r="AD53" s="370"/>
      <c r="AE53" s="370"/>
      <c r="AF53" s="370" t="e">
        <f t="shared" si="9"/>
        <v>#DIV/0!</v>
      </c>
      <c r="AG53" s="370"/>
      <c r="AH53" s="370"/>
      <c r="AI53" s="370"/>
      <c r="AJ53" s="370"/>
      <c r="AK53" s="370" t="e">
        <f t="shared" si="5"/>
        <v>#DIV/0!</v>
      </c>
      <c r="AL53" s="370"/>
      <c r="AM53" s="370"/>
      <c r="AN53" s="370"/>
      <c r="AO53" s="370"/>
      <c r="AP53" s="334" t="e">
        <f t="shared" si="6"/>
        <v>#DIV/0!</v>
      </c>
    </row>
    <row r="54" spans="1:42" s="331" customFormat="1" ht="12" customHeight="1" x14ac:dyDescent="0.3">
      <c r="A54" s="272"/>
      <c r="B54" s="273" t="s">
        <v>55</v>
      </c>
      <c r="C54" s="273">
        <v>0</v>
      </c>
      <c r="D54" s="273">
        <v>0</v>
      </c>
      <c r="E54" s="273">
        <f>SUM(E46:E53)</f>
        <v>0</v>
      </c>
      <c r="F54" s="273">
        <f>SUM(F46:F53)</f>
        <v>0</v>
      </c>
      <c r="G54" s="327">
        <v>0</v>
      </c>
      <c r="H54" s="273">
        <f>SUM(H46:H53)</f>
        <v>0</v>
      </c>
      <c r="I54" s="273">
        <f>SUM(I46:I53)</f>
        <v>0</v>
      </c>
      <c r="J54" s="273">
        <f>SUM(J46:J53)</f>
        <v>0</v>
      </c>
      <c r="K54" s="273">
        <f>SUM(K46:K53)</f>
        <v>0</v>
      </c>
      <c r="L54" s="425">
        <v>0</v>
      </c>
      <c r="M54" s="273">
        <v>0</v>
      </c>
      <c r="N54" s="273">
        <v>0</v>
      </c>
      <c r="O54" s="273">
        <v>0</v>
      </c>
      <c r="P54" s="273">
        <v>0</v>
      </c>
      <c r="Q54" s="425">
        <v>0</v>
      </c>
      <c r="R54" s="273">
        <f>SUM(R46:R53)</f>
        <v>0</v>
      </c>
      <c r="S54" s="273">
        <f>SUM(S46:S53)</f>
        <v>0</v>
      </c>
      <c r="T54" s="273">
        <f>SHGs_19!E54</f>
        <v>0</v>
      </c>
      <c r="U54" s="273">
        <f>SHGs_19!F54</f>
        <v>0</v>
      </c>
      <c r="V54" s="425">
        <v>0</v>
      </c>
      <c r="W54" s="273">
        <f>SUM(W46:W53)</f>
        <v>24335</v>
      </c>
      <c r="X54" s="273">
        <f t="shared" ref="X54:Z54" si="12">SUM(X46:X53)</f>
        <v>10707.172863499998</v>
      </c>
      <c r="Y54" s="273">
        <f t="shared" si="12"/>
        <v>243087</v>
      </c>
      <c r="Z54" s="273">
        <f t="shared" si="12"/>
        <v>156835.08750520385</v>
      </c>
      <c r="AA54" s="425">
        <f t="shared" si="4"/>
        <v>6.8270264223525432</v>
      </c>
      <c r="AB54" s="330"/>
      <c r="AC54" s="330"/>
      <c r="AD54" s="330"/>
      <c r="AE54" s="330"/>
      <c r="AF54" s="370" t="e">
        <f t="shared" si="9"/>
        <v>#DIV/0!</v>
      </c>
      <c r="AG54" s="330"/>
      <c r="AH54" s="330"/>
      <c r="AI54" s="330"/>
      <c r="AJ54" s="330"/>
      <c r="AK54" s="370" t="e">
        <f t="shared" si="5"/>
        <v>#DIV/0!</v>
      </c>
      <c r="AL54" s="330"/>
      <c r="AM54" s="330"/>
      <c r="AN54" s="330"/>
      <c r="AO54" s="330"/>
      <c r="AP54" s="334" t="e">
        <f t="shared" si="6"/>
        <v>#DIV/0!</v>
      </c>
    </row>
    <row r="55" spans="1:42" s="331" customFormat="1" ht="12" customHeight="1" x14ac:dyDescent="0.3">
      <c r="A55" s="274"/>
      <c r="B55" s="275" t="s">
        <v>5</v>
      </c>
      <c r="C55" s="273">
        <f>C54+C45+C43+C41</f>
        <v>24577</v>
      </c>
      <c r="D55" s="273">
        <f t="shared" ref="D55:F55" si="13">D54+D45+D43+D41</f>
        <v>40523.3280982</v>
      </c>
      <c r="E55" s="273">
        <f t="shared" si="13"/>
        <v>45756</v>
      </c>
      <c r="F55" s="273">
        <f t="shared" si="13"/>
        <v>94244.39768129999</v>
      </c>
      <c r="G55" s="327">
        <f t="shared" si="0"/>
        <v>42.998129432833814</v>
      </c>
      <c r="H55" s="273">
        <f>H54+H45+H43+H41</f>
        <v>6693</v>
      </c>
      <c r="I55" s="273">
        <f t="shared" ref="I55:K55" si="14">I54+I45+I43+I41</f>
        <v>23935.2885236</v>
      </c>
      <c r="J55" s="273">
        <f t="shared" si="14"/>
        <v>30180</v>
      </c>
      <c r="K55" s="273">
        <f t="shared" si="14"/>
        <v>137041.81748369997</v>
      </c>
      <c r="L55" s="425">
        <f t="shared" si="1"/>
        <v>17.465682346519458</v>
      </c>
      <c r="M55" s="273">
        <f>M54+M45+M43+M41</f>
        <v>287868</v>
      </c>
      <c r="N55" s="273">
        <f>N54+N45+N43+N41</f>
        <v>163787.87706569885</v>
      </c>
      <c r="O55" s="273">
        <f>O54+O45+O43+O41</f>
        <v>463542</v>
      </c>
      <c r="P55" s="273">
        <f>P54+P45+P43+P41</f>
        <v>239933.45821869868</v>
      </c>
      <c r="Q55" s="425">
        <f t="shared" si="2"/>
        <v>68.263875443501774</v>
      </c>
      <c r="R55" s="273">
        <f>R54+R45+R43+R41</f>
        <v>12850</v>
      </c>
      <c r="S55" s="273">
        <f>S54+S45+S43+S41</f>
        <v>13315.2244988</v>
      </c>
      <c r="T55" s="273">
        <f>T54+T45+T43+T41</f>
        <v>237089</v>
      </c>
      <c r="U55" s="273">
        <f>U54+U45+U43+U41</f>
        <v>527486.3767407001</v>
      </c>
      <c r="V55" s="425">
        <f t="shared" si="3"/>
        <v>2.5242783673530682</v>
      </c>
      <c r="W55" s="273">
        <f>W54+W45+W43+W41</f>
        <v>418604</v>
      </c>
      <c r="X55" s="273">
        <f>X54+X45+X43+X41</f>
        <v>293584.35436959995</v>
      </c>
      <c r="Y55" s="273">
        <f>Y54+Y45+Y43+Y41</f>
        <v>1749193</v>
      </c>
      <c r="Z55" s="273">
        <f>Z54+Z45+Z43+Z41</f>
        <v>2124172.5872585354</v>
      </c>
      <c r="AA55" s="425">
        <f t="shared" si="4"/>
        <v>13.821115860858601</v>
      </c>
      <c r="AB55" s="273">
        <f>AB54+AB45+AB43+AB41</f>
        <v>0</v>
      </c>
      <c r="AC55" s="273">
        <f>AC54+AC45+AC43+AC41</f>
        <v>0</v>
      </c>
      <c r="AD55" s="273">
        <f>AD54+AD45+AD43+AD41</f>
        <v>0</v>
      </c>
      <c r="AE55" s="273">
        <f>AE54+AE45+AE43+AE41</f>
        <v>0</v>
      </c>
      <c r="AF55" s="330" t="e">
        <f t="shared" si="9"/>
        <v>#DIV/0!</v>
      </c>
      <c r="AG55" s="330">
        <f>AG54+AG45+AG43+AG41</f>
        <v>0</v>
      </c>
      <c r="AH55" s="330">
        <f>AH54+AH45+AH43+AH41</f>
        <v>0</v>
      </c>
      <c r="AI55" s="330">
        <f>AI54+AI45+AI43+AI41</f>
        <v>0</v>
      </c>
      <c r="AJ55" s="330">
        <f>AJ54+AJ45+AJ43+AJ41</f>
        <v>0</v>
      </c>
      <c r="AK55" s="330" t="e">
        <f t="shared" si="5"/>
        <v>#DIV/0!</v>
      </c>
      <c r="AL55" s="330">
        <f>AL54+AL45+AL43+AL41</f>
        <v>0</v>
      </c>
      <c r="AM55" s="330">
        <f>AM54+AM45+AM43+AM41</f>
        <v>0</v>
      </c>
      <c r="AN55" s="330">
        <f>AN54+AN45+AN43+AN41</f>
        <v>0</v>
      </c>
      <c r="AO55" s="330">
        <f>AO54+AO45+AO43+AO41</f>
        <v>0</v>
      </c>
      <c r="AP55" s="336" t="e">
        <f t="shared" si="6"/>
        <v>#DIV/0!</v>
      </c>
    </row>
    <row r="56" spans="1:42" ht="25.5" customHeight="1" x14ac:dyDescent="0.3">
      <c r="A56" s="82"/>
      <c r="B56" s="82"/>
      <c r="C56" s="164"/>
      <c r="D56" s="164"/>
      <c r="E56" s="164"/>
      <c r="F56" s="164"/>
      <c r="G56" s="166"/>
      <c r="H56" s="164"/>
      <c r="I56" s="164"/>
      <c r="J56" s="164"/>
      <c r="K56" s="164"/>
      <c r="L56" s="166"/>
      <c r="M56" s="164"/>
      <c r="N56" s="541" t="s">
        <v>1089</v>
      </c>
      <c r="O56" s="542"/>
      <c r="P56" s="164"/>
      <c r="Q56" s="166"/>
      <c r="R56" s="164"/>
      <c r="S56" s="164"/>
      <c r="T56" s="164"/>
      <c r="U56" s="164"/>
      <c r="V56" s="166"/>
      <c r="W56" s="164"/>
      <c r="X56" s="164"/>
      <c r="Y56" s="164"/>
      <c r="Z56" s="164"/>
      <c r="AA56" s="166"/>
      <c r="AF56" s="370"/>
      <c r="AK56" s="370" t="e">
        <f t="shared" si="5"/>
        <v>#DIV/0!</v>
      </c>
      <c r="AP56" s="334" t="e">
        <f t="shared" si="6"/>
        <v>#DIV/0!</v>
      </c>
    </row>
    <row r="57" spans="1:42" ht="12.75" customHeight="1" x14ac:dyDescent="0.3">
      <c r="A57" s="82"/>
      <c r="B57" s="82"/>
      <c r="C57" s="164"/>
      <c r="D57" s="164"/>
      <c r="E57" s="164"/>
      <c r="F57" s="164"/>
      <c r="G57" s="166"/>
      <c r="H57" s="164"/>
      <c r="I57" s="164"/>
      <c r="J57" s="164"/>
      <c r="K57" s="164"/>
      <c r="L57" s="166"/>
      <c r="M57" s="164"/>
      <c r="N57" s="164"/>
      <c r="O57" s="164"/>
      <c r="P57" s="166"/>
      <c r="Q57" s="166"/>
      <c r="R57" s="164"/>
      <c r="S57" s="164"/>
      <c r="T57" s="164"/>
      <c r="U57" s="164"/>
      <c r="V57" s="166"/>
      <c r="W57" s="164"/>
      <c r="X57" s="164"/>
      <c r="AA57" s="166"/>
    </row>
    <row r="58" spans="1:42" ht="12.75" customHeight="1" x14ac:dyDescent="0.3">
      <c r="A58" s="82"/>
      <c r="B58" s="82"/>
      <c r="C58" s="164"/>
      <c r="D58" s="164"/>
      <c r="E58" s="164"/>
      <c r="F58" s="164"/>
      <c r="G58" s="166"/>
      <c r="J58" s="164"/>
      <c r="K58" s="164"/>
      <c r="L58" s="166"/>
      <c r="M58" s="164"/>
      <c r="N58" s="164"/>
      <c r="O58" s="164"/>
      <c r="P58" s="164"/>
      <c r="Q58" s="166"/>
      <c r="R58" s="164"/>
      <c r="S58" s="164"/>
      <c r="T58" s="164"/>
      <c r="U58" s="164"/>
      <c r="V58" s="166"/>
      <c r="W58" s="164"/>
      <c r="X58" s="164"/>
      <c r="Y58" s="164"/>
      <c r="Z58" s="164"/>
      <c r="AA58" s="166"/>
    </row>
    <row r="59" spans="1:42" ht="12.75" customHeight="1" x14ac:dyDescent="0.3">
      <c r="A59" s="82"/>
      <c r="B59" s="82"/>
      <c r="C59" s="164"/>
      <c r="D59" s="164"/>
      <c r="E59" s="164"/>
      <c r="F59" s="164"/>
      <c r="G59" s="166"/>
      <c r="H59" s="164"/>
      <c r="I59" s="164"/>
      <c r="J59" s="164"/>
      <c r="K59" s="164"/>
      <c r="L59" s="166"/>
      <c r="M59" s="164"/>
      <c r="N59" s="164"/>
      <c r="O59" s="164"/>
      <c r="P59" s="164"/>
      <c r="Q59" s="166"/>
      <c r="R59" s="164"/>
      <c r="S59" s="164"/>
      <c r="T59" s="164"/>
      <c r="U59" s="164"/>
      <c r="V59" s="166"/>
      <c r="W59" s="164"/>
      <c r="X59" s="164"/>
      <c r="Y59" s="164"/>
      <c r="Z59" s="164"/>
      <c r="AA59" s="166"/>
    </row>
    <row r="60" spans="1:42" ht="12.75" customHeight="1" x14ac:dyDescent="0.3">
      <c r="A60" s="82"/>
      <c r="B60" s="82"/>
      <c r="C60" s="164"/>
      <c r="D60" s="164"/>
      <c r="E60" s="164"/>
      <c r="F60" s="164"/>
      <c r="G60" s="166"/>
      <c r="H60" s="164"/>
      <c r="I60" s="164"/>
      <c r="J60" s="164"/>
      <c r="K60" s="164"/>
      <c r="L60" s="166"/>
      <c r="M60" s="164"/>
      <c r="N60" s="164"/>
      <c r="O60" s="164"/>
      <c r="P60" s="164"/>
      <c r="Q60" s="166"/>
      <c r="R60" s="164"/>
      <c r="S60" s="164"/>
      <c r="T60" s="164"/>
      <c r="U60" s="164"/>
      <c r="V60" s="166"/>
      <c r="W60" s="164"/>
      <c r="X60" s="164"/>
      <c r="Y60" s="164"/>
      <c r="Z60" s="164"/>
      <c r="AA60" s="166"/>
    </row>
    <row r="61" spans="1:42" ht="12.75" customHeight="1" x14ac:dyDescent="0.3">
      <c r="A61" s="82"/>
      <c r="B61" s="82"/>
      <c r="C61" s="164"/>
      <c r="D61" s="164"/>
      <c r="E61" s="164"/>
      <c r="F61" s="164"/>
      <c r="G61" s="166"/>
      <c r="H61" s="164"/>
      <c r="I61" s="164"/>
      <c r="J61" s="164"/>
      <c r="K61" s="164"/>
      <c r="L61" s="166"/>
      <c r="M61" s="164"/>
      <c r="N61" s="164"/>
      <c r="O61" s="164"/>
      <c r="P61" s="164"/>
      <c r="Q61" s="166"/>
      <c r="R61" s="164"/>
      <c r="S61" s="164"/>
      <c r="T61" s="164"/>
      <c r="U61" s="164"/>
      <c r="V61" s="166"/>
      <c r="W61" s="164"/>
      <c r="X61" s="164"/>
      <c r="Y61" s="164"/>
      <c r="Z61" s="164"/>
      <c r="AA61" s="166"/>
    </row>
    <row r="62" spans="1:42" ht="12.75" customHeight="1" x14ac:dyDescent="0.3">
      <c r="A62" s="82"/>
      <c r="B62" s="82"/>
      <c r="C62" s="164"/>
      <c r="D62" s="164"/>
      <c r="E62" s="164"/>
      <c r="F62" s="164"/>
      <c r="G62" s="166"/>
      <c r="H62" s="164"/>
      <c r="I62" s="164"/>
      <c r="J62" s="164"/>
      <c r="K62" s="164"/>
      <c r="L62" s="166"/>
      <c r="M62" s="164"/>
      <c r="N62" s="164"/>
      <c r="O62" s="164"/>
      <c r="P62" s="164"/>
      <c r="Q62" s="166"/>
      <c r="R62" s="164"/>
      <c r="S62" s="164"/>
      <c r="T62" s="164"/>
      <c r="U62" s="164"/>
      <c r="V62" s="166"/>
      <c r="W62" s="164"/>
      <c r="X62" s="164"/>
      <c r="Y62" s="164"/>
      <c r="Z62" s="164"/>
      <c r="AA62" s="166"/>
    </row>
    <row r="63" spans="1:42" ht="12.75" customHeight="1" x14ac:dyDescent="0.3">
      <c r="A63" s="82"/>
      <c r="B63" s="82"/>
      <c r="C63" s="164"/>
      <c r="D63" s="164"/>
      <c r="E63" s="164"/>
      <c r="F63" s="164"/>
      <c r="G63" s="166"/>
      <c r="H63" s="164"/>
      <c r="I63" s="164"/>
      <c r="J63" s="164"/>
      <c r="K63" s="164"/>
      <c r="L63" s="166"/>
      <c r="M63" s="164"/>
      <c r="N63" s="164"/>
      <c r="O63" s="164"/>
      <c r="P63" s="164"/>
      <c r="Q63" s="166"/>
      <c r="R63" s="164"/>
      <c r="S63" s="164"/>
      <c r="T63" s="164"/>
      <c r="U63" s="164"/>
      <c r="V63" s="166"/>
      <c r="W63" s="164"/>
      <c r="X63" s="164"/>
      <c r="Y63" s="164"/>
      <c r="Z63" s="164"/>
      <c r="AA63" s="166"/>
    </row>
    <row r="64" spans="1:42" ht="12.75" customHeight="1" x14ac:dyDescent="0.3">
      <c r="A64" s="82"/>
      <c r="B64" s="82"/>
      <c r="C64" s="164"/>
      <c r="D64" s="164"/>
      <c r="E64" s="164"/>
      <c r="F64" s="164"/>
      <c r="G64" s="166"/>
      <c r="H64" s="164"/>
      <c r="I64" s="164"/>
      <c r="J64" s="164"/>
      <c r="K64" s="164"/>
      <c r="L64" s="166"/>
      <c r="M64" s="164"/>
      <c r="N64" s="164"/>
      <c r="O64" s="164"/>
      <c r="P64" s="164"/>
      <c r="Q64" s="166"/>
      <c r="R64" s="164"/>
      <c r="S64" s="164"/>
      <c r="T64" s="164"/>
      <c r="U64" s="164"/>
      <c r="V64" s="166"/>
      <c r="W64" s="164"/>
      <c r="X64" s="164"/>
      <c r="Y64" s="164"/>
      <c r="Z64" s="164"/>
      <c r="AA64" s="166"/>
    </row>
    <row r="65" spans="1:27" ht="12.75" customHeight="1" x14ac:dyDescent="0.3">
      <c r="A65" s="82"/>
      <c r="B65" s="82"/>
      <c r="C65" s="164"/>
      <c r="D65" s="164"/>
      <c r="E65" s="164"/>
      <c r="F65" s="164"/>
      <c r="G65" s="166"/>
      <c r="H65" s="164"/>
      <c r="I65" s="164"/>
      <c r="J65" s="164"/>
      <c r="K65" s="164"/>
      <c r="L65" s="166"/>
      <c r="M65" s="164"/>
      <c r="N65" s="164"/>
      <c r="O65" s="164"/>
      <c r="P65" s="164"/>
      <c r="Q65" s="166"/>
      <c r="R65" s="164"/>
      <c r="S65" s="164"/>
      <c r="T65" s="164"/>
      <c r="U65" s="164"/>
      <c r="V65" s="166"/>
      <c r="W65" s="164"/>
      <c r="X65" s="164"/>
      <c r="Y65" s="164"/>
      <c r="Z65" s="164"/>
      <c r="AA65" s="166"/>
    </row>
    <row r="66" spans="1:27" ht="12.75" customHeight="1" x14ac:dyDescent="0.3">
      <c r="A66" s="82"/>
      <c r="B66" s="82"/>
      <c r="C66" s="164"/>
      <c r="D66" s="164"/>
      <c r="E66" s="164"/>
      <c r="F66" s="164"/>
      <c r="G66" s="166"/>
      <c r="H66" s="164"/>
      <c r="I66" s="164"/>
      <c r="J66" s="164"/>
      <c r="K66" s="164"/>
      <c r="L66" s="166"/>
      <c r="M66" s="164"/>
      <c r="N66" s="164"/>
      <c r="O66" s="164"/>
      <c r="P66" s="164"/>
      <c r="Q66" s="166"/>
      <c r="R66" s="164"/>
      <c r="S66" s="164"/>
      <c r="T66" s="164"/>
      <c r="U66" s="164"/>
      <c r="V66" s="166"/>
      <c r="W66" s="164"/>
      <c r="X66" s="164"/>
      <c r="Y66" s="164"/>
      <c r="Z66" s="164"/>
      <c r="AA66" s="166"/>
    </row>
    <row r="67" spans="1:27" ht="12.75" customHeight="1" x14ac:dyDescent="0.3">
      <c r="A67" s="82"/>
      <c r="B67" s="82"/>
      <c r="C67" s="164"/>
      <c r="D67" s="164"/>
      <c r="E67" s="164"/>
      <c r="F67" s="164"/>
      <c r="G67" s="166"/>
      <c r="H67" s="164"/>
      <c r="I67" s="164"/>
      <c r="J67" s="164"/>
      <c r="K67" s="164"/>
      <c r="L67" s="166"/>
      <c r="M67" s="164"/>
      <c r="N67" s="164"/>
      <c r="O67" s="164"/>
      <c r="P67" s="164"/>
      <c r="Q67" s="166"/>
      <c r="R67" s="164"/>
      <c r="S67" s="164"/>
      <c r="T67" s="164"/>
      <c r="U67" s="164"/>
      <c r="V67" s="166"/>
      <c r="W67" s="164"/>
      <c r="X67" s="164"/>
      <c r="Y67" s="164"/>
      <c r="Z67" s="164"/>
      <c r="AA67" s="166"/>
    </row>
    <row r="68" spans="1:27" ht="12.75" customHeight="1" x14ac:dyDescent="0.3">
      <c r="A68" s="82"/>
      <c r="B68" s="82"/>
      <c r="C68" s="164"/>
      <c r="D68" s="164"/>
      <c r="E68" s="164"/>
      <c r="F68" s="164"/>
      <c r="G68" s="166"/>
      <c r="H68" s="164"/>
      <c r="I68" s="164"/>
      <c r="J68" s="164"/>
      <c r="K68" s="164"/>
      <c r="L68" s="166"/>
      <c r="M68" s="164"/>
      <c r="N68" s="164"/>
      <c r="O68" s="164"/>
      <c r="P68" s="164"/>
      <c r="Q68" s="166"/>
      <c r="R68" s="164"/>
      <c r="S68" s="164"/>
      <c r="T68" s="164"/>
      <c r="U68" s="164"/>
      <c r="V68" s="166"/>
      <c r="W68" s="164"/>
      <c r="X68" s="164"/>
      <c r="Y68" s="164"/>
      <c r="Z68" s="164"/>
      <c r="AA68" s="166"/>
    </row>
    <row r="69" spans="1:27" ht="12.75" customHeight="1" x14ac:dyDescent="0.3">
      <c r="A69" s="82"/>
      <c r="B69" s="82"/>
      <c r="C69" s="164"/>
      <c r="D69" s="164"/>
      <c r="E69" s="164"/>
      <c r="F69" s="164"/>
      <c r="G69" s="166"/>
      <c r="H69" s="164"/>
      <c r="I69" s="164"/>
      <c r="J69" s="164"/>
      <c r="K69" s="164"/>
      <c r="L69" s="166"/>
      <c r="M69" s="164"/>
      <c r="N69" s="164"/>
      <c r="O69" s="164"/>
      <c r="P69" s="164"/>
      <c r="Q69" s="166"/>
      <c r="R69" s="164"/>
      <c r="S69" s="164"/>
      <c r="T69" s="164"/>
      <c r="U69" s="164"/>
      <c r="V69" s="166"/>
      <c r="W69" s="164"/>
      <c r="X69" s="164"/>
      <c r="Y69" s="164"/>
      <c r="Z69" s="164"/>
      <c r="AA69" s="166"/>
    </row>
    <row r="70" spans="1:27" ht="12.75" customHeight="1" x14ac:dyDescent="0.3">
      <c r="A70" s="82"/>
      <c r="B70" s="82"/>
      <c r="C70" s="164"/>
      <c r="D70" s="164"/>
      <c r="E70" s="164"/>
      <c r="F70" s="164"/>
      <c r="G70" s="166"/>
      <c r="H70" s="164"/>
      <c r="I70" s="164"/>
      <c r="J70" s="164"/>
      <c r="K70" s="164"/>
      <c r="L70" s="166"/>
      <c r="M70" s="164"/>
      <c r="N70" s="164"/>
      <c r="O70" s="164"/>
      <c r="P70" s="164"/>
      <c r="Q70" s="166"/>
      <c r="R70" s="164"/>
      <c r="S70" s="164"/>
      <c r="T70" s="164"/>
      <c r="U70" s="164"/>
      <c r="V70" s="166"/>
      <c r="W70" s="164"/>
      <c r="X70" s="164"/>
      <c r="Y70" s="164"/>
      <c r="Z70" s="164"/>
      <c r="AA70" s="166"/>
    </row>
    <row r="71" spans="1:27" ht="12.75" customHeight="1" x14ac:dyDescent="0.3">
      <c r="A71" s="82"/>
      <c r="B71" s="82"/>
      <c r="C71" s="164"/>
      <c r="D71" s="164"/>
      <c r="E71" s="164"/>
      <c r="F71" s="164"/>
      <c r="G71" s="166"/>
      <c r="H71" s="164"/>
      <c r="I71" s="164"/>
      <c r="J71" s="164"/>
      <c r="K71" s="164"/>
      <c r="L71" s="166"/>
      <c r="M71" s="164"/>
      <c r="N71" s="164"/>
      <c r="O71" s="164"/>
      <c r="P71" s="164"/>
      <c r="Q71" s="166"/>
      <c r="R71" s="164"/>
      <c r="S71" s="164"/>
      <c r="T71" s="164"/>
      <c r="U71" s="164"/>
      <c r="V71" s="166"/>
      <c r="W71" s="164"/>
      <c r="X71" s="164"/>
      <c r="Y71" s="164"/>
      <c r="Z71" s="164"/>
      <c r="AA71" s="166"/>
    </row>
    <row r="72" spans="1:27" ht="12.75" customHeight="1" x14ac:dyDescent="0.3">
      <c r="A72" s="82"/>
      <c r="B72" s="82"/>
      <c r="C72" s="164"/>
      <c r="D72" s="164"/>
      <c r="E72" s="164"/>
      <c r="F72" s="164"/>
      <c r="G72" s="166"/>
      <c r="H72" s="164"/>
      <c r="I72" s="164"/>
      <c r="J72" s="164"/>
      <c r="K72" s="164"/>
      <c r="L72" s="166"/>
      <c r="M72" s="164"/>
      <c r="N72" s="164"/>
      <c r="O72" s="164"/>
      <c r="P72" s="164"/>
      <c r="Q72" s="166"/>
      <c r="R72" s="164"/>
      <c r="S72" s="164"/>
      <c r="T72" s="164"/>
      <c r="U72" s="164"/>
      <c r="V72" s="166"/>
      <c r="W72" s="164"/>
      <c r="X72" s="164"/>
      <c r="Y72" s="164"/>
      <c r="Z72" s="164"/>
      <c r="AA72" s="166"/>
    </row>
    <row r="73" spans="1:27" ht="12.75" customHeight="1" x14ac:dyDescent="0.3">
      <c r="A73" s="82"/>
      <c r="B73" s="82"/>
      <c r="C73" s="164"/>
      <c r="D73" s="164"/>
      <c r="E73" s="164"/>
      <c r="F73" s="164"/>
      <c r="G73" s="166"/>
      <c r="H73" s="164"/>
      <c r="I73" s="164"/>
      <c r="J73" s="164"/>
      <c r="K73" s="164"/>
      <c r="L73" s="166"/>
      <c r="M73" s="164"/>
      <c r="N73" s="164"/>
      <c r="O73" s="164"/>
      <c r="P73" s="164"/>
      <c r="Q73" s="166"/>
      <c r="R73" s="164"/>
      <c r="S73" s="164"/>
      <c r="T73" s="164"/>
      <c r="U73" s="164"/>
      <c r="V73" s="166"/>
      <c r="W73" s="164"/>
      <c r="X73" s="164"/>
      <c r="Y73" s="164"/>
      <c r="Z73" s="164"/>
      <c r="AA73" s="166"/>
    </row>
    <row r="74" spans="1:27" ht="12.75" customHeight="1" x14ac:dyDescent="0.3">
      <c r="A74" s="82"/>
      <c r="B74" s="82"/>
      <c r="C74" s="164"/>
      <c r="D74" s="164"/>
      <c r="E74" s="164"/>
      <c r="F74" s="164"/>
      <c r="G74" s="166"/>
      <c r="H74" s="164"/>
      <c r="I74" s="164"/>
      <c r="J74" s="164"/>
      <c r="K74" s="164"/>
      <c r="L74" s="166"/>
      <c r="M74" s="164"/>
      <c r="N74" s="164"/>
      <c r="O74" s="164"/>
      <c r="P74" s="164"/>
      <c r="Q74" s="166"/>
      <c r="R74" s="164"/>
      <c r="S74" s="164"/>
      <c r="T74" s="164"/>
      <c r="U74" s="164"/>
      <c r="V74" s="166"/>
      <c r="W74" s="164"/>
      <c r="X74" s="164"/>
      <c r="Y74" s="164"/>
      <c r="Z74" s="164"/>
      <c r="AA74" s="166"/>
    </row>
    <row r="75" spans="1:27" ht="12.75" customHeight="1" x14ac:dyDescent="0.3">
      <c r="A75" s="82"/>
      <c r="B75" s="82"/>
      <c r="C75" s="164"/>
      <c r="D75" s="164"/>
      <c r="E75" s="164"/>
      <c r="F75" s="164"/>
      <c r="G75" s="166"/>
      <c r="H75" s="164"/>
      <c r="I75" s="164"/>
      <c r="J75" s="164"/>
      <c r="K75" s="164"/>
      <c r="L75" s="166"/>
      <c r="M75" s="164"/>
      <c r="N75" s="164"/>
      <c r="O75" s="164"/>
      <c r="P75" s="164"/>
      <c r="Q75" s="166"/>
      <c r="R75" s="164"/>
      <c r="S75" s="164"/>
      <c r="T75" s="164"/>
      <c r="U75" s="164"/>
      <c r="V75" s="166"/>
      <c r="W75" s="164"/>
      <c r="X75" s="164"/>
      <c r="Y75" s="164"/>
      <c r="Z75" s="164"/>
      <c r="AA75" s="166"/>
    </row>
    <row r="76" spans="1:27" ht="12.75" customHeight="1" x14ac:dyDescent="0.3">
      <c r="A76" s="82"/>
      <c r="B76" s="82"/>
      <c r="C76" s="164"/>
      <c r="D76" s="164"/>
      <c r="E76" s="164"/>
      <c r="F76" s="164"/>
      <c r="G76" s="166"/>
      <c r="H76" s="164"/>
      <c r="I76" s="164"/>
      <c r="J76" s="164"/>
      <c r="K76" s="164"/>
      <c r="L76" s="166"/>
      <c r="M76" s="164"/>
      <c r="N76" s="164"/>
      <c r="O76" s="164"/>
      <c r="P76" s="164"/>
      <c r="Q76" s="166"/>
      <c r="R76" s="164"/>
      <c r="S76" s="164"/>
      <c r="T76" s="164"/>
      <c r="U76" s="164"/>
      <c r="V76" s="166"/>
      <c r="W76" s="164"/>
      <c r="X76" s="164"/>
      <c r="Y76" s="164"/>
      <c r="Z76" s="164"/>
      <c r="AA76" s="166"/>
    </row>
    <row r="77" spans="1:27" ht="12.75" customHeight="1" x14ac:dyDescent="0.3">
      <c r="A77" s="82"/>
      <c r="B77" s="82"/>
      <c r="C77" s="164"/>
      <c r="D77" s="164"/>
      <c r="E77" s="164"/>
      <c r="F77" s="164"/>
      <c r="G77" s="166"/>
      <c r="H77" s="164"/>
      <c r="I77" s="164"/>
      <c r="J77" s="164"/>
      <c r="K77" s="164"/>
      <c r="L77" s="166"/>
      <c r="M77" s="164"/>
      <c r="N77" s="164"/>
      <c r="O77" s="164"/>
      <c r="P77" s="164"/>
      <c r="Q77" s="166"/>
      <c r="R77" s="164"/>
      <c r="S77" s="164"/>
      <c r="T77" s="164"/>
      <c r="U77" s="164"/>
      <c r="V77" s="166"/>
      <c r="W77" s="164"/>
      <c r="X77" s="164"/>
      <c r="Y77" s="164"/>
      <c r="Z77" s="164"/>
      <c r="AA77" s="166"/>
    </row>
    <row r="78" spans="1:27" ht="12.75" customHeight="1" x14ac:dyDescent="0.3">
      <c r="A78" s="82"/>
      <c r="B78" s="82"/>
      <c r="C78" s="164"/>
      <c r="D78" s="164"/>
      <c r="E78" s="164"/>
      <c r="F78" s="164"/>
      <c r="G78" s="166"/>
      <c r="H78" s="164"/>
      <c r="I78" s="164"/>
      <c r="J78" s="164"/>
      <c r="K78" s="164"/>
      <c r="L78" s="166"/>
      <c r="M78" s="164"/>
      <c r="N78" s="164"/>
      <c r="O78" s="164"/>
      <c r="P78" s="164"/>
      <c r="Q78" s="166"/>
      <c r="R78" s="164"/>
      <c r="S78" s="164"/>
      <c r="T78" s="164"/>
      <c r="U78" s="164"/>
      <c r="V78" s="166"/>
      <c r="W78" s="164"/>
      <c r="X78" s="164"/>
      <c r="Y78" s="164"/>
      <c r="Z78" s="164"/>
      <c r="AA78" s="166"/>
    </row>
    <row r="79" spans="1:27" ht="12.75" customHeight="1" x14ac:dyDescent="0.3">
      <c r="A79" s="82"/>
      <c r="B79" s="82"/>
      <c r="C79" s="164"/>
      <c r="D79" s="164"/>
      <c r="E79" s="164"/>
      <c r="F79" s="164"/>
      <c r="G79" s="166"/>
      <c r="H79" s="164"/>
      <c r="I79" s="164"/>
      <c r="J79" s="164"/>
      <c r="K79" s="164"/>
      <c r="L79" s="166"/>
      <c r="M79" s="164"/>
      <c r="N79" s="164"/>
      <c r="O79" s="164"/>
      <c r="P79" s="164"/>
      <c r="Q79" s="166"/>
      <c r="R79" s="164"/>
      <c r="S79" s="164"/>
      <c r="T79" s="164"/>
      <c r="U79" s="164"/>
      <c r="V79" s="166"/>
      <c r="W79" s="164"/>
      <c r="X79" s="164"/>
      <c r="Y79" s="164"/>
      <c r="Z79" s="164"/>
      <c r="AA79" s="166"/>
    </row>
    <row r="80" spans="1:27" ht="12.75" customHeight="1" x14ac:dyDescent="0.3">
      <c r="A80" s="82"/>
      <c r="B80" s="82"/>
      <c r="C80" s="164"/>
      <c r="D80" s="164"/>
      <c r="E80" s="164"/>
      <c r="F80" s="164"/>
      <c r="G80" s="166"/>
      <c r="H80" s="164"/>
      <c r="I80" s="164"/>
      <c r="J80" s="164"/>
      <c r="K80" s="164"/>
      <c r="L80" s="166"/>
      <c r="M80" s="164"/>
      <c r="N80" s="164"/>
      <c r="O80" s="164"/>
      <c r="P80" s="164"/>
      <c r="Q80" s="166"/>
      <c r="R80" s="164"/>
      <c r="S80" s="164"/>
      <c r="T80" s="164"/>
      <c r="U80" s="164"/>
      <c r="V80" s="166"/>
      <c r="W80" s="164"/>
      <c r="X80" s="164"/>
      <c r="Y80" s="164"/>
      <c r="Z80" s="164"/>
      <c r="AA80" s="166"/>
    </row>
    <row r="81" spans="1:27" ht="12.75" customHeight="1" x14ac:dyDescent="0.3">
      <c r="A81" s="82"/>
      <c r="B81" s="82"/>
      <c r="C81" s="164"/>
      <c r="D81" s="164"/>
      <c r="E81" s="164"/>
      <c r="F81" s="164"/>
      <c r="G81" s="166"/>
      <c r="H81" s="164"/>
      <c r="I81" s="164"/>
      <c r="J81" s="164"/>
      <c r="K81" s="164"/>
      <c r="L81" s="166"/>
      <c r="M81" s="164"/>
      <c r="N81" s="164"/>
      <c r="O81" s="164"/>
      <c r="P81" s="164"/>
      <c r="Q81" s="166"/>
      <c r="R81" s="164"/>
      <c r="S81" s="164"/>
      <c r="T81" s="164"/>
      <c r="U81" s="164"/>
      <c r="V81" s="166"/>
      <c r="W81" s="164"/>
      <c r="X81" s="164"/>
      <c r="Y81" s="164"/>
      <c r="Z81" s="164"/>
      <c r="AA81" s="166"/>
    </row>
    <row r="82" spans="1:27" ht="12.75" customHeight="1" x14ac:dyDescent="0.3">
      <c r="A82" s="82"/>
      <c r="B82" s="82"/>
      <c r="C82" s="164"/>
      <c r="D82" s="164"/>
      <c r="E82" s="164"/>
      <c r="F82" s="164"/>
      <c r="G82" s="166"/>
      <c r="H82" s="164"/>
      <c r="I82" s="164"/>
      <c r="J82" s="164"/>
      <c r="K82" s="164"/>
      <c r="L82" s="166"/>
      <c r="M82" s="164"/>
      <c r="N82" s="164"/>
      <c r="O82" s="164"/>
      <c r="P82" s="164"/>
      <c r="Q82" s="166"/>
      <c r="R82" s="164"/>
      <c r="S82" s="164"/>
      <c r="T82" s="164"/>
      <c r="U82" s="164"/>
      <c r="V82" s="166"/>
      <c r="W82" s="164"/>
      <c r="X82" s="164"/>
      <c r="Y82" s="164"/>
      <c r="Z82" s="164"/>
      <c r="AA82" s="166"/>
    </row>
    <row r="83" spans="1:27" ht="12.75" customHeight="1" x14ac:dyDescent="0.3">
      <c r="A83" s="82"/>
      <c r="B83" s="82"/>
      <c r="C83" s="164"/>
      <c r="D83" s="164"/>
      <c r="E83" s="164"/>
      <c r="F83" s="164"/>
      <c r="G83" s="166"/>
      <c r="H83" s="164"/>
      <c r="I83" s="164"/>
      <c r="J83" s="164"/>
      <c r="K83" s="164"/>
      <c r="L83" s="166"/>
      <c r="M83" s="164"/>
      <c r="N83" s="164"/>
      <c r="O83" s="164"/>
      <c r="P83" s="164"/>
      <c r="Q83" s="166"/>
      <c r="R83" s="164"/>
      <c r="S83" s="164"/>
      <c r="T83" s="164"/>
      <c r="U83" s="164"/>
      <c r="V83" s="166"/>
      <c r="W83" s="164"/>
      <c r="X83" s="164"/>
      <c r="Y83" s="164"/>
      <c r="Z83" s="164"/>
      <c r="AA83" s="166"/>
    </row>
    <row r="84" spans="1:27" ht="12.75" customHeight="1" x14ac:dyDescent="0.3">
      <c r="A84" s="82"/>
      <c r="B84" s="82"/>
      <c r="C84" s="164"/>
      <c r="D84" s="164"/>
      <c r="E84" s="164"/>
      <c r="F84" s="164"/>
      <c r="G84" s="166"/>
      <c r="H84" s="164"/>
      <c r="I84" s="164"/>
      <c r="J84" s="164"/>
      <c r="K84" s="164"/>
      <c r="L84" s="166"/>
      <c r="M84" s="164"/>
      <c r="N84" s="164"/>
      <c r="O84" s="164"/>
      <c r="P84" s="164"/>
      <c r="Q84" s="166"/>
      <c r="R84" s="164"/>
      <c r="S84" s="164"/>
      <c r="T84" s="164"/>
      <c r="U84" s="164"/>
      <c r="V84" s="166"/>
      <c r="W84" s="164"/>
      <c r="X84" s="164"/>
      <c r="Y84" s="164"/>
      <c r="Z84" s="164"/>
      <c r="AA84" s="166"/>
    </row>
    <row r="85" spans="1:27" ht="12.75" customHeight="1" x14ac:dyDescent="0.3">
      <c r="A85" s="82"/>
      <c r="B85" s="82"/>
      <c r="C85" s="164"/>
      <c r="D85" s="164"/>
      <c r="E85" s="164"/>
      <c r="F85" s="164"/>
      <c r="G85" s="166"/>
      <c r="H85" s="164"/>
      <c r="I85" s="164"/>
      <c r="J85" s="164"/>
      <c r="K85" s="164"/>
      <c r="L85" s="166"/>
      <c r="M85" s="164"/>
      <c r="N85" s="164"/>
      <c r="O85" s="164"/>
      <c r="P85" s="164"/>
      <c r="Q85" s="166"/>
      <c r="R85" s="164"/>
      <c r="S85" s="164"/>
      <c r="T85" s="164"/>
      <c r="U85" s="164"/>
      <c r="V85" s="166"/>
      <c r="W85" s="164"/>
      <c r="X85" s="164"/>
      <c r="Y85" s="164"/>
      <c r="Z85" s="164"/>
      <c r="AA85" s="166"/>
    </row>
    <row r="86" spans="1:27" ht="12.75" customHeight="1" x14ac:dyDescent="0.3">
      <c r="A86" s="82"/>
      <c r="B86" s="82"/>
      <c r="C86" s="164"/>
      <c r="D86" s="164"/>
      <c r="E86" s="164"/>
      <c r="F86" s="164"/>
      <c r="G86" s="166"/>
      <c r="H86" s="164"/>
      <c r="I86" s="164"/>
      <c r="J86" s="164"/>
      <c r="K86" s="164"/>
      <c r="L86" s="166"/>
      <c r="M86" s="164"/>
      <c r="N86" s="164"/>
      <c r="O86" s="164"/>
      <c r="P86" s="164"/>
      <c r="Q86" s="166"/>
      <c r="R86" s="164"/>
      <c r="S86" s="164"/>
      <c r="T86" s="164"/>
      <c r="U86" s="164"/>
      <c r="V86" s="166"/>
      <c r="W86" s="164"/>
      <c r="X86" s="164"/>
      <c r="Y86" s="164"/>
      <c r="Z86" s="164"/>
      <c r="AA86" s="166"/>
    </row>
    <row r="87" spans="1:27" ht="12.75" customHeight="1" x14ac:dyDescent="0.3">
      <c r="A87" s="82"/>
      <c r="B87" s="82"/>
      <c r="C87" s="164"/>
      <c r="D87" s="164"/>
      <c r="E87" s="164"/>
      <c r="F87" s="164"/>
      <c r="G87" s="166"/>
      <c r="H87" s="164"/>
      <c r="I87" s="164"/>
      <c r="J87" s="164"/>
      <c r="K87" s="164"/>
      <c r="L87" s="166"/>
      <c r="M87" s="164"/>
      <c r="N87" s="164"/>
      <c r="O87" s="164"/>
      <c r="P87" s="164"/>
      <c r="Q87" s="166"/>
      <c r="R87" s="164"/>
      <c r="S87" s="164"/>
      <c r="T87" s="164"/>
      <c r="U87" s="164"/>
      <c r="V87" s="166"/>
      <c r="W87" s="164"/>
      <c r="X87" s="164"/>
      <c r="Y87" s="164"/>
      <c r="Z87" s="164"/>
      <c r="AA87" s="166"/>
    </row>
    <row r="88" spans="1:27" ht="12.75" customHeight="1" x14ac:dyDescent="0.3">
      <c r="A88" s="82"/>
      <c r="B88" s="82"/>
      <c r="C88" s="164"/>
      <c r="D88" s="164"/>
      <c r="E88" s="164"/>
      <c r="F88" s="164"/>
      <c r="G88" s="166"/>
      <c r="H88" s="164"/>
      <c r="I88" s="164"/>
      <c r="J88" s="164"/>
      <c r="K88" s="164"/>
      <c r="L88" s="166"/>
      <c r="M88" s="164"/>
      <c r="N88" s="164"/>
      <c r="O88" s="164"/>
      <c r="P88" s="164"/>
      <c r="Q88" s="166"/>
      <c r="R88" s="164"/>
      <c r="S88" s="164"/>
      <c r="T88" s="164"/>
      <c r="U88" s="164"/>
      <c r="V88" s="166"/>
      <c r="W88" s="164"/>
      <c r="X88" s="164"/>
      <c r="Y88" s="164"/>
      <c r="Z88" s="164"/>
      <c r="AA88" s="166"/>
    </row>
    <row r="89" spans="1:27" ht="12.75" customHeight="1" x14ac:dyDescent="0.3">
      <c r="A89" s="82"/>
      <c r="B89" s="82"/>
      <c r="C89" s="164"/>
      <c r="D89" s="164"/>
      <c r="E89" s="164"/>
      <c r="F89" s="164"/>
      <c r="G89" s="166"/>
      <c r="H89" s="164"/>
      <c r="I89" s="164"/>
      <c r="J89" s="164"/>
      <c r="K89" s="164"/>
      <c r="L89" s="166"/>
      <c r="M89" s="164"/>
      <c r="N89" s="164"/>
      <c r="O89" s="164"/>
      <c r="P89" s="164"/>
      <c r="Q89" s="166"/>
      <c r="R89" s="164"/>
      <c r="S89" s="164"/>
      <c r="T89" s="164"/>
      <c r="U89" s="164"/>
      <c r="V89" s="166"/>
      <c r="W89" s="164"/>
      <c r="X89" s="164"/>
      <c r="Y89" s="164"/>
      <c r="Z89" s="164"/>
      <c r="AA89" s="166"/>
    </row>
    <row r="90" spans="1:27" ht="12.75" customHeight="1" x14ac:dyDescent="0.3">
      <c r="A90" s="82"/>
      <c r="B90" s="82"/>
      <c r="C90" s="164"/>
      <c r="D90" s="164"/>
      <c r="E90" s="164"/>
      <c r="F90" s="164"/>
      <c r="G90" s="166"/>
      <c r="H90" s="164"/>
      <c r="I90" s="164"/>
      <c r="J90" s="164"/>
      <c r="K90" s="164"/>
      <c r="L90" s="166"/>
      <c r="M90" s="164"/>
      <c r="N90" s="164"/>
      <c r="O90" s="164"/>
      <c r="P90" s="164"/>
      <c r="Q90" s="166"/>
      <c r="R90" s="164"/>
      <c r="S90" s="164"/>
      <c r="T90" s="164"/>
      <c r="U90" s="164"/>
      <c r="V90" s="166"/>
      <c r="W90" s="164"/>
      <c r="X90" s="164"/>
      <c r="Y90" s="164"/>
      <c r="Z90" s="164"/>
      <c r="AA90" s="166"/>
    </row>
    <row r="91" spans="1:27" ht="12.75" customHeight="1" x14ac:dyDescent="0.3">
      <c r="A91" s="82"/>
      <c r="B91" s="82"/>
      <c r="C91" s="164"/>
      <c r="D91" s="164"/>
      <c r="E91" s="164"/>
      <c r="F91" s="164"/>
      <c r="G91" s="166"/>
      <c r="H91" s="164"/>
      <c r="I91" s="164"/>
      <c r="J91" s="164"/>
      <c r="K91" s="164"/>
      <c r="L91" s="166"/>
      <c r="M91" s="164"/>
      <c r="N91" s="164"/>
      <c r="O91" s="164"/>
      <c r="P91" s="164"/>
      <c r="Q91" s="166"/>
      <c r="R91" s="164"/>
      <c r="S91" s="164"/>
      <c r="T91" s="164"/>
      <c r="U91" s="164"/>
      <c r="V91" s="166"/>
      <c r="W91" s="164"/>
      <c r="X91" s="164"/>
      <c r="Y91" s="164"/>
      <c r="Z91" s="164"/>
      <c r="AA91" s="166"/>
    </row>
    <row r="92" spans="1:27" ht="12.75" customHeight="1" x14ac:dyDescent="0.3">
      <c r="A92" s="82"/>
      <c r="B92" s="82"/>
      <c r="C92" s="164"/>
      <c r="D92" s="164"/>
      <c r="E92" s="164"/>
      <c r="F92" s="164"/>
      <c r="G92" s="166"/>
      <c r="H92" s="164"/>
      <c r="I92" s="164"/>
      <c r="J92" s="164"/>
      <c r="K92" s="164"/>
      <c r="L92" s="166"/>
      <c r="M92" s="164"/>
      <c r="N92" s="164"/>
      <c r="O92" s="164"/>
      <c r="P92" s="164"/>
      <c r="Q92" s="166"/>
      <c r="R92" s="164"/>
      <c r="S92" s="164"/>
      <c r="T92" s="164"/>
      <c r="U92" s="164"/>
      <c r="V92" s="166"/>
      <c r="W92" s="164"/>
      <c r="X92" s="164"/>
      <c r="Y92" s="164"/>
      <c r="Z92" s="164"/>
      <c r="AA92" s="166"/>
    </row>
    <row r="93" spans="1:27" ht="12.75" customHeight="1" x14ac:dyDescent="0.3">
      <c r="A93" s="82"/>
      <c r="B93" s="82"/>
      <c r="C93" s="164"/>
      <c r="D93" s="164"/>
      <c r="E93" s="164"/>
      <c r="F93" s="164"/>
      <c r="G93" s="166"/>
      <c r="H93" s="164"/>
      <c r="I93" s="164"/>
      <c r="J93" s="164"/>
      <c r="K93" s="164"/>
      <c r="L93" s="166"/>
      <c r="M93" s="164"/>
      <c r="N93" s="164"/>
      <c r="O93" s="164"/>
      <c r="P93" s="164"/>
      <c r="Q93" s="166"/>
      <c r="R93" s="164"/>
      <c r="S93" s="164"/>
      <c r="T93" s="164"/>
      <c r="U93" s="164"/>
      <c r="V93" s="166"/>
      <c r="W93" s="164"/>
      <c r="X93" s="164"/>
      <c r="Y93" s="164"/>
      <c r="Z93" s="164"/>
      <c r="AA93" s="166"/>
    </row>
    <row r="94" spans="1:27" ht="12.75" customHeight="1" x14ac:dyDescent="0.3">
      <c r="A94" s="82"/>
      <c r="B94" s="82"/>
      <c r="C94" s="164"/>
      <c r="D94" s="164"/>
      <c r="E94" s="164"/>
      <c r="F94" s="164"/>
      <c r="G94" s="166"/>
      <c r="H94" s="164"/>
      <c r="I94" s="164"/>
      <c r="J94" s="164"/>
      <c r="K94" s="164"/>
      <c r="L94" s="166"/>
      <c r="M94" s="164"/>
      <c r="N94" s="164"/>
      <c r="O94" s="164"/>
      <c r="P94" s="164"/>
      <c r="Q94" s="166"/>
      <c r="R94" s="164"/>
      <c r="S94" s="164"/>
      <c r="T94" s="164"/>
      <c r="U94" s="164"/>
      <c r="V94" s="166"/>
      <c r="W94" s="164"/>
      <c r="X94" s="164"/>
      <c r="Y94" s="164"/>
      <c r="Z94" s="164"/>
      <c r="AA94" s="166"/>
    </row>
    <row r="95" spans="1:27" ht="12.75" customHeight="1" x14ac:dyDescent="0.3">
      <c r="A95" s="82"/>
      <c r="B95" s="82"/>
      <c r="C95" s="164"/>
      <c r="D95" s="164"/>
      <c r="E95" s="164"/>
      <c r="F95" s="164"/>
      <c r="G95" s="166"/>
      <c r="H95" s="164"/>
      <c r="I95" s="164"/>
      <c r="J95" s="164"/>
      <c r="K95" s="164"/>
      <c r="L95" s="166"/>
      <c r="M95" s="164"/>
      <c r="N95" s="164"/>
      <c r="O95" s="164"/>
      <c r="P95" s="164"/>
      <c r="Q95" s="166"/>
      <c r="R95" s="164"/>
      <c r="S95" s="164"/>
      <c r="T95" s="164"/>
      <c r="U95" s="164"/>
      <c r="V95" s="166"/>
      <c r="W95" s="164"/>
      <c r="X95" s="164"/>
      <c r="Y95" s="164"/>
      <c r="Z95" s="164"/>
      <c r="AA95" s="166"/>
    </row>
    <row r="96" spans="1:27" ht="12.75" customHeight="1" x14ac:dyDescent="0.3">
      <c r="A96" s="82"/>
      <c r="B96" s="82"/>
      <c r="C96" s="164"/>
      <c r="D96" s="164"/>
      <c r="E96" s="164"/>
      <c r="F96" s="164"/>
      <c r="G96" s="166"/>
      <c r="H96" s="164"/>
      <c r="I96" s="164"/>
      <c r="J96" s="164"/>
      <c r="K96" s="164"/>
      <c r="L96" s="166"/>
      <c r="M96" s="164"/>
      <c r="N96" s="164"/>
      <c r="O96" s="164"/>
      <c r="P96" s="164"/>
      <c r="Q96" s="166"/>
      <c r="R96" s="164"/>
      <c r="S96" s="164"/>
      <c r="T96" s="164"/>
      <c r="U96" s="164"/>
      <c r="V96" s="166"/>
      <c r="W96" s="164"/>
      <c r="X96" s="164"/>
      <c r="Y96" s="164"/>
      <c r="Z96" s="164"/>
      <c r="AA96" s="166"/>
    </row>
    <row r="97" spans="1:27" ht="12.75" customHeight="1" x14ac:dyDescent="0.3">
      <c r="A97" s="82"/>
      <c r="B97" s="82"/>
      <c r="C97" s="164"/>
      <c r="D97" s="164"/>
      <c r="E97" s="164"/>
      <c r="F97" s="164"/>
      <c r="G97" s="166"/>
      <c r="H97" s="164"/>
      <c r="I97" s="164"/>
      <c r="J97" s="164"/>
      <c r="K97" s="164"/>
      <c r="L97" s="166"/>
      <c r="M97" s="164"/>
      <c r="N97" s="164"/>
      <c r="O97" s="164"/>
      <c r="P97" s="164"/>
      <c r="Q97" s="166"/>
      <c r="R97" s="164"/>
      <c r="S97" s="164"/>
      <c r="T97" s="164"/>
      <c r="U97" s="164"/>
      <c r="V97" s="166"/>
      <c r="W97" s="164"/>
      <c r="X97" s="164"/>
      <c r="Y97" s="164"/>
      <c r="Z97" s="164"/>
      <c r="AA97" s="166"/>
    </row>
    <row r="98" spans="1:27" ht="12.75" customHeight="1" x14ac:dyDescent="0.3">
      <c r="A98" s="82"/>
      <c r="B98" s="82"/>
      <c r="C98" s="164"/>
      <c r="D98" s="164"/>
      <c r="E98" s="164"/>
      <c r="F98" s="164"/>
      <c r="G98" s="166"/>
      <c r="H98" s="164"/>
      <c r="I98" s="164"/>
      <c r="J98" s="164"/>
      <c r="K98" s="164"/>
      <c r="L98" s="166"/>
      <c r="M98" s="164"/>
      <c r="N98" s="164"/>
      <c r="O98" s="164"/>
      <c r="P98" s="164"/>
      <c r="Q98" s="166"/>
      <c r="R98" s="164"/>
      <c r="S98" s="164"/>
      <c r="T98" s="164"/>
      <c r="U98" s="164"/>
      <c r="V98" s="166"/>
      <c r="W98" s="164"/>
      <c r="X98" s="164"/>
      <c r="Y98" s="164"/>
      <c r="Z98" s="164"/>
      <c r="AA98" s="166"/>
    </row>
  </sheetData>
  <mergeCells count="37">
    <mergeCell ref="W4:X4"/>
    <mergeCell ref="N56:O56"/>
    <mergeCell ref="Q4:Q5"/>
    <mergeCell ref="A1:AA1"/>
    <mergeCell ref="A2:AA2"/>
    <mergeCell ref="W3:AA3"/>
    <mergeCell ref="C3:G3"/>
    <mergeCell ref="E4:F4"/>
    <mergeCell ref="G4:G5"/>
    <mergeCell ref="O4:P4"/>
    <mergeCell ref="R4:S4"/>
    <mergeCell ref="Y4:Z4"/>
    <mergeCell ref="AA4:AA5"/>
    <mergeCell ref="M4:N4"/>
    <mergeCell ref="H3:L3"/>
    <mergeCell ref="A4:A5"/>
    <mergeCell ref="V4:V5"/>
    <mergeCell ref="L4:L5"/>
    <mergeCell ref="M3:Q3"/>
    <mergeCell ref="B4:B5"/>
    <mergeCell ref="C4:D4"/>
    <mergeCell ref="R3:V3"/>
    <mergeCell ref="H4:I4"/>
    <mergeCell ref="J4:K4"/>
    <mergeCell ref="T4:U4"/>
    <mergeCell ref="AL3:AP3"/>
    <mergeCell ref="AL4:AM4"/>
    <mergeCell ref="AN4:AO4"/>
    <mergeCell ref="AP4:AP5"/>
    <mergeCell ref="AB3:AF3"/>
    <mergeCell ref="AB4:AC4"/>
    <mergeCell ref="AD4:AE4"/>
    <mergeCell ref="AF4:AF5"/>
    <mergeCell ref="AG3:AK3"/>
    <mergeCell ref="AG4:AH4"/>
    <mergeCell ref="AI4:AJ4"/>
    <mergeCell ref="AK4:AK5"/>
  </mergeCells>
  <pageMargins left="1.25" right="0.25" top="0.25" bottom="0.2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ADCC"/>
  </sheetPr>
  <dimension ref="A1:K97"/>
  <sheetViews>
    <sheetView view="pageBreakPreview" zoomScaleNormal="85" zoomScaleSheetLayoutView="100" workbookViewId="0">
      <pane xSplit="2" ySplit="5" topLeftCell="C46" activePane="bottomRight" state="frozen"/>
      <selection pane="topRight" activeCell="C1" sqref="C1"/>
      <selection pane="bottomLeft" activeCell="A6" sqref="A6"/>
      <selection pane="bottomRight" activeCell="K56" sqref="K56"/>
    </sheetView>
  </sheetViews>
  <sheetFormatPr defaultColWidth="11.796875" defaultRowHeight="15" customHeight="1" x14ac:dyDescent="0.3"/>
  <cols>
    <col min="1" max="1" width="8" customWidth="1"/>
    <col min="2" max="2" width="34.59765625" customWidth="1"/>
    <col min="5" max="5" width="11.796875" customWidth="1"/>
  </cols>
  <sheetData>
    <row r="1" spans="1:11" ht="14.25" customHeight="1" x14ac:dyDescent="0.3">
      <c r="A1" s="438" t="s">
        <v>1047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3.5" customHeight="1" x14ac:dyDescent="0.3">
      <c r="A2" s="433" t="s">
        <v>59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1" ht="13.5" customHeight="1" x14ac:dyDescent="0.3">
      <c r="A3" s="389"/>
      <c r="B3" s="390" t="s">
        <v>60</v>
      </c>
      <c r="C3" s="391"/>
      <c r="D3" s="391"/>
      <c r="E3" s="391"/>
      <c r="F3" s="391"/>
      <c r="G3" s="391"/>
      <c r="H3" s="391"/>
      <c r="I3" s="391"/>
      <c r="J3" s="442" t="s">
        <v>61</v>
      </c>
      <c r="K3" s="443"/>
    </row>
    <row r="4" spans="1:11" ht="15" customHeight="1" x14ac:dyDescent="0.3">
      <c r="A4" s="439" t="s">
        <v>0</v>
      </c>
      <c r="B4" s="439" t="s">
        <v>1</v>
      </c>
      <c r="C4" s="441" t="s">
        <v>62</v>
      </c>
      <c r="D4" s="436"/>
      <c r="E4" s="437"/>
      <c r="F4" s="435" t="s">
        <v>63</v>
      </c>
      <c r="G4" s="436"/>
      <c r="H4" s="437"/>
      <c r="I4" s="435" t="s">
        <v>64</v>
      </c>
      <c r="J4" s="436"/>
      <c r="K4" s="437"/>
    </row>
    <row r="5" spans="1:11" ht="30" customHeight="1" x14ac:dyDescent="0.3">
      <c r="A5" s="440"/>
      <c r="B5" s="440"/>
      <c r="C5" s="392" t="s">
        <v>958</v>
      </c>
      <c r="D5" s="393" t="s">
        <v>959</v>
      </c>
      <c r="E5" s="393" t="s">
        <v>960</v>
      </c>
      <c r="F5" s="392" t="s">
        <v>958</v>
      </c>
      <c r="G5" s="393" t="s">
        <v>959</v>
      </c>
      <c r="H5" s="393" t="s">
        <v>960</v>
      </c>
      <c r="I5" s="392" t="s">
        <v>958</v>
      </c>
      <c r="J5" s="393" t="s">
        <v>959</v>
      </c>
      <c r="K5" s="393" t="s">
        <v>960</v>
      </c>
    </row>
    <row r="6" spans="1:11" ht="13.5" customHeight="1" x14ac:dyDescent="0.3">
      <c r="A6" s="394">
        <v>1</v>
      </c>
      <c r="B6" s="395" t="s">
        <v>6</v>
      </c>
      <c r="C6" s="396">
        <v>162624.88</v>
      </c>
      <c r="D6" s="396">
        <v>621722.22999999975</v>
      </c>
      <c r="E6" s="396">
        <v>2201017.9300000002</v>
      </c>
      <c r="F6" s="396">
        <v>164656.13</v>
      </c>
      <c r="G6" s="396">
        <v>614271.37000000011</v>
      </c>
      <c r="H6" s="396">
        <v>1755253.3400000003</v>
      </c>
      <c r="I6" s="397">
        <f t="shared" ref="I6:I20" si="0">F6*100/C6</f>
        <v>101.24904012227402</v>
      </c>
      <c r="J6" s="397">
        <f t="shared" ref="J6:J20" si="1">G6*100/D6</f>
        <v>98.801577353925467</v>
      </c>
      <c r="K6" s="397">
        <f t="shared" ref="K6:K20" si="2">H6*100/E6</f>
        <v>79.747343993694784</v>
      </c>
    </row>
    <row r="7" spans="1:11" ht="13.5" customHeight="1" x14ac:dyDescent="0.3">
      <c r="A7" s="394">
        <v>2</v>
      </c>
      <c r="B7" s="398" t="s">
        <v>7</v>
      </c>
      <c r="C7" s="396">
        <v>846603.24999999988</v>
      </c>
      <c r="D7" s="396">
        <v>1156358.06</v>
      </c>
      <c r="E7" s="396">
        <v>2695266.2500000005</v>
      </c>
      <c r="F7" s="396">
        <v>1139504.6099999999</v>
      </c>
      <c r="G7" s="396">
        <v>1081207.3199999998</v>
      </c>
      <c r="H7" s="396">
        <v>2131476.9600000004</v>
      </c>
      <c r="I7" s="397">
        <f t="shared" si="0"/>
        <v>134.59724020667295</v>
      </c>
      <c r="J7" s="397">
        <f t="shared" si="1"/>
        <v>93.501083911673504</v>
      </c>
      <c r="K7" s="397">
        <f t="shared" si="2"/>
        <v>79.082241318459722</v>
      </c>
    </row>
    <row r="8" spans="1:11" ht="13.5" customHeight="1" x14ac:dyDescent="0.3">
      <c r="A8" s="394">
        <v>3</v>
      </c>
      <c r="B8" s="398" t="s">
        <v>8</v>
      </c>
      <c r="C8" s="396">
        <v>348720.33999999991</v>
      </c>
      <c r="D8" s="396">
        <v>195334.12</v>
      </c>
      <c r="E8" s="396">
        <v>1106547.6399999997</v>
      </c>
      <c r="F8" s="396">
        <v>171212.02</v>
      </c>
      <c r="G8" s="396">
        <v>164496.74999999997</v>
      </c>
      <c r="H8" s="396">
        <v>701174.02999999991</v>
      </c>
      <c r="I8" s="397">
        <f t="shared" si="0"/>
        <v>49.097227881803526</v>
      </c>
      <c r="J8" s="397">
        <f t="shared" si="1"/>
        <v>84.213014090933001</v>
      </c>
      <c r="K8" s="397">
        <f t="shared" si="2"/>
        <v>63.365914367681455</v>
      </c>
    </row>
    <row r="9" spans="1:11" ht="13.5" customHeight="1" x14ac:dyDescent="0.3">
      <c r="A9" s="394">
        <v>4</v>
      </c>
      <c r="B9" s="398" t="s">
        <v>9</v>
      </c>
      <c r="C9" s="396">
        <v>142404.24000000002</v>
      </c>
      <c r="D9" s="396">
        <v>386889.56999999989</v>
      </c>
      <c r="E9" s="396">
        <v>1576771.2799999998</v>
      </c>
      <c r="F9" s="396">
        <v>133355.62</v>
      </c>
      <c r="G9" s="396">
        <v>477990.34000000026</v>
      </c>
      <c r="H9" s="396">
        <v>1942654.6700000002</v>
      </c>
      <c r="I9" s="397">
        <f t="shared" si="0"/>
        <v>93.645821219929957</v>
      </c>
      <c r="J9" s="397">
        <f t="shared" si="1"/>
        <v>123.54696974643187</v>
      </c>
      <c r="K9" s="397">
        <f t="shared" si="2"/>
        <v>123.20459502534828</v>
      </c>
    </row>
    <row r="10" spans="1:11" ht="13.5" customHeight="1" x14ac:dyDescent="0.3">
      <c r="A10" s="394">
        <v>5</v>
      </c>
      <c r="B10" s="398" t="s">
        <v>10</v>
      </c>
      <c r="C10" s="396">
        <v>1308238.4300000002</v>
      </c>
      <c r="D10" s="396">
        <v>1335348.7800000005</v>
      </c>
      <c r="E10" s="396">
        <v>2223884.38</v>
      </c>
      <c r="F10" s="396">
        <v>766030.23000000021</v>
      </c>
      <c r="G10" s="396">
        <v>866916.05</v>
      </c>
      <c r="H10" s="396">
        <v>1231261.1900000002</v>
      </c>
      <c r="I10" s="397">
        <f t="shared" si="0"/>
        <v>58.554328663162728</v>
      </c>
      <c r="J10" s="397">
        <f t="shared" si="1"/>
        <v>64.920570789003875</v>
      </c>
      <c r="K10" s="397">
        <f t="shared" si="2"/>
        <v>55.36534187986878</v>
      </c>
    </row>
    <row r="11" spans="1:11" ht="13.5" customHeight="1" x14ac:dyDescent="0.3">
      <c r="A11" s="394">
        <v>6</v>
      </c>
      <c r="B11" s="398" t="s">
        <v>11</v>
      </c>
      <c r="C11" s="396">
        <v>388221.77999999997</v>
      </c>
      <c r="D11" s="396">
        <v>415252.38000000006</v>
      </c>
      <c r="E11" s="396">
        <v>1778593.5699999998</v>
      </c>
      <c r="F11" s="396">
        <v>121560.00999999998</v>
      </c>
      <c r="G11" s="396">
        <v>144470.38</v>
      </c>
      <c r="H11" s="396">
        <v>1069677.0000000002</v>
      </c>
      <c r="I11" s="397">
        <f t="shared" si="0"/>
        <v>31.312001608977216</v>
      </c>
      <c r="J11" s="397">
        <f t="shared" si="1"/>
        <v>34.790981812072935</v>
      </c>
      <c r="K11" s="397">
        <f t="shared" si="2"/>
        <v>60.141733223515502</v>
      </c>
    </row>
    <row r="12" spans="1:11" ht="13.5" customHeight="1" x14ac:dyDescent="0.3">
      <c r="A12" s="394">
        <v>7</v>
      </c>
      <c r="B12" s="398" t="s">
        <v>12</v>
      </c>
      <c r="C12" s="396">
        <v>25607.059999999998</v>
      </c>
      <c r="D12" s="396">
        <v>16396.43</v>
      </c>
      <c r="E12" s="396">
        <v>324286.04000000004</v>
      </c>
      <c r="F12" s="396">
        <v>18977.030000000002</v>
      </c>
      <c r="G12" s="396">
        <v>17355.599999999999</v>
      </c>
      <c r="H12" s="396">
        <v>465560.86</v>
      </c>
      <c r="I12" s="397">
        <f t="shared" si="0"/>
        <v>74.108585679105701</v>
      </c>
      <c r="J12" s="397">
        <f t="shared" si="1"/>
        <v>105.84987097801167</v>
      </c>
      <c r="K12" s="397">
        <f t="shared" si="2"/>
        <v>143.56487871016586</v>
      </c>
    </row>
    <row r="13" spans="1:11" ht="13.5" customHeight="1" x14ac:dyDescent="0.3">
      <c r="A13" s="394">
        <v>8</v>
      </c>
      <c r="B13" s="398" t="s">
        <v>967</v>
      </c>
      <c r="C13" s="396">
        <v>11107.470000000001</v>
      </c>
      <c r="D13" s="396">
        <v>22590.25</v>
      </c>
      <c r="E13" s="396">
        <v>271178.53999999998</v>
      </c>
      <c r="F13" s="396">
        <v>6509.17</v>
      </c>
      <c r="G13" s="396">
        <v>20530.36</v>
      </c>
      <c r="H13" s="396">
        <v>146338.44</v>
      </c>
      <c r="I13" s="397">
        <f t="shared" si="0"/>
        <v>58.601733788162377</v>
      </c>
      <c r="J13" s="397">
        <f t="shared" si="1"/>
        <v>90.881508615442499</v>
      </c>
      <c r="K13" s="397">
        <f t="shared" si="2"/>
        <v>53.963871919953554</v>
      </c>
    </row>
    <row r="14" spans="1:11" ht="13.5" customHeight="1" x14ac:dyDescent="0.3">
      <c r="A14" s="394">
        <v>9</v>
      </c>
      <c r="B14" s="398" t="s">
        <v>13</v>
      </c>
      <c r="C14" s="396">
        <v>366128.3499999998</v>
      </c>
      <c r="D14" s="396">
        <v>708827.87999999977</v>
      </c>
      <c r="E14" s="396">
        <v>3087035.65</v>
      </c>
      <c r="F14" s="396">
        <v>290439.28000000003</v>
      </c>
      <c r="G14" s="396">
        <v>460937.65000000014</v>
      </c>
      <c r="H14" s="396">
        <v>3008611.9900000007</v>
      </c>
      <c r="I14" s="397">
        <f t="shared" si="0"/>
        <v>79.327175838746214</v>
      </c>
      <c r="J14" s="397">
        <f t="shared" si="1"/>
        <v>65.028149005651457</v>
      </c>
      <c r="K14" s="397">
        <f t="shared" si="2"/>
        <v>97.459580358263779</v>
      </c>
    </row>
    <row r="15" spans="1:11" ht="13.5" customHeight="1" x14ac:dyDescent="0.3">
      <c r="A15" s="394">
        <v>10</v>
      </c>
      <c r="B15" s="398" t="s">
        <v>14</v>
      </c>
      <c r="C15" s="396">
        <v>2163504.0399999996</v>
      </c>
      <c r="D15" s="396">
        <v>6244107.7900000028</v>
      </c>
      <c r="E15" s="396">
        <v>15243424.840000002</v>
      </c>
      <c r="F15" s="396">
        <v>3138918.9800000014</v>
      </c>
      <c r="G15" s="396">
        <v>3614253.7499999991</v>
      </c>
      <c r="H15" s="396">
        <v>6255870.7199999988</v>
      </c>
      <c r="I15" s="397">
        <f t="shared" si="0"/>
        <v>145.08496041449507</v>
      </c>
      <c r="J15" s="397">
        <f t="shared" si="1"/>
        <v>57.882629056920834</v>
      </c>
      <c r="K15" s="397">
        <f t="shared" si="2"/>
        <v>41.039797720418306</v>
      </c>
    </row>
    <row r="16" spans="1:11" ht="13.5" customHeight="1" x14ac:dyDescent="0.3">
      <c r="A16" s="394">
        <v>11</v>
      </c>
      <c r="B16" s="398" t="s">
        <v>15</v>
      </c>
      <c r="C16" s="396">
        <v>138741.89000000001</v>
      </c>
      <c r="D16" s="396">
        <v>171807.68999999997</v>
      </c>
      <c r="E16" s="396">
        <v>942744.04999999981</v>
      </c>
      <c r="F16" s="396">
        <v>113058.76000000001</v>
      </c>
      <c r="G16" s="396">
        <v>137309.34999999998</v>
      </c>
      <c r="H16" s="396">
        <v>807465.68999999983</v>
      </c>
      <c r="I16" s="397">
        <f t="shared" si="0"/>
        <v>81.488554033680813</v>
      </c>
      <c r="J16" s="397">
        <f t="shared" si="1"/>
        <v>79.92037492617473</v>
      </c>
      <c r="K16" s="397">
        <f t="shared" si="2"/>
        <v>85.650573981347321</v>
      </c>
    </row>
    <row r="17" spans="1:11" ht="13.5" customHeight="1" x14ac:dyDescent="0.3">
      <c r="A17" s="394">
        <v>12</v>
      </c>
      <c r="B17" s="398" t="s">
        <v>16</v>
      </c>
      <c r="C17" s="396">
        <v>723037.0900000002</v>
      </c>
      <c r="D17" s="396">
        <v>912183.21000000008</v>
      </c>
      <c r="E17" s="396">
        <v>3583483.2799999989</v>
      </c>
      <c r="F17" s="396">
        <v>369646.48000000004</v>
      </c>
      <c r="G17" s="396">
        <v>456166.35</v>
      </c>
      <c r="H17" s="396">
        <v>1551478.6299999994</v>
      </c>
      <c r="I17" s="397">
        <f t="shared" si="0"/>
        <v>51.124138043872684</v>
      </c>
      <c r="J17" s="397">
        <f t="shared" si="1"/>
        <v>50.008194077591057</v>
      </c>
      <c r="K17" s="397">
        <f t="shared" si="2"/>
        <v>43.295266330920342</v>
      </c>
    </row>
    <row r="18" spans="1:11" ht="13.5" customHeight="1" x14ac:dyDescent="0.3">
      <c r="A18" s="399"/>
      <c r="B18" s="400" t="s">
        <v>17</v>
      </c>
      <c r="C18" s="401">
        <f t="shared" ref="C18:H18" si="3">SUM(C6:C17)</f>
        <v>6624938.8199999984</v>
      </c>
      <c r="D18" s="401">
        <f t="shared" si="3"/>
        <v>12186818.390000002</v>
      </c>
      <c r="E18" s="401">
        <f t="shared" si="3"/>
        <v>35034233.450000003</v>
      </c>
      <c r="F18" s="401">
        <f t="shared" si="3"/>
        <v>6433868.3200000012</v>
      </c>
      <c r="G18" s="401">
        <f t="shared" si="3"/>
        <v>8055905.2699999986</v>
      </c>
      <c r="H18" s="401">
        <f t="shared" si="3"/>
        <v>21066823.52</v>
      </c>
      <c r="I18" s="402">
        <f t="shared" si="0"/>
        <v>97.11589034719573</v>
      </c>
      <c r="J18" s="402">
        <f t="shared" si="1"/>
        <v>66.103432513693164</v>
      </c>
      <c r="K18" s="402">
        <f t="shared" si="2"/>
        <v>60.132109212739174</v>
      </c>
    </row>
    <row r="19" spans="1:11" ht="13.5" customHeight="1" x14ac:dyDescent="0.3">
      <c r="A19" s="394">
        <v>13</v>
      </c>
      <c r="B19" s="398" t="s">
        <v>18</v>
      </c>
      <c r="C19" s="396">
        <v>105046.08000000003</v>
      </c>
      <c r="D19" s="396">
        <v>322612.33</v>
      </c>
      <c r="E19" s="396">
        <v>2232163.7499999995</v>
      </c>
      <c r="F19" s="396">
        <v>180101.34999999995</v>
      </c>
      <c r="G19" s="396">
        <v>531652.12</v>
      </c>
      <c r="H19" s="396">
        <v>2013902.2</v>
      </c>
      <c r="I19" s="397">
        <f t="shared" si="0"/>
        <v>171.44985324535662</v>
      </c>
      <c r="J19" s="397">
        <f t="shared" si="1"/>
        <v>164.79597044539494</v>
      </c>
      <c r="K19" s="397">
        <f t="shared" si="2"/>
        <v>90.221974082322603</v>
      </c>
    </row>
    <row r="20" spans="1:11" ht="13.5" customHeight="1" x14ac:dyDescent="0.3">
      <c r="A20" s="394">
        <v>14</v>
      </c>
      <c r="B20" s="398" t="s">
        <v>19</v>
      </c>
      <c r="C20" s="396">
        <v>12175.820000000005</v>
      </c>
      <c r="D20" s="396">
        <v>75594.099999999977</v>
      </c>
      <c r="E20" s="396">
        <v>287971.44</v>
      </c>
      <c r="F20" s="396">
        <v>54631.840000000004</v>
      </c>
      <c r="G20" s="396">
        <v>199664.00000000003</v>
      </c>
      <c r="H20" s="396">
        <v>696141.8</v>
      </c>
      <c r="I20" s="397">
        <f t="shared" si="0"/>
        <v>448.69125857642422</v>
      </c>
      <c r="J20" s="397">
        <f t="shared" si="1"/>
        <v>264.12643314756059</v>
      </c>
      <c r="K20" s="397">
        <f t="shared" si="2"/>
        <v>241.73987531541323</v>
      </c>
    </row>
    <row r="21" spans="1:11" ht="13.5" customHeight="1" x14ac:dyDescent="0.3">
      <c r="A21" s="394">
        <v>15</v>
      </c>
      <c r="B21" s="398" t="s">
        <v>20</v>
      </c>
      <c r="C21" s="396">
        <v>0</v>
      </c>
      <c r="D21" s="396">
        <v>0</v>
      </c>
      <c r="E21" s="396">
        <v>78145.19</v>
      </c>
      <c r="F21" s="396">
        <v>0</v>
      </c>
      <c r="G21" s="396">
        <v>0</v>
      </c>
      <c r="H21" s="396">
        <v>15132.8</v>
      </c>
      <c r="I21" s="397">
        <v>0</v>
      </c>
      <c r="J21" s="397">
        <v>0</v>
      </c>
      <c r="K21" s="397">
        <f t="shared" ref="K21:K37" si="4">H21*100/E21</f>
        <v>19.364979469625705</v>
      </c>
    </row>
    <row r="22" spans="1:11" ht="13.5" customHeight="1" x14ac:dyDescent="0.3">
      <c r="A22" s="394">
        <v>16</v>
      </c>
      <c r="B22" s="398" t="s">
        <v>21</v>
      </c>
      <c r="C22" s="396">
        <v>0</v>
      </c>
      <c r="D22" s="396">
        <v>0</v>
      </c>
      <c r="E22" s="396">
        <v>22919.86</v>
      </c>
      <c r="F22" s="396">
        <v>0</v>
      </c>
      <c r="G22" s="396">
        <v>0</v>
      </c>
      <c r="H22" s="396">
        <v>22023.530000000002</v>
      </c>
      <c r="I22" s="397">
        <v>0</v>
      </c>
      <c r="J22" s="397">
        <v>0</v>
      </c>
      <c r="K22" s="397">
        <f t="shared" si="4"/>
        <v>96.089286758296097</v>
      </c>
    </row>
    <row r="23" spans="1:11" ht="13.5" customHeight="1" x14ac:dyDescent="0.3">
      <c r="A23" s="394">
        <v>17</v>
      </c>
      <c r="B23" s="398" t="s">
        <v>22</v>
      </c>
      <c r="C23" s="396">
        <v>23594.629999999997</v>
      </c>
      <c r="D23" s="396">
        <v>45108.110000000008</v>
      </c>
      <c r="E23" s="396">
        <v>66624.700000000012</v>
      </c>
      <c r="F23" s="396">
        <v>79741.090000000011</v>
      </c>
      <c r="G23" s="396">
        <v>115688.33</v>
      </c>
      <c r="H23" s="396">
        <v>99848.09</v>
      </c>
      <c r="I23" s="397">
        <f>F23*100/C23</f>
        <v>337.96287545089717</v>
      </c>
      <c r="J23" s="397">
        <f>G23*100/D23</f>
        <v>256.46902519303063</v>
      </c>
      <c r="K23" s="397">
        <f t="shared" si="4"/>
        <v>149.86647594660838</v>
      </c>
    </row>
    <row r="24" spans="1:11" ht="13.5" customHeight="1" x14ac:dyDescent="0.3">
      <c r="A24" s="394">
        <v>18</v>
      </c>
      <c r="B24" s="403" t="s">
        <v>23</v>
      </c>
      <c r="C24" s="396">
        <v>0</v>
      </c>
      <c r="D24" s="396">
        <v>0</v>
      </c>
      <c r="E24" s="396">
        <v>4700.8100000000004</v>
      </c>
      <c r="F24" s="396">
        <v>0</v>
      </c>
      <c r="G24" s="396">
        <v>0</v>
      </c>
      <c r="H24" s="396">
        <v>1007.26</v>
      </c>
      <c r="I24" s="397">
        <v>0</v>
      </c>
      <c r="J24" s="397">
        <v>0</v>
      </c>
      <c r="K24" s="397">
        <f t="shared" si="4"/>
        <v>21.427371027546315</v>
      </c>
    </row>
    <row r="25" spans="1:11" ht="13.5" customHeight="1" x14ac:dyDescent="0.3">
      <c r="A25" s="394">
        <v>19</v>
      </c>
      <c r="B25" s="398" t="s">
        <v>24</v>
      </c>
      <c r="C25" s="396">
        <v>3451.65</v>
      </c>
      <c r="D25" s="396">
        <v>4819.41</v>
      </c>
      <c r="E25" s="396">
        <v>162221.95000000001</v>
      </c>
      <c r="F25" s="396">
        <v>7835.4</v>
      </c>
      <c r="G25" s="396">
        <v>11621.26</v>
      </c>
      <c r="H25" s="396">
        <v>89671.12999999999</v>
      </c>
      <c r="I25" s="397">
        <f t="shared" ref="I25:J30" si="5">F25*100/C25</f>
        <v>227.00447612011646</v>
      </c>
      <c r="J25" s="397">
        <f t="shared" si="5"/>
        <v>241.13449571628064</v>
      </c>
      <c r="K25" s="397">
        <f t="shared" si="4"/>
        <v>55.276816731644502</v>
      </c>
    </row>
    <row r="26" spans="1:11" ht="13.5" customHeight="1" x14ac:dyDescent="0.3">
      <c r="A26" s="394">
        <v>20</v>
      </c>
      <c r="B26" s="398" t="s">
        <v>25</v>
      </c>
      <c r="C26" s="396">
        <v>58803.24</v>
      </c>
      <c r="D26" s="396">
        <v>958023.34</v>
      </c>
      <c r="E26" s="396">
        <v>4799642.1300000008</v>
      </c>
      <c r="F26" s="396">
        <v>55962.03</v>
      </c>
      <c r="G26" s="396">
        <v>1885629.5299999996</v>
      </c>
      <c r="H26" s="396">
        <v>5878914.1999999983</v>
      </c>
      <c r="I26" s="397">
        <f t="shared" si="5"/>
        <v>95.168276441910351</v>
      </c>
      <c r="J26" s="397">
        <f t="shared" si="5"/>
        <v>196.82500950342188</v>
      </c>
      <c r="K26" s="397">
        <f t="shared" si="4"/>
        <v>122.48651130162486</v>
      </c>
    </row>
    <row r="27" spans="1:11" ht="13.5" customHeight="1" x14ac:dyDescent="0.3">
      <c r="A27" s="394">
        <v>21</v>
      </c>
      <c r="B27" s="398" t="s">
        <v>26</v>
      </c>
      <c r="C27" s="396">
        <v>65895.569999999992</v>
      </c>
      <c r="D27" s="396">
        <v>517841.52000000019</v>
      </c>
      <c r="E27" s="396">
        <v>3426504.6800000006</v>
      </c>
      <c r="F27" s="396">
        <v>140658.35999999999</v>
      </c>
      <c r="G27" s="396">
        <v>932491.68</v>
      </c>
      <c r="H27" s="396">
        <v>3276800.7400000007</v>
      </c>
      <c r="I27" s="397">
        <f t="shared" si="5"/>
        <v>213.45647362941091</v>
      </c>
      <c r="J27" s="397">
        <f t="shared" si="5"/>
        <v>180.07279138219732</v>
      </c>
      <c r="K27" s="397">
        <f t="shared" si="4"/>
        <v>95.631001443721942</v>
      </c>
    </row>
    <row r="28" spans="1:11" ht="13.5" customHeight="1" x14ac:dyDescent="0.3">
      <c r="A28" s="394">
        <v>22</v>
      </c>
      <c r="B28" s="398" t="s">
        <v>27</v>
      </c>
      <c r="C28" s="396">
        <v>25470.329999999994</v>
      </c>
      <c r="D28" s="396">
        <v>158280.89999999994</v>
      </c>
      <c r="E28" s="396">
        <v>978929.44</v>
      </c>
      <c r="F28" s="396">
        <v>34365.24</v>
      </c>
      <c r="G28" s="396">
        <v>119706.11000000002</v>
      </c>
      <c r="H28" s="396">
        <v>457233.25000000012</v>
      </c>
      <c r="I28" s="397">
        <f t="shared" si="5"/>
        <v>134.92263351122662</v>
      </c>
      <c r="J28" s="397">
        <f t="shared" si="5"/>
        <v>75.628904056016907</v>
      </c>
      <c r="K28" s="397">
        <f t="shared" si="4"/>
        <v>46.70747771157032</v>
      </c>
    </row>
    <row r="29" spans="1:11" ht="13.5" customHeight="1" x14ac:dyDescent="0.3">
      <c r="A29" s="394">
        <v>23</v>
      </c>
      <c r="B29" s="398" t="s">
        <v>28</v>
      </c>
      <c r="C29" s="396">
        <v>62453.650000000009</v>
      </c>
      <c r="D29" s="396">
        <v>132229.48000000001</v>
      </c>
      <c r="E29" s="396">
        <v>512486.96</v>
      </c>
      <c r="F29" s="396">
        <v>111330.53999999998</v>
      </c>
      <c r="G29" s="396">
        <v>208237.32000000004</v>
      </c>
      <c r="H29" s="396">
        <v>753232.64999999991</v>
      </c>
      <c r="I29" s="397">
        <f t="shared" si="5"/>
        <v>178.26106240387867</v>
      </c>
      <c r="J29" s="397">
        <f t="shared" si="5"/>
        <v>157.48176579080553</v>
      </c>
      <c r="K29" s="397">
        <f t="shared" si="4"/>
        <v>146.97596403233359</v>
      </c>
    </row>
    <row r="30" spans="1:11" ht="13.5" customHeight="1" x14ac:dyDescent="0.3">
      <c r="A30" s="394">
        <v>24</v>
      </c>
      <c r="B30" s="398" t="s">
        <v>29</v>
      </c>
      <c r="C30" s="396">
        <v>31020.28</v>
      </c>
      <c r="D30" s="396">
        <v>36778.649999999994</v>
      </c>
      <c r="E30" s="396">
        <v>584185.12999999989</v>
      </c>
      <c r="F30" s="396">
        <v>179042.43000000002</v>
      </c>
      <c r="G30" s="396">
        <v>234289.83999999997</v>
      </c>
      <c r="H30" s="396">
        <v>613354.20000000007</v>
      </c>
      <c r="I30" s="397">
        <f t="shared" si="5"/>
        <v>577.17863926437815</v>
      </c>
      <c r="J30" s="397">
        <f t="shared" si="5"/>
        <v>637.02675329301098</v>
      </c>
      <c r="K30" s="397">
        <f t="shared" si="4"/>
        <v>104.99312093068856</v>
      </c>
    </row>
    <row r="31" spans="1:11" ht="13.5" customHeight="1" x14ac:dyDescent="0.3">
      <c r="A31" s="394">
        <v>25</v>
      </c>
      <c r="B31" s="398" t="s">
        <v>30</v>
      </c>
      <c r="C31" s="396">
        <v>0</v>
      </c>
      <c r="D31" s="396">
        <v>0</v>
      </c>
      <c r="E31" s="396">
        <v>6579.83</v>
      </c>
      <c r="F31" s="396">
        <v>0</v>
      </c>
      <c r="G31" s="396">
        <v>0</v>
      </c>
      <c r="H31" s="396">
        <v>5422.1900000000005</v>
      </c>
      <c r="I31" s="397">
        <v>0</v>
      </c>
      <c r="J31" s="397">
        <v>0</v>
      </c>
      <c r="K31" s="397">
        <f t="shared" si="4"/>
        <v>82.406232379863923</v>
      </c>
    </row>
    <row r="32" spans="1:11" ht="13.5" customHeight="1" x14ac:dyDescent="0.3">
      <c r="A32" s="394">
        <v>26</v>
      </c>
      <c r="B32" s="398" t="s">
        <v>31</v>
      </c>
      <c r="C32" s="396">
        <v>0</v>
      </c>
      <c r="D32" s="396">
        <v>0</v>
      </c>
      <c r="E32" s="396">
        <v>37616.870000000003</v>
      </c>
      <c r="F32" s="396">
        <v>0</v>
      </c>
      <c r="G32" s="396">
        <v>0</v>
      </c>
      <c r="H32" s="396">
        <v>32965.71</v>
      </c>
      <c r="I32" s="397">
        <v>0</v>
      </c>
      <c r="J32" s="397">
        <v>0</v>
      </c>
      <c r="K32" s="397">
        <f t="shared" si="4"/>
        <v>87.635441226237049</v>
      </c>
    </row>
    <row r="33" spans="1:11" ht="13.5" customHeight="1" x14ac:dyDescent="0.3">
      <c r="A33" s="394">
        <v>27</v>
      </c>
      <c r="B33" s="398" t="s">
        <v>32</v>
      </c>
      <c r="C33" s="396">
        <v>0</v>
      </c>
      <c r="D33" s="396">
        <v>0</v>
      </c>
      <c r="E33" s="396">
        <v>48207.979999999996</v>
      </c>
      <c r="F33" s="396">
        <v>0</v>
      </c>
      <c r="G33" s="396">
        <v>0</v>
      </c>
      <c r="H33" s="396">
        <v>30206.82</v>
      </c>
      <c r="I33" s="397">
        <v>0</v>
      </c>
      <c r="J33" s="397">
        <v>0</v>
      </c>
      <c r="K33" s="397">
        <f t="shared" si="4"/>
        <v>62.659377140465132</v>
      </c>
    </row>
    <row r="34" spans="1:11" ht="13.5" customHeight="1" x14ac:dyDescent="0.3">
      <c r="A34" s="394">
        <v>28</v>
      </c>
      <c r="B34" s="398" t="s">
        <v>33</v>
      </c>
      <c r="C34" s="396">
        <v>33179.969999999994</v>
      </c>
      <c r="D34" s="396">
        <v>48791.790000000008</v>
      </c>
      <c r="E34" s="396">
        <v>636288.44000000006</v>
      </c>
      <c r="F34" s="396">
        <v>109668.08</v>
      </c>
      <c r="G34" s="396">
        <v>162641.99000000002</v>
      </c>
      <c r="H34" s="396">
        <v>1121033.2699999998</v>
      </c>
      <c r="I34" s="397">
        <f>F34*100/C34</f>
        <v>330.52495225282007</v>
      </c>
      <c r="J34" s="397">
        <f>G34*100/D34</f>
        <v>333.33884655594721</v>
      </c>
      <c r="K34" s="397">
        <f t="shared" si="4"/>
        <v>176.18318981246929</v>
      </c>
    </row>
    <row r="35" spans="1:11" ht="13.5" customHeight="1" x14ac:dyDescent="0.3">
      <c r="A35" s="394">
        <v>29</v>
      </c>
      <c r="B35" s="403" t="s">
        <v>34</v>
      </c>
      <c r="C35" s="396">
        <v>0</v>
      </c>
      <c r="D35" s="396">
        <v>0</v>
      </c>
      <c r="E35" s="396">
        <v>14735.02</v>
      </c>
      <c r="F35" s="396">
        <v>0</v>
      </c>
      <c r="G35" s="396">
        <v>0</v>
      </c>
      <c r="H35" s="396">
        <v>28918.840000000004</v>
      </c>
      <c r="I35" s="397">
        <v>0</v>
      </c>
      <c r="J35" s="397">
        <v>0</v>
      </c>
      <c r="K35" s="397">
        <f t="shared" si="4"/>
        <v>196.25925176891516</v>
      </c>
    </row>
    <row r="36" spans="1:11" ht="13.5" customHeight="1" x14ac:dyDescent="0.3">
      <c r="A36" s="394">
        <v>30</v>
      </c>
      <c r="B36" s="398" t="s">
        <v>35</v>
      </c>
      <c r="C36" s="396">
        <v>6317.84</v>
      </c>
      <c r="D36" s="396">
        <v>17198.93</v>
      </c>
      <c r="E36" s="396">
        <v>72300.490000000005</v>
      </c>
      <c r="F36" s="396">
        <v>23983.84</v>
      </c>
      <c r="G36" s="396">
        <v>41093.589999999997</v>
      </c>
      <c r="H36" s="396">
        <v>82682.930000000008</v>
      </c>
      <c r="I36" s="397">
        <f>F36*100/C36</f>
        <v>379.62088308662453</v>
      </c>
      <c r="J36" s="397">
        <f>G36*100/D36</f>
        <v>238.93108466631352</v>
      </c>
      <c r="K36" s="397">
        <f t="shared" si="4"/>
        <v>114.36012397702976</v>
      </c>
    </row>
    <row r="37" spans="1:11" ht="13.5" customHeight="1" x14ac:dyDescent="0.3">
      <c r="A37" s="394">
        <v>31</v>
      </c>
      <c r="B37" s="398" t="s">
        <v>36</v>
      </c>
      <c r="C37" s="396">
        <v>0</v>
      </c>
      <c r="D37" s="396">
        <v>0</v>
      </c>
      <c r="E37" s="396">
        <v>53880.59</v>
      </c>
      <c r="F37" s="396">
        <v>0</v>
      </c>
      <c r="G37" s="396">
        <v>0</v>
      </c>
      <c r="H37" s="396">
        <v>9879.93</v>
      </c>
      <c r="I37" s="397">
        <v>0</v>
      </c>
      <c r="J37" s="397">
        <v>0</v>
      </c>
      <c r="K37" s="397">
        <f t="shared" si="4"/>
        <v>18.336714575694142</v>
      </c>
    </row>
    <row r="38" spans="1:11" ht="13.5" customHeight="1" x14ac:dyDescent="0.3">
      <c r="A38" s="394">
        <v>32</v>
      </c>
      <c r="B38" s="398" t="s">
        <v>38</v>
      </c>
      <c r="C38" s="396">
        <v>0</v>
      </c>
      <c r="D38" s="396">
        <v>875.98</v>
      </c>
      <c r="E38" s="396">
        <v>3744.84</v>
      </c>
      <c r="F38" s="396">
        <v>0</v>
      </c>
      <c r="G38" s="396">
        <v>2420.9499999999998</v>
      </c>
      <c r="H38" s="396">
        <v>4365.2699999999995</v>
      </c>
      <c r="I38" s="397">
        <v>0</v>
      </c>
      <c r="J38" s="397">
        <f t="shared" ref="J38:J48" si="6">G38*100/D38</f>
        <v>276.37046507911134</v>
      </c>
      <c r="K38" s="397">
        <f t="shared" ref="K38:K48" si="7">H38*100/E38</f>
        <v>116.56759701349054</v>
      </c>
    </row>
    <row r="39" spans="1:11" ht="13.5" customHeight="1" x14ac:dyDescent="0.3">
      <c r="A39" s="394">
        <v>33</v>
      </c>
      <c r="B39" s="398" t="s">
        <v>39</v>
      </c>
      <c r="C39" s="396">
        <v>13171.1</v>
      </c>
      <c r="D39" s="396">
        <v>41498.080000000002</v>
      </c>
      <c r="E39" s="396">
        <v>385106.39999999991</v>
      </c>
      <c r="F39" s="396">
        <v>26697.329999999998</v>
      </c>
      <c r="G39" s="396">
        <v>84446.75</v>
      </c>
      <c r="H39" s="396">
        <v>603405.06999999995</v>
      </c>
      <c r="I39" s="397">
        <f t="shared" ref="I39:I48" si="8">F39*100/C39</f>
        <v>202.69628201137337</v>
      </c>
      <c r="J39" s="397">
        <f t="shared" si="6"/>
        <v>203.49555931262361</v>
      </c>
      <c r="K39" s="397">
        <f t="shared" si="7"/>
        <v>156.68528749457295</v>
      </c>
    </row>
    <row r="40" spans="1:11" ht="12.75" customHeight="1" x14ac:dyDescent="0.3">
      <c r="A40" s="399"/>
      <c r="B40" s="400" t="s">
        <v>40</v>
      </c>
      <c r="C40" s="401">
        <f t="shared" ref="C40:H40" si="9">SUM(C19:C39)</f>
        <v>440580.16</v>
      </c>
      <c r="D40" s="401">
        <f t="shared" si="9"/>
        <v>2359652.6200000006</v>
      </c>
      <c r="E40" s="401">
        <f t="shared" si="9"/>
        <v>14414956.500000002</v>
      </c>
      <c r="F40" s="401">
        <f t="shared" si="9"/>
        <v>1004017.5299999998</v>
      </c>
      <c r="G40" s="401">
        <f t="shared" si="9"/>
        <v>4529583.47</v>
      </c>
      <c r="H40" s="401">
        <f t="shared" si="9"/>
        <v>15836141.879999997</v>
      </c>
      <c r="I40" s="402">
        <f t="shared" si="8"/>
        <v>227.8853251131417</v>
      </c>
      <c r="J40" s="402">
        <f t="shared" si="6"/>
        <v>191.95975846648133</v>
      </c>
      <c r="K40" s="402">
        <f t="shared" si="7"/>
        <v>109.85910280062237</v>
      </c>
    </row>
    <row r="41" spans="1:11" ht="13.5" customHeight="1" x14ac:dyDescent="0.3">
      <c r="A41" s="399"/>
      <c r="B41" s="400" t="s">
        <v>41</v>
      </c>
      <c r="C41" s="401">
        <f t="shared" ref="C41:H41" si="10">C40+C18</f>
        <v>7065518.9799999986</v>
      </c>
      <c r="D41" s="401">
        <f t="shared" si="10"/>
        <v>14546471.010000004</v>
      </c>
      <c r="E41" s="401">
        <f t="shared" si="10"/>
        <v>49449189.950000003</v>
      </c>
      <c r="F41" s="401">
        <f t="shared" si="10"/>
        <v>7437885.8500000015</v>
      </c>
      <c r="G41" s="401">
        <f t="shared" si="10"/>
        <v>12585488.739999998</v>
      </c>
      <c r="H41" s="401">
        <f t="shared" si="10"/>
        <v>36902965.399999999</v>
      </c>
      <c r="I41" s="402">
        <f t="shared" si="8"/>
        <v>105.27019842497123</v>
      </c>
      <c r="J41" s="402">
        <f t="shared" si="6"/>
        <v>86.519188958944582</v>
      </c>
      <c r="K41" s="402">
        <f t="shared" si="7"/>
        <v>74.628048381205076</v>
      </c>
    </row>
    <row r="42" spans="1:11" ht="13.5" customHeight="1" x14ac:dyDescent="0.3">
      <c r="A42" s="394">
        <v>34</v>
      </c>
      <c r="B42" s="398" t="s">
        <v>43</v>
      </c>
      <c r="C42" s="396">
        <v>1693038.5200000007</v>
      </c>
      <c r="D42" s="396">
        <v>1073461.5199999998</v>
      </c>
      <c r="E42" s="396">
        <v>681348.2300000001</v>
      </c>
      <c r="F42" s="396">
        <v>1291032.9500000009</v>
      </c>
      <c r="G42" s="396">
        <v>761571.13999999978</v>
      </c>
      <c r="H42" s="396">
        <v>392675.08</v>
      </c>
      <c r="I42" s="397">
        <f t="shared" si="8"/>
        <v>76.255379588173838</v>
      </c>
      <c r="J42" s="397">
        <f t="shared" si="6"/>
        <v>70.945360016258434</v>
      </c>
      <c r="K42" s="397">
        <f t="shared" si="7"/>
        <v>57.632068700024355</v>
      </c>
    </row>
    <row r="43" spans="1:11" ht="13.5" customHeight="1" x14ac:dyDescent="0.3">
      <c r="A43" s="399"/>
      <c r="B43" s="400" t="s">
        <v>44</v>
      </c>
      <c r="C43" s="401">
        <f t="shared" ref="C43:H43" si="11">SUM(C42:C42)</f>
        <v>1693038.5200000007</v>
      </c>
      <c r="D43" s="401">
        <f t="shared" si="11"/>
        <v>1073461.5199999998</v>
      </c>
      <c r="E43" s="401">
        <f t="shared" si="11"/>
        <v>681348.2300000001</v>
      </c>
      <c r="F43" s="401">
        <f t="shared" si="11"/>
        <v>1291032.9500000009</v>
      </c>
      <c r="G43" s="401">
        <f t="shared" si="11"/>
        <v>761571.13999999978</v>
      </c>
      <c r="H43" s="401">
        <f t="shared" si="11"/>
        <v>392675.08</v>
      </c>
      <c r="I43" s="402">
        <f t="shared" si="8"/>
        <v>76.255379588173838</v>
      </c>
      <c r="J43" s="402">
        <f t="shared" si="6"/>
        <v>70.945360016258434</v>
      </c>
      <c r="K43" s="402">
        <f t="shared" si="7"/>
        <v>57.632068700024355</v>
      </c>
    </row>
    <row r="44" spans="1:11" ht="13.5" customHeight="1" x14ac:dyDescent="0.3">
      <c r="A44" s="394">
        <v>35</v>
      </c>
      <c r="B44" s="398" t="s">
        <v>45</v>
      </c>
      <c r="C44" s="396">
        <v>823487.18999999971</v>
      </c>
      <c r="D44" s="396">
        <v>1022906.1699999998</v>
      </c>
      <c r="E44" s="396">
        <v>2495654.6900000009</v>
      </c>
      <c r="F44" s="396">
        <v>1423891.1400000011</v>
      </c>
      <c r="G44" s="396">
        <v>1267372.5999999999</v>
      </c>
      <c r="H44" s="396">
        <v>2106465.9600000009</v>
      </c>
      <c r="I44" s="397">
        <f t="shared" si="8"/>
        <v>172.90993196870514</v>
      </c>
      <c r="J44" s="397">
        <f t="shared" si="6"/>
        <v>123.89920377545479</v>
      </c>
      <c r="K44" s="397">
        <f t="shared" si="7"/>
        <v>84.405345356492418</v>
      </c>
    </row>
    <row r="45" spans="1:11" ht="13.5" customHeight="1" x14ac:dyDescent="0.3">
      <c r="A45" s="399"/>
      <c r="B45" s="400" t="s">
        <v>46</v>
      </c>
      <c r="C45" s="401">
        <f t="shared" ref="C45:H45" si="12">C44</f>
        <v>823487.18999999971</v>
      </c>
      <c r="D45" s="401">
        <f t="shared" si="12"/>
        <v>1022906.1699999998</v>
      </c>
      <c r="E45" s="401">
        <f t="shared" si="12"/>
        <v>2495654.6900000009</v>
      </c>
      <c r="F45" s="401">
        <f t="shared" si="12"/>
        <v>1423891.1400000011</v>
      </c>
      <c r="G45" s="401">
        <f t="shared" si="12"/>
        <v>1267372.5999999999</v>
      </c>
      <c r="H45" s="401">
        <f t="shared" si="12"/>
        <v>2106465.9600000009</v>
      </c>
      <c r="I45" s="402">
        <f t="shared" si="8"/>
        <v>172.90993196870514</v>
      </c>
      <c r="J45" s="402">
        <f t="shared" si="6"/>
        <v>123.89920377545479</v>
      </c>
      <c r="K45" s="402">
        <f t="shared" si="7"/>
        <v>84.405345356492418</v>
      </c>
    </row>
    <row r="46" spans="1:11" ht="13.5" customHeight="1" x14ac:dyDescent="0.3">
      <c r="A46" s="394">
        <v>36</v>
      </c>
      <c r="B46" s="403" t="s">
        <v>47</v>
      </c>
      <c r="C46" s="396">
        <v>1953.7</v>
      </c>
      <c r="D46" s="396">
        <v>79611.02</v>
      </c>
      <c r="E46" s="396">
        <v>486987.82000000007</v>
      </c>
      <c r="F46" s="396">
        <v>24376.570000000003</v>
      </c>
      <c r="G46" s="396">
        <v>566062.10999999987</v>
      </c>
      <c r="H46" s="396">
        <v>1061535.1599999999</v>
      </c>
      <c r="I46" s="397">
        <f t="shared" si="8"/>
        <v>1247.7130572759381</v>
      </c>
      <c r="J46" s="397">
        <f t="shared" si="6"/>
        <v>711.03486678100569</v>
      </c>
      <c r="K46" s="397">
        <f t="shared" si="7"/>
        <v>217.97981723649673</v>
      </c>
    </row>
    <row r="47" spans="1:11" ht="13.5" customHeight="1" x14ac:dyDescent="0.3">
      <c r="A47" s="394">
        <v>37</v>
      </c>
      <c r="B47" s="398" t="s">
        <v>48</v>
      </c>
      <c r="C47" s="396">
        <v>10977.759999999998</v>
      </c>
      <c r="D47" s="396">
        <v>13004.75</v>
      </c>
      <c r="E47" s="396">
        <v>126026.67</v>
      </c>
      <c r="F47" s="396">
        <v>675</v>
      </c>
      <c r="G47" s="396">
        <v>24064.409999999996</v>
      </c>
      <c r="H47" s="396">
        <v>97964.430000000008</v>
      </c>
      <c r="I47" s="397">
        <f t="shared" si="8"/>
        <v>6.1487953826645878</v>
      </c>
      <c r="J47" s="397">
        <f t="shared" si="6"/>
        <v>185.04323420288736</v>
      </c>
      <c r="K47" s="397">
        <f t="shared" si="7"/>
        <v>77.7330941141268</v>
      </c>
    </row>
    <row r="48" spans="1:11" ht="13.5" customHeight="1" x14ac:dyDescent="0.3">
      <c r="A48" s="394">
        <v>38</v>
      </c>
      <c r="B48" s="398" t="s">
        <v>49</v>
      </c>
      <c r="C48" s="396">
        <v>808.06000000000006</v>
      </c>
      <c r="D48" s="396">
        <v>34842.1</v>
      </c>
      <c r="E48" s="396">
        <v>30652.070000000003</v>
      </c>
      <c r="F48" s="396">
        <v>1758.33</v>
      </c>
      <c r="G48" s="396">
        <v>63795.529999999992</v>
      </c>
      <c r="H48" s="396">
        <v>62835.130000000005</v>
      </c>
      <c r="I48" s="397">
        <f t="shared" si="8"/>
        <v>217.59894067272231</v>
      </c>
      <c r="J48" s="397">
        <f t="shared" si="6"/>
        <v>183.09898083066173</v>
      </c>
      <c r="K48" s="397">
        <f t="shared" si="7"/>
        <v>204.99473608144569</v>
      </c>
    </row>
    <row r="49" spans="1:11" ht="13.5" customHeight="1" x14ac:dyDescent="0.3">
      <c r="A49" s="394">
        <v>39</v>
      </c>
      <c r="B49" s="403" t="s">
        <v>51</v>
      </c>
      <c r="C49" s="396">
        <v>1629.42</v>
      </c>
      <c r="D49" s="396">
        <v>4697.2699999999995</v>
      </c>
      <c r="E49" s="396">
        <v>84802.770000000019</v>
      </c>
      <c r="F49" s="396">
        <v>67240.539999999994</v>
      </c>
      <c r="G49" s="396">
        <v>17219.310000000001</v>
      </c>
      <c r="H49" s="396">
        <v>182682.16999999998</v>
      </c>
      <c r="I49" s="397">
        <f t="shared" ref="I49:K51" si="13">F49*100/C49</f>
        <v>4126.6548833327188</v>
      </c>
      <c r="J49" s="397">
        <f t="shared" si="13"/>
        <v>366.5812269680049</v>
      </c>
      <c r="K49" s="397">
        <f t="shared" si="13"/>
        <v>215.42005054787711</v>
      </c>
    </row>
    <row r="50" spans="1:11" ht="13.5" customHeight="1" x14ac:dyDescent="0.3">
      <c r="A50" s="394">
        <v>40</v>
      </c>
      <c r="B50" s="3" t="s">
        <v>1007</v>
      </c>
      <c r="C50" s="396">
        <v>0</v>
      </c>
      <c r="D50" s="396">
        <v>9953.2999999999993</v>
      </c>
      <c r="E50" s="396">
        <v>9928.1899999999987</v>
      </c>
      <c r="F50" s="396">
        <v>0</v>
      </c>
      <c r="G50" s="396">
        <v>5409.68</v>
      </c>
      <c r="H50" s="396">
        <v>43628.6</v>
      </c>
      <c r="I50" s="397">
        <v>0</v>
      </c>
      <c r="J50" s="397">
        <f t="shared" si="13"/>
        <v>54.350617383179454</v>
      </c>
      <c r="K50" s="397">
        <f t="shared" si="13"/>
        <v>439.44163034752563</v>
      </c>
    </row>
    <row r="51" spans="1:11" ht="13.5" customHeight="1" x14ac:dyDescent="0.3">
      <c r="A51" s="394">
        <v>41</v>
      </c>
      <c r="B51" s="403" t="s">
        <v>52</v>
      </c>
      <c r="C51" s="396">
        <v>763.94</v>
      </c>
      <c r="D51" s="396">
        <v>397.28000000000003</v>
      </c>
      <c r="E51" s="396">
        <v>15477.91</v>
      </c>
      <c r="F51" s="396">
        <v>9386.81</v>
      </c>
      <c r="G51" s="396">
        <v>17878.98</v>
      </c>
      <c r="H51" s="396">
        <v>53999.380000000005</v>
      </c>
      <c r="I51" s="397">
        <f t="shared" ref="I51:J54" si="14">F51*100/C51</f>
        <v>1228.7365499908369</v>
      </c>
      <c r="J51" s="397">
        <f t="shared" si="14"/>
        <v>4500.3473620620216</v>
      </c>
      <c r="K51" s="397">
        <f t="shared" si="13"/>
        <v>348.88030748337468</v>
      </c>
    </row>
    <row r="52" spans="1:11" ht="13.5" customHeight="1" x14ac:dyDescent="0.3">
      <c r="A52" s="394">
        <v>42</v>
      </c>
      <c r="B52" s="403" t="s">
        <v>53</v>
      </c>
      <c r="C52" s="396">
        <v>1819.03</v>
      </c>
      <c r="D52" s="396">
        <v>12575.99</v>
      </c>
      <c r="E52" s="396">
        <v>28830.400000000001</v>
      </c>
      <c r="F52" s="396">
        <v>1543.33</v>
      </c>
      <c r="G52" s="396">
        <v>17596.22</v>
      </c>
      <c r="H52" s="396">
        <v>59638.65</v>
      </c>
      <c r="I52" s="397">
        <f t="shared" si="14"/>
        <v>84.843570474373706</v>
      </c>
      <c r="J52" s="397">
        <f t="shared" si="14"/>
        <v>139.91916342172664</v>
      </c>
      <c r="K52" s="397">
        <f t="shared" ref="K52:K57" si="15">H52*100/E52</f>
        <v>206.86029330151507</v>
      </c>
    </row>
    <row r="53" spans="1:11" ht="13.5" customHeight="1" x14ac:dyDescent="0.3">
      <c r="A53" s="394">
        <v>43</v>
      </c>
      <c r="B53" s="403" t="s">
        <v>54</v>
      </c>
      <c r="C53" s="396">
        <v>102.24</v>
      </c>
      <c r="D53" s="396">
        <v>1203.3</v>
      </c>
      <c r="E53" s="396">
        <v>48585.700000000012</v>
      </c>
      <c r="F53" s="396">
        <v>1398.97</v>
      </c>
      <c r="G53" s="396">
        <v>18190.71</v>
      </c>
      <c r="H53" s="396">
        <v>25892.039999999994</v>
      </c>
      <c r="I53" s="397">
        <f t="shared" si="14"/>
        <v>1368.319640062598</v>
      </c>
      <c r="J53" s="397">
        <f t="shared" si="14"/>
        <v>1511.7352281226626</v>
      </c>
      <c r="K53" s="397">
        <f t="shared" si="15"/>
        <v>53.291482884881745</v>
      </c>
    </row>
    <row r="54" spans="1:11" ht="13.5" customHeight="1" x14ac:dyDescent="0.3">
      <c r="A54" s="399"/>
      <c r="B54" s="404" t="s">
        <v>55</v>
      </c>
      <c r="C54" s="401">
        <f t="shared" ref="C54:H54" si="16">SUM(C46:C53)</f>
        <v>18054.150000000001</v>
      </c>
      <c r="D54" s="401">
        <f t="shared" si="16"/>
        <v>156285.00999999995</v>
      </c>
      <c r="E54" s="401">
        <f t="shared" si="16"/>
        <v>831291.53</v>
      </c>
      <c r="F54" s="401">
        <f t="shared" si="16"/>
        <v>106379.55</v>
      </c>
      <c r="G54" s="401">
        <f t="shared" si="16"/>
        <v>730216.95</v>
      </c>
      <c r="H54" s="401">
        <f t="shared" si="16"/>
        <v>1588175.5599999996</v>
      </c>
      <c r="I54" s="402">
        <f t="shared" si="14"/>
        <v>589.22491504723291</v>
      </c>
      <c r="J54" s="402">
        <f t="shared" si="14"/>
        <v>467.23415764570143</v>
      </c>
      <c r="K54" s="402">
        <f t="shared" si="15"/>
        <v>191.04916899610413</v>
      </c>
    </row>
    <row r="55" spans="1:11" ht="13.5" customHeight="1" x14ac:dyDescent="0.3">
      <c r="A55" s="394">
        <v>44</v>
      </c>
      <c r="B55" s="403" t="s">
        <v>56</v>
      </c>
      <c r="C55" s="396">
        <v>0</v>
      </c>
      <c r="D55" s="396">
        <v>56660.569999999992</v>
      </c>
      <c r="E55" s="396">
        <v>124381.43000000001</v>
      </c>
      <c r="F55" s="396">
        <v>0</v>
      </c>
      <c r="G55" s="396">
        <v>0</v>
      </c>
      <c r="H55" s="396">
        <v>0</v>
      </c>
      <c r="I55" s="397">
        <v>0</v>
      </c>
      <c r="J55" s="397">
        <v>0</v>
      </c>
      <c r="K55" s="397">
        <f t="shared" si="15"/>
        <v>0</v>
      </c>
    </row>
    <row r="56" spans="1:11" ht="13.5" customHeight="1" x14ac:dyDescent="0.3">
      <c r="A56" s="399"/>
      <c r="B56" s="404" t="s">
        <v>57</v>
      </c>
      <c r="C56" s="401">
        <f t="shared" ref="C56:H56" si="17">C55</f>
        <v>0</v>
      </c>
      <c r="D56" s="401">
        <f t="shared" si="17"/>
        <v>56660.569999999992</v>
      </c>
      <c r="E56" s="401">
        <f t="shared" si="17"/>
        <v>124381.43000000001</v>
      </c>
      <c r="F56" s="401">
        <f t="shared" si="17"/>
        <v>0</v>
      </c>
      <c r="G56" s="401">
        <f t="shared" si="17"/>
        <v>0</v>
      </c>
      <c r="H56" s="401">
        <f t="shared" si="17"/>
        <v>0</v>
      </c>
      <c r="I56" s="402">
        <v>0</v>
      </c>
      <c r="J56" s="402">
        <v>0</v>
      </c>
      <c r="K56" s="402">
        <f t="shared" si="15"/>
        <v>0</v>
      </c>
    </row>
    <row r="57" spans="1:11" ht="13.5" customHeight="1" x14ac:dyDescent="0.3">
      <c r="A57" s="399"/>
      <c r="B57" s="404" t="s">
        <v>5</v>
      </c>
      <c r="C57" s="401">
        <f t="shared" ref="C57:H57" si="18">C56+C54+C45+C43+C41</f>
        <v>9600098.8399999999</v>
      </c>
      <c r="D57" s="401">
        <f t="shared" si="18"/>
        <v>16855784.280000001</v>
      </c>
      <c r="E57" s="401">
        <f t="shared" si="18"/>
        <v>53581865.830000006</v>
      </c>
      <c r="F57" s="401">
        <f t="shared" si="18"/>
        <v>10259189.490000004</v>
      </c>
      <c r="G57" s="401">
        <f t="shared" si="18"/>
        <v>15344649.429999998</v>
      </c>
      <c r="H57" s="401">
        <f t="shared" si="18"/>
        <v>40990282</v>
      </c>
      <c r="I57" s="402">
        <f>F57*100/C57</f>
        <v>106.86545691856651</v>
      </c>
      <c r="J57" s="402">
        <f>G57*100/D57</f>
        <v>91.034918192486487</v>
      </c>
      <c r="K57" s="402">
        <f t="shared" si="15"/>
        <v>76.500288605198051</v>
      </c>
    </row>
    <row r="58" spans="1:11" ht="13.5" customHeight="1" x14ac:dyDescent="0.3">
      <c r="A58" s="389"/>
      <c r="B58" s="405"/>
      <c r="C58" s="391"/>
      <c r="D58" s="351"/>
      <c r="E58" s="351" t="s">
        <v>1032</v>
      </c>
      <c r="F58" s="391"/>
      <c r="G58" s="391"/>
      <c r="H58" s="391"/>
      <c r="I58" s="391"/>
      <c r="J58" s="391"/>
      <c r="K58" s="391"/>
    </row>
    <row r="59" spans="1:11" ht="13.5" customHeight="1" x14ac:dyDescent="0.3">
      <c r="A59" s="389"/>
      <c r="B59" s="405"/>
      <c r="C59" s="406"/>
      <c r="D59" s="406"/>
      <c r="E59" s="406"/>
      <c r="F59" s="406"/>
      <c r="G59" s="406"/>
      <c r="H59" s="406"/>
      <c r="I59" s="391"/>
      <c r="J59" s="391"/>
      <c r="K59" s="391"/>
    </row>
    <row r="60" spans="1:11" ht="13.5" customHeight="1" x14ac:dyDescent="0.3">
      <c r="A60" s="389"/>
      <c r="B60" s="405"/>
      <c r="C60" s="391"/>
      <c r="D60" s="391"/>
      <c r="E60" s="391"/>
      <c r="F60" s="391"/>
      <c r="G60" s="391"/>
      <c r="H60" s="391"/>
      <c r="I60" s="391"/>
      <c r="J60" s="391"/>
      <c r="K60" s="391"/>
    </row>
    <row r="61" spans="1:11" ht="13.5" customHeight="1" x14ac:dyDescent="0.3">
      <c r="A61" s="389"/>
      <c r="B61" s="405"/>
      <c r="C61" s="391"/>
      <c r="D61" s="391"/>
      <c r="E61" s="391"/>
      <c r="F61" s="391"/>
      <c r="G61" s="391"/>
      <c r="H61" s="391"/>
      <c r="I61" s="391"/>
      <c r="J61" s="391"/>
      <c r="K61" s="391"/>
    </row>
    <row r="62" spans="1:11" ht="13.5" customHeight="1" x14ac:dyDescent="0.3">
      <c r="A62" s="389"/>
      <c r="B62" s="405"/>
      <c r="C62" s="391"/>
      <c r="D62" s="391"/>
      <c r="E62" s="391"/>
      <c r="F62" s="391"/>
      <c r="G62" s="391"/>
      <c r="H62" s="391"/>
      <c r="I62" s="391"/>
      <c r="J62" s="391"/>
      <c r="K62" s="391"/>
    </row>
    <row r="63" spans="1:11" ht="13.5" customHeight="1" x14ac:dyDescent="0.3">
      <c r="A63" s="389"/>
      <c r="B63" s="405"/>
      <c r="C63" s="391"/>
      <c r="D63" s="391"/>
      <c r="E63" s="391"/>
      <c r="F63" s="391"/>
      <c r="G63" s="391"/>
      <c r="H63" s="391"/>
      <c r="I63" s="391"/>
      <c r="J63" s="391"/>
      <c r="K63" s="391"/>
    </row>
    <row r="64" spans="1:11" ht="13.5" customHeight="1" x14ac:dyDescent="0.3">
      <c r="A64" s="389"/>
      <c r="B64" s="405"/>
      <c r="C64" s="391"/>
      <c r="D64" s="391"/>
      <c r="E64" s="391"/>
      <c r="F64" s="391"/>
      <c r="G64" s="391"/>
      <c r="H64" s="391"/>
      <c r="I64" s="391"/>
      <c r="J64" s="391"/>
      <c r="K64" s="391"/>
    </row>
    <row r="65" spans="1:11" ht="13.5" customHeight="1" x14ac:dyDescent="0.3">
      <c r="A65" s="389"/>
      <c r="B65" s="405"/>
      <c r="C65" s="391"/>
      <c r="D65" s="391"/>
      <c r="E65" s="391"/>
      <c r="F65" s="391"/>
      <c r="G65" s="391"/>
      <c r="H65" s="391"/>
      <c r="I65" s="391"/>
      <c r="J65" s="391"/>
      <c r="K65" s="391"/>
    </row>
    <row r="66" spans="1:11" ht="13.5" customHeight="1" x14ac:dyDescent="0.3">
      <c r="A66" s="389"/>
      <c r="B66" s="405"/>
      <c r="C66" s="391"/>
      <c r="D66" s="391"/>
      <c r="E66" s="391"/>
      <c r="F66" s="391"/>
      <c r="G66" s="391"/>
      <c r="H66" s="391"/>
      <c r="I66" s="391"/>
      <c r="J66" s="391"/>
      <c r="K66" s="391"/>
    </row>
    <row r="67" spans="1:11" ht="13.5" customHeight="1" x14ac:dyDescent="0.3">
      <c r="A67" s="389"/>
      <c r="B67" s="405"/>
      <c r="C67" s="391"/>
      <c r="D67" s="391"/>
      <c r="E67" s="391"/>
      <c r="F67" s="391"/>
      <c r="G67" s="391"/>
      <c r="H67" s="391"/>
      <c r="I67" s="391"/>
      <c r="J67" s="391"/>
      <c r="K67" s="391"/>
    </row>
    <row r="68" spans="1:11" ht="13.5" customHeight="1" x14ac:dyDescent="0.3">
      <c r="A68" s="389"/>
      <c r="B68" s="405"/>
      <c r="C68" s="391"/>
      <c r="D68" s="391"/>
      <c r="E68" s="391"/>
      <c r="F68" s="391"/>
      <c r="G68" s="391"/>
      <c r="H68" s="391"/>
      <c r="I68" s="391"/>
      <c r="J68" s="391"/>
      <c r="K68" s="391"/>
    </row>
    <row r="69" spans="1:11" ht="13.5" customHeight="1" x14ac:dyDescent="0.3">
      <c r="A69" s="389"/>
      <c r="B69" s="405"/>
      <c r="C69" s="391"/>
      <c r="D69" s="391"/>
      <c r="E69" s="391"/>
      <c r="F69" s="391"/>
      <c r="G69" s="391"/>
      <c r="H69" s="391"/>
      <c r="I69" s="391"/>
      <c r="J69" s="391"/>
      <c r="K69" s="391"/>
    </row>
    <row r="70" spans="1:11" ht="13.5" customHeight="1" x14ac:dyDescent="0.3">
      <c r="A70" s="389"/>
      <c r="B70" s="405"/>
      <c r="C70" s="391"/>
      <c r="D70" s="391"/>
      <c r="E70" s="391"/>
      <c r="F70" s="391"/>
      <c r="G70" s="391"/>
      <c r="H70" s="391"/>
      <c r="I70" s="391"/>
      <c r="J70" s="391"/>
      <c r="K70" s="391"/>
    </row>
    <row r="71" spans="1:11" ht="13.5" customHeight="1" x14ac:dyDescent="0.3">
      <c r="A71" s="389"/>
      <c r="B71" s="405"/>
      <c r="C71" s="391"/>
      <c r="D71" s="391"/>
      <c r="E71" s="391"/>
      <c r="F71" s="391"/>
      <c r="G71" s="391"/>
      <c r="H71" s="391"/>
      <c r="I71" s="391"/>
      <c r="J71" s="391"/>
      <c r="K71" s="391"/>
    </row>
    <row r="72" spans="1:11" ht="13.5" customHeight="1" x14ac:dyDescent="0.3">
      <c r="A72" s="389"/>
      <c r="B72" s="405"/>
      <c r="C72" s="391"/>
      <c r="D72" s="391"/>
      <c r="E72" s="391"/>
      <c r="F72" s="391"/>
      <c r="G72" s="391"/>
      <c r="H72" s="391"/>
      <c r="I72" s="391"/>
      <c r="J72" s="391"/>
      <c r="K72" s="391"/>
    </row>
    <row r="73" spans="1:11" ht="13.5" customHeight="1" x14ac:dyDescent="0.3">
      <c r="A73" s="389"/>
      <c r="B73" s="405"/>
      <c r="C73" s="391"/>
      <c r="D73" s="391"/>
      <c r="E73" s="391"/>
      <c r="F73" s="391"/>
      <c r="G73" s="391"/>
      <c r="H73" s="391"/>
      <c r="I73" s="391"/>
      <c r="J73" s="391"/>
      <c r="K73" s="391"/>
    </row>
    <row r="74" spans="1:11" ht="13.5" customHeight="1" x14ac:dyDescent="0.3">
      <c r="A74" s="389"/>
      <c r="B74" s="405"/>
      <c r="C74" s="391"/>
      <c r="D74" s="391"/>
      <c r="E74" s="391"/>
      <c r="F74" s="391"/>
      <c r="G74" s="391"/>
      <c r="H74" s="391"/>
      <c r="I74" s="391"/>
      <c r="J74" s="391"/>
      <c r="K74" s="391"/>
    </row>
    <row r="75" spans="1:11" ht="13.5" customHeight="1" x14ac:dyDescent="0.3">
      <c r="A75" s="389"/>
      <c r="B75" s="405"/>
      <c r="C75" s="391"/>
      <c r="D75" s="391"/>
      <c r="E75" s="391"/>
      <c r="F75" s="391"/>
      <c r="G75" s="391"/>
      <c r="H75" s="391"/>
      <c r="I75" s="391"/>
      <c r="J75" s="391"/>
      <c r="K75" s="391"/>
    </row>
    <row r="76" spans="1:11" ht="13.5" customHeight="1" x14ac:dyDescent="0.3">
      <c r="A76" s="389"/>
      <c r="B76" s="405"/>
      <c r="C76" s="391"/>
      <c r="D76" s="391"/>
      <c r="E76" s="391"/>
      <c r="F76" s="391"/>
      <c r="G76" s="391"/>
      <c r="H76" s="391"/>
      <c r="I76" s="391"/>
      <c r="J76" s="391"/>
      <c r="K76" s="391"/>
    </row>
    <row r="77" spans="1:11" ht="13.5" customHeight="1" x14ac:dyDescent="0.3">
      <c r="A77" s="389"/>
      <c r="B77" s="405"/>
      <c r="C77" s="391"/>
      <c r="D77" s="391"/>
      <c r="E77" s="391"/>
      <c r="F77" s="391"/>
      <c r="G77" s="391"/>
      <c r="H77" s="391"/>
      <c r="I77" s="391"/>
      <c r="J77" s="391"/>
      <c r="K77" s="391"/>
    </row>
    <row r="78" spans="1:11" ht="13.5" customHeight="1" x14ac:dyDescent="0.3">
      <c r="A78" s="389"/>
      <c r="B78" s="405"/>
      <c r="C78" s="391"/>
      <c r="D78" s="391"/>
      <c r="E78" s="391"/>
      <c r="F78" s="391"/>
      <c r="G78" s="391"/>
      <c r="H78" s="391"/>
      <c r="I78" s="391"/>
      <c r="J78" s="391"/>
      <c r="K78" s="391"/>
    </row>
    <row r="79" spans="1:11" ht="13.5" customHeight="1" x14ac:dyDescent="0.3">
      <c r="A79" s="389"/>
      <c r="B79" s="405"/>
      <c r="C79" s="391"/>
      <c r="D79" s="391"/>
      <c r="E79" s="391"/>
      <c r="F79" s="391"/>
      <c r="G79" s="391"/>
      <c r="H79" s="391"/>
      <c r="I79" s="391"/>
      <c r="J79" s="391"/>
      <c r="K79" s="391"/>
    </row>
    <row r="80" spans="1:11" ht="13.5" customHeight="1" x14ac:dyDescent="0.3">
      <c r="A80" s="389"/>
      <c r="B80" s="405"/>
      <c r="C80" s="391"/>
      <c r="D80" s="391"/>
      <c r="E80" s="391"/>
      <c r="F80" s="391"/>
      <c r="G80" s="391"/>
      <c r="H80" s="391"/>
      <c r="I80" s="391"/>
      <c r="J80" s="391"/>
      <c r="K80" s="391"/>
    </row>
    <row r="81" spans="1:11" ht="13.5" customHeight="1" x14ac:dyDescent="0.3">
      <c r="A81" s="389"/>
      <c r="B81" s="405"/>
      <c r="C81" s="391"/>
      <c r="D81" s="391"/>
      <c r="E81" s="391"/>
      <c r="F81" s="391"/>
      <c r="G81" s="391"/>
      <c r="H81" s="391"/>
      <c r="I81" s="391"/>
      <c r="J81" s="391"/>
      <c r="K81" s="391"/>
    </row>
    <row r="82" spans="1:11" ht="13.5" customHeight="1" x14ac:dyDescent="0.3">
      <c r="A82" s="389"/>
      <c r="B82" s="405"/>
      <c r="C82" s="391"/>
      <c r="D82" s="391"/>
      <c r="E82" s="391"/>
      <c r="F82" s="391"/>
      <c r="G82" s="391"/>
      <c r="H82" s="391"/>
      <c r="I82" s="391"/>
      <c r="J82" s="391"/>
      <c r="K82" s="391"/>
    </row>
    <row r="83" spans="1:11" ht="13.5" customHeight="1" x14ac:dyDescent="0.3">
      <c r="A83" s="389"/>
      <c r="B83" s="405"/>
      <c r="C83" s="391"/>
      <c r="D83" s="391"/>
      <c r="E83" s="391"/>
      <c r="F83" s="391"/>
      <c r="G83" s="391"/>
      <c r="H83" s="391"/>
      <c r="I83" s="391"/>
      <c r="J83" s="391"/>
      <c r="K83" s="391"/>
    </row>
    <row r="84" spans="1:11" ht="13.5" customHeight="1" x14ac:dyDescent="0.3">
      <c r="A84" s="389"/>
      <c r="B84" s="405"/>
      <c r="C84" s="391"/>
      <c r="D84" s="391"/>
      <c r="E84" s="391"/>
      <c r="F84" s="391"/>
      <c r="G84" s="391"/>
      <c r="H84" s="391"/>
      <c r="I84" s="391"/>
      <c r="J84" s="391"/>
      <c r="K84" s="391"/>
    </row>
    <row r="85" spans="1:11" ht="13.5" customHeight="1" x14ac:dyDescent="0.3">
      <c r="A85" s="389"/>
      <c r="B85" s="405"/>
      <c r="C85" s="391"/>
      <c r="D85" s="391"/>
      <c r="E85" s="391"/>
      <c r="F85" s="391"/>
      <c r="G85" s="391"/>
      <c r="H85" s="391"/>
      <c r="I85" s="391"/>
      <c r="J85" s="391"/>
      <c r="K85" s="391"/>
    </row>
    <row r="86" spans="1:11" ht="13.5" customHeight="1" x14ac:dyDescent="0.3">
      <c r="A86" s="389"/>
      <c r="B86" s="405"/>
      <c r="C86" s="391"/>
      <c r="D86" s="391"/>
      <c r="E86" s="391"/>
      <c r="F86" s="391"/>
      <c r="G86" s="391"/>
      <c r="H86" s="391"/>
      <c r="I86" s="391"/>
      <c r="J86" s="391"/>
      <c r="K86" s="391"/>
    </row>
    <row r="87" spans="1:11" ht="13.5" customHeight="1" x14ac:dyDescent="0.3">
      <c r="A87" s="389"/>
      <c r="B87" s="405"/>
      <c r="C87" s="391"/>
      <c r="D87" s="391"/>
      <c r="E87" s="391"/>
      <c r="F87" s="391"/>
      <c r="G87" s="391"/>
      <c r="H87" s="391"/>
      <c r="I87" s="391"/>
      <c r="J87" s="391"/>
      <c r="K87" s="391"/>
    </row>
    <row r="88" spans="1:11" ht="13.5" customHeight="1" x14ac:dyDescent="0.3">
      <c r="A88" s="389"/>
      <c r="B88" s="405"/>
      <c r="C88" s="391"/>
      <c r="D88" s="391"/>
      <c r="E88" s="391"/>
      <c r="F88" s="391"/>
      <c r="G88" s="391"/>
      <c r="H88" s="391"/>
      <c r="I88" s="391"/>
      <c r="J88" s="391"/>
      <c r="K88" s="391"/>
    </row>
    <row r="89" spans="1:11" ht="13.5" customHeight="1" x14ac:dyDescent="0.3">
      <c r="A89" s="389"/>
      <c r="B89" s="405"/>
      <c r="C89" s="391"/>
      <c r="D89" s="391"/>
      <c r="E89" s="391"/>
      <c r="F89" s="391"/>
      <c r="G89" s="391"/>
      <c r="H89" s="391"/>
      <c r="I89" s="391"/>
      <c r="J89" s="391"/>
      <c r="K89" s="391"/>
    </row>
    <row r="90" spans="1:11" ht="13.5" customHeight="1" x14ac:dyDescent="0.3">
      <c r="A90" s="389"/>
      <c r="B90" s="405"/>
      <c r="C90" s="391"/>
      <c r="D90" s="391"/>
      <c r="E90" s="391"/>
      <c r="F90" s="391"/>
      <c r="G90" s="391"/>
      <c r="H90" s="391"/>
      <c r="I90" s="391"/>
      <c r="J90" s="391"/>
      <c r="K90" s="391"/>
    </row>
    <row r="91" spans="1:11" ht="13.5" customHeight="1" x14ac:dyDescent="0.3">
      <c r="A91" s="389"/>
      <c r="B91" s="405"/>
      <c r="C91" s="391"/>
      <c r="D91" s="391"/>
      <c r="E91" s="391"/>
      <c r="F91" s="391"/>
      <c r="G91" s="391"/>
      <c r="H91" s="391"/>
      <c r="I91" s="391"/>
      <c r="J91" s="391"/>
      <c r="K91" s="391"/>
    </row>
    <row r="92" spans="1:11" ht="13.5" customHeight="1" x14ac:dyDescent="0.3">
      <c r="A92" s="389"/>
      <c r="B92" s="405"/>
      <c r="C92" s="391"/>
      <c r="D92" s="391"/>
      <c r="E92" s="391"/>
      <c r="F92" s="391"/>
      <c r="G92" s="391"/>
      <c r="H92" s="391"/>
      <c r="I92" s="391"/>
      <c r="J92" s="391"/>
      <c r="K92" s="391"/>
    </row>
    <row r="93" spans="1:11" ht="13.5" customHeight="1" x14ac:dyDescent="0.3">
      <c r="A93" s="389"/>
      <c r="B93" s="405"/>
      <c r="C93" s="391"/>
      <c r="D93" s="391"/>
      <c r="E93" s="391"/>
      <c r="F93" s="391"/>
      <c r="G93" s="391"/>
      <c r="H93" s="391"/>
      <c r="I93" s="391"/>
      <c r="J93" s="391"/>
      <c r="K93" s="391"/>
    </row>
    <row r="94" spans="1:11" ht="13.5" customHeight="1" x14ac:dyDescent="0.3">
      <c r="A94" s="389"/>
      <c r="B94" s="405"/>
      <c r="C94" s="391"/>
      <c r="D94" s="391"/>
      <c r="E94" s="391"/>
      <c r="F94" s="391"/>
      <c r="G94" s="391"/>
      <c r="H94" s="391"/>
      <c r="I94" s="391"/>
      <c r="J94" s="391"/>
      <c r="K94" s="391"/>
    </row>
    <row r="95" spans="1:11" ht="13.5" customHeight="1" x14ac:dyDescent="0.3">
      <c r="A95" s="389"/>
      <c r="B95" s="405"/>
      <c r="C95" s="391"/>
      <c r="D95" s="391"/>
      <c r="E95" s="391"/>
      <c r="F95" s="391"/>
      <c r="G95" s="391"/>
      <c r="H95" s="391"/>
      <c r="I95" s="391"/>
      <c r="J95" s="391"/>
      <c r="K95" s="391"/>
    </row>
    <row r="96" spans="1:11" ht="13.5" customHeight="1" x14ac:dyDescent="0.3">
      <c r="A96" s="389"/>
      <c r="B96" s="405"/>
      <c r="C96" s="391"/>
      <c r="D96" s="391"/>
      <c r="E96" s="391"/>
      <c r="F96" s="391"/>
      <c r="G96" s="391"/>
      <c r="H96" s="391"/>
      <c r="I96" s="391"/>
      <c r="J96" s="391"/>
      <c r="K96" s="391"/>
    </row>
    <row r="97" spans="1:11" ht="13.5" customHeight="1" x14ac:dyDescent="0.3">
      <c r="A97" s="389"/>
      <c r="B97" s="405"/>
      <c r="C97" s="391"/>
      <c r="D97" s="391"/>
      <c r="E97" s="391"/>
      <c r="F97" s="391"/>
      <c r="G97" s="391"/>
      <c r="H97" s="391"/>
      <c r="I97" s="391"/>
      <c r="J97" s="391"/>
      <c r="K97" s="391"/>
    </row>
  </sheetData>
  <mergeCells count="8">
    <mergeCell ref="A2:K2"/>
    <mergeCell ref="I4:K4"/>
    <mergeCell ref="A1:K1"/>
    <mergeCell ref="A4:A5"/>
    <mergeCell ref="B4:B5"/>
    <mergeCell ref="C4:E4"/>
    <mergeCell ref="F4:H4"/>
    <mergeCell ref="J3:K3"/>
  </mergeCells>
  <pageMargins left="0.75" right="0.25" top="0.25" bottom="0.25" header="0" footer="0"/>
  <pageSetup scale="70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F98"/>
  <sheetViews>
    <sheetView view="pageBreakPreview" zoomScale="60" zoomScaleNormal="100" workbookViewId="0">
      <pane xSplit="1" ySplit="5" topLeftCell="B44" activePane="bottomRight" state="frozen"/>
      <selection pane="topRight" activeCell="B1" sqref="B1"/>
      <selection pane="bottomLeft" activeCell="A6" sqref="A6"/>
      <selection pane="bottomRight" activeCell="D56" sqref="D56"/>
    </sheetView>
  </sheetViews>
  <sheetFormatPr defaultColWidth="14.296875" defaultRowHeight="15" customHeight="1" x14ac:dyDescent="0.3"/>
  <cols>
    <col min="1" max="1" width="5.8984375" style="83" customWidth="1"/>
    <col min="2" max="2" width="40.09765625" style="83" bestFit="1" customWidth="1"/>
    <col min="3" max="3" width="15.09765625" style="83" customWidth="1"/>
    <col min="4" max="4" width="10.796875" style="83" customWidth="1"/>
    <col min="5" max="5" width="13.8984375" style="83" customWidth="1"/>
    <col min="6" max="6" width="15.09765625" style="83" customWidth="1"/>
    <col min="7" max="16384" width="14.296875" style="83"/>
  </cols>
  <sheetData>
    <row r="1" spans="1:6" ht="13" x14ac:dyDescent="0.3">
      <c r="A1" s="547" t="s">
        <v>1066</v>
      </c>
      <c r="B1" s="468"/>
      <c r="C1" s="468"/>
      <c r="D1" s="468"/>
      <c r="E1" s="468"/>
      <c r="F1" s="468"/>
    </row>
    <row r="2" spans="1:6" s="201" customFormat="1" ht="14.5" x14ac:dyDescent="0.3">
      <c r="A2" s="198"/>
      <c r="B2" s="199" t="s">
        <v>60</v>
      </c>
      <c r="C2" s="200"/>
      <c r="D2" s="200"/>
      <c r="E2" s="200"/>
      <c r="F2" s="200" t="s">
        <v>168</v>
      </c>
    </row>
    <row r="3" spans="1:6" ht="45" customHeight="1" x14ac:dyDescent="0.3">
      <c r="A3" s="553" t="s">
        <v>67</v>
      </c>
      <c r="B3" s="553" t="s">
        <v>1</v>
      </c>
      <c r="C3" s="551" t="s">
        <v>1064</v>
      </c>
      <c r="D3" s="552"/>
      <c r="E3" s="551" t="s">
        <v>1065</v>
      </c>
      <c r="F3" s="552"/>
    </row>
    <row r="4" spans="1:6" ht="10" customHeight="1" x14ac:dyDescent="0.3">
      <c r="A4" s="554"/>
      <c r="B4" s="554"/>
      <c r="C4" s="548" t="s">
        <v>82</v>
      </c>
      <c r="D4" s="550" t="s">
        <v>83</v>
      </c>
      <c r="E4" s="548" t="s">
        <v>82</v>
      </c>
      <c r="F4" s="550" t="s">
        <v>83</v>
      </c>
    </row>
    <row r="5" spans="1:6" ht="10" customHeight="1" x14ac:dyDescent="0.3">
      <c r="A5" s="555"/>
      <c r="B5" s="555"/>
      <c r="C5" s="549"/>
      <c r="D5" s="549"/>
      <c r="E5" s="549"/>
      <c r="F5" s="549"/>
    </row>
    <row r="6" spans="1:6" ht="13.5" customHeight="1" x14ac:dyDescent="0.3">
      <c r="A6" s="194">
        <v>1</v>
      </c>
      <c r="B6" s="195" t="s">
        <v>6</v>
      </c>
      <c r="C6" s="195">
        <f>'ACP_Agri_9(i)'!J6</f>
        <v>77618</v>
      </c>
      <c r="D6" s="195">
        <f>'ACP_Agri_9(i)'!K6</f>
        <v>231775.77999999997</v>
      </c>
      <c r="E6" s="196">
        <f>OutstandingAgri_4!E6</f>
        <v>90869</v>
      </c>
      <c r="F6" s="196">
        <f>OutstandingAgri_4!F6</f>
        <v>245961.08999999997</v>
      </c>
    </row>
    <row r="7" spans="1:6" ht="13.5" customHeight="1" x14ac:dyDescent="0.3">
      <c r="A7" s="194">
        <v>2</v>
      </c>
      <c r="B7" s="195" t="s">
        <v>7</v>
      </c>
      <c r="C7" s="195">
        <f>'ACP_Agri_9(i)'!J7</f>
        <v>302796</v>
      </c>
      <c r="D7" s="195">
        <f>'ACP_Agri_9(i)'!K7</f>
        <v>633762.27000000014</v>
      </c>
      <c r="E7" s="196">
        <f>OutstandingAgri_4!E7</f>
        <v>378036</v>
      </c>
      <c r="F7" s="196">
        <f>OutstandingAgri_4!F7</f>
        <v>1026672.89</v>
      </c>
    </row>
    <row r="8" spans="1:6" ht="13.5" customHeight="1" x14ac:dyDescent="0.3">
      <c r="A8" s="194">
        <v>3</v>
      </c>
      <c r="B8" s="195" t="s">
        <v>8</v>
      </c>
      <c r="C8" s="195">
        <f>'ACP_Agri_9(i)'!J8</f>
        <v>13075</v>
      </c>
      <c r="D8" s="195">
        <f>'ACP_Agri_9(i)'!K8</f>
        <v>80722.59</v>
      </c>
      <c r="E8" s="196">
        <f>OutstandingAgri_4!E8</f>
        <v>33058</v>
      </c>
      <c r="F8" s="196">
        <f>OutstandingAgri_4!F8</f>
        <v>78717.680000000022</v>
      </c>
    </row>
    <row r="9" spans="1:6" ht="13.5" customHeight="1" x14ac:dyDescent="0.3">
      <c r="A9" s="194">
        <v>4</v>
      </c>
      <c r="B9" s="195" t="s">
        <v>9</v>
      </c>
      <c r="C9" s="195">
        <f>'ACP_Agri_9(i)'!J9</f>
        <v>94951</v>
      </c>
      <c r="D9" s="195">
        <f>'ACP_Agri_9(i)'!K9</f>
        <v>299487.58999999997</v>
      </c>
      <c r="E9" s="196">
        <f>OutstandingAgri_4!E9</f>
        <v>124384</v>
      </c>
      <c r="F9" s="196">
        <f>OutstandingAgri_4!F9</f>
        <v>337888.33999999991</v>
      </c>
    </row>
    <row r="10" spans="1:6" ht="13.5" customHeight="1" x14ac:dyDescent="0.3">
      <c r="A10" s="194">
        <v>5</v>
      </c>
      <c r="B10" s="195" t="s">
        <v>10</v>
      </c>
      <c r="C10" s="195">
        <f>'ACP_Agri_9(i)'!J10</f>
        <v>234103</v>
      </c>
      <c r="D10" s="195">
        <f>'ACP_Agri_9(i)'!K10</f>
        <v>354575.07999999996</v>
      </c>
      <c r="E10" s="196">
        <f>OutstandingAgri_4!E10</f>
        <v>279492</v>
      </c>
      <c r="F10" s="196">
        <f>OutstandingAgri_4!F10</f>
        <v>647796.26999999979</v>
      </c>
    </row>
    <row r="11" spans="1:6" ht="13.5" customHeight="1" x14ac:dyDescent="0.3">
      <c r="A11" s="194">
        <v>6</v>
      </c>
      <c r="B11" s="193" t="s">
        <v>11</v>
      </c>
      <c r="C11" s="195">
        <f>'ACP_Agri_9(i)'!J11</f>
        <v>82147</v>
      </c>
      <c r="D11" s="195">
        <f>'ACP_Agri_9(i)'!K11</f>
        <v>158042.63999999987</v>
      </c>
      <c r="E11" s="196">
        <f>OutstandingAgri_4!E11</f>
        <v>75262</v>
      </c>
      <c r="F11" s="196">
        <f>OutstandingAgri_4!F11</f>
        <v>161456.33999999985</v>
      </c>
    </row>
    <row r="12" spans="1:6" ht="13.5" customHeight="1" x14ac:dyDescent="0.3">
      <c r="A12" s="194">
        <v>7</v>
      </c>
      <c r="B12" s="109" t="s">
        <v>12</v>
      </c>
      <c r="C12" s="195">
        <f>'ACP_Agri_9(i)'!J12</f>
        <v>4595</v>
      </c>
      <c r="D12" s="195">
        <f>'ACP_Agri_9(i)'!K12</f>
        <v>16257.399999999996</v>
      </c>
      <c r="E12" s="196">
        <f>OutstandingAgri_4!E12</f>
        <v>4948</v>
      </c>
      <c r="F12" s="196">
        <f>OutstandingAgri_4!F12</f>
        <v>14231.560000000001</v>
      </c>
    </row>
    <row r="13" spans="1:6" ht="13.5" customHeight="1" x14ac:dyDescent="0.3">
      <c r="A13" s="194">
        <v>8</v>
      </c>
      <c r="B13" s="109" t="s">
        <v>967</v>
      </c>
      <c r="C13" s="195">
        <f>'ACP_Agri_9(i)'!J13</f>
        <v>3383</v>
      </c>
      <c r="D13" s="195">
        <f>'ACP_Agri_9(i)'!K13</f>
        <v>6901.7199999999984</v>
      </c>
      <c r="E13" s="196">
        <f>OutstandingAgri_4!E13</f>
        <v>5087</v>
      </c>
      <c r="F13" s="196">
        <f>OutstandingAgri_4!F13</f>
        <v>10204.220000000001</v>
      </c>
    </row>
    <row r="14" spans="1:6" ht="13.5" customHeight="1" x14ac:dyDescent="0.3">
      <c r="A14" s="194">
        <v>9</v>
      </c>
      <c r="B14" s="109" t="s">
        <v>13</v>
      </c>
      <c r="C14" s="195">
        <f>'ACP_Agri_9(i)'!J14</f>
        <v>77519</v>
      </c>
      <c r="D14" s="195">
        <f>'ACP_Agri_9(i)'!K14</f>
        <v>328200.09999999998</v>
      </c>
      <c r="E14" s="196">
        <f>OutstandingAgri_4!E14</f>
        <v>179483</v>
      </c>
      <c r="F14" s="196">
        <f>OutstandingAgri_4!F14</f>
        <v>408149.60000000015</v>
      </c>
    </row>
    <row r="15" spans="1:6" ht="13.5" customHeight="1" x14ac:dyDescent="0.3">
      <c r="A15" s="194">
        <v>10</v>
      </c>
      <c r="B15" s="109" t="s">
        <v>14</v>
      </c>
      <c r="C15" s="195">
        <f>'ACP_Agri_9(i)'!J15</f>
        <v>327475</v>
      </c>
      <c r="D15" s="195">
        <f>'ACP_Agri_9(i)'!K15</f>
        <v>924002.0700000003</v>
      </c>
      <c r="E15" s="196">
        <f>OutstandingAgri_4!E15</f>
        <v>564216</v>
      </c>
      <c r="F15" s="196">
        <f>OutstandingAgri_4!F15</f>
        <v>1311590.0800000003</v>
      </c>
    </row>
    <row r="16" spans="1:6" ht="13.5" customHeight="1" x14ac:dyDescent="0.3">
      <c r="A16" s="194">
        <v>11</v>
      </c>
      <c r="B16" s="109" t="s">
        <v>15</v>
      </c>
      <c r="C16" s="195">
        <f>'ACP_Agri_9(i)'!J16</f>
        <v>12932</v>
      </c>
      <c r="D16" s="195">
        <f>'ACP_Agri_9(i)'!K16</f>
        <v>30645.43</v>
      </c>
      <c r="E16" s="196">
        <f>OutstandingAgri_4!E16</f>
        <v>8275</v>
      </c>
      <c r="F16" s="196">
        <f>OutstandingAgri_4!F16</f>
        <v>33287.849999999991</v>
      </c>
    </row>
    <row r="17" spans="1:6" ht="13.5" customHeight="1" x14ac:dyDescent="0.3">
      <c r="A17" s="194">
        <v>12</v>
      </c>
      <c r="B17" s="109" t="s">
        <v>16</v>
      </c>
      <c r="C17" s="195">
        <f>'ACP_Agri_9(i)'!J17</f>
        <v>132742</v>
      </c>
      <c r="D17" s="195">
        <f>'ACP_Agri_9(i)'!K17</f>
        <v>348523.39999999997</v>
      </c>
      <c r="E17" s="196">
        <f>OutstandingAgri_4!E17</f>
        <v>186722</v>
      </c>
      <c r="F17" s="196">
        <f>OutstandingAgri_4!F17</f>
        <v>545778.53999999992</v>
      </c>
    </row>
    <row r="18" spans="1:6" s="138" customFormat="1" ht="13.5" customHeight="1" x14ac:dyDescent="0.3">
      <c r="A18" s="139"/>
      <c r="B18" s="111" t="s">
        <v>17</v>
      </c>
      <c r="C18" s="290">
        <f>'ACP_Agri_9(i)'!J18</f>
        <v>1363336</v>
      </c>
      <c r="D18" s="290">
        <f>'ACP_Agri_9(i)'!K18</f>
        <v>3412896.0700000003</v>
      </c>
      <c r="E18" s="289">
        <f>OutstandingAgri_4!E18</f>
        <v>1929832</v>
      </c>
      <c r="F18" s="289">
        <f>OutstandingAgri_4!F18</f>
        <v>4821734.46</v>
      </c>
    </row>
    <row r="19" spans="1:6" ht="13.5" customHeight="1" x14ac:dyDescent="0.3">
      <c r="A19" s="140">
        <v>13</v>
      </c>
      <c r="B19" s="109" t="s">
        <v>18</v>
      </c>
      <c r="C19" s="195">
        <f>'ACP_Agri_9(i)'!J19</f>
        <v>35003</v>
      </c>
      <c r="D19" s="195">
        <f>'ACP_Agri_9(i)'!K19</f>
        <v>81402.519999999946</v>
      </c>
      <c r="E19" s="196">
        <f>OutstandingAgri_4!E19</f>
        <v>33549</v>
      </c>
      <c r="F19" s="196">
        <f>OutstandingAgri_4!F19</f>
        <v>181572.86999999994</v>
      </c>
    </row>
    <row r="20" spans="1:6" ht="13.5" customHeight="1" x14ac:dyDescent="0.3">
      <c r="A20" s="140">
        <v>14</v>
      </c>
      <c r="B20" s="109" t="s">
        <v>19</v>
      </c>
      <c r="C20" s="195">
        <f>'ACP_Agri_9(i)'!J20</f>
        <v>476</v>
      </c>
      <c r="D20" s="195">
        <f>'ACP_Agri_9(i)'!K20</f>
        <v>6864.8</v>
      </c>
      <c r="E20" s="196">
        <f>OutstandingAgri_4!E20</f>
        <v>2147</v>
      </c>
      <c r="F20" s="196">
        <f>OutstandingAgri_4!F20</f>
        <v>25678.73</v>
      </c>
    </row>
    <row r="21" spans="1:6" ht="13.5" customHeight="1" x14ac:dyDescent="0.3">
      <c r="A21" s="140">
        <v>15</v>
      </c>
      <c r="B21" s="109" t="s">
        <v>20</v>
      </c>
      <c r="C21" s="195">
        <f>'ACP_Agri_9(i)'!J21</f>
        <v>0</v>
      </c>
      <c r="D21" s="195">
        <f>'ACP_Agri_9(i)'!K21</f>
        <v>0</v>
      </c>
      <c r="E21" s="196">
        <f>OutstandingAgri_4!E21</f>
        <v>1883</v>
      </c>
      <c r="F21" s="196">
        <f>OutstandingAgri_4!F21</f>
        <v>5278.7300000000005</v>
      </c>
    </row>
    <row r="22" spans="1:6" ht="13.5" customHeight="1" x14ac:dyDescent="0.3">
      <c r="A22" s="140">
        <v>16</v>
      </c>
      <c r="B22" s="187" t="s">
        <v>21</v>
      </c>
      <c r="C22" s="195">
        <f>'ACP_Agri_9(i)'!J22</f>
        <v>114</v>
      </c>
      <c r="D22" s="195">
        <f>'ACP_Agri_9(i)'!K22</f>
        <v>93.81</v>
      </c>
      <c r="E22" s="196">
        <f>OutstandingAgri_4!E22</f>
        <v>1</v>
      </c>
      <c r="F22" s="196">
        <f>OutstandingAgri_4!F22</f>
        <v>7.8</v>
      </c>
    </row>
    <row r="23" spans="1:6" ht="13.5" customHeight="1" x14ac:dyDescent="0.3">
      <c r="A23" s="140">
        <v>17</v>
      </c>
      <c r="B23" s="109" t="s">
        <v>22</v>
      </c>
      <c r="C23" s="195">
        <f>'ACP_Agri_9(i)'!J23</f>
        <v>13089</v>
      </c>
      <c r="D23" s="195">
        <f>'ACP_Agri_9(i)'!K23</f>
        <v>60246</v>
      </c>
      <c r="E23" s="196">
        <f>OutstandingAgri_4!E23</f>
        <v>18230</v>
      </c>
      <c r="F23" s="196">
        <f>OutstandingAgri_4!F23</f>
        <v>41397.590000000004</v>
      </c>
    </row>
    <row r="24" spans="1:6" ht="13.5" customHeight="1" x14ac:dyDescent="0.3">
      <c r="A24" s="140">
        <v>18</v>
      </c>
      <c r="B24" s="109" t="s">
        <v>850</v>
      </c>
      <c r="C24" s="195">
        <f>'ACP_Agri_9(i)'!J24</f>
        <v>4</v>
      </c>
      <c r="D24" s="195">
        <f>'ACP_Agri_9(i)'!K24</f>
        <v>38.76</v>
      </c>
      <c r="E24" s="196">
        <f>OutstandingAgri_4!E24</f>
        <v>0</v>
      </c>
      <c r="F24" s="196">
        <f>OutstandingAgri_4!F24</f>
        <v>0</v>
      </c>
    </row>
    <row r="25" spans="1:6" ht="13.5" customHeight="1" x14ac:dyDescent="0.3">
      <c r="A25" s="140">
        <v>19</v>
      </c>
      <c r="B25" s="109" t="s">
        <v>24</v>
      </c>
      <c r="C25" s="195">
        <f>'ACP_Agri_9(i)'!J25</f>
        <v>9017</v>
      </c>
      <c r="D25" s="195">
        <f>'ACP_Agri_9(i)'!K25</f>
        <v>41007.249999999993</v>
      </c>
      <c r="E25" s="196">
        <f>OutstandingAgri_4!E25</f>
        <v>422</v>
      </c>
      <c r="F25" s="196">
        <f>OutstandingAgri_4!F25</f>
        <v>1942.4099999999999</v>
      </c>
    </row>
    <row r="26" spans="1:6" ht="13.5" customHeight="1" x14ac:dyDescent="0.3">
      <c r="A26" s="140">
        <v>20</v>
      </c>
      <c r="B26" s="109" t="s">
        <v>25</v>
      </c>
      <c r="C26" s="195">
        <f>'ACP_Agri_9(i)'!J26</f>
        <v>43048</v>
      </c>
      <c r="D26" s="195">
        <f>'ACP_Agri_9(i)'!K26</f>
        <v>214440.48000000007</v>
      </c>
      <c r="E26" s="196">
        <f>OutstandingAgri_4!E26</f>
        <v>77572</v>
      </c>
      <c r="F26" s="196">
        <f>OutstandingAgri_4!F26</f>
        <v>478294.24999999994</v>
      </c>
    </row>
    <row r="27" spans="1:6" ht="13.5" customHeight="1" x14ac:dyDescent="0.3">
      <c r="A27" s="140">
        <v>21</v>
      </c>
      <c r="B27" s="109" t="s">
        <v>26</v>
      </c>
      <c r="C27" s="195">
        <f>'ACP_Agri_9(i)'!J27</f>
        <v>45475</v>
      </c>
      <c r="D27" s="195">
        <f>'ACP_Agri_9(i)'!K27</f>
        <v>146285.38999999998</v>
      </c>
      <c r="E27" s="196">
        <f>OutstandingAgri_4!E27</f>
        <v>68035</v>
      </c>
      <c r="F27" s="196">
        <f>OutstandingAgri_4!F27</f>
        <v>463983.30999999988</v>
      </c>
    </row>
    <row r="28" spans="1:6" ht="13.5" customHeight="1" x14ac:dyDescent="0.3">
      <c r="A28" s="140">
        <v>22</v>
      </c>
      <c r="B28" s="109" t="s">
        <v>27</v>
      </c>
      <c r="C28" s="195">
        <f>'ACP_Agri_9(i)'!J28</f>
        <v>20553</v>
      </c>
      <c r="D28" s="195">
        <f>'ACP_Agri_9(i)'!K28</f>
        <v>51529.500000000007</v>
      </c>
      <c r="E28" s="196">
        <f>OutstandingAgri_4!E28</f>
        <v>23482</v>
      </c>
      <c r="F28" s="196">
        <f>OutstandingAgri_4!F28</f>
        <v>70617.110000000015</v>
      </c>
    </row>
    <row r="29" spans="1:6" ht="13.5" customHeight="1" x14ac:dyDescent="0.3">
      <c r="A29" s="140">
        <v>23</v>
      </c>
      <c r="B29" s="109" t="s">
        <v>999</v>
      </c>
      <c r="C29" s="195">
        <f>'ACP_Agri_9(i)'!J29</f>
        <v>6973</v>
      </c>
      <c r="D29" s="195">
        <f>'ACP_Agri_9(i)'!K29</f>
        <v>87750.47</v>
      </c>
      <c r="E29" s="196">
        <f>OutstandingAgri_4!E29</f>
        <v>8417</v>
      </c>
      <c r="F29" s="196">
        <f>OutstandingAgri_4!F29</f>
        <v>134593.29999999996</v>
      </c>
    </row>
    <row r="30" spans="1:6" ht="13.5" customHeight="1" x14ac:dyDescent="0.3">
      <c r="A30" s="140">
        <v>24</v>
      </c>
      <c r="B30" s="109" t="s">
        <v>29</v>
      </c>
      <c r="C30" s="195">
        <f>'ACP_Agri_9(i)'!J30</f>
        <v>58548</v>
      </c>
      <c r="D30" s="195">
        <f>'ACP_Agri_9(i)'!K30</f>
        <v>125646.5</v>
      </c>
      <c r="E30" s="196">
        <f>OutstandingAgri_4!E30</f>
        <v>26760</v>
      </c>
      <c r="F30" s="196">
        <f>OutstandingAgri_4!F30</f>
        <v>221694.92999999996</v>
      </c>
    </row>
    <row r="31" spans="1:6" ht="13.5" customHeight="1" x14ac:dyDescent="0.3">
      <c r="A31" s="140">
        <v>25</v>
      </c>
      <c r="B31" s="109" t="s">
        <v>30</v>
      </c>
      <c r="C31" s="195">
        <f>'ACP_Agri_9(i)'!J31</f>
        <v>0</v>
      </c>
      <c r="D31" s="195">
        <f>'ACP_Agri_9(i)'!K31</f>
        <v>0</v>
      </c>
      <c r="E31" s="196">
        <f>OutstandingAgri_4!E31</f>
        <v>1</v>
      </c>
      <c r="F31" s="196">
        <f>OutstandingAgri_4!F31</f>
        <v>0.48</v>
      </c>
    </row>
    <row r="32" spans="1:6" ht="13.5" customHeight="1" x14ac:dyDescent="0.3">
      <c r="A32" s="140">
        <v>26</v>
      </c>
      <c r="B32" s="109" t="s">
        <v>31</v>
      </c>
      <c r="C32" s="195">
        <f>'ACP_Agri_9(i)'!J32</f>
        <v>222</v>
      </c>
      <c r="D32" s="195">
        <f>'ACP_Agri_9(i)'!K32</f>
        <v>751</v>
      </c>
      <c r="E32" s="196">
        <f>OutstandingAgri_4!E32</f>
        <v>6</v>
      </c>
      <c r="F32" s="196">
        <f>OutstandingAgri_4!F32</f>
        <v>27.06</v>
      </c>
    </row>
    <row r="33" spans="1:6" ht="13.5" customHeight="1" x14ac:dyDescent="0.3">
      <c r="A33" s="140">
        <v>27</v>
      </c>
      <c r="B33" s="109" t="s">
        <v>32</v>
      </c>
      <c r="C33" s="195">
        <f>'ACP_Agri_9(i)'!J33</f>
        <v>1</v>
      </c>
      <c r="D33" s="195">
        <f>'ACP_Agri_9(i)'!K33</f>
        <v>0</v>
      </c>
      <c r="E33" s="196">
        <f>OutstandingAgri_4!E33</f>
        <v>2</v>
      </c>
      <c r="F33" s="196">
        <f>OutstandingAgri_4!F33</f>
        <v>69.23</v>
      </c>
    </row>
    <row r="34" spans="1:6" ht="13.5" customHeight="1" x14ac:dyDescent="0.3">
      <c r="A34" s="140">
        <v>28</v>
      </c>
      <c r="B34" s="109" t="s">
        <v>33</v>
      </c>
      <c r="C34" s="195">
        <f>'ACP_Agri_9(i)'!J34</f>
        <v>70</v>
      </c>
      <c r="D34" s="195">
        <f>'ACP_Agri_9(i)'!K34</f>
        <v>1630.02</v>
      </c>
      <c r="E34" s="196">
        <f>OutstandingAgri_4!E34</f>
        <v>1145</v>
      </c>
      <c r="F34" s="196">
        <f>OutstandingAgri_4!F34</f>
        <v>1275.2600000000002</v>
      </c>
    </row>
    <row r="35" spans="1:6" ht="13.5" customHeight="1" x14ac:dyDescent="0.3">
      <c r="A35" s="140">
        <v>29</v>
      </c>
      <c r="B35" s="109" t="s">
        <v>34</v>
      </c>
      <c r="C35" s="195">
        <f>'ACP_Agri_9(i)'!J35</f>
        <v>16186</v>
      </c>
      <c r="D35" s="195">
        <f>'ACP_Agri_9(i)'!K35</f>
        <v>21652.52</v>
      </c>
      <c r="E35" s="196">
        <f>OutstandingAgri_4!E35</f>
        <v>0</v>
      </c>
      <c r="F35" s="196">
        <f>OutstandingAgri_4!F35</f>
        <v>0</v>
      </c>
    </row>
    <row r="36" spans="1:6" ht="13.5" customHeight="1" x14ac:dyDescent="0.3">
      <c r="A36" s="140">
        <v>30</v>
      </c>
      <c r="B36" s="109" t="s">
        <v>35</v>
      </c>
      <c r="C36" s="195">
        <f>'ACP_Agri_9(i)'!J36</f>
        <v>5158</v>
      </c>
      <c r="D36" s="195">
        <f>'ACP_Agri_9(i)'!K36</f>
        <v>10187.539999999999</v>
      </c>
      <c r="E36" s="196">
        <f>OutstandingAgri_4!E36</f>
        <v>4872</v>
      </c>
      <c r="F36" s="196">
        <f>OutstandingAgri_4!F36</f>
        <v>23090.18</v>
      </c>
    </row>
    <row r="37" spans="1:6" ht="13.5" customHeight="1" x14ac:dyDescent="0.3">
      <c r="A37" s="140">
        <v>31</v>
      </c>
      <c r="B37" s="109" t="s">
        <v>36</v>
      </c>
      <c r="C37" s="195">
        <f>'ACP_Agri_9(i)'!J37</f>
        <v>715</v>
      </c>
      <c r="D37" s="195">
        <f>'ACP_Agri_9(i)'!K37</f>
        <v>2152.7800000000002</v>
      </c>
      <c r="E37" s="196">
        <f>OutstandingAgri_4!E37</f>
        <v>0</v>
      </c>
      <c r="F37" s="196">
        <f>OutstandingAgri_4!F37</f>
        <v>0</v>
      </c>
    </row>
    <row r="38" spans="1:6" ht="13.5" customHeight="1" x14ac:dyDescent="0.3">
      <c r="A38" s="140">
        <v>32</v>
      </c>
      <c r="B38" s="109" t="s">
        <v>38</v>
      </c>
      <c r="C38" s="195">
        <f>'ACP_Agri_9(i)'!J38</f>
        <v>744</v>
      </c>
      <c r="D38" s="195">
        <f>'ACP_Agri_9(i)'!K38</f>
        <v>2220.17</v>
      </c>
      <c r="E38" s="196">
        <f>OutstandingAgri_4!E38</f>
        <v>131</v>
      </c>
      <c r="F38" s="196">
        <f>OutstandingAgri_4!F38</f>
        <v>202.62</v>
      </c>
    </row>
    <row r="39" spans="1:6" ht="13.5" customHeight="1" x14ac:dyDescent="0.3">
      <c r="A39" s="140">
        <v>33</v>
      </c>
      <c r="B39" s="109" t="s">
        <v>39</v>
      </c>
      <c r="C39" s="195">
        <f>'ACP_Agri_9(i)'!J39</f>
        <v>4919</v>
      </c>
      <c r="D39" s="195">
        <f>'ACP_Agri_9(i)'!K39</f>
        <v>27871.920000000002</v>
      </c>
      <c r="E39" s="196">
        <f>OutstandingAgri_4!E39</f>
        <v>5646</v>
      </c>
      <c r="F39" s="196">
        <f>OutstandingAgri_4!F39</f>
        <v>58264.649999999994</v>
      </c>
    </row>
    <row r="40" spans="1:6" s="138" customFormat="1" ht="13.5" customHeight="1" x14ac:dyDescent="0.3">
      <c r="A40" s="139"/>
      <c r="B40" s="111" t="s">
        <v>103</v>
      </c>
      <c r="C40" s="290">
        <f>'ACP_Agri_9(i)'!J40</f>
        <v>260315</v>
      </c>
      <c r="D40" s="290">
        <f>'ACP_Agri_9(i)'!K40</f>
        <v>881771.43000000017</v>
      </c>
      <c r="E40" s="289">
        <f>OutstandingAgri_4!E40</f>
        <v>272301</v>
      </c>
      <c r="F40" s="289">
        <f>OutstandingAgri_4!F40</f>
        <v>1707990.5099999998</v>
      </c>
    </row>
    <row r="41" spans="1:6" s="138" customFormat="1" ht="13.5" customHeight="1" x14ac:dyDescent="0.3">
      <c r="A41" s="139"/>
      <c r="B41" s="111" t="s">
        <v>41</v>
      </c>
      <c r="C41" s="290">
        <f>'ACP_Agri_9(i)'!J41</f>
        <v>1623651</v>
      </c>
      <c r="D41" s="290">
        <f>'ACP_Agri_9(i)'!K41</f>
        <v>4294667.5</v>
      </c>
      <c r="E41" s="289">
        <f>OutstandingAgri_4!E41</f>
        <v>2202133</v>
      </c>
      <c r="F41" s="289">
        <f>OutstandingAgri_4!F41</f>
        <v>6529724.9699999997</v>
      </c>
    </row>
    <row r="42" spans="1:6" ht="13.5" customHeight="1" x14ac:dyDescent="0.3">
      <c r="A42" s="140">
        <v>34</v>
      </c>
      <c r="B42" s="109" t="s">
        <v>43</v>
      </c>
      <c r="C42" s="195">
        <f>'ACP_Agri_9(i)'!J42</f>
        <v>502970</v>
      </c>
      <c r="D42" s="195">
        <f>'ACP_Agri_9(i)'!K42</f>
        <v>728625.51000000059</v>
      </c>
      <c r="E42" s="196">
        <f>OutstandingAgri_4!E42</f>
        <v>611479</v>
      </c>
      <c r="F42" s="196">
        <f>OutstandingAgri_4!F42</f>
        <v>956587.17000000016</v>
      </c>
    </row>
    <row r="43" spans="1:6" s="138" customFormat="1" ht="13.5" customHeight="1" x14ac:dyDescent="0.3">
      <c r="A43" s="139"/>
      <c r="B43" s="111" t="s">
        <v>44</v>
      </c>
      <c r="C43" s="290">
        <f>'ACP_Agri_9(i)'!J43</f>
        <v>502970</v>
      </c>
      <c r="D43" s="290">
        <f>'ACP_Agri_9(i)'!K43</f>
        <v>728625.51000000059</v>
      </c>
      <c r="E43" s="289">
        <f>OutstandingAgri_4!E43</f>
        <v>611479</v>
      </c>
      <c r="F43" s="289">
        <f>OutstandingAgri_4!F43</f>
        <v>956587.17000000016</v>
      </c>
    </row>
    <row r="44" spans="1:6" ht="13.5" customHeight="1" x14ac:dyDescent="0.3">
      <c r="A44" s="140">
        <v>35</v>
      </c>
      <c r="B44" s="109" t="s">
        <v>45</v>
      </c>
      <c r="C44" s="195">
        <f>'ACP_Agri_9(i)'!J44</f>
        <v>2589048</v>
      </c>
      <c r="D44" s="195">
        <f>'ACP_Agri_9(i)'!K44</f>
        <v>2219014.5300000003</v>
      </c>
      <c r="E44" s="196">
        <f>OutstandingAgri_4!E44</f>
        <v>4110839</v>
      </c>
      <c r="F44" s="196">
        <f>OutstandingAgri_4!F44</f>
        <v>4210071.4800000004</v>
      </c>
    </row>
    <row r="45" spans="1:6" s="138" customFormat="1" ht="13.5" customHeight="1" x14ac:dyDescent="0.3">
      <c r="A45" s="139"/>
      <c r="B45" s="111" t="s">
        <v>46</v>
      </c>
      <c r="C45" s="290">
        <f>'ACP_Agri_9(i)'!J45</f>
        <v>2589048</v>
      </c>
      <c r="D45" s="290">
        <f>'ACP_Agri_9(i)'!K45</f>
        <v>2219014.5300000003</v>
      </c>
      <c r="E45" s="289">
        <f>OutstandingAgri_4!E45</f>
        <v>4110839</v>
      </c>
      <c r="F45" s="289">
        <f>OutstandingAgri_4!F45</f>
        <v>4210071.4800000004</v>
      </c>
    </row>
    <row r="46" spans="1:6" ht="13.5" customHeight="1" x14ac:dyDescent="0.3">
      <c r="A46" s="140">
        <v>36</v>
      </c>
      <c r="B46" s="109" t="s">
        <v>47</v>
      </c>
      <c r="C46" s="195">
        <f>'ACP_Agri_9(i)'!J46</f>
        <v>0</v>
      </c>
      <c r="D46" s="195">
        <f>'ACP_Agri_9(i)'!K46</f>
        <v>0</v>
      </c>
      <c r="E46" s="196">
        <f>OutstandingAgri_4!E46</f>
        <v>2</v>
      </c>
      <c r="F46" s="196">
        <f>OutstandingAgri_4!F46</f>
        <v>4.2699999999999996</v>
      </c>
    </row>
    <row r="47" spans="1:6" ht="13.5" customHeight="1" x14ac:dyDescent="0.3">
      <c r="A47" s="140">
        <v>37</v>
      </c>
      <c r="B47" s="109" t="s">
        <v>48</v>
      </c>
      <c r="C47" s="195">
        <f>'ACP_Agri_9(i)'!J47</f>
        <v>0</v>
      </c>
      <c r="D47" s="195">
        <f>'ACP_Agri_9(i)'!K47</f>
        <v>0</v>
      </c>
      <c r="E47" s="196">
        <f>OutstandingAgri_4!E47</f>
        <v>0</v>
      </c>
      <c r="F47" s="196">
        <f>OutstandingAgri_4!F47</f>
        <v>0</v>
      </c>
    </row>
    <row r="48" spans="1:6" ht="13.5" customHeight="1" x14ac:dyDescent="0.3">
      <c r="A48" s="140">
        <v>38</v>
      </c>
      <c r="B48" s="109" t="s">
        <v>49</v>
      </c>
      <c r="C48" s="195">
        <f>'ACP_Agri_9(i)'!J48</f>
        <v>20</v>
      </c>
      <c r="D48" s="195">
        <f>'ACP_Agri_9(i)'!K48</f>
        <v>101.08000000000001</v>
      </c>
      <c r="E48" s="196">
        <f>OutstandingAgri_4!E48</f>
        <v>270</v>
      </c>
      <c r="F48" s="196">
        <f>OutstandingAgri_4!F48</f>
        <v>1356.61</v>
      </c>
    </row>
    <row r="49" spans="1:6" ht="13.5" customHeight="1" x14ac:dyDescent="0.3">
      <c r="A49" s="140">
        <v>39</v>
      </c>
      <c r="B49" s="109" t="s">
        <v>51</v>
      </c>
      <c r="C49" s="195">
        <f>'ACP_Agri_9(i)'!J49</f>
        <v>0</v>
      </c>
      <c r="D49" s="195">
        <f>'ACP_Agri_9(i)'!K49</f>
        <v>0</v>
      </c>
      <c r="E49" s="196">
        <f>OutstandingAgri_4!E49</f>
        <v>0</v>
      </c>
      <c r="F49" s="196">
        <f>OutstandingAgri_4!F49</f>
        <v>0</v>
      </c>
    </row>
    <row r="50" spans="1:6" ht="13.5" customHeight="1" x14ac:dyDescent="0.3">
      <c r="A50" s="140">
        <v>40</v>
      </c>
      <c r="B50" s="113" t="s">
        <v>1007</v>
      </c>
      <c r="C50" s="195">
        <f>'ACP_Agri_9(i)'!J50</f>
        <v>546</v>
      </c>
      <c r="D50" s="195">
        <f>'ACP_Agri_9(i)'!K50</f>
        <v>1663.83</v>
      </c>
      <c r="E50" s="196">
        <f>OutstandingAgri_4!E50</f>
        <v>701</v>
      </c>
      <c r="F50" s="196">
        <f>OutstandingAgri_4!F50</f>
        <v>2296.3199999999997</v>
      </c>
    </row>
    <row r="51" spans="1:6" ht="13.5" customHeight="1" x14ac:dyDescent="0.3">
      <c r="A51" s="140">
        <v>41</v>
      </c>
      <c r="B51" s="109" t="s">
        <v>52</v>
      </c>
      <c r="C51" s="195">
        <f>'ACP_Agri_9(i)'!J51</f>
        <v>0</v>
      </c>
      <c r="D51" s="195">
        <f>'ACP_Agri_9(i)'!K51</f>
        <v>0</v>
      </c>
      <c r="E51" s="196">
        <f>OutstandingAgri_4!E51</f>
        <v>0</v>
      </c>
      <c r="F51" s="196">
        <f>OutstandingAgri_4!F51</f>
        <v>0</v>
      </c>
    </row>
    <row r="52" spans="1:6" ht="13.5" customHeight="1" x14ac:dyDescent="0.3">
      <c r="A52" s="140">
        <v>42</v>
      </c>
      <c r="B52" s="109" t="s">
        <v>53</v>
      </c>
      <c r="C52" s="195">
        <f>'ACP_Agri_9(i)'!J52</f>
        <v>0</v>
      </c>
      <c r="D52" s="195">
        <f>'ACP_Agri_9(i)'!K52</f>
        <v>0</v>
      </c>
      <c r="E52" s="196">
        <f>OutstandingAgri_4!E52</f>
        <v>0</v>
      </c>
      <c r="F52" s="196">
        <f>OutstandingAgri_4!F52</f>
        <v>0</v>
      </c>
    </row>
    <row r="53" spans="1:6" ht="13.5" customHeight="1" x14ac:dyDescent="0.3">
      <c r="A53" s="140">
        <v>43</v>
      </c>
      <c r="B53" s="109" t="s">
        <v>54</v>
      </c>
      <c r="C53" s="195">
        <f>'ACP_Agri_9(i)'!J53</f>
        <v>0</v>
      </c>
      <c r="D53" s="195">
        <f>'ACP_Agri_9(i)'!K53</f>
        <v>0</v>
      </c>
      <c r="E53" s="196">
        <f>OutstandingAgri_4!E53</f>
        <v>0</v>
      </c>
      <c r="F53" s="196">
        <f>OutstandingAgri_4!F53</f>
        <v>0</v>
      </c>
    </row>
    <row r="54" spans="1:6" s="138" customFormat="1" ht="13.5" customHeight="1" x14ac:dyDescent="0.3">
      <c r="A54" s="139"/>
      <c r="B54" s="111" t="s">
        <v>55</v>
      </c>
      <c r="C54" s="195">
        <f>'ACP_Agri_9(i)'!J54</f>
        <v>566</v>
      </c>
      <c r="D54" s="195">
        <f>'ACP_Agri_9(i)'!K54</f>
        <v>1764.9099999999999</v>
      </c>
      <c r="E54" s="196">
        <f>OutstandingAgri_4!E54</f>
        <v>973</v>
      </c>
      <c r="F54" s="196">
        <f>OutstandingAgri_4!F54</f>
        <v>3657.2</v>
      </c>
    </row>
    <row r="55" spans="1:6" s="138" customFormat="1" ht="13.5" customHeight="1" x14ac:dyDescent="0.3">
      <c r="A55" s="108"/>
      <c r="B55" s="298" t="s">
        <v>5</v>
      </c>
      <c r="C55" s="290">
        <f>'ACP_Agri_9(i)'!J55</f>
        <v>4716235</v>
      </c>
      <c r="D55" s="290">
        <f>'ACP_Agri_9(i)'!K55</f>
        <v>7244072.4500000011</v>
      </c>
      <c r="E55" s="289">
        <f>OutstandingAgri_4!E55</f>
        <v>6925424</v>
      </c>
      <c r="F55" s="289">
        <f>OutstandingAgri_4!F55</f>
        <v>11700040.82</v>
      </c>
    </row>
    <row r="56" spans="1:6" ht="15.75" customHeight="1" x14ac:dyDescent="0.3">
      <c r="A56" s="192"/>
      <c r="B56" s="188"/>
      <c r="C56" s="189"/>
      <c r="D56" s="190" t="s">
        <v>1090</v>
      </c>
      <c r="E56" s="189"/>
      <c r="F56" s="189"/>
    </row>
    <row r="57" spans="1:6" ht="15.75" customHeight="1" x14ac:dyDescent="0.3">
      <c r="A57" s="192"/>
      <c r="B57" s="188"/>
      <c r="C57" s="189"/>
      <c r="D57" s="189"/>
      <c r="E57" s="189"/>
      <c r="F57" s="189"/>
    </row>
    <row r="58" spans="1:6" ht="15.75" customHeight="1" x14ac:dyDescent="0.3">
      <c r="A58" s="192"/>
      <c r="B58" s="188"/>
      <c r="C58" s="189"/>
      <c r="D58" s="189"/>
      <c r="E58" s="189"/>
      <c r="F58" s="189"/>
    </row>
    <row r="59" spans="1:6" ht="15.75" customHeight="1" x14ac:dyDescent="0.3">
      <c r="A59" s="192"/>
      <c r="B59" s="188"/>
      <c r="C59" s="189"/>
      <c r="D59" s="189"/>
      <c r="E59" s="189"/>
      <c r="F59" s="189"/>
    </row>
    <row r="60" spans="1:6" ht="15.75" customHeight="1" x14ac:dyDescent="0.3">
      <c r="A60" s="192"/>
      <c r="B60" s="188"/>
      <c r="C60" s="189"/>
      <c r="D60" s="189"/>
      <c r="E60" s="189"/>
      <c r="F60" s="189"/>
    </row>
    <row r="61" spans="1:6" ht="15.75" customHeight="1" x14ac:dyDescent="0.3">
      <c r="A61" s="192"/>
      <c r="B61" s="188"/>
      <c r="C61" s="189"/>
      <c r="D61" s="189"/>
      <c r="E61" s="189"/>
      <c r="F61" s="189"/>
    </row>
    <row r="62" spans="1:6" ht="15.75" customHeight="1" x14ac:dyDescent="0.3">
      <c r="A62" s="192"/>
      <c r="B62" s="188"/>
      <c r="C62" s="189"/>
      <c r="D62" s="189"/>
      <c r="E62" s="189"/>
      <c r="F62" s="189"/>
    </row>
    <row r="63" spans="1:6" ht="15.75" customHeight="1" x14ac:dyDescent="0.3">
      <c r="A63" s="192"/>
      <c r="B63" s="188"/>
      <c r="C63" s="189"/>
      <c r="D63" s="189"/>
      <c r="E63" s="189"/>
      <c r="F63" s="189"/>
    </row>
    <row r="64" spans="1:6" ht="15.75" customHeight="1" x14ac:dyDescent="0.3">
      <c r="A64" s="192"/>
      <c r="B64" s="188"/>
      <c r="C64" s="189"/>
      <c r="D64" s="189"/>
      <c r="E64" s="189"/>
      <c r="F64" s="189"/>
    </row>
    <row r="65" spans="1:6" ht="15.75" customHeight="1" x14ac:dyDescent="0.3">
      <c r="A65" s="192"/>
      <c r="B65" s="188"/>
      <c r="C65" s="189"/>
      <c r="D65" s="189"/>
      <c r="E65" s="189"/>
      <c r="F65" s="189"/>
    </row>
    <row r="66" spans="1:6" ht="15.75" customHeight="1" x14ac:dyDescent="0.3">
      <c r="A66" s="192"/>
      <c r="B66" s="188"/>
      <c r="C66" s="189"/>
      <c r="D66" s="189"/>
      <c r="E66" s="189"/>
      <c r="F66" s="189"/>
    </row>
    <row r="67" spans="1:6" ht="15.75" customHeight="1" x14ac:dyDescent="0.3">
      <c r="A67" s="192"/>
      <c r="B67" s="188"/>
      <c r="C67" s="189"/>
      <c r="D67" s="189"/>
      <c r="E67" s="189"/>
      <c r="F67" s="189"/>
    </row>
    <row r="68" spans="1:6" ht="15.75" customHeight="1" x14ac:dyDescent="0.3">
      <c r="A68" s="192"/>
      <c r="B68" s="188"/>
      <c r="C68" s="189"/>
      <c r="D68" s="189"/>
      <c r="E68" s="189"/>
      <c r="F68" s="189"/>
    </row>
    <row r="69" spans="1:6" ht="15.75" customHeight="1" x14ac:dyDescent="0.3">
      <c r="A69" s="192"/>
      <c r="B69" s="188"/>
      <c r="C69" s="189"/>
      <c r="D69" s="189"/>
      <c r="E69" s="189"/>
      <c r="F69" s="189"/>
    </row>
    <row r="70" spans="1:6" ht="15.75" customHeight="1" x14ac:dyDescent="0.3">
      <c r="A70" s="192"/>
      <c r="B70" s="188"/>
      <c r="C70" s="189"/>
      <c r="D70" s="189"/>
      <c r="E70" s="189"/>
      <c r="F70" s="189"/>
    </row>
    <row r="71" spans="1:6" ht="15.75" customHeight="1" x14ac:dyDescent="0.3">
      <c r="A71" s="192"/>
      <c r="B71" s="188"/>
      <c r="C71" s="189"/>
      <c r="D71" s="189"/>
      <c r="E71" s="189"/>
      <c r="F71" s="189"/>
    </row>
    <row r="72" spans="1:6" ht="15.75" customHeight="1" x14ac:dyDescent="0.3">
      <c r="A72" s="192"/>
      <c r="B72" s="188"/>
      <c r="C72" s="189"/>
      <c r="D72" s="189"/>
      <c r="E72" s="189"/>
      <c r="F72" s="189"/>
    </row>
    <row r="73" spans="1:6" ht="15.75" customHeight="1" x14ac:dyDescent="0.3">
      <c r="A73" s="192"/>
      <c r="B73" s="188"/>
      <c r="C73" s="189"/>
      <c r="D73" s="189"/>
      <c r="E73" s="189"/>
      <c r="F73" s="189"/>
    </row>
    <row r="74" spans="1:6" ht="15.75" customHeight="1" x14ac:dyDescent="0.3">
      <c r="A74" s="192"/>
      <c r="B74" s="188"/>
      <c r="C74" s="189"/>
      <c r="D74" s="189"/>
      <c r="E74" s="189"/>
      <c r="F74" s="189"/>
    </row>
    <row r="75" spans="1:6" ht="15.75" customHeight="1" x14ac:dyDescent="0.3">
      <c r="A75" s="192"/>
      <c r="B75" s="188"/>
      <c r="C75" s="189"/>
      <c r="D75" s="189"/>
      <c r="E75" s="189"/>
      <c r="F75" s="189"/>
    </row>
    <row r="76" spans="1:6" ht="15.75" customHeight="1" x14ac:dyDescent="0.3">
      <c r="A76" s="192"/>
      <c r="B76" s="188"/>
      <c r="C76" s="189"/>
      <c r="D76" s="189"/>
      <c r="E76" s="189"/>
      <c r="F76" s="189"/>
    </row>
    <row r="77" spans="1:6" ht="15.75" customHeight="1" x14ac:dyDescent="0.3">
      <c r="A77" s="192"/>
      <c r="B77" s="188"/>
      <c r="C77" s="189"/>
      <c r="D77" s="189"/>
      <c r="E77" s="189"/>
      <c r="F77" s="189"/>
    </row>
    <row r="78" spans="1:6" ht="15.75" customHeight="1" x14ac:dyDescent="0.3">
      <c r="A78" s="192"/>
      <c r="B78" s="188"/>
      <c r="C78" s="189"/>
      <c r="D78" s="189"/>
      <c r="E78" s="189"/>
      <c r="F78" s="189"/>
    </row>
    <row r="79" spans="1:6" ht="15.75" customHeight="1" x14ac:dyDescent="0.3">
      <c r="A79" s="192"/>
      <c r="B79" s="188"/>
      <c r="C79" s="189"/>
      <c r="D79" s="189"/>
      <c r="E79" s="189"/>
      <c r="F79" s="189"/>
    </row>
    <row r="80" spans="1:6" ht="15.75" customHeight="1" x14ac:dyDescent="0.3">
      <c r="A80" s="192"/>
      <c r="B80" s="188"/>
      <c r="C80" s="189"/>
      <c r="D80" s="189"/>
      <c r="E80" s="189"/>
      <c r="F80" s="189"/>
    </row>
    <row r="81" spans="1:6" ht="15.75" customHeight="1" x14ac:dyDescent="0.3">
      <c r="A81" s="192"/>
      <c r="B81" s="188"/>
      <c r="C81" s="189"/>
      <c r="D81" s="189"/>
      <c r="E81" s="189"/>
      <c r="F81" s="189"/>
    </row>
    <row r="82" spans="1:6" ht="15.75" customHeight="1" x14ac:dyDescent="0.3">
      <c r="A82" s="192"/>
      <c r="B82" s="188"/>
      <c r="C82" s="189"/>
      <c r="D82" s="189"/>
      <c r="E82" s="189"/>
      <c r="F82" s="189"/>
    </row>
    <row r="83" spans="1:6" ht="15.75" customHeight="1" x14ac:dyDescent="0.3">
      <c r="A83" s="192"/>
      <c r="B83" s="188"/>
      <c r="C83" s="189"/>
      <c r="D83" s="189"/>
      <c r="E83" s="189"/>
      <c r="F83" s="189"/>
    </row>
    <row r="84" spans="1:6" ht="15.75" customHeight="1" x14ac:dyDescent="0.3">
      <c r="A84" s="192"/>
      <c r="B84" s="188"/>
      <c r="C84" s="189"/>
      <c r="D84" s="189"/>
      <c r="E84" s="189"/>
      <c r="F84" s="189"/>
    </row>
    <row r="85" spans="1:6" ht="15.75" customHeight="1" x14ac:dyDescent="0.3">
      <c r="A85" s="192"/>
      <c r="B85" s="188"/>
      <c r="C85" s="189"/>
      <c r="D85" s="189"/>
      <c r="E85" s="189"/>
      <c r="F85" s="189"/>
    </row>
    <row r="86" spans="1:6" ht="15.75" customHeight="1" x14ac:dyDescent="0.3">
      <c r="A86" s="192"/>
      <c r="B86" s="188"/>
      <c r="C86" s="189"/>
      <c r="D86" s="189"/>
      <c r="E86" s="189"/>
      <c r="F86" s="189"/>
    </row>
    <row r="87" spans="1:6" ht="15.75" customHeight="1" x14ac:dyDescent="0.3">
      <c r="A87" s="192"/>
      <c r="B87" s="188"/>
      <c r="C87" s="189"/>
      <c r="D87" s="189"/>
      <c r="E87" s="189"/>
      <c r="F87" s="189"/>
    </row>
    <row r="88" spans="1:6" ht="15.75" customHeight="1" x14ac:dyDescent="0.3">
      <c r="A88" s="192"/>
      <c r="B88" s="188"/>
      <c r="C88" s="189"/>
      <c r="D88" s="189"/>
      <c r="E88" s="189"/>
      <c r="F88" s="189"/>
    </row>
    <row r="89" spans="1:6" ht="15.75" customHeight="1" x14ac:dyDescent="0.3">
      <c r="A89" s="192"/>
      <c r="B89" s="188"/>
      <c r="C89" s="189"/>
      <c r="D89" s="189"/>
      <c r="E89" s="189"/>
      <c r="F89" s="189"/>
    </row>
    <row r="90" spans="1:6" ht="15.75" customHeight="1" x14ac:dyDescent="0.3">
      <c r="A90" s="192"/>
      <c r="B90" s="188"/>
      <c r="C90" s="189"/>
      <c r="D90" s="189"/>
      <c r="E90" s="189"/>
      <c r="F90" s="189"/>
    </row>
    <row r="91" spans="1:6" ht="15.75" customHeight="1" x14ac:dyDescent="0.3">
      <c r="A91" s="192"/>
      <c r="B91" s="188"/>
      <c r="C91" s="189"/>
      <c r="D91" s="189"/>
      <c r="E91" s="189"/>
      <c r="F91" s="189"/>
    </row>
    <row r="92" spans="1:6" ht="15.75" customHeight="1" x14ac:dyDescent="0.3">
      <c r="A92" s="192"/>
      <c r="B92" s="188"/>
      <c r="C92" s="189"/>
      <c r="D92" s="189"/>
      <c r="E92" s="189"/>
      <c r="F92" s="189"/>
    </row>
    <row r="93" spans="1:6" ht="15.75" customHeight="1" x14ac:dyDescent="0.3">
      <c r="A93" s="192"/>
      <c r="B93" s="188"/>
      <c r="C93" s="189"/>
      <c r="D93" s="189"/>
      <c r="E93" s="189"/>
      <c r="F93" s="189"/>
    </row>
    <row r="94" spans="1:6" ht="15.75" customHeight="1" x14ac:dyDescent="0.3">
      <c r="A94" s="192"/>
      <c r="B94" s="188"/>
      <c r="C94" s="189"/>
      <c r="D94" s="189"/>
      <c r="E94" s="189"/>
      <c r="F94" s="189"/>
    </row>
    <row r="95" spans="1:6" ht="15.75" customHeight="1" x14ac:dyDescent="0.3">
      <c r="A95" s="192"/>
      <c r="B95" s="188"/>
      <c r="C95" s="189"/>
      <c r="D95" s="189"/>
      <c r="E95" s="189"/>
      <c r="F95" s="189"/>
    </row>
    <row r="96" spans="1:6" ht="15.75" customHeight="1" x14ac:dyDescent="0.3">
      <c r="A96" s="192"/>
      <c r="B96" s="188"/>
      <c r="C96" s="189"/>
      <c r="D96" s="189"/>
      <c r="E96" s="189"/>
      <c r="F96" s="189"/>
    </row>
    <row r="97" spans="1:6" ht="15.75" customHeight="1" x14ac:dyDescent="0.3">
      <c r="A97" s="192"/>
      <c r="B97" s="188"/>
      <c r="C97" s="189"/>
      <c r="D97" s="189"/>
      <c r="E97" s="189"/>
      <c r="F97" s="189"/>
    </row>
    <row r="98" spans="1:6" ht="15.75" customHeight="1" x14ac:dyDescent="0.3">
      <c r="A98" s="192"/>
      <c r="B98" s="188"/>
      <c r="C98" s="189"/>
      <c r="D98" s="189"/>
      <c r="E98" s="189"/>
      <c r="F98" s="189"/>
    </row>
  </sheetData>
  <mergeCells count="9">
    <mergeCell ref="A1:F1"/>
    <mergeCell ref="C4:C5"/>
    <mergeCell ref="D4:D5"/>
    <mergeCell ref="E4:E5"/>
    <mergeCell ref="F4:F5"/>
    <mergeCell ref="C3:D3"/>
    <mergeCell ref="E3:F3"/>
    <mergeCell ref="B3:B5"/>
    <mergeCell ref="A3:A5"/>
  </mergeCells>
  <pageMargins left="1.4566929133858268" right="0.70866141732283472" top="0.39370078740157483" bottom="0.31496062992125984" header="0" footer="0"/>
  <pageSetup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N98"/>
  <sheetViews>
    <sheetView view="pageBreakPreview" zoomScale="60" zoomScaleNormal="10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K45" sqref="K45:N45"/>
    </sheetView>
  </sheetViews>
  <sheetFormatPr defaultColWidth="14.296875" defaultRowHeight="15" customHeight="1" x14ac:dyDescent="0.3"/>
  <cols>
    <col min="1" max="1" width="6.09765625" style="99" customWidth="1"/>
    <col min="2" max="2" width="24.3984375" style="99" customWidth="1"/>
    <col min="3" max="4" width="9" style="99" hidden="1" customWidth="1"/>
    <col min="5" max="5" width="11.09765625" style="99" customWidth="1"/>
    <col min="6" max="6" width="10.19921875" style="99" customWidth="1"/>
    <col min="7" max="7" width="6.69921875" style="99" customWidth="1"/>
    <col min="8" max="8" width="8.3984375" style="99" customWidth="1"/>
    <col min="9" max="9" width="5.8984375" style="99" customWidth="1"/>
    <col min="10" max="10" width="9" style="99" customWidth="1"/>
    <col min="11" max="11" width="8.3984375" style="99" customWidth="1"/>
    <col min="12" max="12" width="9.8984375" style="99" customWidth="1"/>
    <col min="13" max="14" width="9" style="99" customWidth="1"/>
    <col min="15" max="16384" width="14.296875" style="99"/>
  </cols>
  <sheetData>
    <row r="1" spans="1:14" ht="19.5" customHeight="1" x14ac:dyDescent="0.3">
      <c r="A1" s="557" t="s">
        <v>1067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ht="15" customHeight="1" x14ac:dyDescent="0.3">
      <c r="A2" s="186"/>
      <c r="B2" s="558" t="s">
        <v>73</v>
      </c>
      <c r="C2" s="445"/>
      <c r="D2" s="202"/>
      <c r="E2" s="179"/>
      <c r="F2" s="179"/>
      <c r="G2" s="179"/>
      <c r="H2" s="179"/>
      <c r="I2" s="179"/>
      <c r="J2" s="179"/>
      <c r="K2" s="559" t="s">
        <v>169</v>
      </c>
      <c r="L2" s="445"/>
      <c r="M2" s="179"/>
      <c r="N2" s="179"/>
    </row>
    <row r="3" spans="1:14" ht="84.75" customHeight="1" x14ac:dyDescent="0.3">
      <c r="A3" s="112" t="s">
        <v>170</v>
      </c>
      <c r="B3" s="112" t="s">
        <v>171</v>
      </c>
      <c r="C3" s="449" t="s">
        <v>172</v>
      </c>
      <c r="D3" s="451"/>
      <c r="E3" s="449" t="s">
        <v>173</v>
      </c>
      <c r="F3" s="451"/>
      <c r="G3" s="449" t="s">
        <v>965</v>
      </c>
      <c r="H3" s="451"/>
      <c r="I3" s="449" t="s">
        <v>174</v>
      </c>
      <c r="J3" s="451"/>
      <c r="K3" s="449" t="s">
        <v>175</v>
      </c>
      <c r="L3" s="451"/>
      <c r="M3" s="449" t="s">
        <v>966</v>
      </c>
      <c r="N3" s="451"/>
    </row>
    <row r="4" spans="1:14" ht="12.75" customHeight="1" x14ac:dyDescent="0.3">
      <c r="A4" s="215">
        <v>1</v>
      </c>
      <c r="B4" s="112">
        <v>2</v>
      </c>
      <c r="C4" s="449">
        <v>3</v>
      </c>
      <c r="D4" s="451"/>
      <c r="E4" s="449">
        <v>3</v>
      </c>
      <c r="F4" s="451"/>
      <c r="G4" s="449">
        <v>4</v>
      </c>
      <c r="H4" s="451"/>
      <c r="I4" s="449">
        <v>5</v>
      </c>
      <c r="J4" s="451"/>
      <c r="K4" s="449">
        <v>6</v>
      </c>
      <c r="L4" s="451"/>
      <c r="M4" s="449">
        <v>7</v>
      </c>
      <c r="N4" s="451"/>
    </row>
    <row r="5" spans="1:14" s="132" customFormat="1" ht="19.5" customHeight="1" x14ac:dyDescent="0.3">
      <c r="A5" s="112"/>
      <c r="B5" s="112" t="s">
        <v>176</v>
      </c>
      <c r="C5" s="112" t="s">
        <v>82</v>
      </c>
      <c r="D5" s="112" t="s">
        <v>83</v>
      </c>
      <c r="E5" s="112" t="s">
        <v>82</v>
      </c>
      <c r="F5" s="112" t="s">
        <v>123</v>
      </c>
      <c r="G5" s="112" t="s">
        <v>82</v>
      </c>
      <c r="H5" s="112" t="s">
        <v>123</v>
      </c>
      <c r="I5" s="112" t="s">
        <v>82</v>
      </c>
      <c r="J5" s="112" t="s">
        <v>123</v>
      </c>
      <c r="K5" s="112" t="s">
        <v>82</v>
      </c>
      <c r="L5" s="112" t="s">
        <v>123</v>
      </c>
      <c r="M5" s="112" t="s">
        <v>91</v>
      </c>
      <c r="N5" s="112" t="s">
        <v>123</v>
      </c>
    </row>
    <row r="6" spans="1:14" ht="12.75" customHeight="1" x14ac:dyDescent="0.3">
      <c r="A6" s="142">
        <v>1</v>
      </c>
      <c r="B6" s="113" t="s">
        <v>6</v>
      </c>
      <c r="C6" s="203"/>
      <c r="D6" s="204"/>
      <c r="E6" s="205">
        <v>711</v>
      </c>
      <c r="F6" s="205">
        <v>10671.43</v>
      </c>
      <c r="G6" s="205">
        <v>290</v>
      </c>
      <c r="H6" s="205">
        <v>4109.29</v>
      </c>
      <c r="I6" s="205">
        <v>0</v>
      </c>
      <c r="J6" s="205">
        <v>0</v>
      </c>
      <c r="K6" s="206">
        <f>'Pri Sec_outstanding_6'!E6</f>
        <v>4520</v>
      </c>
      <c r="L6" s="206">
        <f>'Pri Sec_outstanding_6'!F6</f>
        <v>21488.26000000002</v>
      </c>
      <c r="M6" s="206">
        <v>2012</v>
      </c>
      <c r="N6" s="206">
        <v>14869.810000000003</v>
      </c>
    </row>
    <row r="7" spans="1:14" ht="12.75" customHeight="1" x14ac:dyDescent="0.3">
      <c r="A7" s="142">
        <v>2</v>
      </c>
      <c r="B7" s="113" t="s">
        <v>7</v>
      </c>
      <c r="C7" s="203"/>
      <c r="D7" s="204"/>
      <c r="E7" s="205">
        <v>1250</v>
      </c>
      <c r="F7" s="205">
        <v>8522.9</v>
      </c>
      <c r="G7" s="205">
        <v>645</v>
      </c>
      <c r="H7" s="205">
        <v>3724.7199999999989</v>
      </c>
      <c r="I7" s="205">
        <v>0</v>
      </c>
      <c r="J7" s="205">
        <v>0</v>
      </c>
      <c r="K7" s="206">
        <f>'Pri Sec_outstanding_6'!E7</f>
        <v>6898</v>
      </c>
      <c r="L7" s="206">
        <f>'Pri Sec_outstanding_6'!F7</f>
        <v>19771.600000000002</v>
      </c>
      <c r="M7" s="206">
        <v>3005</v>
      </c>
      <c r="N7" s="206">
        <v>10112.150000000003</v>
      </c>
    </row>
    <row r="8" spans="1:14" ht="12.75" customHeight="1" x14ac:dyDescent="0.3">
      <c r="A8" s="142">
        <v>3</v>
      </c>
      <c r="B8" s="113" t="s">
        <v>8</v>
      </c>
      <c r="C8" s="203"/>
      <c r="D8" s="204"/>
      <c r="E8" s="205">
        <v>368</v>
      </c>
      <c r="F8" s="205">
        <v>3203.1200000000008</v>
      </c>
      <c r="G8" s="205">
        <v>153</v>
      </c>
      <c r="H8" s="205">
        <v>1196.5499999999997</v>
      </c>
      <c r="I8" s="205">
        <v>0</v>
      </c>
      <c r="J8" s="205">
        <v>0</v>
      </c>
      <c r="K8" s="206">
        <f>'Pri Sec_outstanding_6'!E8</f>
        <v>1602</v>
      </c>
      <c r="L8" s="206">
        <f>'Pri Sec_outstanding_6'!F8</f>
        <v>6718.050000000002</v>
      </c>
      <c r="M8" s="206">
        <v>750</v>
      </c>
      <c r="N8" s="206">
        <v>5596.569999999997</v>
      </c>
    </row>
    <row r="9" spans="1:14" ht="12.75" customHeight="1" x14ac:dyDescent="0.3">
      <c r="A9" s="142">
        <v>4</v>
      </c>
      <c r="B9" s="113" t="s">
        <v>9</v>
      </c>
      <c r="C9" s="203"/>
      <c r="D9" s="204"/>
      <c r="E9" s="205">
        <v>994</v>
      </c>
      <c r="F9" s="205">
        <v>9644.6799999999948</v>
      </c>
      <c r="G9" s="205">
        <v>400</v>
      </c>
      <c r="H9" s="205">
        <v>4051.6299999999987</v>
      </c>
      <c r="I9" s="205">
        <v>0</v>
      </c>
      <c r="J9" s="205">
        <v>0</v>
      </c>
      <c r="K9" s="206">
        <f>'Pri Sec_outstanding_6'!E9</f>
        <v>5339</v>
      </c>
      <c r="L9" s="206">
        <f>'Pri Sec_outstanding_6'!F9</f>
        <v>20996.560000000005</v>
      </c>
      <c r="M9" s="206">
        <v>2190</v>
      </c>
      <c r="N9" s="206">
        <v>11608.160000000002</v>
      </c>
    </row>
    <row r="10" spans="1:14" ht="12.75" customHeight="1" x14ac:dyDescent="0.3">
      <c r="A10" s="142">
        <v>5</v>
      </c>
      <c r="B10" s="113" t="s">
        <v>10</v>
      </c>
      <c r="C10" s="203"/>
      <c r="D10" s="204"/>
      <c r="E10" s="205">
        <v>789</v>
      </c>
      <c r="F10" s="205">
        <v>5947.170000000001</v>
      </c>
      <c r="G10" s="205">
        <v>304</v>
      </c>
      <c r="H10" s="205">
        <v>2139.0199999999995</v>
      </c>
      <c r="I10" s="205">
        <v>0</v>
      </c>
      <c r="J10" s="205">
        <v>0</v>
      </c>
      <c r="K10" s="206">
        <f>'Pri Sec_outstanding_6'!E10</f>
        <v>6068</v>
      </c>
      <c r="L10" s="206">
        <f>'Pri Sec_outstanding_6'!F10</f>
        <v>25819.360000000001</v>
      </c>
      <c r="M10" s="206">
        <v>2271</v>
      </c>
      <c r="N10" s="206">
        <v>9242.7400000000034</v>
      </c>
    </row>
    <row r="11" spans="1:14" ht="12.75" customHeight="1" x14ac:dyDescent="0.3">
      <c r="A11" s="142">
        <v>6</v>
      </c>
      <c r="B11" s="113" t="s">
        <v>11</v>
      </c>
      <c r="C11" s="203"/>
      <c r="D11" s="204"/>
      <c r="E11" s="205">
        <v>73</v>
      </c>
      <c r="F11" s="205">
        <v>928.53999999999985</v>
      </c>
      <c r="G11" s="205">
        <v>33</v>
      </c>
      <c r="H11" s="205">
        <v>324.13999999999993</v>
      </c>
      <c r="I11" s="205">
        <v>0</v>
      </c>
      <c r="J11" s="205">
        <v>0</v>
      </c>
      <c r="K11" s="206">
        <f>'Pri Sec_outstanding_6'!E11</f>
        <v>916</v>
      </c>
      <c r="L11" s="206">
        <f>'Pri Sec_outstanding_6'!F11</f>
        <v>3843.1899999999991</v>
      </c>
      <c r="M11" s="206">
        <v>465</v>
      </c>
      <c r="N11" s="206">
        <v>2555.4299999999998</v>
      </c>
    </row>
    <row r="12" spans="1:14" ht="12.75" customHeight="1" x14ac:dyDescent="0.3">
      <c r="A12" s="142">
        <v>7</v>
      </c>
      <c r="B12" s="113" t="s">
        <v>12</v>
      </c>
      <c r="C12" s="203"/>
      <c r="D12" s="204"/>
      <c r="E12" s="205">
        <v>50</v>
      </c>
      <c r="F12" s="205">
        <v>734.26000000000022</v>
      </c>
      <c r="G12" s="205">
        <v>19</v>
      </c>
      <c r="H12" s="205">
        <v>346.46000000000009</v>
      </c>
      <c r="I12" s="205">
        <v>0</v>
      </c>
      <c r="J12" s="205">
        <v>0</v>
      </c>
      <c r="K12" s="206">
        <f>'Pri Sec_outstanding_6'!E12</f>
        <v>284</v>
      </c>
      <c r="L12" s="206">
        <f>'Pri Sec_outstanding_6'!F12</f>
        <v>989</v>
      </c>
      <c r="M12" s="206">
        <v>121</v>
      </c>
      <c r="N12" s="206">
        <v>598.71</v>
      </c>
    </row>
    <row r="13" spans="1:14" ht="12.75" customHeight="1" x14ac:dyDescent="0.3">
      <c r="A13" s="142">
        <v>8</v>
      </c>
      <c r="B13" s="113" t="s">
        <v>967</v>
      </c>
      <c r="C13" s="203"/>
      <c r="D13" s="204"/>
      <c r="E13" s="205">
        <v>34</v>
      </c>
      <c r="F13" s="205">
        <v>308.33000000000004</v>
      </c>
      <c r="G13" s="205">
        <v>14</v>
      </c>
      <c r="H13" s="205">
        <v>118.88000000000001</v>
      </c>
      <c r="I13" s="205">
        <v>0</v>
      </c>
      <c r="J13" s="205">
        <v>0</v>
      </c>
      <c r="K13" s="206">
        <f>'Pri Sec_outstanding_6'!E13</f>
        <v>162</v>
      </c>
      <c r="L13" s="206">
        <f>'Pri Sec_outstanding_6'!F13</f>
        <v>531.48</v>
      </c>
      <c r="M13" s="206">
        <v>70</v>
      </c>
      <c r="N13" s="206">
        <v>456.2</v>
      </c>
    </row>
    <row r="14" spans="1:14" ht="12.75" customHeight="1" x14ac:dyDescent="0.3">
      <c r="A14" s="142">
        <v>9</v>
      </c>
      <c r="B14" s="113" t="s">
        <v>13</v>
      </c>
      <c r="C14" s="203"/>
      <c r="D14" s="204"/>
      <c r="E14" s="205">
        <v>791</v>
      </c>
      <c r="F14" s="205">
        <v>8108.2999999999984</v>
      </c>
      <c r="G14" s="205">
        <v>311</v>
      </c>
      <c r="H14" s="205">
        <v>3547.8</v>
      </c>
      <c r="I14" s="205">
        <v>0</v>
      </c>
      <c r="J14" s="205">
        <v>0</v>
      </c>
      <c r="K14" s="206">
        <f>'Pri Sec_outstanding_6'!E14</f>
        <v>6425</v>
      </c>
      <c r="L14" s="206">
        <f>'Pri Sec_outstanding_6'!F14</f>
        <v>25234.42</v>
      </c>
      <c r="M14" s="206">
        <v>2579</v>
      </c>
      <c r="N14" s="206">
        <v>16212.309999999998</v>
      </c>
    </row>
    <row r="15" spans="1:14" ht="12.75" customHeight="1" x14ac:dyDescent="0.3">
      <c r="A15" s="142">
        <v>10</v>
      </c>
      <c r="B15" s="113" t="s">
        <v>14</v>
      </c>
      <c r="C15" s="203"/>
      <c r="D15" s="204"/>
      <c r="E15" s="205">
        <v>6285</v>
      </c>
      <c r="F15" s="205">
        <v>29630.559999999987</v>
      </c>
      <c r="G15" s="205">
        <v>2394</v>
      </c>
      <c r="H15" s="205">
        <v>12182.199999999992</v>
      </c>
      <c r="I15" s="205">
        <v>0</v>
      </c>
      <c r="J15" s="205">
        <v>0</v>
      </c>
      <c r="K15" s="206">
        <f>'Pri Sec_outstanding_6'!E15</f>
        <v>28065</v>
      </c>
      <c r="L15" s="206">
        <f>'Pri Sec_outstanding_6'!F15</f>
        <v>113892.30000000005</v>
      </c>
      <c r="M15" s="206">
        <v>11477</v>
      </c>
      <c r="N15" s="206">
        <v>67961.309999999983</v>
      </c>
    </row>
    <row r="16" spans="1:14" ht="12.75" customHeight="1" x14ac:dyDescent="0.3">
      <c r="A16" s="142">
        <v>11</v>
      </c>
      <c r="B16" s="113" t="s">
        <v>15</v>
      </c>
      <c r="C16" s="203"/>
      <c r="D16" s="204"/>
      <c r="E16" s="205">
        <v>184</v>
      </c>
      <c r="F16" s="205">
        <v>1607.7999999999997</v>
      </c>
      <c r="G16" s="205">
        <v>68</v>
      </c>
      <c r="H16" s="205">
        <v>666.17</v>
      </c>
      <c r="I16" s="205">
        <v>0</v>
      </c>
      <c r="J16" s="205">
        <v>0</v>
      </c>
      <c r="K16" s="206">
        <f>'Pri Sec_outstanding_6'!E16</f>
        <v>1298</v>
      </c>
      <c r="L16" s="206">
        <f>'Pri Sec_outstanding_6'!F16</f>
        <v>3522.2999999999993</v>
      </c>
      <c r="M16" s="206">
        <v>552</v>
      </c>
      <c r="N16" s="206">
        <v>2095.04</v>
      </c>
    </row>
    <row r="17" spans="1:14" ht="12.75" customHeight="1" x14ac:dyDescent="0.3">
      <c r="A17" s="142">
        <v>12</v>
      </c>
      <c r="B17" s="113" t="s">
        <v>16</v>
      </c>
      <c r="C17" s="203"/>
      <c r="D17" s="204"/>
      <c r="E17" s="205">
        <v>816</v>
      </c>
      <c r="F17" s="205">
        <v>12067.509999999993</v>
      </c>
      <c r="G17" s="205">
        <v>344</v>
      </c>
      <c r="H17" s="205">
        <v>5313.77</v>
      </c>
      <c r="I17" s="205">
        <v>0</v>
      </c>
      <c r="J17" s="205">
        <v>0</v>
      </c>
      <c r="K17" s="206">
        <f>'Pri Sec_outstanding_6'!E17</f>
        <v>4299</v>
      </c>
      <c r="L17" s="206">
        <f>'Pri Sec_outstanding_6'!F17</f>
        <v>15790.130000000005</v>
      </c>
      <c r="M17" s="206">
        <v>2134</v>
      </c>
      <c r="N17" s="206">
        <v>17251.380000000005</v>
      </c>
    </row>
    <row r="18" spans="1:14" s="132" customFormat="1" ht="12.75" customHeight="1" x14ac:dyDescent="0.3">
      <c r="A18" s="134"/>
      <c r="B18" s="120" t="s">
        <v>17</v>
      </c>
      <c r="C18" s="169"/>
      <c r="D18" s="207"/>
      <c r="E18" s="208">
        <f>SUM(E6:E17)</f>
        <v>12345</v>
      </c>
      <c r="F18" s="208">
        <f>SUM(F6:F17)</f>
        <v>91374.599999999977</v>
      </c>
      <c r="G18" s="208">
        <f t="shared" ref="G18:N18" si="0">SUM(G6:G17)</f>
        <v>4975</v>
      </c>
      <c r="H18" s="208">
        <f t="shared" si="0"/>
        <v>37720.62999999999</v>
      </c>
      <c r="I18" s="208">
        <f t="shared" si="0"/>
        <v>0</v>
      </c>
      <c r="J18" s="208">
        <f t="shared" si="0"/>
        <v>0</v>
      </c>
      <c r="K18" s="214">
        <f>'Pri Sec_outstanding_6'!E18</f>
        <v>65876</v>
      </c>
      <c r="L18" s="214">
        <f>'Pri Sec_outstanding_6'!F18</f>
        <v>258596.65000000008</v>
      </c>
      <c r="M18" s="208">
        <f t="shared" si="0"/>
        <v>27626</v>
      </c>
      <c r="N18" s="208">
        <f t="shared" si="0"/>
        <v>158559.81</v>
      </c>
    </row>
    <row r="19" spans="1:14" ht="12.75" customHeight="1" x14ac:dyDescent="0.3">
      <c r="A19" s="142">
        <v>13</v>
      </c>
      <c r="B19" s="113" t="s">
        <v>18</v>
      </c>
      <c r="C19" s="203"/>
      <c r="D19" s="204"/>
      <c r="E19" s="205">
        <v>1386</v>
      </c>
      <c r="F19" s="205">
        <v>23085.849999999991</v>
      </c>
      <c r="G19" s="205">
        <v>528</v>
      </c>
      <c r="H19" s="205">
        <v>8812.5199999999986</v>
      </c>
      <c r="I19" s="205"/>
      <c r="J19" s="205"/>
      <c r="K19" s="206">
        <f>'Pri Sec_outstanding_6'!E19</f>
        <v>1011</v>
      </c>
      <c r="L19" s="206">
        <f>'Pri Sec_outstanding_6'!F19</f>
        <v>5128.07</v>
      </c>
      <c r="M19" s="206">
        <v>528</v>
      </c>
      <c r="N19" s="206">
        <v>6382.9699999999993</v>
      </c>
    </row>
    <row r="20" spans="1:14" ht="12.75" customHeight="1" x14ac:dyDescent="0.3">
      <c r="A20" s="142">
        <v>14</v>
      </c>
      <c r="B20" s="113" t="s">
        <v>19</v>
      </c>
      <c r="C20" s="203"/>
      <c r="D20" s="204"/>
      <c r="E20" s="205">
        <v>0</v>
      </c>
      <c r="F20" s="205">
        <v>0</v>
      </c>
      <c r="G20" s="205">
        <v>0</v>
      </c>
      <c r="H20" s="205">
        <v>0</v>
      </c>
      <c r="I20" s="205"/>
      <c r="J20" s="205"/>
      <c r="K20" s="206">
        <f>'Pri Sec_outstanding_6'!E20</f>
        <v>0</v>
      </c>
      <c r="L20" s="206">
        <f>'Pri Sec_outstanding_6'!F20</f>
        <v>0</v>
      </c>
      <c r="M20" s="206">
        <v>0</v>
      </c>
      <c r="N20" s="206">
        <v>0</v>
      </c>
    </row>
    <row r="21" spans="1:14" ht="12.75" customHeight="1" x14ac:dyDescent="0.3">
      <c r="A21" s="142">
        <v>15</v>
      </c>
      <c r="B21" s="113" t="s">
        <v>20</v>
      </c>
      <c r="C21" s="203"/>
      <c r="D21" s="204"/>
      <c r="E21" s="205">
        <v>0</v>
      </c>
      <c r="F21" s="205">
        <v>0</v>
      </c>
      <c r="G21" s="205">
        <v>0</v>
      </c>
      <c r="H21" s="205">
        <v>0</v>
      </c>
      <c r="I21" s="205"/>
      <c r="J21" s="205"/>
      <c r="K21" s="206">
        <f>'Pri Sec_outstanding_6'!E21</f>
        <v>0</v>
      </c>
      <c r="L21" s="206">
        <f>'Pri Sec_outstanding_6'!F21</f>
        <v>0</v>
      </c>
      <c r="M21" s="206">
        <v>0</v>
      </c>
      <c r="N21" s="206">
        <v>0</v>
      </c>
    </row>
    <row r="22" spans="1:14" ht="12.75" customHeight="1" x14ac:dyDescent="0.3">
      <c r="A22" s="142">
        <v>16</v>
      </c>
      <c r="B22" s="209" t="s">
        <v>21</v>
      </c>
      <c r="C22" s="210"/>
      <c r="D22" s="211"/>
      <c r="E22" s="212">
        <v>1</v>
      </c>
      <c r="F22" s="212">
        <v>170</v>
      </c>
      <c r="G22" s="212">
        <v>0</v>
      </c>
      <c r="H22" s="212">
        <v>0</v>
      </c>
      <c r="I22" s="212"/>
      <c r="J22" s="212"/>
      <c r="K22" s="206">
        <f>'Pri Sec_outstanding_6'!E22</f>
        <v>0</v>
      </c>
      <c r="L22" s="206">
        <f>'Pri Sec_outstanding_6'!F22</f>
        <v>0</v>
      </c>
      <c r="M22" s="213">
        <v>0</v>
      </c>
      <c r="N22" s="213">
        <v>0</v>
      </c>
    </row>
    <row r="23" spans="1:14" ht="12.75" customHeight="1" x14ac:dyDescent="0.3">
      <c r="A23" s="142">
        <v>17</v>
      </c>
      <c r="B23" s="209" t="s">
        <v>22</v>
      </c>
      <c r="C23" s="210"/>
      <c r="D23" s="211"/>
      <c r="E23" s="212">
        <v>13</v>
      </c>
      <c r="F23" s="212">
        <v>30.490000000000002</v>
      </c>
      <c r="G23" s="212">
        <v>7</v>
      </c>
      <c r="H23" s="212">
        <v>14.55</v>
      </c>
      <c r="I23" s="212"/>
      <c r="J23" s="212"/>
      <c r="K23" s="206">
        <f>'Pri Sec_outstanding_6'!E23</f>
        <v>0</v>
      </c>
      <c r="L23" s="206">
        <f>'Pri Sec_outstanding_6'!F23</f>
        <v>0</v>
      </c>
      <c r="M23" s="213">
        <v>6</v>
      </c>
      <c r="N23" s="213">
        <v>10.030000000000001</v>
      </c>
    </row>
    <row r="24" spans="1:14" ht="12.75" customHeight="1" x14ac:dyDescent="0.3">
      <c r="A24" s="142">
        <v>18</v>
      </c>
      <c r="B24" s="113" t="s">
        <v>850</v>
      </c>
      <c r="C24" s="203"/>
      <c r="D24" s="204"/>
      <c r="E24" s="205">
        <v>1</v>
      </c>
      <c r="F24" s="205">
        <v>4</v>
      </c>
      <c r="G24" s="205">
        <v>1</v>
      </c>
      <c r="H24" s="205">
        <v>4</v>
      </c>
      <c r="I24" s="205"/>
      <c r="J24" s="205"/>
      <c r="K24" s="206">
        <f>'Pri Sec_outstanding_6'!E24</f>
        <v>3</v>
      </c>
      <c r="L24" s="206">
        <f>'Pri Sec_outstanding_6'!F24</f>
        <v>6.82</v>
      </c>
      <c r="M24" s="206">
        <v>1</v>
      </c>
      <c r="N24" s="206">
        <v>1</v>
      </c>
    </row>
    <row r="25" spans="1:14" ht="12.75" customHeight="1" x14ac:dyDescent="0.3">
      <c r="A25" s="142">
        <v>19</v>
      </c>
      <c r="B25" s="113" t="s">
        <v>24</v>
      </c>
      <c r="C25" s="203"/>
      <c r="D25" s="204"/>
      <c r="E25" s="205">
        <v>0</v>
      </c>
      <c r="F25" s="205">
        <v>0</v>
      </c>
      <c r="G25" s="205">
        <v>0</v>
      </c>
      <c r="H25" s="205">
        <v>0</v>
      </c>
      <c r="I25" s="205"/>
      <c r="J25" s="205"/>
      <c r="K25" s="206">
        <f>'Pri Sec_outstanding_6'!E25</f>
        <v>7</v>
      </c>
      <c r="L25" s="206">
        <f>'Pri Sec_outstanding_6'!F25</f>
        <v>20.239999999999998</v>
      </c>
      <c r="M25" s="206">
        <v>7</v>
      </c>
      <c r="N25" s="206">
        <v>51.029999999999994</v>
      </c>
    </row>
    <row r="26" spans="1:14" ht="12.75" customHeight="1" x14ac:dyDescent="0.3">
      <c r="A26" s="142">
        <v>20</v>
      </c>
      <c r="B26" s="113" t="s">
        <v>25</v>
      </c>
      <c r="C26" s="203"/>
      <c r="D26" s="204"/>
      <c r="E26" s="205">
        <v>0</v>
      </c>
      <c r="F26" s="205">
        <v>0</v>
      </c>
      <c r="G26" s="205">
        <v>0</v>
      </c>
      <c r="H26" s="205">
        <v>0</v>
      </c>
      <c r="I26" s="205"/>
      <c r="J26" s="205"/>
      <c r="K26" s="206">
        <f>'Pri Sec_outstanding_6'!E26</f>
        <v>928</v>
      </c>
      <c r="L26" s="206">
        <f>'Pri Sec_outstanding_6'!F26</f>
        <v>2145.1000000000004</v>
      </c>
      <c r="M26" s="206">
        <v>0</v>
      </c>
      <c r="N26" s="206">
        <v>0</v>
      </c>
    </row>
    <row r="27" spans="1:14" ht="12.75" customHeight="1" x14ac:dyDescent="0.3">
      <c r="A27" s="142">
        <v>21</v>
      </c>
      <c r="B27" s="113" t="s">
        <v>26</v>
      </c>
      <c r="C27" s="203"/>
      <c r="D27" s="204"/>
      <c r="E27" s="205">
        <v>91</v>
      </c>
      <c r="F27" s="205">
        <v>3118.1</v>
      </c>
      <c r="G27" s="205">
        <v>47</v>
      </c>
      <c r="H27" s="205">
        <v>1877.42</v>
      </c>
      <c r="I27" s="205"/>
      <c r="J27" s="205"/>
      <c r="K27" s="206">
        <f>'Pri Sec_outstanding_6'!E27</f>
        <v>554</v>
      </c>
      <c r="L27" s="206">
        <f>'Pri Sec_outstanding_6'!F27</f>
        <v>5210.8999999999996</v>
      </c>
      <c r="M27" s="206">
        <v>310</v>
      </c>
      <c r="N27" s="206">
        <v>3097.55</v>
      </c>
    </row>
    <row r="28" spans="1:14" ht="12.75" customHeight="1" x14ac:dyDescent="0.3">
      <c r="A28" s="142">
        <v>22</v>
      </c>
      <c r="B28" s="113" t="s">
        <v>27</v>
      </c>
      <c r="C28" s="204"/>
      <c r="D28" s="204"/>
      <c r="E28" s="206">
        <v>0</v>
      </c>
      <c r="F28" s="206">
        <v>0</v>
      </c>
      <c r="G28" s="206">
        <v>0</v>
      </c>
      <c r="H28" s="206">
        <v>0</v>
      </c>
      <c r="I28" s="206"/>
      <c r="J28" s="206"/>
      <c r="K28" s="206">
        <f>'Pri Sec_outstanding_6'!E28</f>
        <v>712</v>
      </c>
      <c r="L28" s="206">
        <f>'Pri Sec_outstanding_6'!F28</f>
        <v>2998.2099999999996</v>
      </c>
      <c r="M28" s="206">
        <v>320</v>
      </c>
      <c r="N28" s="206">
        <v>1262.1500000000001</v>
      </c>
    </row>
    <row r="29" spans="1:14" ht="12.75" customHeight="1" x14ac:dyDescent="0.3">
      <c r="A29" s="142">
        <v>23</v>
      </c>
      <c r="B29" s="113" t="s">
        <v>999</v>
      </c>
      <c r="C29" s="204"/>
      <c r="D29" s="204"/>
      <c r="E29" s="206">
        <v>0</v>
      </c>
      <c r="F29" s="206">
        <v>0</v>
      </c>
      <c r="G29" s="206">
        <v>0</v>
      </c>
      <c r="H29" s="206">
        <v>0</v>
      </c>
      <c r="I29" s="206"/>
      <c r="J29" s="206"/>
      <c r="K29" s="206">
        <f>'Pri Sec_outstanding_6'!E29</f>
        <v>0</v>
      </c>
      <c r="L29" s="206">
        <f>'Pri Sec_outstanding_6'!F29</f>
        <v>0</v>
      </c>
      <c r="M29" s="206">
        <v>0</v>
      </c>
      <c r="N29" s="206">
        <v>0</v>
      </c>
    </row>
    <row r="30" spans="1:14" ht="12.75" customHeight="1" x14ac:dyDescent="0.3">
      <c r="A30" s="142">
        <v>24</v>
      </c>
      <c r="B30" s="113" t="s">
        <v>29</v>
      </c>
      <c r="C30" s="204"/>
      <c r="D30" s="204"/>
      <c r="E30" s="206">
        <v>0</v>
      </c>
      <c r="F30" s="206">
        <v>0</v>
      </c>
      <c r="G30" s="206">
        <v>0</v>
      </c>
      <c r="H30" s="206">
        <v>0</v>
      </c>
      <c r="I30" s="206"/>
      <c r="J30" s="206"/>
      <c r="K30" s="206">
        <f>'Pri Sec_outstanding_6'!E30</f>
        <v>0</v>
      </c>
      <c r="L30" s="206">
        <f>'Pri Sec_outstanding_6'!F30</f>
        <v>0</v>
      </c>
      <c r="M30" s="206">
        <v>0</v>
      </c>
      <c r="N30" s="206">
        <v>0</v>
      </c>
    </row>
    <row r="31" spans="1:14" ht="12.75" customHeight="1" x14ac:dyDescent="0.3">
      <c r="A31" s="142">
        <v>25</v>
      </c>
      <c r="B31" s="113" t="s">
        <v>30</v>
      </c>
      <c r="C31" s="204"/>
      <c r="D31" s="204"/>
      <c r="E31" s="206">
        <v>1</v>
      </c>
      <c r="F31" s="206">
        <v>5.16</v>
      </c>
      <c r="G31" s="206">
        <v>1</v>
      </c>
      <c r="H31" s="206">
        <v>5.16</v>
      </c>
      <c r="I31" s="206"/>
      <c r="J31" s="206"/>
      <c r="K31" s="206">
        <f>'Pri Sec_outstanding_6'!E31</f>
        <v>10</v>
      </c>
      <c r="L31" s="206">
        <f>'Pri Sec_outstanding_6'!F31</f>
        <v>32.18</v>
      </c>
      <c r="M31" s="206">
        <v>5</v>
      </c>
      <c r="N31" s="206">
        <v>17.440000000000001</v>
      </c>
    </row>
    <row r="32" spans="1:14" ht="12.75" customHeight="1" x14ac:dyDescent="0.3">
      <c r="A32" s="142">
        <v>26</v>
      </c>
      <c r="B32" s="113" t="s">
        <v>31</v>
      </c>
      <c r="C32" s="204"/>
      <c r="D32" s="204"/>
      <c r="E32" s="206">
        <v>0</v>
      </c>
      <c r="F32" s="206">
        <v>0</v>
      </c>
      <c r="G32" s="206">
        <v>0</v>
      </c>
      <c r="H32" s="206">
        <v>0</v>
      </c>
      <c r="I32" s="206"/>
      <c r="J32" s="206"/>
      <c r="K32" s="206">
        <f>'Pri Sec_outstanding_6'!E32</f>
        <v>7</v>
      </c>
      <c r="L32" s="206">
        <f>'Pri Sec_outstanding_6'!F32</f>
        <v>20.399999999999999</v>
      </c>
      <c r="M32" s="206">
        <v>0</v>
      </c>
      <c r="N32" s="206">
        <v>36.380000000000003</v>
      </c>
    </row>
    <row r="33" spans="1:14" ht="12.75" customHeight="1" x14ac:dyDescent="0.3">
      <c r="A33" s="142">
        <v>27</v>
      </c>
      <c r="B33" s="113" t="s">
        <v>32</v>
      </c>
      <c r="C33" s="204"/>
      <c r="D33" s="204"/>
      <c r="E33" s="206">
        <v>0</v>
      </c>
      <c r="F33" s="206">
        <v>0</v>
      </c>
      <c r="G33" s="206">
        <v>0</v>
      </c>
      <c r="H33" s="206">
        <v>0</v>
      </c>
      <c r="I33" s="206"/>
      <c r="J33" s="206"/>
      <c r="K33" s="206">
        <f>'Pri Sec_outstanding_6'!E33</f>
        <v>0</v>
      </c>
      <c r="L33" s="206">
        <f>'Pri Sec_outstanding_6'!F33</f>
        <v>0</v>
      </c>
      <c r="M33" s="206">
        <v>0</v>
      </c>
      <c r="N33" s="206">
        <v>0</v>
      </c>
    </row>
    <row r="34" spans="1:14" ht="12.75" customHeight="1" x14ac:dyDescent="0.3">
      <c r="A34" s="142">
        <v>28</v>
      </c>
      <c r="B34" s="113" t="s">
        <v>33</v>
      </c>
      <c r="C34" s="204"/>
      <c r="D34" s="204"/>
      <c r="E34" s="206">
        <v>0</v>
      </c>
      <c r="F34" s="206">
        <v>0</v>
      </c>
      <c r="G34" s="206">
        <v>0</v>
      </c>
      <c r="H34" s="206">
        <v>0</v>
      </c>
      <c r="I34" s="206"/>
      <c r="J34" s="206"/>
      <c r="K34" s="206">
        <f>'Pri Sec_outstanding_6'!E34</f>
        <v>0</v>
      </c>
      <c r="L34" s="206">
        <f>'Pri Sec_outstanding_6'!F34</f>
        <v>0</v>
      </c>
      <c r="M34" s="206">
        <v>0</v>
      </c>
      <c r="N34" s="206">
        <v>0</v>
      </c>
    </row>
    <row r="35" spans="1:14" ht="12.75" customHeight="1" x14ac:dyDescent="0.3">
      <c r="A35" s="142">
        <v>29</v>
      </c>
      <c r="B35" s="113" t="s">
        <v>34</v>
      </c>
      <c r="C35" s="204"/>
      <c r="D35" s="204"/>
      <c r="E35" s="206">
        <v>0</v>
      </c>
      <c r="F35" s="206">
        <v>0</v>
      </c>
      <c r="G35" s="206">
        <v>0</v>
      </c>
      <c r="H35" s="206">
        <v>0</v>
      </c>
      <c r="I35" s="206"/>
      <c r="J35" s="206"/>
      <c r="K35" s="206">
        <f>'Pri Sec_outstanding_6'!E35</f>
        <v>0</v>
      </c>
      <c r="L35" s="206">
        <f>'Pri Sec_outstanding_6'!F35</f>
        <v>0</v>
      </c>
      <c r="M35" s="206">
        <v>0</v>
      </c>
      <c r="N35" s="206">
        <v>0</v>
      </c>
    </row>
    <row r="36" spans="1:14" ht="12.75" customHeight="1" x14ac:dyDescent="0.3">
      <c r="A36" s="142">
        <v>30</v>
      </c>
      <c r="B36" s="113" t="s">
        <v>35</v>
      </c>
      <c r="C36" s="204"/>
      <c r="D36" s="204"/>
      <c r="E36" s="206">
        <v>2</v>
      </c>
      <c r="F36" s="206">
        <v>30</v>
      </c>
      <c r="G36" s="206">
        <v>0</v>
      </c>
      <c r="H36" s="206">
        <v>0</v>
      </c>
      <c r="I36" s="206"/>
      <c r="J36" s="206"/>
      <c r="K36" s="206">
        <f>'Pri Sec_outstanding_6'!E36</f>
        <v>0</v>
      </c>
      <c r="L36" s="206">
        <f>'Pri Sec_outstanding_6'!F36</f>
        <v>0</v>
      </c>
      <c r="M36" s="206">
        <v>0</v>
      </c>
      <c r="N36" s="206">
        <v>0</v>
      </c>
    </row>
    <row r="37" spans="1:14" ht="12.75" customHeight="1" x14ac:dyDescent="0.3">
      <c r="A37" s="142">
        <v>31</v>
      </c>
      <c r="B37" s="113" t="s">
        <v>36</v>
      </c>
      <c r="C37" s="204"/>
      <c r="D37" s="204"/>
      <c r="E37" s="206">
        <v>0</v>
      </c>
      <c r="F37" s="206">
        <v>0</v>
      </c>
      <c r="G37" s="206">
        <v>0</v>
      </c>
      <c r="H37" s="206">
        <v>0</v>
      </c>
      <c r="I37" s="206"/>
      <c r="J37" s="206"/>
      <c r="K37" s="206">
        <f>'Pri Sec_outstanding_6'!E37</f>
        <v>5</v>
      </c>
      <c r="L37" s="206">
        <f>'Pri Sec_outstanding_6'!F37</f>
        <v>47.56</v>
      </c>
      <c r="M37" s="206">
        <v>0</v>
      </c>
      <c r="N37" s="206">
        <v>0</v>
      </c>
    </row>
    <row r="38" spans="1:14" ht="12.75" customHeight="1" x14ac:dyDescent="0.3">
      <c r="A38" s="142">
        <v>32</v>
      </c>
      <c r="B38" s="113" t="s">
        <v>1000</v>
      </c>
      <c r="C38" s="204"/>
      <c r="D38" s="204"/>
      <c r="E38" s="206">
        <v>0</v>
      </c>
      <c r="F38" s="206">
        <v>0</v>
      </c>
      <c r="G38" s="206">
        <v>0</v>
      </c>
      <c r="H38" s="206">
        <v>0</v>
      </c>
      <c r="I38" s="206"/>
      <c r="J38" s="206"/>
      <c r="K38" s="206">
        <f>'Pri Sec_outstanding_6'!E38</f>
        <v>0</v>
      </c>
      <c r="L38" s="206">
        <f>'Pri Sec_outstanding_6'!F38</f>
        <v>0</v>
      </c>
      <c r="M38" s="206">
        <v>0</v>
      </c>
      <c r="N38" s="206">
        <v>0</v>
      </c>
    </row>
    <row r="39" spans="1:14" ht="12.75" customHeight="1" x14ac:dyDescent="0.3">
      <c r="A39" s="142">
        <v>33</v>
      </c>
      <c r="B39" s="113" t="s">
        <v>39</v>
      </c>
      <c r="C39" s="204"/>
      <c r="D39" s="204"/>
      <c r="E39" s="206">
        <v>64</v>
      </c>
      <c r="F39" s="206">
        <v>938.34999999999991</v>
      </c>
      <c r="G39" s="206">
        <v>18</v>
      </c>
      <c r="H39" s="206">
        <v>173.54</v>
      </c>
      <c r="I39" s="206"/>
      <c r="J39" s="206"/>
      <c r="K39" s="206">
        <f>'Pri Sec_outstanding_6'!E39</f>
        <v>23</v>
      </c>
      <c r="L39" s="206">
        <f>'Pri Sec_outstanding_6'!F39</f>
        <v>229.64999999999998</v>
      </c>
      <c r="M39" s="206">
        <v>33</v>
      </c>
      <c r="N39" s="206">
        <v>754.3</v>
      </c>
    </row>
    <row r="40" spans="1:14" s="132" customFormat="1" ht="12.75" customHeight="1" x14ac:dyDescent="0.3">
      <c r="A40" s="134"/>
      <c r="B40" s="120" t="s">
        <v>103</v>
      </c>
      <c r="C40" s="207"/>
      <c r="D40" s="207"/>
      <c r="E40" s="214">
        <f>SUM(E19:E39)</f>
        <v>1559</v>
      </c>
      <c r="F40" s="214">
        <f>SUM(F19:F39)</f>
        <v>27381.94999999999</v>
      </c>
      <c r="G40" s="214">
        <f>SUM(G19:G39)</f>
        <v>602</v>
      </c>
      <c r="H40" s="214">
        <f>SUM(H19:H39)</f>
        <v>10887.189999999999</v>
      </c>
      <c r="I40" s="214"/>
      <c r="J40" s="214"/>
      <c r="K40" s="214">
        <f>'Pri Sec_outstanding_6'!E40</f>
        <v>3260</v>
      </c>
      <c r="L40" s="214">
        <f>'Pri Sec_outstanding_6'!F40</f>
        <v>15839.129999999997</v>
      </c>
      <c r="M40" s="214">
        <f>SUM(M19:M39)</f>
        <v>1210</v>
      </c>
      <c r="N40" s="214">
        <f>SUM(N19:N39)</f>
        <v>11612.849999999997</v>
      </c>
    </row>
    <row r="41" spans="1:14" s="132" customFormat="1" ht="12.75" customHeight="1" x14ac:dyDescent="0.3">
      <c r="A41" s="134"/>
      <c r="B41" s="120" t="s">
        <v>41</v>
      </c>
      <c r="C41" s="207"/>
      <c r="D41" s="207"/>
      <c r="E41" s="214">
        <f>E40+E18</f>
        <v>13904</v>
      </c>
      <c r="F41" s="214">
        <f>F40+F18</f>
        <v>118756.54999999996</v>
      </c>
      <c r="G41" s="214">
        <f>G40+G18</f>
        <v>5577</v>
      </c>
      <c r="H41" s="214">
        <f>H40+H18</f>
        <v>48607.819999999992</v>
      </c>
      <c r="I41" s="214"/>
      <c r="J41" s="214"/>
      <c r="K41" s="214">
        <f>'Pri Sec_outstanding_6'!E41</f>
        <v>69136</v>
      </c>
      <c r="L41" s="214">
        <f>'Pri Sec_outstanding_6'!F41</f>
        <v>274435.78000000009</v>
      </c>
      <c r="M41" s="214">
        <f>M40+M18</f>
        <v>28836</v>
      </c>
      <c r="N41" s="214">
        <f>N40+N18</f>
        <v>170172.66</v>
      </c>
    </row>
    <row r="42" spans="1:14" ht="12.75" customHeight="1" x14ac:dyDescent="0.3">
      <c r="A42" s="142">
        <v>34</v>
      </c>
      <c r="B42" s="113" t="s">
        <v>43</v>
      </c>
      <c r="C42" s="204"/>
      <c r="D42" s="204"/>
      <c r="E42" s="219">
        <v>140</v>
      </c>
      <c r="F42" s="219">
        <v>762.83999999999992</v>
      </c>
      <c r="G42" s="219">
        <v>54</v>
      </c>
      <c r="H42" s="219">
        <v>261.17</v>
      </c>
      <c r="I42" s="219"/>
      <c r="J42" s="219"/>
      <c r="K42" s="206">
        <f>'Pri Sec_outstanding_6'!E42</f>
        <v>1753</v>
      </c>
      <c r="L42" s="206">
        <f>'Pri Sec_outstanding_6'!F42</f>
        <v>4694.6399999999976</v>
      </c>
      <c r="M42" s="219">
        <v>669</v>
      </c>
      <c r="N42" s="206">
        <v>1961.8</v>
      </c>
    </row>
    <row r="43" spans="1:14" s="132" customFormat="1" ht="12.75" customHeight="1" x14ac:dyDescent="0.3">
      <c r="A43" s="134"/>
      <c r="B43" s="120" t="s">
        <v>44</v>
      </c>
      <c r="C43" s="207"/>
      <c r="D43" s="216"/>
      <c r="E43" s="220">
        <f>E42</f>
        <v>140</v>
      </c>
      <c r="F43" s="220">
        <f t="shared" ref="F43:N43" si="1">F42</f>
        <v>762.83999999999992</v>
      </c>
      <c r="G43" s="220">
        <f t="shared" si="1"/>
        <v>54</v>
      </c>
      <c r="H43" s="220">
        <f t="shared" si="1"/>
        <v>261.17</v>
      </c>
      <c r="I43" s="220"/>
      <c r="J43" s="220"/>
      <c r="K43" s="220">
        <f t="shared" si="1"/>
        <v>1753</v>
      </c>
      <c r="L43" s="220">
        <f t="shared" si="1"/>
        <v>4694.6399999999976</v>
      </c>
      <c r="M43" s="220">
        <f t="shared" si="1"/>
        <v>669</v>
      </c>
      <c r="N43" s="220">
        <f t="shared" si="1"/>
        <v>1961.8</v>
      </c>
    </row>
    <row r="44" spans="1:14" ht="12.75" customHeight="1" x14ac:dyDescent="0.3">
      <c r="A44" s="142">
        <v>35</v>
      </c>
      <c r="B44" s="113" t="s">
        <v>45</v>
      </c>
      <c r="C44" s="204"/>
      <c r="D44" s="217"/>
      <c r="E44" s="221">
        <v>2</v>
      </c>
      <c r="F44" s="221">
        <v>9.9</v>
      </c>
      <c r="G44" s="221">
        <v>0</v>
      </c>
      <c r="H44" s="221">
        <v>0</v>
      </c>
      <c r="I44" s="221"/>
      <c r="J44" s="221"/>
      <c r="K44" s="206">
        <f>'Pri Sec_outstanding_6'!E44</f>
        <v>57</v>
      </c>
      <c r="L44" s="206">
        <f>'Pri Sec_outstanding_6'!F44</f>
        <v>107.21</v>
      </c>
      <c r="M44" s="221">
        <v>5</v>
      </c>
      <c r="N44" s="221">
        <v>12.510000000000002</v>
      </c>
    </row>
    <row r="45" spans="1:14" s="132" customFormat="1" ht="12.75" customHeight="1" x14ac:dyDescent="0.3">
      <c r="A45" s="134"/>
      <c r="B45" s="120" t="s">
        <v>46</v>
      </c>
      <c r="C45" s="207"/>
      <c r="D45" s="216"/>
      <c r="E45" s="220">
        <f t="shared" ref="E45:N45" si="2">E44</f>
        <v>2</v>
      </c>
      <c r="F45" s="220">
        <f t="shared" si="2"/>
        <v>9.9</v>
      </c>
      <c r="G45" s="220">
        <f t="shared" si="2"/>
        <v>0</v>
      </c>
      <c r="H45" s="220">
        <f t="shared" si="2"/>
        <v>0</v>
      </c>
      <c r="I45" s="220"/>
      <c r="J45" s="220"/>
      <c r="K45" s="214">
        <f>'Pri Sec_outstanding_6'!E45</f>
        <v>57</v>
      </c>
      <c r="L45" s="214">
        <f>'Pri Sec_outstanding_6'!F45</f>
        <v>107.21</v>
      </c>
      <c r="M45" s="220">
        <f t="shared" si="2"/>
        <v>5</v>
      </c>
      <c r="N45" s="220">
        <f t="shared" si="2"/>
        <v>12.510000000000002</v>
      </c>
    </row>
    <row r="46" spans="1:14" ht="12.75" customHeight="1" x14ac:dyDescent="0.3">
      <c r="A46" s="142">
        <v>36</v>
      </c>
      <c r="B46" s="113" t="s">
        <v>47</v>
      </c>
      <c r="C46" s="204"/>
      <c r="D46" s="217"/>
      <c r="E46" s="221">
        <v>0</v>
      </c>
      <c r="F46" s="221">
        <v>0</v>
      </c>
      <c r="G46" s="221">
        <v>0</v>
      </c>
      <c r="H46" s="221">
        <v>0</v>
      </c>
      <c r="I46" s="221">
        <v>0</v>
      </c>
      <c r="J46" s="221">
        <v>0</v>
      </c>
      <c r="K46" s="206">
        <f>'Pri Sec_outstanding_6'!E46</f>
        <v>0</v>
      </c>
      <c r="L46" s="206">
        <f>'Pri Sec_outstanding_6'!F46</f>
        <v>0</v>
      </c>
      <c r="M46" s="221">
        <v>0</v>
      </c>
      <c r="N46" s="218">
        <v>0</v>
      </c>
    </row>
    <row r="47" spans="1:14" ht="12.75" customHeight="1" x14ac:dyDescent="0.3">
      <c r="A47" s="142">
        <v>37</v>
      </c>
      <c r="B47" s="113" t="s">
        <v>48</v>
      </c>
      <c r="C47" s="204"/>
      <c r="D47" s="217"/>
      <c r="E47" s="221">
        <v>0</v>
      </c>
      <c r="F47" s="222">
        <v>0</v>
      </c>
      <c r="G47" s="221">
        <v>0</v>
      </c>
      <c r="H47" s="222">
        <v>0</v>
      </c>
      <c r="I47" s="221">
        <v>0</v>
      </c>
      <c r="J47" s="221">
        <v>0</v>
      </c>
      <c r="K47" s="206">
        <f>'Pri Sec_outstanding_6'!E47</f>
        <v>0</v>
      </c>
      <c r="L47" s="206">
        <f>'Pri Sec_outstanding_6'!F47</f>
        <v>0</v>
      </c>
      <c r="M47" s="221">
        <v>0</v>
      </c>
      <c r="N47" s="218">
        <v>0</v>
      </c>
    </row>
    <row r="48" spans="1:14" ht="12.75" customHeight="1" x14ac:dyDescent="0.3">
      <c r="A48" s="142">
        <v>38</v>
      </c>
      <c r="B48" s="113" t="s">
        <v>49</v>
      </c>
      <c r="C48" s="204"/>
      <c r="D48" s="217"/>
      <c r="E48" s="221">
        <v>1</v>
      </c>
      <c r="F48" s="221">
        <v>0.8</v>
      </c>
      <c r="G48" s="221">
        <v>1</v>
      </c>
      <c r="H48" s="221">
        <v>0.8</v>
      </c>
      <c r="I48" s="221">
        <v>0</v>
      </c>
      <c r="J48" s="221">
        <v>0</v>
      </c>
      <c r="K48" s="206">
        <f>'Pri Sec_outstanding_6'!E48</f>
        <v>31</v>
      </c>
      <c r="L48" s="206">
        <f>'Pri Sec_outstanding_6'!F48</f>
        <v>5.7999999999999989</v>
      </c>
      <c r="M48" s="221">
        <v>31</v>
      </c>
      <c r="N48" s="218">
        <v>5.7999999999999989</v>
      </c>
    </row>
    <row r="49" spans="1:14" ht="12.75" customHeight="1" x14ac:dyDescent="0.3">
      <c r="A49" s="142">
        <v>39</v>
      </c>
      <c r="B49" s="113" t="s">
        <v>51</v>
      </c>
      <c r="C49" s="204"/>
      <c r="D49" s="217"/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06">
        <f>'Pri Sec_outstanding_6'!E49</f>
        <v>0</v>
      </c>
      <c r="L49" s="206">
        <f>'Pri Sec_outstanding_6'!F49</f>
        <v>0</v>
      </c>
      <c r="M49" s="221">
        <v>0</v>
      </c>
      <c r="N49" s="218">
        <v>0</v>
      </c>
    </row>
    <row r="50" spans="1:14" ht="12.75" customHeight="1" x14ac:dyDescent="0.3">
      <c r="A50" s="142">
        <v>40</v>
      </c>
      <c r="B50" s="113" t="s">
        <v>1007</v>
      </c>
      <c r="C50" s="204"/>
      <c r="D50" s="217"/>
      <c r="E50" s="221">
        <v>0</v>
      </c>
      <c r="F50" s="221">
        <v>0</v>
      </c>
      <c r="G50" s="221">
        <v>0</v>
      </c>
      <c r="H50" s="221">
        <v>0</v>
      </c>
      <c r="I50" s="221">
        <v>0</v>
      </c>
      <c r="J50" s="221">
        <v>0</v>
      </c>
      <c r="K50" s="206">
        <f>'Pri Sec_outstanding_6'!E50</f>
        <v>1</v>
      </c>
      <c r="L50" s="206">
        <f>'Pri Sec_outstanding_6'!F50</f>
        <v>13.98</v>
      </c>
      <c r="M50" s="221">
        <v>1</v>
      </c>
      <c r="N50" s="218">
        <v>22.28</v>
      </c>
    </row>
    <row r="51" spans="1:14" ht="12.75" customHeight="1" x14ac:dyDescent="0.3">
      <c r="A51" s="142">
        <v>41</v>
      </c>
      <c r="B51" s="113" t="s">
        <v>52</v>
      </c>
      <c r="C51" s="204"/>
      <c r="D51" s="217"/>
      <c r="E51" s="221">
        <v>0</v>
      </c>
      <c r="F51" s="221">
        <v>0</v>
      </c>
      <c r="G51" s="221">
        <v>0</v>
      </c>
      <c r="H51" s="221">
        <v>0</v>
      </c>
      <c r="I51" s="221">
        <v>0</v>
      </c>
      <c r="J51" s="221">
        <v>0</v>
      </c>
      <c r="K51" s="206">
        <f>'Pri Sec_outstanding_6'!E51</f>
        <v>0</v>
      </c>
      <c r="L51" s="206">
        <f>'Pri Sec_outstanding_6'!F51</f>
        <v>0</v>
      </c>
      <c r="M51" s="221">
        <v>0</v>
      </c>
      <c r="N51" s="218">
        <v>0</v>
      </c>
    </row>
    <row r="52" spans="1:14" ht="12.75" customHeight="1" x14ac:dyDescent="0.3">
      <c r="A52" s="142">
        <v>42</v>
      </c>
      <c r="B52" s="113" t="s">
        <v>53</v>
      </c>
      <c r="C52" s="204"/>
      <c r="D52" s="204"/>
      <c r="E52" s="213">
        <v>0</v>
      </c>
      <c r="F52" s="213">
        <v>0</v>
      </c>
      <c r="G52" s="213">
        <v>0</v>
      </c>
      <c r="H52" s="213">
        <v>0</v>
      </c>
      <c r="I52" s="221">
        <v>0</v>
      </c>
      <c r="J52" s="221">
        <v>0</v>
      </c>
      <c r="K52" s="206">
        <f>'Pri Sec_outstanding_6'!E52</f>
        <v>0</v>
      </c>
      <c r="L52" s="206">
        <f>'Pri Sec_outstanding_6'!F52</f>
        <v>0</v>
      </c>
      <c r="M52" s="221">
        <v>0</v>
      </c>
      <c r="N52" s="218">
        <v>0</v>
      </c>
    </row>
    <row r="53" spans="1:14" ht="12.75" customHeight="1" x14ac:dyDescent="0.3">
      <c r="A53" s="142">
        <v>43</v>
      </c>
      <c r="B53" s="113" t="s">
        <v>54</v>
      </c>
      <c r="C53" s="204"/>
      <c r="D53" s="204"/>
      <c r="E53" s="206">
        <v>0</v>
      </c>
      <c r="F53" s="206">
        <v>0</v>
      </c>
      <c r="G53" s="206">
        <v>0</v>
      </c>
      <c r="H53" s="206">
        <v>0</v>
      </c>
      <c r="I53" s="221">
        <v>0</v>
      </c>
      <c r="J53" s="221">
        <v>0</v>
      </c>
      <c r="K53" s="206">
        <f>'Pri Sec_outstanding_6'!E53</f>
        <v>0</v>
      </c>
      <c r="L53" s="206">
        <f>'Pri Sec_outstanding_6'!F53</f>
        <v>0</v>
      </c>
      <c r="M53" s="221">
        <v>0</v>
      </c>
      <c r="N53" s="218">
        <v>0</v>
      </c>
    </row>
    <row r="54" spans="1:14" s="132" customFormat="1" ht="12.75" customHeight="1" x14ac:dyDescent="0.3">
      <c r="A54" s="134"/>
      <c r="B54" s="120" t="s">
        <v>55</v>
      </c>
      <c r="C54" s="207"/>
      <c r="D54" s="207"/>
      <c r="E54" s="214">
        <f>SUM(E46:E53)</f>
        <v>1</v>
      </c>
      <c r="F54" s="214">
        <f t="shared" ref="F54:M54" si="3">SUM(F46:F53)</f>
        <v>0.8</v>
      </c>
      <c r="G54" s="214">
        <f t="shared" si="3"/>
        <v>1</v>
      </c>
      <c r="H54" s="214">
        <f t="shared" si="3"/>
        <v>0.8</v>
      </c>
      <c r="I54" s="221">
        <v>0</v>
      </c>
      <c r="J54" s="221">
        <v>0</v>
      </c>
      <c r="K54" s="206">
        <f>'Pri Sec_outstanding_6'!E54</f>
        <v>32</v>
      </c>
      <c r="L54" s="206">
        <f>'Pri Sec_outstanding_6'!F54</f>
        <v>19.78</v>
      </c>
      <c r="M54" s="214">
        <f t="shared" si="3"/>
        <v>32</v>
      </c>
      <c r="N54" s="214">
        <f>SUM(N46:N53)</f>
        <v>28.08</v>
      </c>
    </row>
    <row r="55" spans="1:14" s="132" customFormat="1" ht="12.75" customHeight="1" x14ac:dyDescent="0.3">
      <c r="A55" s="207"/>
      <c r="B55" s="207" t="s">
        <v>5</v>
      </c>
      <c r="C55" s="207"/>
      <c r="D55" s="207"/>
      <c r="E55" s="214">
        <f t="shared" ref="E55:J55" si="4">E54+E45+E43+E41</f>
        <v>14047</v>
      </c>
      <c r="F55" s="214">
        <f t="shared" si="4"/>
        <v>119530.08999999995</v>
      </c>
      <c r="G55" s="214">
        <f t="shared" si="4"/>
        <v>5632</v>
      </c>
      <c r="H55" s="214">
        <f t="shared" si="4"/>
        <v>48869.789999999994</v>
      </c>
      <c r="I55" s="214">
        <f t="shared" si="4"/>
        <v>0</v>
      </c>
      <c r="J55" s="214">
        <f t="shared" si="4"/>
        <v>0</v>
      </c>
      <c r="K55" s="214">
        <f>'Pri Sec_outstanding_6'!E55</f>
        <v>70978</v>
      </c>
      <c r="L55" s="214">
        <f>'Pri Sec_outstanding_6'!F55</f>
        <v>279257.41000000009</v>
      </c>
      <c r="M55" s="214">
        <f>M54+M45+M43+M41</f>
        <v>29542</v>
      </c>
      <c r="N55" s="214">
        <f>N54+N45+N43+N41</f>
        <v>172175.05000000002</v>
      </c>
    </row>
    <row r="56" spans="1:14" ht="12.75" customHeight="1" x14ac:dyDescent="0.3">
      <c r="A56" s="186"/>
      <c r="B56" s="186"/>
      <c r="C56" s="179"/>
      <c r="D56" s="179"/>
      <c r="E56" s="179"/>
      <c r="G56" s="179"/>
      <c r="H56" s="556" t="s">
        <v>1081</v>
      </c>
      <c r="I56" s="556"/>
      <c r="J56" s="179"/>
      <c r="K56" s="179"/>
      <c r="L56" s="179"/>
      <c r="M56" s="179"/>
      <c r="N56" s="179"/>
    </row>
    <row r="57" spans="1:14" ht="12.75" customHeight="1" x14ac:dyDescent="0.3">
      <c r="A57" s="186"/>
      <c r="B57" s="186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</row>
    <row r="58" spans="1:14" ht="12.75" customHeight="1" x14ac:dyDescent="0.3">
      <c r="A58" s="186"/>
      <c r="B58" s="186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</row>
    <row r="59" spans="1:14" ht="12.75" customHeight="1" x14ac:dyDescent="0.3">
      <c r="A59" s="186"/>
      <c r="B59" s="186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</row>
    <row r="60" spans="1:14" ht="12.75" customHeight="1" x14ac:dyDescent="0.3">
      <c r="A60" s="186"/>
      <c r="B60" s="186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</row>
    <row r="61" spans="1:14" ht="12.75" customHeight="1" x14ac:dyDescent="0.3">
      <c r="A61" s="186"/>
      <c r="B61" s="186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</row>
    <row r="62" spans="1:14" ht="12.75" customHeight="1" x14ac:dyDescent="0.3">
      <c r="A62" s="186"/>
      <c r="B62" s="186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</row>
    <row r="63" spans="1:14" ht="12.75" customHeight="1" x14ac:dyDescent="0.3">
      <c r="A63" s="186"/>
      <c r="B63" s="186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</row>
    <row r="64" spans="1:14" ht="12.75" customHeight="1" x14ac:dyDescent="0.3">
      <c r="A64" s="186"/>
      <c r="B64" s="186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</row>
    <row r="65" spans="1:14" ht="12.75" customHeight="1" x14ac:dyDescent="0.3">
      <c r="A65" s="186"/>
      <c r="B65" s="186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</row>
    <row r="66" spans="1:14" ht="12.75" customHeight="1" x14ac:dyDescent="0.3">
      <c r="A66" s="186"/>
      <c r="B66" s="186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</row>
    <row r="67" spans="1:14" ht="12.75" customHeight="1" x14ac:dyDescent="0.3">
      <c r="A67" s="186"/>
      <c r="B67" s="186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</row>
    <row r="68" spans="1:14" ht="12.75" customHeight="1" x14ac:dyDescent="0.3">
      <c r="A68" s="186"/>
      <c r="B68" s="186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</row>
    <row r="69" spans="1:14" ht="12.75" customHeight="1" x14ac:dyDescent="0.3">
      <c r="A69" s="186"/>
      <c r="B69" s="186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</row>
    <row r="70" spans="1:14" ht="12.75" customHeight="1" x14ac:dyDescent="0.3">
      <c r="A70" s="186"/>
      <c r="B70" s="186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</row>
    <row r="71" spans="1:14" ht="12.75" customHeight="1" x14ac:dyDescent="0.3">
      <c r="A71" s="186"/>
      <c r="B71" s="186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</row>
    <row r="72" spans="1:14" ht="12.75" customHeight="1" x14ac:dyDescent="0.3">
      <c r="A72" s="186"/>
      <c r="B72" s="186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</row>
    <row r="73" spans="1:14" ht="12.75" customHeight="1" x14ac:dyDescent="0.3">
      <c r="A73" s="186"/>
      <c r="B73" s="186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</row>
    <row r="74" spans="1:14" ht="12.75" customHeight="1" x14ac:dyDescent="0.3">
      <c r="A74" s="186"/>
      <c r="B74" s="186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</row>
    <row r="75" spans="1:14" ht="12.75" customHeight="1" x14ac:dyDescent="0.3">
      <c r="A75" s="186"/>
      <c r="B75" s="186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</row>
    <row r="76" spans="1:14" ht="12.75" customHeight="1" x14ac:dyDescent="0.3">
      <c r="A76" s="186"/>
      <c r="B76" s="186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</row>
    <row r="77" spans="1:14" ht="12.75" customHeight="1" x14ac:dyDescent="0.3">
      <c r="A77" s="186"/>
      <c r="B77" s="186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</row>
    <row r="78" spans="1:14" ht="12.75" customHeight="1" x14ac:dyDescent="0.3">
      <c r="A78" s="186"/>
      <c r="B78" s="186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</row>
    <row r="79" spans="1:14" ht="12.75" customHeight="1" x14ac:dyDescent="0.3">
      <c r="A79" s="186"/>
      <c r="B79" s="186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</row>
    <row r="80" spans="1:14" ht="12.75" customHeight="1" x14ac:dyDescent="0.3">
      <c r="A80" s="186"/>
      <c r="B80" s="186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</row>
    <row r="81" spans="1:14" ht="12.75" customHeight="1" x14ac:dyDescent="0.3">
      <c r="A81" s="186"/>
      <c r="B81" s="186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</row>
    <row r="82" spans="1:14" ht="12.75" customHeight="1" x14ac:dyDescent="0.3">
      <c r="A82" s="186"/>
      <c r="B82" s="186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</row>
    <row r="83" spans="1:14" ht="12.75" customHeight="1" x14ac:dyDescent="0.3">
      <c r="A83" s="186"/>
      <c r="B83" s="186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</row>
    <row r="84" spans="1:14" ht="12.75" customHeight="1" x14ac:dyDescent="0.3">
      <c r="A84" s="186"/>
      <c r="B84" s="186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</row>
    <row r="85" spans="1:14" ht="12.75" customHeight="1" x14ac:dyDescent="0.3">
      <c r="A85" s="186"/>
      <c r="B85" s="186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</row>
    <row r="86" spans="1:14" ht="12.75" customHeight="1" x14ac:dyDescent="0.3">
      <c r="A86" s="186"/>
      <c r="B86" s="186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</row>
    <row r="87" spans="1:14" ht="12.75" customHeight="1" x14ac:dyDescent="0.3">
      <c r="A87" s="186"/>
      <c r="B87" s="18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</row>
    <row r="88" spans="1:14" ht="12.75" customHeight="1" x14ac:dyDescent="0.3">
      <c r="A88" s="186"/>
      <c r="B88" s="186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</row>
    <row r="89" spans="1:14" ht="12.75" customHeight="1" x14ac:dyDescent="0.3">
      <c r="A89" s="186"/>
      <c r="B89" s="186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</row>
    <row r="90" spans="1:14" ht="12.75" customHeight="1" x14ac:dyDescent="0.3">
      <c r="A90" s="186"/>
      <c r="B90" s="186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</row>
    <row r="91" spans="1:14" ht="12.75" customHeight="1" x14ac:dyDescent="0.3">
      <c r="A91" s="186"/>
      <c r="B91" s="186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</row>
    <row r="92" spans="1:14" ht="12.75" customHeight="1" x14ac:dyDescent="0.3">
      <c r="A92" s="186"/>
      <c r="B92" s="186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</row>
    <row r="93" spans="1:14" ht="12.75" customHeight="1" x14ac:dyDescent="0.3">
      <c r="A93" s="186"/>
      <c r="B93" s="186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</row>
    <row r="94" spans="1:14" ht="12.75" customHeight="1" x14ac:dyDescent="0.3">
      <c r="A94" s="186"/>
      <c r="B94" s="186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</row>
    <row r="95" spans="1:14" ht="12.75" customHeight="1" x14ac:dyDescent="0.3">
      <c r="A95" s="186"/>
      <c r="B95" s="186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</row>
    <row r="96" spans="1:14" ht="12.75" customHeight="1" x14ac:dyDescent="0.3">
      <c r="A96" s="186"/>
      <c r="B96" s="186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</row>
    <row r="97" spans="1:14" ht="12.75" customHeight="1" x14ac:dyDescent="0.3">
      <c r="A97" s="186"/>
      <c r="B97" s="186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</row>
    <row r="98" spans="1:14" ht="12.75" customHeight="1" x14ac:dyDescent="0.3">
      <c r="A98" s="186"/>
      <c r="B98" s="186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</row>
  </sheetData>
  <mergeCells count="16">
    <mergeCell ref="H56:I56"/>
    <mergeCell ref="M4:N4"/>
    <mergeCell ref="I3:J3"/>
    <mergeCell ref="A1:N1"/>
    <mergeCell ref="B2:C2"/>
    <mergeCell ref="K2:L2"/>
    <mergeCell ref="M3:N3"/>
    <mergeCell ref="K3:L3"/>
    <mergeCell ref="C4:D4"/>
    <mergeCell ref="C3:D3"/>
    <mergeCell ref="E3:F3"/>
    <mergeCell ref="G3:H3"/>
    <mergeCell ref="K4:L4"/>
    <mergeCell ref="E4:F4"/>
    <mergeCell ref="G4:H4"/>
    <mergeCell ref="I4:J4"/>
  </mergeCells>
  <pageMargins left="0.95" right="0" top="0.75" bottom="0" header="0" footer="0"/>
  <pageSetup paperSize="9" scale="8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0000"/>
  </sheetPr>
  <dimension ref="A1:J56"/>
  <sheetViews>
    <sheetView view="pageBreakPreview" zoomScale="60" zoomScaleNormal="10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I64" sqref="I64"/>
    </sheetView>
  </sheetViews>
  <sheetFormatPr defaultColWidth="14.296875" defaultRowHeight="15" customHeight="1" x14ac:dyDescent="0.3"/>
  <cols>
    <col min="1" max="1" width="6.09765625" style="83" customWidth="1"/>
    <col min="2" max="2" width="27.09765625" style="83" customWidth="1"/>
    <col min="3" max="3" width="9.8984375" style="83" customWidth="1"/>
    <col min="4" max="4" width="8.59765625" style="83" customWidth="1"/>
    <col min="5" max="5" width="10.19921875" style="83" customWidth="1"/>
    <col min="6" max="6" width="9" style="83" customWidth="1"/>
    <col min="7" max="7" width="10.19921875" style="83" customWidth="1"/>
    <col min="8" max="9" width="9.8984375" style="83" customWidth="1"/>
    <col min="10" max="10" width="9" style="83" customWidth="1"/>
    <col min="11" max="16384" width="14.296875" style="83"/>
  </cols>
  <sheetData>
    <row r="1" spans="1:10" ht="15" customHeight="1" x14ac:dyDescent="0.3">
      <c r="A1" s="543" t="s">
        <v>1071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ht="15" customHeight="1" x14ac:dyDescent="0.3">
      <c r="A2" s="224"/>
      <c r="B2" s="229" t="s">
        <v>60</v>
      </c>
      <c r="C2" s="230"/>
      <c r="D2" s="230"/>
      <c r="E2" s="231"/>
      <c r="F2" s="231"/>
      <c r="G2" s="232"/>
      <c r="H2" s="231"/>
      <c r="I2" s="561" t="s">
        <v>177</v>
      </c>
      <c r="J2" s="562"/>
    </row>
    <row r="3" spans="1:10" ht="15.75" customHeight="1" x14ac:dyDescent="0.3">
      <c r="A3" s="469" t="s">
        <v>148</v>
      </c>
      <c r="B3" s="563" t="s">
        <v>1</v>
      </c>
      <c r="C3" s="449" t="s">
        <v>1011</v>
      </c>
      <c r="D3" s="474"/>
      <c r="E3" s="474"/>
      <c r="F3" s="473"/>
      <c r="G3" s="449" t="s">
        <v>178</v>
      </c>
      <c r="H3" s="474"/>
      <c r="I3" s="474"/>
      <c r="J3" s="473"/>
    </row>
    <row r="4" spans="1:10" ht="45.75" customHeight="1" x14ac:dyDescent="0.3">
      <c r="A4" s="470"/>
      <c r="B4" s="564"/>
      <c r="C4" s="449" t="s">
        <v>1009</v>
      </c>
      <c r="D4" s="473"/>
      <c r="E4" s="449" t="s">
        <v>1010</v>
      </c>
      <c r="F4" s="473"/>
      <c r="G4" s="449" t="s">
        <v>179</v>
      </c>
      <c r="H4" s="473"/>
      <c r="I4" s="449" t="s">
        <v>180</v>
      </c>
      <c r="J4" s="473"/>
    </row>
    <row r="5" spans="1:10" ht="15" customHeight="1" x14ac:dyDescent="0.3">
      <c r="A5" s="215"/>
      <c r="B5" s="228"/>
      <c r="C5" s="112" t="s">
        <v>82</v>
      </c>
      <c r="D5" s="102" t="s">
        <v>83</v>
      </c>
      <c r="E5" s="112" t="s">
        <v>82</v>
      </c>
      <c r="F5" s="112" t="s">
        <v>83</v>
      </c>
      <c r="G5" s="112" t="s">
        <v>82</v>
      </c>
      <c r="H5" s="102" t="s">
        <v>83</v>
      </c>
      <c r="I5" s="112" t="s">
        <v>82</v>
      </c>
      <c r="J5" s="112" t="s">
        <v>83</v>
      </c>
    </row>
    <row r="6" spans="1:10" ht="13.5" customHeight="1" x14ac:dyDescent="0.3">
      <c r="A6" s="142">
        <v>1</v>
      </c>
      <c r="B6" s="113" t="s">
        <v>6</v>
      </c>
      <c r="C6" s="113">
        <v>17</v>
      </c>
      <c r="D6" s="113">
        <v>3.75</v>
      </c>
      <c r="E6" s="113">
        <v>10</v>
      </c>
      <c r="F6" s="113">
        <v>20.580000000000002</v>
      </c>
      <c r="G6" s="113">
        <v>68</v>
      </c>
      <c r="H6" s="113">
        <v>14.630000000000003</v>
      </c>
      <c r="I6" s="113">
        <v>56</v>
      </c>
      <c r="J6" s="113">
        <v>82.789999999999978</v>
      </c>
    </row>
    <row r="7" spans="1:10" ht="13.5" customHeight="1" x14ac:dyDescent="0.3">
      <c r="A7" s="142">
        <v>2</v>
      </c>
      <c r="B7" s="113" t="s">
        <v>7</v>
      </c>
      <c r="C7" s="113">
        <v>389</v>
      </c>
      <c r="D7" s="113">
        <v>69.420000000000016</v>
      </c>
      <c r="E7" s="113">
        <v>184</v>
      </c>
      <c r="F7" s="113">
        <v>1045.6500000000001</v>
      </c>
      <c r="G7" s="113">
        <v>1447</v>
      </c>
      <c r="H7" s="113">
        <v>517.45999999999992</v>
      </c>
      <c r="I7" s="113">
        <v>1212</v>
      </c>
      <c r="J7" s="113">
        <v>4420.62</v>
      </c>
    </row>
    <row r="8" spans="1:10" ht="13.5" customHeight="1" x14ac:dyDescent="0.3">
      <c r="A8" s="142">
        <v>3</v>
      </c>
      <c r="B8" s="113" t="s">
        <v>8</v>
      </c>
      <c r="C8" s="113">
        <v>130</v>
      </c>
      <c r="D8" s="113">
        <v>37.049999999999997</v>
      </c>
      <c r="E8" s="113">
        <v>514</v>
      </c>
      <c r="F8" s="113">
        <v>1550</v>
      </c>
      <c r="G8" s="113">
        <v>623</v>
      </c>
      <c r="H8" s="113">
        <v>195.01999999999995</v>
      </c>
      <c r="I8" s="113">
        <v>2790</v>
      </c>
      <c r="J8" s="113">
        <v>6914.7699999999995</v>
      </c>
    </row>
    <row r="9" spans="1:10" ht="13.5" customHeight="1" x14ac:dyDescent="0.3">
      <c r="A9" s="142">
        <v>4</v>
      </c>
      <c r="B9" s="113" t="s">
        <v>9</v>
      </c>
      <c r="C9" s="113">
        <v>0</v>
      </c>
      <c r="D9" s="113">
        <v>0</v>
      </c>
      <c r="E9" s="113">
        <v>29</v>
      </c>
      <c r="F9" s="113">
        <v>54.610000000000007</v>
      </c>
      <c r="G9" s="113">
        <v>0</v>
      </c>
      <c r="H9" s="113">
        <v>0</v>
      </c>
      <c r="I9" s="113">
        <v>160</v>
      </c>
      <c r="J9" s="113">
        <v>228.9</v>
      </c>
    </row>
    <row r="10" spans="1:10" ht="13.5" customHeight="1" x14ac:dyDescent="0.3">
      <c r="A10" s="142">
        <v>5</v>
      </c>
      <c r="B10" s="113" t="s">
        <v>10</v>
      </c>
      <c r="C10" s="113">
        <v>233</v>
      </c>
      <c r="D10" s="113">
        <v>65.479999999999961</v>
      </c>
      <c r="E10" s="113">
        <v>343</v>
      </c>
      <c r="F10" s="113">
        <v>445.34999999999997</v>
      </c>
      <c r="G10" s="113">
        <v>1241</v>
      </c>
      <c r="H10" s="113">
        <v>416.07999999999976</v>
      </c>
      <c r="I10" s="113">
        <v>1814</v>
      </c>
      <c r="J10" s="113">
        <v>2250.0100000000002</v>
      </c>
    </row>
    <row r="11" spans="1:10" ht="13.5" customHeight="1" x14ac:dyDescent="0.3">
      <c r="A11" s="142">
        <v>6</v>
      </c>
      <c r="B11" s="113" t="s">
        <v>11</v>
      </c>
      <c r="C11" s="113">
        <v>108</v>
      </c>
      <c r="D11" s="113">
        <v>11.239999999999997</v>
      </c>
      <c r="E11" s="113">
        <v>114</v>
      </c>
      <c r="F11" s="113">
        <v>544.92000000000019</v>
      </c>
      <c r="G11" s="113">
        <v>407</v>
      </c>
      <c r="H11" s="113">
        <v>49.3</v>
      </c>
      <c r="I11" s="113">
        <v>374</v>
      </c>
      <c r="J11" s="113">
        <v>1418.24</v>
      </c>
    </row>
    <row r="12" spans="1:10" ht="13.5" customHeight="1" x14ac:dyDescent="0.3">
      <c r="A12" s="142">
        <v>7</v>
      </c>
      <c r="B12" s="113" t="s">
        <v>12</v>
      </c>
      <c r="C12" s="113">
        <v>3</v>
      </c>
      <c r="D12" s="113">
        <v>14.5</v>
      </c>
      <c r="E12" s="113">
        <v>3</v>
      </c>
      <c r="F12" s="113">
        <v>14.5</v>
      </c>
      <c r="G12" s="113">
        <v>13</v>
      </c>
      <c r="H12" s="113">
        <v>34.449999999999996</v>
      </c>
      <c r="I12" s="113">
        <v>13</v>
      </c>
      <c r="J12" s="113">
        <v>34.449999999999996</v>
      </c>
    </row>
    <row r="13" spans="1:10" ht="13.5" customHeight="1" x14ac:dyDescent="0.3">
      <c r="A13" s="142">
        <v>8</v>
      </c>
      <c r="B13" s="113" t="s">
        <v>967</v>
      </c>
      <c r="C13" s="113">
        <v>0</v>
      </c>
      <c r="D13" s="113">
        <v>0</v>
      </c>
      <c r="E13" s="113">
        <v>0</v>
      </c>
      <c r="F13" s="113">
        <v>0</v>
      </c>
      <c r="G13" s="113">
        <v>10</v>
      </c>
      <c r="H13" s="113">
        <v>0.09</v>
      </c>
      <c r="I13" s="113">
        <v>0</v>
      </c>
      <c r="J13" s="113">
        <v>0</v>
      </c>
    </row>
    <row r="14" spans="1:10" ht="13.5" customHeight="1" x14ac:dyDescent="0.3">
      <c r="A14" s="142">
        <v>9</v>
      </c>
      <c r="B14" s="113" t="s">
        <v>13</v>
      </c>
      <c r="C14" s="113">
        <v>177</v>
      </c>
      <c r="D14" s="113">
        <v>18.170000000000002</v>
      </c>
      <c r="E14" s="113">
        <v>101</v>
      </c>
      <c r="F14" s="113">
        <v>134.38999999999999</v>
      </c>
      <c r="G14" s="113">
        <v>643</v>
      </c>
      <c r="H14" s="113">
        <v>53.459999999999987</v>
      </c>
      <c r="I14" s="113">
        <v>459</v>
      </c>
      <c r="J14" s="113">
        <v>543.6600000000002</v>
      </c>
    </row>
    <row r="15" spans="1:10" ht="13.5" customHeight="1" x14ac:dyDescent="0.3">
      <c r="A15" s="142">
        <v>10</v>
      </c>
      <c r="B15" s="113" t="s">
        <v>14</v>
      </c>
      <c r="C15" s="113">
        <v>348</v>
      </c>
      <c r="D15" s="113">
        <v>22.860000000000003</v>
      </c>
      <c r="E15" s="113">
        <v>4770</v>
      </c>
      <c r="F15" s="113">
        <v>8569.2699999999986</v>
      </c>
      <c r="G15" s="113">
        <v>1394</v>
      </c>
      <c r="H15" s="113">
        <v>241.80999999999995</v>
      </c>
      <c r="I15" s="113">
        <v>7507</v>
      </c>
      <c r="J15" s="113">
        <v>20383.220000000005</v>
      </c>
    </row>
    <row r="16" spans="1:10" ht="13.5" customHeight="1" x14ac:dyDescent="0.3">
      <c r="A16" s="142">
        <v>11</v>
      </c>
      <c r="B16" s="113" t="s">
        <v>15</v>
      </c>
      <c r="C16" s="113">
        <v>39</v>
      </c>
      <c r="D16" s="113">
        <v>3.9599999999999991</v>
      </c>
      <c r="E16" s="113">
        <v>12</v>
      </c>
      <c r="F16" s="113">
        <v>72</v>
      </c>
      <c r="G16" s="113">
        <v>166</v>
      </c>
      <c r="H16" s="113">
        <v>20.459999999999997</v>
      </c>
      <c r="I16" s="113">
        <v>40</v>
      </c>
      <c r="J16" s="113">
        <v>235.5</v>
      </c>
    </row>
    <row r="17" spans="1:10" ht="13.5" customHeight="1" x14ac:dyDescent="0.3">
      <c r="A17" s="142">
        <v>12</v>
      </c>
      <c r="B17" s="113" t="s">
        <v>16</v>
      </c>
      <c r="C17" s="113">
        <v>107</v>
      </c>
      <c r="D17" s="113">
        <v>10.939999999999998</v>
      </c>
      <c r="E17" s="113">
        <v>80</v>
      </c>
      <c r="F17" s="113">
        <v>369.92</v>
      </c>
      <c r="G17" s="113">
        <v>414</v>
      </c>
      <c r="H17" s="113">
        <v>67.190000000000026</v>
      </c>
      <c r="I17" s="113">
        <v>191</v>
      </c>
      <c r="J17" s="113">
        <v>752.13000000000011</v>
      </c>
    </row>
    <row r="18" spans="1:10" ht="13.5" customHeight="1" x14ac:dyDescent="0.3">
      <c r="A18" s="134"/>
      <c r="B18" s="120" t="s">
        <v>17</v>
      </c>
      <c r="C18" s="120">
        <f t="shared" ref="C18:J18" si="0">SUM(C6:C17)</f>
        <v>1551</v>
      </c>
      <c r="D18" s="120">
        <f t="shared" si="0"/>
        <v>257.37</v>
      </c>
      <c r="E18" s="120">
        <f t="shared" si="0"/>
        <v>6160</v>
      </c>
      <c r="F18" s="120">
        <f t="shared" si="0"/>
        <v>12821.189999999999</v>
      </c>
      <c r="G18" s="120">
        <f t="shared" si="0"/>
        <v>6426</v>
      </c>
      <c r="H18" s="120">
        <f t="shared" si="0"/>
        <v>1609.9499999999996</v>
      </c>
      <c r="I18" s="120">
        <f t="shared" si="0"/>
        <v>14616</v>
      </c>
      <c r="J18" s="120">
        <f t="shared" si="0"/>
        <v>37264.29</v>
      </c>
    </row>
    <row r="19" spans="1:10" ht="13.5" customHeight="1" x14ac:dyDescent="0.3">
      <c r="A19" s="142">
        <v>13</v>
      </c>
      <c r="B19" s="113" t="s">
        <v>18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</row>
    <row r="20" spans="1:10" ht="13.5" customHeight="1" x14ac:dyDescent="0.3">
      <c r="A20" s="142">
        <v>14</v>
      </c>
      <c r="B20" s="113" t="s">
        <v>19</v>
      </c>
      <c r="C20" s="113">
        <v>1</v>
      </c>
      <c r="D20" s="113">
        <v>0</v>
      </c>
      <c r="E20" s="113">
        <v>0</v>
      </c>
      <c r="F20" s="113">
        <v>0</v>
      </c>
      <c r="G20" s="113">
        <v>1</v>
      </c>
      <c r="H20" s="113">
        <v>0</v>
      </c>
      <c r="I20" s="113">
        <v>0</v>
      </c>
      <c r="J20" s="113">
        <v>0</v>
      </c>
    </row>
    <row r="21" spans="1:10" ht="13.5" customHeight="1" x14ac:dyDescent="0.3">
      <c r="A21" s="142">
        <v>15</v>
      </c>
      <c r="B21" s="113" t="s">
        <v>20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</row>
    <row r="22" spans="1:10" ht="13.5" customHeight="1" x14ac:dyDescent="0.3">
      <c r="A22" s="142">
        <v>16</v>
      </c>
      <c r="B22" s="113" t="s">
        <v>21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</row>
    <row r="23" spans="1:10" ht="13.5" customHeight="1" x14ac:dyDescent="0.3">
      <c r="A23" s="142">
        <v>17</v>
      </c>
      <c r="B23" s="113" t="s">
        <v>22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</row>
    <row r="24" spans="1:10" ht="13.5" customHeight="1" x14ac:dyDescent="0.3">
      <c r="A24" s="142">
        <v>18</v>
      </c>
      <c r="B24" s="113" t="s">
        <v>850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</row>
    <row r="25" spans="1:10" ht="13.5" customHeight="1" x14ac:dyDescent="0.3">
      <c r="A25" s="142">
        <v>19</v>
      </c>
      <c r="B25" s="113" t="s">
        <v>24</v>
      </c>
      <c r="C25" s="113">
        <v>0</v>
      </c>
      <c r="D25" s="113">
        <v>0</v>
      </c>
      <c r="E25" s="113">
        <v>0</v>
      </c>
      <c r="F25" s="113">
        <v>0</v>
      </c>
      <c r="G25" s="113">
        <v>1</v>
      </c>
      <c r="H25" s="113">
        <v>0.48</v>
      </c>
      <c r="I25" s="113">
        <v>0</v>
      </c>
      <c r="J25" s="113">
        <v>0</v>
      </c>
    </row>
    <row r="26" spans="1:10" ht="13.5" customHeight="1" x14ac:dyDescent="0.3">
      <c r="A26" s="142">
        <v>20</v>
      </c>
      <c r="B26" s="113" t="s">
        <v>25</v>
      </c>
      <c r="C26" s="113">
        <v>4418</v>
      </c>
      <c r="D26" s="113">
        <v>4017.8900000000012</v>
      </c>
      <c r="E26" s="113">
        <v>5885</v>
      </c>
      <c r="F26" s="113">
        <v>24851.9</v>
      </c>
      <c r="G26" s="113">
        <v>13388</v>
      </c>
      <c r="H26" s="113">
        <v>5077.21</v>
      </c>
      <c r="I26" s="113">
        <v>19825</v>
      </c>
      <c r="J26" s="113">
        <v>76189.109999999986</v>
      </c>
    </row>
    <row r="27" spans="1:10" ht="13.5" customHeight="1" x14ac:dyDescent="0.3">
      <c r="A27" s="142">
        <v>21</v>
      </c>
      <c r="B27" s="113" t="s">
        <v>26</v>
      </c>
      <c r="C27" s="113">
        <v>0</v>
      </c>
      <c r="D27" s="113">
        <v>0</v>
      </c>
      <c r="E27" s="113">
        <v>292</v>
      </c>
      <c r="F27" s="113">
        <v>1227.02</v>
      </c>
      <c r="G27" s="113">
        <v>0</v>
      </c>
      <c r="H27" s="113">
        <v>0</v>
      </c>
      <c r="I27" s="113">
        <v>1161</v>
      </c>
      <c r="J27" s="113">
        <v>4644.08</v>
      </c>
    </row>
    <row r="28" spans="1:10" ht="13.5" customHeight="1" x14ac:dyDescent="0.3">
      <c r="A28" s="142">
        <v>22</v>
      </c>
      <c r="B28" s="113" t="s">
        <v>27</v>
      </c>
      <c r="C28" s="113">
        <v>3</v>
      </c>
      <c r="D28" s="113">
        <v>0.33</v>
      </c>
      <c r="E28" s="113">
        <v>3</v>
      </c>
      <c r="F28" s="113">
        <v>3.83</v>
      </c>
      <c r="G28" s="113">
        <v>6</v>
      </c>
      <c r="H28" s="113">
        <v>1.6600000000000001</v>
      </c>
      <c r="I28" s="113">
        <v>7</v>
      </c>
      <c r="J28" s="113">
        <v>13.98</v>
      </c>
    </row>
    <row r="29" spans="1:10" ht="13.5" customHeight="1" x14ac:dyDescent="0.3">
      <c r="A29" s="142">
        <v>23</v>
      </c>
      <c r="B29" s="113" t="s">
        <v>999</v>
      </c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</row>
    <row r="30" spans="1:10" ht="13.5" customHeight="1" x14ac:dyDescent="0.3">
      <c r="A30" s="142">
        <v>24</v>
      </c>
      <c r="B30" s="113" t="s">
        <v>29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</row>
    <row r="31" spans="1:10" ht="13.5" customHeight="1" x14ac:dyDescent="0.3">
      <c r="A31" s="142">
        <v>25</v>
      </c>
      <c r="B31" s="113" t="s">
        <v>30</v>
      </c>
      <c r="C31" s="113">
        <v>0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</row>
    <row r="32" spans="1:10" ht="13.5" customHeight="1" x14ac:dyDescent="0.3">
      <c r="A32" s="142">
        <v>26</v>
      </c>
      <c r="B32" s="113" t="s">
        <v>31</v>
      </c>
      <c r="C32" s="113">
        <v>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</row>
    <row r="33" spans="1:10" ht="13.5" customHeight="1" x14ac:dyDescent="0.3">
      <c r="A33" s="142">
        <v>27</v>
      </c>
      <c r="B33" s="113" t="s">
        <v>32</v>
      </c>
      <c r="C33" s="113">
        <v>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</row>
    <row r="34" spans="1:10" ht="13.5" customHeight="1" x14ac:dyDescent="0.3">
      <c r="A34" s="142">
        <v>28</v>
      </c>
      <c r="B34" s="113" t="s">
        <v>33</v>
      </c>
      <c r="C34" s="113">
        <v>0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</row>
    <row r="35" spans="1:10" ht="13.5" customHeight="1" x14ac:dyDescent="0.3">
      <c r="A35" s="142">
        <v>29</v>
      </c>
      <c r="B35" s="113" t="s">
        <v>34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</row>
    <row r="36" spans="1:10" ht="13.5" customHeight="1" x14ac:dyDescent="0.3">
      <c r="A36" s="142">
        <v>30</v>
      </c>
      <c r="B36" s="113" t="s">
        <v>35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</row>
    <row r="37" spans="1:10" ht="13.5" customHeight="1" x14ac:dyDescent="0.3">
      <c r="A37" s="142">
        <v>31</v>
      </c>
      <c r="B37" s="113" t="s">
        <v>36</v>
      </c>
      <c r="C37" s="11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</row>
    <row r="38" spans="1:10" ht="13.5" customHeight="1" x14ac:dyDescent="0.3">
      <c r="A38" s="142">
        <v>32</v>
      </c>
      <c r="B38" s="113" t="s">
        <v>38</v>
      </c>
      <c r="C38" s="11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</row>
    <row r="39" spans="1:10" ht="13.5" customHeight="1" x14ac:dyDescent="0.3">
      <c r="A39" s="142">
        <v>33</v>
      </c>
      <c r="B39" s="113" t="s">
        <v>39</v>
      </c>
      <c r="C39" s="113">
        <v>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</row>
    <row r="40" spans="1:10" ht="13.5" customHeight="1" x14ac:dyDescent="0.3">
      <c r="A40" s="134"/>
      <c r="B40" s="120" t="s">
        <v>103</v>
      </c>
      <c r="C40" s="120">
        <f t="shared" ref="C40:J40" si="1">SUM(C19:C39)</f>
        <v>4422</v>
      </c>
      <c r="D40" s="120">
        <f t="shared" si="1"/>
        <v>4018.2200000000012</v>
      </c>
      <c r="E40" s="120">
        <f t="shared" si="1"/>
        <v>6180</v>
      </c>
      <c r="F40" s="120">
        <f t="shared" si="1"/>
        <v>26082.750000000004</v>
      </c>
      <c r="G40" s="120">
        <f t="shared" si="1"/>
        <v>13396</v>
      </c>
      <c r="H40" s="120">
        <f t="shared" si="1"/>
        <v>5079.3499999999995</v>
      </c>
      <c r="I40" s="120">
        <f t="shared" si="1"/>
        <v>20993</v>
      </c>
      <c r="J40" s="120">
        <f t="shared" si="1"/>
        <v>80847.169999999984</v>
      </c>
    </row>
    <row r="41" spans="1:10" ht="13.5" customHeight="1" x14ac:dyDescent="0.3">
      <c r="A41" s="134"/>
      <c r="B41" s="120" t="s">
        <v>41</v>
      </c>
      <c r="C41" s="168">
        <f t="shared" ref="C41:J41" si="2">C40+C18</f>
        <v>5973</v>
      </c>
      <c r="D41" s="168">
        <f t="shared" si="2"/>
        <v>4275.5900000000011</v>
      </c>
      <c r="E41" s="168">
        <f t="shared" si="2"/>
        <v>12340</v>
      </c>
      <c r="F41" s="168">
        <f t="shared" si="2"/>
        <v>38903.94</v>
      </c>
      <c r="G41" s="168">
        <f t="shared" si="2"/>
        <v>19822</v>
      </c>
      <c r="H41" s="168">
        <f t="shared" si="2"/>
        <v>6689.2999999999993</v>
      </c>
      <c r="I41" s="168">
        <f t="shared" si="2"/>
        <v>35609</v>
      </c>
      <c r="J41" s="168">
        <f t="shared" si="2"/>
        <v>118111.45999999999</v>
      </c>
    </row>
    <row r="42" spans="1:10" ht="13.5" customHeight="1" x14ac:dyDescent="0.3">
      <c r="A42" s="142">
        <v>34</v>
      </c>
      <c r="B42" s="113" t="s">
        <v>43</v>
      </c>
      <c r="C42" s="113">
        <v>2271</v>
      </c>
      <c r="D42" s="113">
        <v>384.10999999999973</v>
      </c>
      <c r="E42" s="113">
        <v>2823</v>
      </c>
      <c r="F42" s="113">
        <v>1956.7699999999982</v>
      </c>
      <c r="G42" s="113">
        <v>8733</v>
      </c>
      <c r="H42" s="113">
        <v>1481.6200000000001</v>
      </c>
      <c r="I42" s="113">
        <v>7933</v>
      </c>
      <c r="J42" s="113">
        <v>45553.58</v>
      </c>
    </row>
    <row r="43" spans="1:10" ht="13.5" customHeight="1" x14ac:dyDescent="0.3">
      <c r="A43" s="134"/>
      <c r="B43" s="120" t="s">
        <v>44</v>
      </c>
      <c r="C43" s="120">
        <f t="shared" ref="C43:J43" si="3">SUM(C42:C42)</f>
        <v>2271</v>
      </c>
      <c r="D43" s="120">
        <f t="shared" si="3"/>
        <v>384.10999999999973</v>
      </c>
      <c r="E43" s="120">
        <f t="shared" si="3"/>
        <v>2823</v>
      </c>
      <c r="F43" s="120">
        <f t="shared" si="3"/>
        <v>1956.7699999999982</v>
      </c>
      <c r="G43" s="120">
        <f t="shared" si="3"/>
        <v>8733</v>
      </c>
      <c r="H43" s="120">
        <f t="shared" si="3"/>
        <v>1481.6200000000001</v>
      </c>
      <c r="I43" s="120">
        <f t="shared" si="3"/>
        <v>7933</v>
      </c>
      <c r="J43" s="120">
        <f t="shared" si="3"/>
        <v>45553.58</v>
      </c>
    </row>
    <row r="44" spans="1:10" ht="13.5" customHeight="1" x14ac:dyDescent="0.3">
      <c r="A44" s="142">
        <v>35</v>
      </c>
      <c r="B44" s="113" t="s">
        <v>45</v>
      </c>
      <c r="C44" s="113">
        <v>55</v>
      </c>
      <c r="D44" s="113">
        <v>4.21</v>
      </c>
      <c r="E44" s="113">
        <v>0</v>
      </c>
      <c r="F44" s="113">
        <v>0</v>
      </c>
      <c r="G44" s="113">
        <v>75</v>
      </c>
      <c r="H44" s="113">
        <v>10.18</v>
      </c>
      <c r="I44" s="113">
        <v>0</v>
      </c>
      <c r="J44" s="113">
        <v>0</v>
      </c>
    </row>
    <row r="45" spans="1:10" ht="13.5" customHeight="1" x14ac:dyDescent="0.3">
      <c r="A45" s="134"/>
      <c r="B45" s="120" t="s">
        <v>46</v>
      </c>
      <c r="C45" s="120">
        <f t="shared" ref="C45:J45" si="4">C44</f>
        <v>55</v>
      </c>
      <c r="D45" s="120">
        <f t="shared" si="4"/>
        <v>4.21</v>
      </c>
      <c r="E45" s="120">
        <f t="shared" si="4"/>
        <v>0</v>
      </c>
      <c r="F45" s="120">
        <f t="shared" si="4"/>
        <v>0</v>
      </c>
      <c r="G45" s="120">
        <f t="shared" si="4"/>
        <v>75</v>
      </c>
      <c r="H45" s="120">
        <f t="shared" si="4"/>
        <v>10.18</v>
      </c>
      <c r="I45" s="120">
        <f t="shared" si="4"/>
        <v>0</v>
      </c>
      <c r="J45" s="120">
        <f t="shared" si="4"/>
        <v>0</v>
      </c>
    </row>
    <row r="46" spans="1:10" ht="13.5" customHeight="1" x14ac:dyDescent="0.3">
      <c r="A46" s="142">
        <v>36</v>
      </c>
      <c r="B46" s="113" t="s">
        <v>47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</row>
    <row r="47" spans="1:10" ht="13.5" customHeight="1" x14ac:dyDescent="0.3">
      <c r="A47" s="142">
        <v>37</v>
      </c>
      <c r="B47" s="113" t="s">
        <v>48</v>
      </c>
      <c r="C47" s="113">
        <v>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</row>
    <row r="48" spans="1:10" ht="13.5" customHeight="1" x14ac:dyDescent="0.3">
      <c r="A48" s="142">
        <v>38</v>
      </c>
      <c r="B48" s="113" t="s">
        <v>49</v>
      </c>
      <c r="C48" s="113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</row>
    <row r="49" spans="1:10" ht="13.5" customHeight="1" x14ac:dyDescent="0.3">
      <c r="A49" s="142">
        <v>39</v>
      </c>
      <c r="B49" s="113" t="s">
        <v>51</v>
      </c>
      <c r="C49" s="113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</row>
    <row r="50" spans="1:10" ht="13.5" customHeight="1" x14ac:dyDescent="0.3">
      <c r="A50" s="142">
        <v>40</v>
      </c>
      <c r="B50" s="113" t="s">
        <v>1007</v>
      </c>
      <c r="C50" s="113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</row>
    <row r="51" spans="1:10" ht="13.5" customHeight="1" x14ac:dyDescent="0.3">
      <c r="A51" s="142">
        <v>41</v>
      </c>
      <c r="B51" s="113" t="s">
        <v>52</v>
      </c>
      <c r="C51" s="113">
        <v>0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</row>
    <row r="52" spans="1:10" ht="13.5" customHeight="1" x14ac:dyDescent="0.3">
      <c r="A52" s="142">
        <v>42</v>
      </c>
      <c r="B52" s="113" t="s">
        <v>53</v>
      </c>
      <c r="C52" s="113">
        <v>0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</row>
    <row r="53" spans="1:10" ht="13.5" customHeight="1" x14ac:dyDescent="0.3">
      <c r="A53" s="142">
        <v>43</v>
      </c>
      <c r="B53" s="113" t="s">
        <v>54</v>
      </c>
      <c r="C53" s="113">
        <v>0</v>
      </c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</row>
    <row r="54" spans="1:10" ht="12.75" customHeight="1" x14ac:dyDescent="0.3">
      <c r="A54" s="134"/>
      <c r="B54" s="120" t="s">
        <v>55</v>
      </c>
      <c r="C54" s="120">
        <f>SUM(C46:C53)</f>
        <v>0</v>
      </c>
      <c r="D54" s="120">
        <f t="shared" ref="D54:J54" si="5">SUM(D46:D53)</f>
        <v>0</v>
      </c>
      <c r="E54" s="120">
        <f t="shared" si="5"/>
        <v>0</v>
      </c>
      <c r="F54" s="120">
        <f t="shared" si="5"/>
        <v>0</v>
      </c>
      <c r="G54" s="120">
        <f t="shared" si="5"/>
        <v>0</v>
      </c>
      <c r="H54" s="120">
        <f t="shared" si="5"/>
        <v>0</v>
      </c>
      <c r="I54" s="120">
        <f t="shared" si="5"/>
        <v>0</v>
      </c>
      <c r="J54" s="120">
        <f t="shared" si="5"/>
        <v>0</v>
      </c>
    </row>
    <row r="55" spans="1:10" ht="13.5" customHeight="1" x14ac:dyDescent="0.3">
      <c r="A55" s="112"/>
      <c r="B55" s="168" t="s">
        <v>5</v>
      </c>
      <c r="C55" s="120">
        <f t="shared" ref="C55:J55" si="6">C54+C45+C43+C41</f>
        <v>8299</v>
      </c>
      <c r="D55" s="120">
        <f t="shared" si="6"/>
        <v>4663.9100000000008</v>
      </c>
      <c r="E55" s="120">
        <f t="shared" si="6"/>
        <v>15163</v>
      </c>
      <c r="F55" s="120">
        <f t="shared" si="6"/>
        <v>40860.71</v>
      </c>
      <c r="G55" s="120">
        <f t="shared" si="6"/>
        <v>28630</v>
      </c>
      <c r="H55" s="120">
        <f t="shared" si="6"/>
        <v>8181.0999999999995</v>
      </c>
      <c r="I55" s="120">
        <f t="shared" si="6"/>
        <v>43542</v>
      </c>
      <c r="J55" s="120">
        <f t="shared" si="6"/>
        <v>163665.03999999998</v>
      </c>
    </row>
    <row r="56" spans="1:10" ht="15" customHeight="1" x14ac:dyDescent="0.3">
      <c r="A56" s="233"/>
      <c r="B56" s="232"/>
      <c r="C56" s="225"/>
      <c r="D56" s="225"/>
      <c r="E56" s="225"/>
      <c r="F56" s="560" t="s">
        <v>1082</v>
      </c>
      <c r="G56" s="560"/>
      <c r="H56" s="225"/>
      <c r="I56" s="234"/>
      <c r="J56" s="225"/>
    </row>
  </sheetData>
  <mergeCells count="11">
    <mergeCell ref="A1:J1"/>
    <mergeCell ref="I2:J2"/>
    <mergeCell ref="A3:A4"/>
    <mergeCell ref="B3:B4"/>
    <mergeCell ref="C4:D4"/>
    <mergeCell ref="I4:J4"/>
    <mergeCell ref="F56:G56"/>
    <mergeCell ref="C3:F3"/>
    <mergeCell ref="G3:J3"/>
    <mergeCell ref="E4:F4"/>
    <mergeCell ref="G4:H4"/>
  </mergeCells>
  <printOptions horizontalCentered="1"/>
  <pageMargins left="0.25" right="0.25" top="0.25" bottom="0.25" header="0" footer="0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K1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296875" defaultRowHeight="15" customHeight="1" x14ac:dyDescent="0.3"/>
  <cols>
    <col min="1" max="1" width="5.59765625" customWidth="1"/>
    <col min="2" max="2" width="25.3984375" customWidth="1"/>
    <col min="3" max="3" width="10.5" customWidth="1"/>
    <col min="4" max="4" width="9" customWidth="1"/>
    <col min="5" max="5" width="10.19921875" customWidth="1"/>
    <col min="6" max="6" width="9" customWidth="1"/>
    <col min="7" max="7" width="9.8984375" customWidth="1"/>
    <col min="8" max="8" width="9" customWidth="1"/>
    <col min="9" max="9" width="9.8984375" customWidth="1"/>
    <col min="10" max="10" width="13" customWidth="1"/>
    <col min="11" max="11" width="9" customWidth="1"/>
  </cols>
  <sheetData>
    <row r="1" spans="1:11" ht="13.5" customHeight="1" x14ac:dyDescent="0.3">
      <c r="A1" s="565" t="s">
        <v>181</v>
      </c>
      <c r="B1" s="566"/>
      <c r="C1" s="566"/>
      <c r="D1" s="566"/>
      <c r="E1" s="566"/>
      <c r="F1" s="566"/>
      <c r="G1" s="566"/>
      <c r="H1" s="566"/>
      <c r="I1" s="566"/>
      <c r="J1" s="567"/>
      <c r="K1" s="13"/>
    </row>
    <row r="2" spans="1:11" ht="13.5" customHeight="1" x14ac:dyDescent="0.3">
      <c r="A2" s="29"/>
      <c r="B2" s="30" t="s">
        <v>182</v>
      </c>
      <c r="C2" s="565" t="s">
        <v>183</v>
      </c>
      <c r="D2" s="566"/>
      <c r="E2" s="566"/>
      <c r="F2" s="567"/>
      <c r="G2" s="565" t="s">
        <v>184</v>
      </c>
      <c r="H2" s="566"/>
      <c r="I2" s="567"/>
      <c r="J2" s="23" t="s">
        <v>185</v>
      </c>
      <c r="K2" s="13"/>
    </row>
    <row r="3" spans="1:11" ht="34.5" customHeight="1" x14ac:dyDescent="0.3">
      <c r="A3" s="31" t="s">
        <v>186</v>
      </c>
      <c r="B3" s="32" t="s">
        <v>187</v>
      </c>
      <c r="C3" s="568" t="s">
        <v>188</v>
      </c>
      <c r="D3" s="567"/>
      <c r="E3" s="568" t="s">
        <v>189</v>
      </c>
      <c r="F3" s="567"/>
      <c r="G3" s="568" t="s">
        <v>188</v>
      </c>
      <c r="H3" s="567"/>
      <c r="I3" s="568" t="s">
        <v>189</v>
      </c>
      <c r="J3" s="567"/>
      <c r="K3" s="13"/>
    </row>
    <row r="4" spans="1:11" ht="21.75" customHeight="1" x14ac:dyDescent="0.3">
      <c r="A4" s="11"/>
      <c r="B4" s="4"/>
      <c r="C4" s="11" t="s">
        <v>190</v>
      </c>
      <c r="D4" s="14" t="s">
        <v>83</v>
      </c>
      <c r="E4" s="11" t="s">
        <v>190</v>
      </c>
      <c r="F4" s="14" t="s">
        <v>83</v>
      </c>
      <c r="G4" s="11" t="s">
        <v>190</v>
      </c>
      <c r="H4" s="14" t="s">
        <v>83</v>
      </c>
      <c r="I4" s="11" t="s">
        <v>190</v>
      </c>
      <c r="J4" s="14" t="s">
        <v>83</v>
      </c>
      <c r="K4" s="13"/>
    </row>
    <row r="5" spans="1:11" ht="13.5" customHeight="1" x14ac:dyDescent="0.3">
      <c r="A5" s="9">
        <v>1</v>
      </c>
      <c r="B5" s="3" t="s">
        <v>191</v>
      </c>
      <c r="C5" s="3">
        <v>5727</v>
      </c>
      <c r="D5" s="16">
        <v>94.81</v>
      </c>
      <c r="E5" s="3">
        <v>2617</v>
      </c>
      <c r="F5" s="16">
        <v>19.899999999999999</v>
      </c>
      <c r="G5" s="3">
        <v>10088</v>
      </c>
      <c r="H5" s="16">
        <v>116.24</v>
      </c>
      <c r="I5" s="3">
        <v>4563</v>
      </c>
      <c r="J5" s="16">
        <v>27.68</v>
      </c>
      <c r="K5" s="13"/>
    </row>
    <row r="6" spans="1:11" ht="13.5" customHeight="1" x14ac:dyDescent="0.3">
      <c r="A6" s="9">
        <v>2</v>
      </c>
      <c r="B6" s="3" t="s">
        <v>192</v>
      </c>
      <c r="C6" s="3">
        <v>0</v>
      </c>
      <c r="D6" s="16">
        <v>0</v>
      </c>
      <c r="E6" s="3">
        <v>0</v>
      </c>
      <c r="F6" s="16">
        <v>0</v>
      </c>
      <c r="G6" s="3">
        <v>0</v>
      </c>
      <c r="H6" s="16">
        <v>0</v>
      </c>
      <c r="I6" s="3">
        <v>0</v>
      </c>
      <c r="J6" s="16">
        <v>0</v>
      </c>
      <c r="K6" s="13"/>
    </row>
    <row r="7" spans="1:11" ht="13.5" customHeight="1" x14ac:dyDescent="0.3">
      <c r="A7" s="9">
        <v>3</v>
      </c>
      <c r="B7" s="3" t="s">
        <v>6</v>
      </c>
      <c r="C7" s="3">
        <v>2758</v>
      </c>
      <c r="D7" s="16">
        <v>30.78</v>
      </c>
      <c r="E7" s="3">
        <v>0</v>
      </c>
      <c r="F7" s="16">
        <v>0</v>
      </c>
      <c r="G7" s="3">
        <v>0</v>
      </c>
      <c r="H7" s="16">
        <v>0</v>
      </c>
      <c r="I7" s="3">
        <v>0</v>
      </c>
      <c r="J7" s="16">
        <v>0</v>
      </c>
      <c r="K7" s="13"/>
    </row>
    <row r="8" spans="1:11" ht="13.5" customHeight="1" x14ac:dyDescent="0.3">
      <c r="A8" s="9">
        <v>4</v>
      </c>
      <c r="B8" s="3" t="s">
        <v>7</v>
      </c>
      <c r="C8" s="3">
        <v>2931</v>
      </c>
      <c r="D8" s="16">
        <v>58.68</v>
      </c>
      <c r="E8" s="3">
        <v>2931</v>
      </c>
      <c r="F8" s="16">
        <v>41.07</v>
      </c>
      <c r="G8" s="3">
        <v>2602</v>
      </c>
      <c r="H8" s="16">
        <v>42.44</v>
      </c>
      <c r="I8" s="3">
        <v>2602</v>
      </c>
      <c r="J8" s="16">
        <v>29.7</v>
      </c>
      <c r="K8" s="13"/>
    </row>
    <row r="9" spans="1:11" ht="13.5" customHeight="1" x14ac:dyDescent="0.3">
      <c r="A9" s="9">
        <v>5</v>
      </c>
      <c r="B9" s="3" t="s">
        <v>8</v>
      </c>
      <c r="C9" s="3">
        <v>68</v>
      </c>
      <c r="D9" s="16">
        <v>1.1299999999999999</v>
      </c>
      <c r="E9" s="3">
        <v>0</v>
      </c>
      <c r="F9" s="16">
        <v>0</v>
      </c>
      <c r="G9" s="3">
        <v>0</v>
      </c>
      <c r="H9" s="16">
        <v>0</v>
      </c>
      <c r="I9" s="3">
        <v>0</v>
      </c>
      <c r="J9" s="16">
        <v>0</v>
      </c>
      <c r="K9" s="13"/>
    </row>
    <row r="10" spans="1:11" ht="13.5" customHeight="1" x14ac:dyDescent="0.3">
      <c r="A10" s="9">
        <v>6</v>
      </c>
      <c r="B10" s="3" t="s">
        <v>9</v>
      </c>
      <c r="C10" s="3">
        <v>1509</v>
      </c>
      <c r="D10" s="16">
        <v>71.540000000000006</v>
      </c>
      <c r="E10" s="3">
        <v>767</v>
      </c>
      <c r="F10" s="16">
        <v>38.68</v>
      </c>
      <c r="G10" s="3">
        <v>6185</v>
      </c>
      <c r="H10" s="16">
        <v>228.82</v>
      </c>
      <c r="I10" s="3">
        <v>3278</v>
      </c>
      <c r="J10" s="16">
        <v>116.98</v>
      </c>
      <c r="K10" s="13"/>
    </row>
    <row r="11" spans="1:11" ht="13.5" customHeight="1" x14ac:dyDescent="0.3">
      <c r="A11" s="9">
        <v>7</v>
      </c>
      <c r="B11" s="3" t="s">
        <v>193</v>
      </c>
      <c r="C11" s="3">
        <v>25</v>
      </c>
      <c r="D11" s="16">
        <v>0.13</v>
      </c>
      <c r="E11" s="3">
        <v>0</v>
      </c>
      <c r="F11" s="16">
        <v>0</v>
      </c>
      <c r="G11" s="3">
        <v>0</v>
      </c>
      <c r="H11" s="16">
        <v>0</v>
      </c>
      <c r="I11" s="3">
        <v>0</v>
      </c>
      <c r="J11" s="16">
        <v>0</v>
      </c>
      <c r="K11" s="13"/>
    </row>
    <row r="12" spans="1:11" ht="13.5" customHeight="1" x14ac:dyDescent="0.3">
      <c r="A12" s="9">
        <v>8</v>
      </c>
      <c r="B12" s="3" t="s">
        <v>10</v>
      </c>
      <c r="C12" s="3">
        <v>5501</v>
      </c>
      <c r="D12" s="16">
        <v>128.26</v>
      </c>
      <c r="E12" s="3">
        <v>2872</v>
      </c>
      <c r="F12" s="16">
        <v>43.65</v>
      </c>
      <c r="G12" s="3">
        <v>2974</v>
      </c>
      <c r="H12" s="16">
        <v>37.9</v>
      </c>
      <c r="I12" s="3">
        <v>618</v>
      </c>
      <c r="J12" s="16">
        <v>10.25</v>
      </c>
      <c r="K12" s="13"/>
    </row>
    <row r="13" spans="1:11" ht="13.5" customHeight="1" x14ac:dyDescent="0.3">
      <c r="A13" s="9">
        <v>9</v>
      </c>
      <c r="B13" s="3" t="s">
        <v>194</v>
      </c>
      <c r="C13" s="3">
        <v>10</v>
      </c>
      <c r="D13" s="16">
        <v>0.18</v>
      </c>
      <c r="E13" s="3">
        <v>0</v>
      </c>
      <c r="F13" s="16">
        <v>0</v>
      </c>
      <c r="G13" s="3">
        <v>0</v>
      </c>
      <c r="H13" s="16">
        <v>0</v>
      </c>
      <c r="I13" s="3">
        <v>0</v>
      </c>
      <c r="J13" s="16">
        <v>0</v>
      </c>
      <c r="K13" s="13"/>
    </row>
    <row r="14" spans="1:11" ht="13.5" customHeight="1" x14ac:dyDescent="0.3">
      <c r="A14" s="9">
        <v>10</v>
      </c>
      <c r="B14" s="3" t="s">
        <v>27</v>
      </c>
      <c r="C14" s="3">
        <v>0</v>
      </c>
      <c r="D14" s="16">
        <v>0</v>
      </c>
      <c r="E14" s="3">
        <v>0</v>
      </c>
      <c r="F14" s="16">
        <v>0</v>
      </c>
      <c r="G14" s="3">
        <v>7</v>
      </c>
      <c r="H14" s="16">
        <v>0.11</v>
      </c>
      <c r="I14" s="3">
        <v>0</v>
      </c>
      <c r="J14" s="16">
        <v>0</v>
      </c>
      <c r="K14" s="13"/>
    </row>
    <row r="15" spans="1:11" ht="13.5" customHeight="1" x14ac:dyDescent="0.3">
      <c r="A15" s="9">
        <v>11</v>
      </c>
      <c r="B15" s="3" t="s">
        <v>11</v>
      </c>
      <c r="C15" s="3">
        <v>0</v>
      </c>
      <c r="D15" s="16">
        <v>0</v>
      </c>
      <c r="E15" s="3">
        <v>0</v>
      </c>
      <c r="F15" s="16">
        <v>0</v>
      </c>
      <c r="G15" s="3">
        <v>0</v>
      </c>
      <c r="H15" s="16">
        <v>0</v>
      </c>
      <c r="I15" s="3">
        <v>0</v>
      </c>
      <c r="J15" s="16">
        <v>0</v>
      </c>
      <c r="K15" s="13"/>
    </row>
    <row r="16" spans="1:11" ht="13.5" customHeight="1" x14ac:dyDescent="0.3">
      <c r="A16" s="9">
        <v>12</v>
      </c>
      <c r="B16" s="3" t="s">
        <v>12</v>
      </c>
      <c r="C16" s="3">
        <v>0</v>
      </c>
      <c r="D16" s="16">
        <v>0</v>
      </c>
      <c r="E16" s="3">
        <v>0</v>
      </c>
      <c r="F16" s="16">
        <v>0</v>
      </c>
      <c r="G16" s="3">
        <v>0</v>
      </c>
      <c r="H16" s="16">
        <v>0</v>
      </c>
      <c r="I16" s="3">
        <v>0</v>
      </c>
      <c r="J16" s="16">
        <v>0</v>
      </c>
      <c r="K16" s="13"/>
    </row>
    <row r="17" spans="1:11" ht="13.5" customHeight="1" x14ac:dyDescent="0.3">
      <c r="A17" s="9">
        <v>13</v>
      </c>
      <c r="B17" s="3" t="s">
        <v>195</v>
      </c>
      <c r="C17" s="3">
        <v>11</v>
      </c>
      <c r="D17" s="16">
        <v>0.18</v>
      </c>
      <c r="E17" s="3">
        <v>0</v>
      </c>
      <c r="F17" s="16">
        <v>0</v>
      </c>
      <c r="G17" s="3">
        <v>0</v>
      </c>
      <c r="H17" s="16">
        <v>0</v>
      </c>
      <c r="I17" s="3">
        <v>0</v>
      </c>
      <c r="J17" s="16">
        <v>0</v>
      </c>
      <c r="K17" s="13"/>
    </row>
    <row r="18" spans="1:11" ht="13.5" customHeight="1" x14ac:dyDescent="0.3">
      <c r="A18" s="9">
        <v>14</v>
      </c>
      <c r="B18" s="3" t="s">
        <v>196</v>
      </c>
      <c r="C18" s="3">
        <v>0</v>
      </c>
      <c r="D18" s="16">
        <v>0</v>
      </c>
      <c r="E18" s="3">
        <v>0</v>
      </c>
      <c r="F18" s="16">
        <v>0</v>
      </c>
      <c r="G18" s="3">
        <v>83</v>
      </c>
      <c r="H18" s="16">
        <v>6.91</v>
      </c>
      <c r="I18" s="3">
        <v>3</v>
      </c>
      <c r="J18" s="16">
        <v>0.55000000000000004</v>
      </c>
      <c r="K18" s="13"/>
    </row>
    <row r="19" spans="1:11" ht="13.5" customHeight="1" x14ac:dyDescent="0.3">
      <c r="A19" s="9">
        <v>15</v>
      </c>
      <c r="B19" s="3" t="s">
        <v>13</v>
      </c>
      <c r="C19" s="3">
        <v>24061</v>
      </c>
      <c r="D19" s="16">
        <v>362.75</v>
      </c>
      <c r="E19" s="3">
        <v>7218</v>
      </c>
      <c r="F19" s="16">
        <v>108.82</v>
      </c>
      <c r="G19" s="3">
        <v>2712</v>
      </c>
      <c r="H19" s="16">
        <v>40.61</v>
      </c>
      <c r="I19" s="3">
        <v>542</v>
      </c>
      <c r="J19" s="16">
        <v>80.12</v>
      </c>
      <c r="K19" s="13"/>
    </row>
    <row r="20" spans="1:11" ht="13.5" customHeight="1" x14ac:dyDescent="0.3">
      <c r="A20" s="9">
        <v>16</v>
      </c>
      <c r="B20" s="3" t="s">
        <v>197</v>
      </c>
      <c r="C20" s="3">
        <v>0</v>
      </c>
      <c r="D20" s="16">
        <v>0</v>
      </c>
      <c r="E20" s="3">
        <v>0</v>
      </c>
      <c r="F20" s="16">
        <v>0</v>
      </c>
      <c r="G20" s="3">
        <v>0</v>
      </c>
      <c r="H20" s="16">
        <v>0</v>
      </c>
      <c r="I20" s="3">
        <v>0</v>
      </c>
      <c r="J20" s="16">
        <v>0</v>
      </c>
      <c r="K20" s="13"/>
    </row>
    <row r="21" spans="1:11" ht="13.5" customHeight="1" x14ac:dyDescent="0.3">
      <c r="A21" s="9">
        <v>17</v>
      </c>
      <c r="B21" s="3" t="s">
        <v>198</v>
      </c>
      <c r="C21" s="3">
        <v>299</v>
      </c>
      <c r="D21" s="16">
        <v>6.69</v>
      </c>
      <c r="E21" s="3">
        <v>120</v>
      </c>
      <c r="F21" s="16">
        <v>2.21</v>
      </c>
      <c r="G21" s="3">
        <v>619</v>
      </c>
      <c r="H21" s="16">
        <v>6.75</v>
      </c>
      <c r="I21" s="3">
        <v>264</v>
      </c>
      <c r="J21" s="16">
        <v>2.4500000000000002</v>
      </c>
      <c r="K21" s="13"/>
    </row>
    <row r="22" spans="1:11" ht="13.5" customHeight="1" x14ac:dyDescent="0.3">
      <c r="A22" s="9">
        <v>18</v>
      </c>
      <c r="B22" s="3" t="s">
        <v>16</v>
      </c>
      <c r="C22" s="3">
        <v>153</v>
      </c>
      <c r="D22" s="16">
        <v>3.52</v>
      </c>
      <c r="E22" s="3">
        <v>0</v>
      </c>
      <c r="F22" s="16">
        <v>0</v>
      </c>
      <c r="G22" s="3">
        <v>0</v>
      </c>
      <c r="H22" s="16">
        <v>0</v>
      </c>
      <c r="I22" s="3">
        <v>0</v>
      </c>
      <c r="J22" s="16">
        <v>0</v>
      </c>
      <c r="K22" s="13"/>
    </row>
    <row r="23" spans="1:11" ht="13.5" customHeight="1" x14ac:dyDescent="0.3">
      <c r="A23" s="9">
        <v>19</v>
      </c>
      <c r="B23" s="3" t="s">
        <v>199</v>
      </c>
      <c r="C23" s="3">
        <v>0</v>
      </c>
      <c r="D23" s="16">
        <v>0</v>
      </c>
      <c r="E23" s="3">
        <v>0</v>
      </c>
      <c r="F23" s="16">
        <v>0</v>
      </c>
      <c r="G23" s="3">
        <v>0</v>
      </c>
      <c r="H23" s="16">
        <v>0</v>
      </c>
      <c r="I23" s="3">
        <v>0</v>
      </c>
      <c r="J23" s="16">
        <v>0</v>
      </c>
      <c r="K23" s="13"/>
    </row>
    <row r="24" spans="1:11" ht="13.5" customHeight="1" x14ac:dyDescent="0.3">
      <c r="A24" s="9">
        <v>20</v>
      </c>
      <c r="B24" s="3" t="s">
        <v>200</v>
      </c>
      <c r="C24" s="3">
        <v>0</v>
      </c>
      <c r="D24" s="16">
        <v>0</v>
      </c>
      <c r="E24" s="3">
        <v>0</v>
      </c>
      <c r="F24" s="16">
        <v>0</v>
      </c>
      <c r="G24" s="3">
        <v>0</v>
      </c>
      <c r="H24" s="16">
        <v>0</v>
      </c>
      <c r="I24" s="3">
        <v>0</v>
      </c>
      <c r="J24" s="16">
        <v>0</v>
      </c>
      <c r="K24" s="13"/>
    </row>
    <row r="25" spans="1:11" ht="13.5" customHeight="1" x14ac:dyDescent="0.3">
      <c r="A25" s="9">
        <v>21</v>
      </c>
      <c r="B25" s="3" t="s">
        <v>201</v>
      </c>
      <c r="C25" s="3">
        <v>0</v>
      </c>
      <c r="D25" s="16">
        <v>0</v>
      </c>
      <c r="E25" s="3">
        <v>0</v>
      </c>
      <c r="F25" s="16">
        <v>0</v>
      </c>
      <c r="G25" s="3">
        <v>0</v>
      </c>
      <c r="H25" s="16">
        <v>0</v>
      </c>
      <c r="I25" s="3">
        <v>0</v>
      </c>
      <c r="J25" s="16">
        <v>0</v>
      </c>
      <c r="K25" s="13"/>
    </row>
    <row r="26" spans="1:11" ht="13.5" customHeight="1" x14ac:dyDescent="0.3">
      <c r="A26" s="9">
        <v>22</v>
      </c>
      <c r="B26" s="3" t="s">
        <v>202</v>
      </c>
      <c r="C26" s="3">
        <v>0</v>
      </c>
      <c r="D26" s="16">
        <v>0</v>
      </c>
      <c r="E26" s="3">
        <v>0</v>
      </c>
      <c r="F26" s="16">
        <v>0</v>
      </c>
      <c r="G26" s="3">
        <v>0</v>
      </c>
      <c r="H26" s="16">
        <v>0</v>
      </c>
      <c r="I26" s="3">
        <v>0</v>
      </c>
      <c r="J26" s="16">
        <v>0</v>
      </c>
      <c r="K26" s="13"/>
    </row>
    <row r="27" spans="1:11" ht="13.5" customHeight="1" x14ac:dyDescent="0.3">
      <c r="A27" s="9">
        <v>23</v>
      </c>
      <c r="B27" s="3" t="s">
        <v>203</v>
      </c>
      <c r="C27" s="3">
        <v>0</v>
      </c>
      <c r="D27" s="16">
        <v>0</v>
      </c>
      <c r="E27" s="3">
        <v>0</v>
      </c>
      <c r="F27" s="16">
        <v>0</v>
      </c>
      <c r="G27" s="3">
        <v>0</v>
      </c>
      <c r="H27" s="16">
        <v>0</v>
      </c>
      <c r="I27" s="3">
        <v>0</v>
      </c>
      <c r="J27" s="16">
        <v>0</v>
      </c>
      <c r="K27" s="13"/>
    </row>
    <row r="28" spans="1:11" ht="13.5" customHeight="1" x14ac:dyDescent="0.3">
      <c r="A28" s="9">
        <v>24</v>
      </c>
      <c r="B28" s="3" t="s">
        <v>204</v>
      </c>
      <c r="C28" s="3">
        <v>0</v>
      </c>
      <c r="D28" s="16">
        <v>0</v>
      </c>
      <c r="E28" s="3">
        <v>0</v>
      </c>
      <c r="F28" s="16">
        <v>0</v>
      </c>
      <c r="G28" s="3">
        <v>0</v>
      </c>
      <c r="H28" s="16">
        <v>0</v>
      </c>
      <c r="I28" s="3">
        <v>0</v>
      </c>
      <c r="J28" s="16">
        <v>0</v>
      </c>
      <c r="K28" s="13"/>
    </row>
    <row r="29" spans="1:11" ht="13.5" customHeight="1" x14ac:dyDescent="0.3">
      <c r="A29" s="9">
        <v>25</v>
      </c>
      <c r="B29" s="3" t="s">
        <v>205</v>
      </c>
      <c r="C29" s="3">
        <v>0</v>
      </c>
      <c r="D29" s="16">
        <v>0</v>
      </c>
      <c r="E29" s="3">
        <v>0</v>
      </c>
      <c r="F29" s="16">
        <v>0</v>
      </c>
      <c r="G29" s="3">
        <v>0</v>
      </c>
      <c r="H29" s="16">
        <v>0</v>
      </c>
      <c r="I29" s="3">
        <v>0</v>
      </c>
      <c r="J29" s="16">
        <v>0</v>
      </c>
      <c r="K29" s="13"/>
    </row>
    <row r="30" spans="1:11" ht="13.5" customHeight="1" x14ac:dyDescent="0.3">
      <c r="A30" s="9">
        <v>26</v>
      </c>
      <c r="B30" s="3" t="s">
        <v>206</v>
      </c>
      <c r="C30" s="3">
        <v>0</v>
      </c>
      <c r="D30" s="16">
        <v>0</v>
      </c>
      <c r="E30" s="3">
        <v>0</v>
      </c>
      <c r="F30" s="16">
        <v>0</v>
      </c>
      <c r="G30" s="3">
        <v>0</v>
      </c>
      <c r="H30" s="16">
        <v>0</v>
      </c>
      <c r="I30" s="3">
        <v>0</v>
      </c>
      <c r="J30" s="16">
        <v>0</v>
      </c>
      <c r="K30" s="13"/>
    </row>
    <row r="31" spans="1:11" ht="13.5" customHeight="1" x14ac:dyDescent="0.3">
      <c r="A31" s="9">
        <v>27</v>
      </c>
      <c r="B31" s="3" t="s">
        <v>207</v>
      </c>
      <c r="C31" s="3">
        <v>0</v>
      </c>
      <c r="D31" s="16">
        <v>0</v>
      </c>
      <c r="E31" s="3">
        <v>0</v>
      </c>
      <c r="F31" s="16">
        <v>0</v>
      </c>
      <c r="G31" s="3">
        <v>0</v>
      </c>
      <c r="H31" s="16">
        <v>0</v>
      </c>
      <c r="I31" s="3">
        <v>0</v>
      </c>
      <c r="J31" s="16">
        <v>0</v>
      </c>
      <c r="K31" s="13"/>
    </row>
    <row r="32" spans="1:11" ht="13.5" customHeight="1" x14ac:dyDescent="0.3">
      <c r="A32" s="9">
        <v>28</v>
      </c>
      <c r="B32" s="3" t="s">
        <v>14</v>
      </c>
      <c r="C32" s="3">
        <v>0</v>
      </c>
      <c r="D32" s="16">
        <v>0</v>
      </c>
      <c r="E32" s="3">
        <v>0</v>
      </c>
      <c r="F32" s="16">
        <v>0</v>
      </c>
      <c r="G32" s="3">
        <v>411</v>
      </c>
      <c r="H32" s="16">
        <v>4.88</v>
      </c>
      <c r="I32" s="3">
        <v>0</v>
      </c>
      <c r="J32" s="16">
        <v>0</v>
      </c>
      <c r="K32" s="13"/>
    </row>
    <row r="33" spans="1:11" ht="13.5" customHeight="1" x14ac:dyDescent="0.3">
      <c r="A33" s="9">
        <v>29</v>
      </c>
      <c r="B33" s="3" t="s">
        <v>18</v>
      </c>
      <c r="C33" s="3">
        <v>0</v>
      </c>
      <c r="D33" s="16">
        <v>0</v>
      </c>
      <c r="E33" s="3">
        <v>0</v>
      </c>
      <c r="F33" s="16">
        <v>0</v>
      </c>
      <c r="G33" s="3">
        <v>0</v>
      </c>
      <c r="H33" s="16">
        <v>0</v>
      </c>
      <c r="I33" s="3">
        <v>0</v>
      </c>
      <c r="J33" s="16">
        <v>0</v>
      </c>
      <c r="K33" s="13"/>
    </row>
    <row r="34" spans="1:11" ht="13.5" customHeight="1" x14ac:dyDescent="0.3">
      <c r="A34" s="9">
        <v>30</v>
      </c>
      <c r="B34" s="3" t="s">
        <v>25</v>
      </c>
      <c r="C34" s="3">
        <v>9763</v>
      </c>
      <c r="D34" s="16">
        <v>30.76</v>
      </c>
      <c r="E34" s="3">
        <v>3425</v>
      </c>
      <c r="F34" s="16">
        <v>111.15</v>
      </c>
      <c r="G34" s="3">
        <v>1030</v>
      </c>
      <c r="H34" s="16">
        <v>3.49</v>
      </c>
      <c r="I34" s="3">
        <v>696</v>
      </c>
      <c r="J34" s="16">
        <v>34.729999999999997</v>
      </c>
      <c r="K34" s="13"/>
    </row>
    <row r="35" spans="1:11" ht="13.5" customHeight="1" x14ac:dyDescent="0.3">
      <c r="A35" s="9">
        <v>31</v>
      </c>
      <c r="B35" s="3" t="s">
        <v>26</v>
      </c>
      <c r="C35" s="3">
        <v>0</v>
      </c>
      <c r="D35" s="16">
        <v>0</v>
      </c>
      <c r="E35" s="3">
        <v>0</v>
      </c>
      <c r="F35" s="16">
        <v>0</v>
      </c>
      <c r="G35" s="3">
        <v>0</v>
      </c>
      <c r="H35" s="16">
        <v>0</v>
      </c>
      <c r="I35" s="3">
        <v>0</v>
      </c>
      <c r="J35" s="16">
        <v>0</v>
      </c>
      <c r="K35" s="13"/>
    </row>
    <row r="36" spans="1:11" ht="13.5" customHeight="1" x14ac:dyDescent="0.3">
      <c r="A36" s="9">
        <v>32</v>
      </c>
      <c r="B36" s="3" t="s">
        <v>208</v>
      </c>
      <c r="C36" s="3">
        <v>0</v>
      </c>
      <c r="D36" s="16">
        <v>0</v>
      </c>
      <c r="E36" s="3">
        <v>0</v>
      </c>
      <c r="F36" s="16">
        <v>0</v>
      </c>
      <c r="G36" s="3">
        <v>0</v>
      </c>
      <c r="H36" s="16">
        <v>0</v>
      </c>
      <c r="I36" s="3">
        <v>0</v>
      </c>
      <c r="J36" s="16">
        <v>0</v>
      </c>
      <c r="K36" s="13"/>
    </row>
    <row r="37" spans="1:11" ht="13.5" customHeight="1" x14ac:dyDescent="0.3">
      <c r="A37" s="9">
        <v>33</v>
      </c>
      <c r="B37" s="3" t="s">
        <v>21</v>
      </c>
      <c r="C37" s="3">
        <v>0</v>
      </c>
      <c r="D37" s="16">
        <v>0</v>
      </c>
      <c r="E37" s="3">
        <v>0</v>
      </c>
      <c r="F37" s="16">
        <v>0</v>
      </c>
      <c r="G37" s="3">
        <v>0</v>
      </c>
      <c r="H37" s="16">
        <v>0</v>
      </c>
      <c r="I37" s="3">
        <v>0</v>
      </c>
      <c r="J37" s="16">
        <v>0</v>
      </c>
      <c r="K37" s="13"/>
    </row>
    <row r="38" spans="1:11" ht="13.5" customHeight="1" x14ac:dyDescent="0.3">
      <c r="A38" s="9">
        <v>34</v>
      </c>
      <c r="B38" s="3" t="s">
        <v>209</v>
      </c>
      <c r="C38" s="3">
        <v>0</v>
      </c>
      <c r="D38" s="16">
        <v>0</v>
      </c>
      <c r="E38" s="3">
        <v>0</v>
      </c>
      <c r="F38" s="16">
        <v>0</v>
      </c>
      <c r="G38" s="3">
        <v>0</v>
      </c>
      <c r="H38" s="16">
        <v>0</v>
      </c>
      <c r="I38" s="3">
        <v>0</v>
      </c>
      <c r="J38" s="16">
        <v>0</v>
      </c>
      <c r="K38" s="13"/>
    </row>
    <row r="39" spans="1:11" ht="13.5" customHeight="1" x14ac:dyDescent="0.3">
      <c r="A39" s="9">
        <v>35</v>
      </c>
      <c r="B39" s="3" t="s">
        <v>210</v>
      </c>
      <c r="C39" s="3">
        <v>0</v>
      </c>
      <c r="D39" s="16">
        <v>0</v>
      </c>
      <c r="E39" s="3">
        <v>0</v>
      </c>
      <c r="F39" s="16">
        <v>0</v>
      </c>
      <c r="G39" s="3">
        <v>0</v>
      </c>
      <c r="H39" s="16">
        <v>0</v>
      </c>
      <c r="I39" s="3">
        <v>0</v>
      </c>
      <c r="J39" s="16">
        <v>0</v>
      </c>
      <c r="K39" s="13"/>
    </row>
    <row r="40" spans="1:11" ht="13.5" customHeight="1" x14ac:dyDescent="0.3">
      <c r="A40" s="9">
        <v>36</v>
      </c>
      <c r="B40" s="3" t="s">
        <v>33</v>
      </c>
      <c r="C40" s="3">
        <v>0</v>
      </c>
      <c r="D40" s="16">
        <v>0</v>
      </c>
      <c r="E40" s="3">
        <v>0</v>
      </c>
      <c r="F40" s="16">
        <v>0</v>
      </c>
      <c r="G40" s="3">
        <v>0</v>
      </c>
      <c r="H40" s="16">
        <v>0</v>
      </c>
      <c r="I40" s="3">
        <v>0</v>
      </c>
      <c r="J40" s="16">
        <v>0</v>
      </c>
      <c r="K40" s="13"/>
    </row>
    <row r="41" spans="1:11" ht="13.5" customHeight="1" x14ac:dyDescent="0.3">
      <c r="A41" s="9">
        <v>37</v>
      </c>
      <c r="B41" s="3" t="s">
        <v>211</v>
      </c>
      <c r="C41" s="3">
        <v>0</v>
      </c>
      <c r="D41" s="16">
        <v>0</v>
      </c>
      <c r="E41" s="3">
        <v>0</v>
      </c>
      <c r="F41" s="16">
        <v>0</v>
      </c>
      <c r="G41" s="3">
        <v>0</v>
      </c>
      <c r="H41" s="16">
        <v>0</v>
      </c>
      <c r="I41" s="3">
        <v>0</v>
      </c>
      <c r="J41" s="16">
        <v>0</v>
      </c>
      <c r="K41" s="13"/>
    </row>
    <row r="42" spans="1:11" ht="13.5" customHeight="1" x14ac:dyDescent="0.3">
      <c r="A42" s="9">
        <v>38</v>
      </c>
      <c r="B42" s="3" t="s">
        <v>212</v>
      </c>
      <c r="C42" s="3">
        <v>0</v>
      </c>
      <c r="D42" s="16">
        <v>0</v>
      </c>
      <c r="E42" s="3">
        <v>0</v>
      </c>
      <c r="F42" s="16">
        <v>0</v>
      </c>
      <c r="G42" s="3">
        <v>0</v>
      </c>
      <c r="H42" s="16">
        <v>0</v>
      </c>
      <c r="I42" s="3">
        <v>0</v>
      </c>
      <c r="J42" s="16">
        <v>0</v>
      </c>
      <c r="K42" s="13"/>
    </row>
    <row r="43" spans="1:11" ht="13.5" customHeight="1" x14ac:dyDescent="0.3">
      <c r="A43" s="9">
        <v>39</v>
      </c>
      <c r="B43" s="3" t="s">
        <v>213</v>
      </c>
      <c r="C43" s="3">
        <v>0</v>
      </c>
      <c r="D43" s="16">
        <v>0</v>
      </c>
      <c r="E43" s="3">
        <v>0</v>
      </c>
      <c r="F43" s="16">
        <v>0</v>
      </c>
      <c r="G43" s="3">
        <v>0</v>
      </c>
      <c r="H43" s="16">
        <v>0</v>
      </c>
      <c r="I43" s="3">
        <v>0</v>
      </c>
      <c r="J43" s="16">
        <v>0</v>
      </c>
      <c r="K43" s="13"/>
    </row>
    <row r="44" spans="1:11" ht="13.5" customHeight="1" x14ac:dyDescent="0.3">
      <c r="A44" s="9">
        <v>40</v>
      </c>
      <c r="B44" s="3" t="s">
        <v>214</v>
      </c>
      <c r="C44" s="3">
        <v>0</v>
      </c>
      <c r="D44" s="16">
        <v>0</v>
      </c>
      <c r="E44" s="3">
        <v>0</v>
      </c>
      <c r="F44" s="16">
        <v>0</v>
      </c>
      <c r="G44" s="3">
        <v>0</v>
      </c>
      <c r="H44" s="16">
        <v>0</v>
      </c>
      <c r="I44" s="3">
        <v>0</v>
      </c>
      <c r="J44" s="16">
        <v>0</v>
      </c>
      <c r="K44" s="13"/>
    </row>
    <row r="45" spans="1:11" ht="13.5" customHeight="1" x14ac:dyDescent="0.3">
      <c r="A45" s="9">
        <v>41</v>
      </c>
      <c r="B45" s="3" t="s">
        <v>215</v>
      </c>
      <c r="C45" s="3">
        <v>0</v>
      </c>
      <c r="D45" s="16">
        <v>0</v>
      </c>
      <c r="E45" s="3">
        <v>0</v>
      </c>
      <c r="F45" s="16">
        <v>0</v>
      </c>
      <c r="G45" s="3">
        <v>0</v>
      </c>
      <c r="H45" s="16">
        <v>0</v>
      </c>
      <c r="I45" s="3">
        <v>0</v>
      </c>
      <c r="J45" s="16">
        <v>0</v>
      </c>
      <c r="K45" s="13"/>
    </row>
    <row r="46" spans="1:11" ht="13.5" customHeight="1" x14ac:dyDescent="0.3">
      <c r="A46" s="9">
        <v>42</v>
      </c>
      <c r="B46" s="3" t="s">
        <v>39</v>
      </c>
      <c r="C46" s="3">
        <v>0</v>
      </c>
      <c r="D46" s="16">
        <v>0</v>
      </c>
      <c r="E46" s="3">
        <v>0</v>
      </c>
      <c r="F46" s="16">
        <v>0</v>
      </c>
      <c r="G46" s="3">
        <v>0</v>
      </c>
      <c r="H46" s="16">
        <v>0</v>
      </c>
      <c r="I46" s="3">
        <v>0</v>
      </c>
      <c r="J46" s="16">
        <v>0</v>
      </c>
      <c r="K46" s="13"/>
    </row>
    <row r="47" spans="1:11" ht="13.5" customHeight="1" x14ac:dyDescent="0.3">
      <c r="A47" s="9">
        <v>43</v>
      </c>
      <c r="B47" s="3" t="s">
        <v>216</v>
      </c>
      <c r="C47" s="3">
        <v>0</v>
      </c>
      <c r="D47" s="16">
        <v>0</v>
      </c>
      <c r="E47" s="3">
        <v>0</v>
      </c>
      <c r="F47" s="16">
        <v>0</v>
      </c>
      <c r="G47" s="3">
        <v>0</v>
      </c>
      <c r="H47" s="16">
        <v>0</v>
      </c>
      <c r="I47" s="3">
        <v>0</v>
      </c>
      <c r="J47" s="16">
        <v>0</v>
      </c>
      <c r="K47" s="13"/>
    </row>
    <row r="48" spans="1:11" ht="13.5" customHeight="1" x14ac:dyDescent="0.3">
      <c r="A48" s="9">
        <v>44</v>
      </c>
      <c r="B48" s="3" t="s">
        <v>37</v>
      </c>
      <c r="C48" s="3">
        <v>0</v>
      </c>
      <c r="D48" s="16">
        <v>0</v>
      </c>
      <c r="E48" s="3">
        <v>0</v>
      </c>
      <c r="F48" s="16">
        <v>0</v>
      </c>
      <c r="G48" s="3">
        <v>0</v>
      </c>
      <c r="H48" s="16">
        <v>0</v>
      </c>
      <c r="I48" s="3">
        <v>0</v>
      </c>
      <c r="J48" s="16">
        <v>0</v>
      </c>
      <c r="K48" s="13"/>
    </row>
    <row r="49" spans="1:11" ht="13.5" customHeight="1" x14ac:dyDescent="0.3">
      <c r="A49" s="9">
        <v>45</v>
      </c>
      <c r="B49" s="3" t="s">
        <v>217</v>
      </c>
      <c r="C49" s="3">
        <v>0</v>
      </c>
      <c r="D49" s="16">
        <v>0</v>
      </c>
      <c r="E49" s="3">
        <v>0</v>
      </c>
      <c r="F49" s="16">
        <v>0</v>
      </c>
      <c r="G49" s="3">
        <v>0</v>
      </c>
      <c r="H49" s="16">
        <v>0</v>
      </c>
      <c r="I49" s="3">
        <v>0</v>
      </c>
      <c r="J49" s="16">
        <v>0</v>
      </c>
      <c r="K49" s="13"/>
    </row>
    <row r="50" spans="1:11" ht="13.5" customHeight="1" x14ac:dyDescent="0.3">
      <c r="A50" s="9">
        <v>46</v>
      </c>
      <c r="B50" s="3" t="s">
        <v>218</v>
      </c>
      <c r="C50" s="3">
        <v>0</v>
      </c>
      <c r="D50" s="16">
        <v>0</v>
      </c>
      <c r="E50" s="3">
        <v>0</v>
      </c>
      <c r="F50" s="16">
        <v>0</v>
      </c>
      <c r="G50" s="3">
        <v>0</v>
      </c>
      <c r="H50" s="16">
        <v>0</v>
      </c>
      <c r="I50" s="3">
        <v>0</v>
      </c>
      <c r="J50" s="16">
        <v>0</v>
      </c>
      <c r="K50" s="13"/>
    </row>
    <row r="51" spans="1:11" ht="13.5" customHeight="1" x14ac:dyDescent="0.3">
      <c r="A51" s="9">
        <v>47</v>
      </c>
      <c r="B51" s="3" t="s">
        <v>219</v>
      </c>
      <c r="C51" s="3">
        <v>0</v>
      </c>
      <c r="D51" s="16">
        <v>0</v>
      </c>
      <c r="E51" s="3">
        <v>0</v>
      </c>
      <c r="F51" s="16">
        <v>0</v>
      </c>
      <c r="G51" s="3">
        <v>0</v>
      </c>
      <c r="H51" s="16">
        <v>0</v>
      </c>
      <c r="I51" s="3">
        <v>0</v>
      </c>
      <c r="J51" s="16">
        <v>0</v>
      </c>
      <c r="K51" s="13"/>
    </row>
    <row r="52" spans="1:11" ht="13.5" customHeight="1" x14ac:dyDescent="0.3">
      <c r="A52" s="9">
        <v>48</v>
      </c>
      <c r="B52" s="3" t="s">
        <v>220</v>
      </c>
      <c r="C52" s="3">
        <v>0</v>
      </c>
      <c r="D52" s="16">
        <v>0</v>
      </c>
      <c r="E52" s="3">
        <v>0</v>
      </c>
      <c r="F52" s="16">
        <v>0</v>
      </c>
      <c r="G52" s="3">
        <v>0</v>
      </c>
      <c r="H52" s="16">
        <v>0</v>
      </c>
      <c r="I52" s="3">
        <v>0</v>
      </c>
      <c r="J52" s="16">
        <v>0</v>
      </c>
      <c r="K52" s="13"/>
    </row>
    <row r="53" spans="1:11" ht="13.5" customHeight="1" x14ac:dyDescent="0.3">
      <c r="A53" s="9">
        <v>49</v>
      </c>
      <c r="B53" s="3" t="s">
        <v>221</v>
      </c>
      <c r="C53" s="3">
        <v>974</v>
      </c>
      <c r="D53" s="16">
        <v>8.01</v>
      </c>
      <c r="E53" s="3">
        <v>974</v>
      </c>
      <c r="F53" s="16">
        <v>8.01</v>
      </c>
      <c r="G53" s="3">
        <v>6</v>
      </c>
      <c r="H53" s="16">
        <v>0.2</v>
      </c>
      <c r="I53" s="3">
        <v>6</v>
      </c>
      <c r="J53" s="16">
        <v>0.2</v>
      </c>
      <c r="K53" s="13"/>
    </row>
    <row r="54" spans="1:11" ht="13.5" customHeight="1" x14ac:dyDescent="0.3">
      <c r="A54" s="9">
        <v>50</v>
      </c>
      <c r="B54" s="3" t="s">
        <v>222</v>
      </c>
      <c r="C54" s="3">
        <v>11242</v>
      </c>
      <c r="D54" s="16">
        <v>31.11</v>
      </c>
      <c r="E54" s="3">
        <v>0</v>
      </c>
      <c r="F54" s="16">
        <v>0</v>
      </c>
      <c r="G54" s="3">
        <v>0</v>
      </c>
      <c r="H54" s="16">
        <v>0</v>
      </c>
      <c r="I54" s="3">
        <v>0</v>
      </c>
      <c r="J54" s="16">
        <v>0</v>
      </c>
      <c r="K54" s="13"/>
    </row>
    <row r="55" spans="1:11" ht="13.5" customHeight="1" x14ac:dyDescent="0.3">
      <c r="A55" s="9"/>
      <c r="B55" s="4" t="s">
        <v>223</v>
      </c>
      <c r="C55" s="4">
        <f t="shared" ref="C55:J55" si="0">SUM(C5:C54)</f>
        <v>65032</v>
      </c>
      <c r="D55" s="17">
        <f t="shared" si="0"/>
        <v>828.53000000000009</v>
      </c>
      <c r="E55" s="4">
        <f t="shared" si="0"/>
        <v>20924</v>
      </c>
      <c r="F55" s="17">
        <f t="shared" si="0"/>
        <v>373.49</v>
      </c>
      <c r="G55" s="4">
        <f t="shared" si="0"/>
        <v>26717</v>
      </c>
      <c r="H55" s="17">
        <f t="shared" si="0"/>
        <v>488.35</v>
      </c>
      <c r="I55" s="4">
        <f t="shared" si="0"/>
        <v>12572</v>
      </c>
      <c r="J55" s="17">
        <f t="shared" si="0"/>
        <v>302.66000000000003</v>
      </c>
      <c r="K55" s="13"/>
    </row>
    <row r="56" spans="1:11" ht="13.5" customHeight="1" x14ac:dyDescent="0.3">
      <c r="A56" s="18"/>
      <c r="B56" s="13"/>
      <c r="C56" s="13"/>
      <c r="D56" s="33"/>
      <c r="E56" s="13"/>
      <c r="F56" s="33"/>
      <c r="G56" s="13"/>
      <c r="H56" s="33"/>
      <c r="I56" s="13"/>
      <c r="J56" s="33"/>
      <c r="K56" s="13"/>
    </row>
    <row r="57" spans="1:11" ht="13.5" customHeight="1" x14ac:dyDescent="0.3">
      <c r="A57" s="18"/>
      <c r="B57" s="15"/>
      <c r="C57" s="13"/>
      <c r="D57" s="33"/>
      <c r="E57" s="13"/>
      <c r="F57" s="33"/>
      <c r="G57" s="13"/>
      <c r="H57" s="33"/>
      <c r="I57" s="13"/>
      <c r="J57" s="33"/>
      <c r="K57" s="13"/>
    </row>
    <row r="58" spans="1:11" ht="13.5" customHeight="1" x14ac:dyDescent="0.3">
      <c r="A58" s="18"/>
      <c r="B58" s="13"/>
      <c r="C58" s="13"/>
      <c r="D58" s="33"/>
      <c r="E58" s="13"/>
      <c r="F58" s="33"/>
      <c r="G58" s="13"/>
      <c r="H58" s="33"/>
      <c r="I58" s="13"/>
      <c r="J58" s="33"/>
      <c r="K58" s="13"/>
    </row>
    <row r="59" spans="1:11" ht="13.5" customHeight="1" x14ac:dyDescent="0.3">
      <c r="A59" s="18"/>
      <c r="B59" s="13"/>
      <c r="C59" s="13"/>
      <c r="D59" s="33"/>
      <c r="E59" s="13"/>
      <c r="F59" s="33"/>
      <c r="G59" s="13"/>
      <c r="H59" s="33"/>
      <c r="I59" s="13"/>
      <c r="J59" s="33"/>
      <c r="K59" s="13"/>
    </row>
    <row r="60" spans="1:11" ht="13.5" customHeight="1" x14ac:dyDescent="0.3">
      <c r="A60" s="18"/>
      <c r="B60" s="13"/>
      <c r="C60" s="13"/>
      <c r="D60" s="33"/>
      <c r="E60" s="13"/>
      <c r="F60" s="33"/>
      <c r="G60" s="13"/>
      <c r="H60" s="33"/>
      <c r="I60" s="13"/>
      <c r="J60" s="33"/>
      <c r="K60" s="13"/>
    </row>
    <row r="61" spans="1:11" ht="13.5" customHeight="1" x14ac:dyDescent="0.3">
      <c r="A61" s="18"/>
      <c r="B61" s="13"/>
      <c r="C61" s="13"/>
      <c r="D61" s="33"/>
      <c r="E61" s="13"/>
      <c r="F61" s="33"/>
      <c r="G61" s="13"/>
      <c r="H61" s="33"/>
      <c r="I61" s="13"/>
      <c r="J61" s="33"/>
      <c r="K61" s="13"/>
    </row>
    <row r="62" spans="1:11" ht="13.5" customHeight="1" x14ac:dyDescent="0.3">
      <c r="A62" s="18"/>
      <c r="B62" s="13"/>
      <c r="C62" s="13"/>
      <c r="D62" s="33"/>
      <c r="E62" s="13"/>
      <c r="F62" s="33"/>
      <c r="G62" s="13"/>
      <c r="H62" s="33"/>
      <c r="I62" s="13"/>
      <c r="J62" s="33"/>
      <c r="K62" s="13"/>
    </row>
    <row r="63" spans="1:11" ht="13.5" customHeight="1" x14ac:dyDescent="0.3">
      <c r="A63" s="18"/>
      <c r="B63" s="13"/>
      <c r="C63" s="13"/>
      <c r="D63" s="33"/>
      <c r="E63" s="13"/>
      <c r="F63" s="33"/>
      <c r="G63" s="13"/>
      <c r="H63" s="33"/>
      <c r="I63" s="13"/>
      <c r="J63" s="33"/>
      <c r="K63" s="13"/>
    </row>
    <row r="64" spans="1:11" ht="13.5" customHeight="1" x14ac:dyDescent="0.3">
      <c r="A64" s="18"/>
      <c r="B64" s="13"/>
      <c r="C64" s="13"/>
      <c r="D64" s="33"/>
      <c r="E64" s="13"/>
      <c r="F64" s="33"/>
      <c r="G64" s="13"/>
      <c r="H64" s="33"/>
      <c r="I64" s="13"/>
      <c r="J64" s="33"/>
      <c r="K64" s="13"/>
    </row>
    <row r="65" spans="1:11" ht="13.5" customHeight="1" x14ac:dyDescent="0.3">
      <c r="A65" s="18"/>
      <c r="B65" s="13"/>
      <c r="C65" s="13"/>
      <c r="D65" s="33"/>
      <c r="E65" s="13"/>
      <c r="F65" s="33"/>
      <c r="G65" s="13"/>
      <c r="H65" s="33"/>
      <c r="I65" s="13"/>
      <c r="J65" s="33"/>
      <c r="K65" s="13"/>
    </row>
    <row r="66" spans="1:11" ht="13.5" customHeight="1" x14ac:dyDescent="0.3">
      <c r="A66" s="18"/>
      <c r="B66" s="13"/>
      <c r="C66" s="13"/>
      <c r="D66" s="33"/>
      <c r="E66" s="13"/>
      <c r="F66" s="33"/>
      <c r="G66" s="13"/>
      <c r="H66" s="33"/>
      <c r="I66" s="13"/>
      <c r="J66" s="33"/>
      <c r="K66" s="13"/>
    </row>
    <row r="67" spans="1:11" ht="13.5" customHeight="1" x14ac:dyDescent="0.3">
      <c r="A67" s="18"/>
      <c r="B67" s="13"/>
      <c r="C67" s="13"/>
      <c r="D67" s="33"/>
      <c r="E67" s="13"/>
      <c r="F67" s="33"/>
      <c r="G67" s="13"/>
      <c r="H67" s="33"/>
      <c r="I67" s="13"/>
      <c r="J67" s="33"/>
      <c r="K67" s="13"/>
    </row>
    <row r="68" spans="1:11" ht="13.5" customHeight="1" x14ac:dyDescent="0.3">
      <c r="A68" s="18"/>
      <c r="B68" s="13"/>
      <c r="C68" s="13"/>
      <c r="D68" s="33"/>
      <c r="E68" s="13"/>
      <c r="F68" s="33"/>
      <c r="G68" s="13"/>
      <c r="H68" s="33"/>
      <c r="I68" s="13"/>
      <c r="J68" s="33"/>
      <c r="K68" s="13"/>
    </row>
    <row r="69" spans="1:11" ht="13.5" customHeight="1" x14ac:dyDescent="0.3">
      <c r="A69" s="18"/>
      <c r="B69" s="13"/>
      <c r="C69" s="13"/>
      <c r="D69" s="33"/>
      <c r="E69" s="13"/>
      <c r="F69" s="33"/>
      <c r="G69" s="13"/>
      <c r="H69" s="33"/>
      <c r="I69" s="13"/>
      <c r="J69" s="33"/>
      <c r="K69" s="13"/>
    </row>
    <row r="70" spans="1:11" ht="13.5" customHeight="1" x14ac:dyDescent="0.3">
      <c r="A70" s="18"/>
      <c r="B70" s="13"/>
      <c r="C70" s="13"/>
      <c r="D70" s="33"/>
      <c r="E70" s="13"/>
      <c r="F70" s="33"/>
      <c r="G70" s="13"/>
      <c r="H70" s="33"/>
      <c r="I70" s="13"/>
      <c r="J70" s="33"/>
      <c r="K70" s="13"/>
    </row>
    <row r="71" spans="1:11" ht="13.5" customHeight="1" x14ac:dyDescent="0.3">
      <c r="A71" s="18"/>
      <c r="B71" s="13"/>
      <c r="C71" s="13"/>
      <c r="D71" s="33"/>
      <c r="E71" s="13"/>
      <c r="F71" s="33"/>
      <c r="G71" s="13"/>
      <c r="H71" s="33"/>
      <c r="I71" s="13"/>
      <c r="J71" s="33"/>
      <c r="K71" s="13"/>
    </row>
    <row r="72" spans="1:11" ht="13.5" customHeight="1" x14ac:dyDescent="0.3">
      <c r="A72" s="18"/>
      <c r="B72" s="13"/>
      <c r="C72" s="13"/>
      <c r="D72" s="33"/>
      <c r="E72" s="13"/>
      <c r="F72" s="33"/>
      <c r="G72" s="13"/>
      <c r="H72" s="33"/>
      <c r="I72" s="13"/>
      <c r="J72" s="33"/>
      <c r="K72" s="13"/>
    </row>
    <row r="73" spans="1:11" ht="13.5" customHeight="1" x14ac:dyDescent="0.3">
      <c r="A73" s="18"/>
      <c r="B73" s="13"/>
      <c r="C73" s="13"/>
      <c r="D73" s="33"/>
      <c r="E73" s="13"/>
      <c r="F73" s="33"/>
      <c r="G73" s="13"/>
      <c r="H73" s="33"/>
      <c r="I73" s="13"/>
      <c r="J73" s="33"/>
      <c r="K73" s="13"/>
    </row>
    <row r="74" spans="1:11" ht="13.5" customHeight="1" x14ac:dyDescent="0.3">
      <c r="A74" s="18"/>
      <c r="B74" s="13"/>
      <c r="C74" s="13"/>
      <c r="D74" s="33"/>
      <c r="E74" s="13"/>
      <c r="F74" s="33"/>
      <c r="G74" s="13"/>
      <c r="H74" s="33"/>
      <c r="I74" s="13"/>
      <c r="J74" s="33"/>
      <c r="K74" s="13"/>
    </row>
    <row r="75" spans="1:11" ht="13.5" customHeight="1" x14ac:dyDescent="0.3">
      <c r="A75" s="18"/>
      <c r="B75" s="13"/>
      <c r="C75" s="13"/>
      <c r="D75" s="33"/>
      <c r="E75" s="13"/>
      <c r="F75" s="33"/>
      <c r="G75" s="13"/>
      <c r="H75" s="33"/>
      <c r="I75" s="13"/>
      <c r="J75" s="33"/>
      <c r="K75" s="13"/>
    </row>
    <row r="76" spans="1:11" ht="13.5" customHeight="1" x14ac:dyDescent="0.3">
      <c r="A76" s="18"/>
      <c r="B76" s="13"/>
      <c r="C76" s="13"/>
      <c r="D76" s="33"/>
      <c r="E76" s="13"/>
      <c r="F76" s="33"/>
      <c r="G76" s="13"/>
      <c r="H76" s="33"/>
      <c r="I76" s="13"/>
      <c r="J76" s="33"/>
      <c r="K76" s="13"/>
    </row>
    <row r="77" spans="1:11" ht="13.5" customHeight="1" x14ac:dyDescent="0.3">
      <c r="A77" s="18"/>
      <c r="B77" s="13"/>
      <c r="C77" s="13"/>
      <c r="D77" s="33"/>
      <c r="E77" s="13"/>
      <c r="F77" s="33"/>
      <c r="G77" s="13"/>
      <c r="H77" s="33"/>
      <c r="I77" s="13"/>
      <c r="J77" s="33"/>
      <c r="K77" s="13"/>
    </row>
    <row r="78" spans="1:11" ht="13.5" customHeight="1" x14ac:dyDescent="0.3">
      <c r="A78" s="18"/>
      <c r="B78" s="13"/>
      <c r="C78" s="13"/>
      <c r="D78" s="33"/>
      <c r="E78" s="13"/>
      <c r="F78" s="33"/>
      <c r="G78" s="13"/>
      <c r="H78" s="33"/>
      <c r="I78" s="13"/>
      <c r="J78" s="33"/>
      <c r="K78" s="13"/>
    </row>
    <row r="79" spans="1:11" ht="13.5" customHeight="1" x14ac:dyDescent="0.3">
      <c r="A79" s="18"/>
      <c r="B79" s="13"/>
      <c r="C79" s="13"/>
      <c r="D79" s="33"/>
      <c r="E79" s="13"/>
      <c r="F79" s="33"/>
      <c r="G79" s="13"/>
      <c r="H79" s="33"/>
      <c r="I79" s="13"/>
      <c r="J79" s="33"/>
      <c r="K79" s="13"/>
    </row>
    <row r="80" spans="1:11" ht="13.5" customHeight="1" x14ac:dyDescent="0.3">
      <c r="A80" s="18"/>
      <c r="B80" s="13"/>
      <c r="C80" s="13"/>
      <c r="D80" s="33"/>
      <c r="E80" s="13"/>
      <c r="F80" s="33"/>
      <c r="G80" s="13"/>
      <c r="H80" s="33"/>
      <c r="I80" s="13"/>
      <c r="J80" s="33"/>
      <c r="K80" s="13"/>
    </row>
    <row r="81" spans="1:11" ht="13.5" customHeight="1" x14ac:dyDescent="0.3">
      <c r="A81" s="18"/>
      <c r="B81" s="13"/>
      <c r="C81" s="13"/>
      <c r="D81" s="33"/>
      <c r="E81" s="13"/>
      <c r="F81" s="33"/>
      <c r="G81" s="13"/>
      <c r="H81" s="33"/>
      <c r="I81" s="13"/>
      <c r="J81" s="33"/>
      <c r="K81" s="13"/>
    </row>
    <row r="82" spans="1:11" ht="13.5" customHeight="1" x14ac:dyDescent="0.3">
      <c r="A82" s="18"/>
      <c r="B82" s="13"/>
      <c r="C82" s="13"/>
      <c r="D82" s="33"/>
      <c r="E82" s="13"/>
      <c r="F82" s="33"/>
      <c r="G82" s="13"/>
      <c r="H82" s="33"/>
      <c r="I82" s="13"/>
      <c r="J82" s="33"/>
      <c r="K82" s="13"/>
    </row>
    <row r="83" spans="1:11" ht="13.5" customHeight="1" x14ac:dyDescent="0.3">
      <c r="A83" s="18"/>
      <c r="B83" s="13"/>
      <c r="C83" s="13"/>
      <c r="D83" s="33"/>
      <c r="E83" s="13"/>
      <c r="F83" s="33"/>
      <c r="G83" s="13"/>
      <c r="H83" s="33"/>
      <c r="I83" s="13"/>
      <c r="J83" s="33"/>
      <c r="K83" s="13"/>
    </row>
    <row r="84" spans="1:11" ht="13.5" customHeight="1" x14ac:dyDescent="0.3">
      <c r="A84" s="18"/>
      <c r="B84" s="13"/>
      <c r="C84" s="13"/>
      <c r="D84" s="33"/>
      <c r="E84" s="13"/>
      <c r="F84" s="33"/>
      <c r="G84" s="13"/>
      <c r="H84" s="33"/>
      <c r="I84" s="13"/>
      <c r="J84" s="33"/>
      <c r="K84" s="13"/>
    </row>
    <row r="85" spans="1:11" ht="13.5" customHeight="1" x14ac:dyDescent="0.3">
      <c r="A85" s="18"/>
      <c r="B85" s="13"/>
      <c r="C85" s="13"/>
      <c r="D85" s="33"/>
      <c r="E85" s="13"/>
      <c r="F85" s="33"/>
      <c r="G85" s="13"/>
      <c r="H85" s="33"/>
      <c r="I85" s="13"/>
      <c r="J85" s="33"/>
      <c r="K85" s="13"/>
    </row>
    <row r="86" spans="1:11" ht="13.5" customHeight="1" x14ac:dyDescent="0.3">
      <c r="A86" s="18"/>
      <c r="B86" s="13"/>
      <c r="C86" s="13"/>
      <c r="D86" s="33"/>
      <c r="E86" s="13"/>
      <c r="F86" s="33"/>
      <c r="G86" s="13"/>
      <c r="H86" s="33"/>
      <c r="I86" s="13"/>
      <c r="J86" s="33"/>
      <c r="K86" s="13"/>
    </row>
    <row r="87" spans="1:11" ht="13.5" customHeight="1" x14ac:dyDescent="0.3">
      <c r="A87" s="18"/>
      <c r="B87" s="13"/>
      <c r="C87" s="13"/>
      <c r="D87" s="33"/>
      <c r="E87" s="13"/>
      <c r="F87" s="33"/>
      <c r="G87" s="13"/>
      <c r="H87" s="33"/>
      <c r="I87" s="13"/>
      <c r="J87" s="33"/>
      <c r="K87" s="13"/>
    </row>
    <row r="88" spans="1:11" ht="13.5" customHeight="1" x14ac:dyDescent="0.3">
      <c r="A88" s="18"/>
      <c r="B88" s="13"/>
      <c r="C88" s="13"/>
      <c r="D88" s="33"/>
      <c r="E88" s="13"/>
      <c r="F88" s="33"/>
      <c r="G88" s="13"/>
      <c r="H88" s="33"/>
      <c r="I88" s="13"/>
      <c r="J88" s="33"/>
      <c r="K88" s="13"/>
    </row>
    <row r="89" spans="1:11" ht="13.5" customHeight="1" x14ac:dyDescent="0.3">
      <c r="A89" s="18"/>
      <c r="B89" s="13"/>
      <c r="C89" s="13"/>
      <c r="D89" s="33"/>
      <c r="E89" s="13"/>
      <c r="F89" s="33"/>
      <c r="G89" s="13"/>
      <c r="H89" s="33"/>
      <c r="I89" s="13"/>
      <c r="J89" s="33"/>
      <c r="K89" s="13"/>
    </row>
    <row r="90" spans="1:11" ht="13.5" customHeight="1" x14ac:dyDescent="0.3">
      <c r="A90" s="18"/>
      <c r="B90" s="13"/>
      <c r="C90" s="13"/>
      <c r="D90" s="33"/>
      <c r="E90" s="13"/>
      <c r="F90" s="33"/>
      <c r="G90" s="13"/>
      <c r="H90" s="33"/>
      <c r="I90" s="13"/>
      <c r="J90" s="33"/>
      <c r="K90" s="13"/>
    </row>
    <row r="91" spans="1:11" ht="13.5" customHeight="1" x14ac:dyDescent="0.3">
      <c r="A91" s="18"/>
      <c r="B91" s="13"/>
      <c r="C91" s="13"/>
      <c r="D91" s="33"/>
      <c r="E91" s="13"/>
      <c r="F91" s="33"/>
      <c r="G91" s="13"/>
      <c r="H91" s="33"/>
      <c r="I91" s="13"/>
      <c r="J91" s="33"/>
      <c r="K91" s="13"/>
    </row>
    <row r="92" spans="1:11" ht="13.5" customHeight="1" x14ac:dyDescent="0.3">
      <c r="A92" s="18"/>
      <c r="B92" s="13"/>
      <c r="C92" s="13"/>
      <c r="D92" s="33"/>
      <c r="E92" s="13"/>
      <c r="F92" s="33"/>
      <c r="G92" s="13"/>
      <c r="H92" s="33"/>
      <c r="I92" s="13"/>
      <c r="J92" s="33"/>
      <c r="K92" s="13"/>
    </row>
    <row r="93" spans="1:11" ht="13.5" customHeight="1" x14ac:dyDescent="0.3">
      <c r="A93" s="18"/>
      <c r="B93" s="13"/>
      <c r="C93" s="13"/>
      <c r="D93" s="33"/>
      <c r="E93" s="13"/>
      <c r="F93" s="33"/>
      <c r="G93" s="13"/>
      <c r="H93" s="33"/>
      <c r="I93" s="13"/>
      <c r="J93" s="33"/>
      <c r="K93" s="13"/>
    </row>
    <row r="94" spans="1:11" ht="13.5" customHeight="1" x14ac:dyDescent="0.3">
      <c r="A94" s="18"/>
      <c r="B94" s="13"/>
      <c r="C94" s="13"/>
      <c r="D94" s="33"/>
      <c r="E94" s="13"/>
      <c r="F94" s="33"/>
      <c r="G94" s="13"/>
      <c r="H94" s="33"/>
      <c r="I94" s="13"/>
      <c r="J94" s="33"/>
      <c r="K94" s="13"/>
    </row>
    <row r="95" spans="1:11" ht="13.5" customHeight="1" x14ac:dyDescent="0.3">
      <c r="A95" s="18"/>
      <c r="B95" s="13"/>
      <c r="C95" s="13"/>
      <c r="D95" s="33"/>
      <c r="E95" s="13"/>
      <c r="F95" s="33"/>
      <c r="G95" s="13"/>
      <c r="H95" s="33"/>
      <c r="I95" s="13"/>
      <c r="J95" s="33"/>
      <c r="K95" s="13"/>
    </row>
    <row r="96" spans="1:11" ht="13.5" customHeight="1" x14ac:dyDescent="0.3">
      <c r="A96" s="18"/>
      <c r="B96" s="13"/>
      <c r="C96" s="13"/>
      <c r="D96" s="33"/>
      <c r="E96" s="13"/>
      <c r="F96" s="33"/>
      <c r="G96" s="13"/>
      <c r="H96" s="33"/>
      <c r="I96" s="13"/>
      <c r="J96" s="33"/>
      <c r="K96" s="13"/>
    </row>
    <row r="97" spans="1:11" ht="13.5" customHeight="1" x14ac:dyDescent="0.3">
      <c r="A97" s="18"/>
      <c r="B97" s="13"/>
      <c r="C97" s="13"/>
      <c r="D97" s="33"/>
      <c r="E97" s="13"/>
      <c r="F97" s="33"/>
      <c r="G97" s="13"/>
      <c r="H97" s="33"/>
      <c r="I97" s="13"/>
      <c r="J97" s="33"/>
      <c r="K97" s="13"/>
    </row>
    <row r="98" spans="1:11" ht="13.5" customHeight="1" x14ac:dyDescent="0.3">
      <c r="A98" s="18"/>
      <c r="B98" s="13"/>
      <c r="C98" s="13"/>
      <c r="D98" s="33"/>
      <c r="E98" s="13"/>
      <c r="F98" s="33"/>
      <c r="G98" s="13"/>
      <c r="H98" s="33"/>
      <c r="I98" s="13"/>
      <c r="J98" s="33"/>
      <c r="K98" s="13"/>
    </row>
    <row r="99" spans="1:11" ht="13.5" customHeight="1" x14ac:dyDescent="0.3">
      <c r="A99" s="18"/>
      <c r="B99" s="13"/>
      <c r="C99" s="13"/>
      <c r="D99" s="33"/>
      <c r="E99" s="13"/>
      <c r="F99" s="33"/>
      <c r="G99" s="13"/>
      <c r="H99" s="33"/>
      <c r="I99" s="13"/>
      <c r="J99" s="33"/>
      <c r="K99" s="13"/>
    </row>
    <row r="100" spans="1:11" ht="13.5" customHeight="1" x14ac:dyDescent="0.3">
      <c r="A100" s="18"/>
      <c r="B100" s="13"/>
      <c r="C100" s="13"/>
      <c r="D100" s="33"/>
      <c r="E100" s="13"/>
      <c r="F100" s="33"/>
      <c r="G100" s="13"/>
      <c r="H100" s="33"/>
      <c r="I100" s="13"/>
      <c r="J100" s="33"/>
      <c r="K100" s="13"/>
    </row>
  </sheetData>
  <mergeCells count="7">
    <mergeCell ref="A1:J1"/>
    <mergeCell ref="C2:F2"/>
    <mergeCell ref="G2:I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P98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56" sqref="G56:H56"/>
    </sheetView>
  </sheetViews>
  <sheetFormatPr defaultColWidth="14.296875" defaultRowHeight="15" customHeight="1" x14ac:dyDescent="0.3"/>
  <cols>
    <col min="1" max="1" width="5.59765625" style="96" customWidth="1"/>
    <col min="2" max="2" width="24.09765625" style="96" customWidth="1"/>
    <col min="3" max="4" width="9" style="96" customWidth="1"/>
    <col min="5" max="6" width="10.19921875" style="96" customWidth="1"/>
    <col min="7" max="7" width="8.09765625" style="96" customWidth="1"/>
    <col min="8" max="8" width="7.69921875" style="96" customWidth="1"/>
    <col min="9" max="9" width="8.8984375" style="96" customWidth="1"/>
    <col min="10" max="10" width="10.19921875" style="96" customWidth="1"/>
    <col min="11" max="11" width="9" style="96" customWidth="1"/>
    <col min="12" max="12" width="9.296875" style="96" customWidth="1"/>
    <col min="13" max="13" width="9" style="96" customWidth="1"/>
    <col min="14" max="14" width="10.19921875" style="96" customWidth="1"/>
    <col min="15" max="15" width="9" style="96" customWidth="1"/>
    <col min="16" max="16" width="11.3984375" style="96" customWidth="1"/>
    <col min="17" max="16384" width="14.296875" style="96"/>
  </cols>
  <sheetData>
    <row r="1" spans="1:16" ht="15.75" customHeight="1" x14ac:dyDescent="0.3">
      <c r="A1" s="543" t="s">
        <v>1070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 ht="12.75" customHeight="1" x14ac:dyDescent="0.3">
      <c r="A2" s="572" t="s">
        <v>146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</row>
    <row r="3" spans="1:16" ht="15" customHeight="1" x14ac:dyDescent="0.3">
      <c r="A3" s="236"/>
      <c r="B3" s="570" t="s">
        <v>60</v>
      </c>
      <c r="C3" s="527"/>
      <c r="D3" s="527"/>
      <c r="E3" s="183"/>
      <c r="F3" s="183"/>
      <c r="G3" s="183"/>
      <c r="H3" s="183"/>
      <c r="I3" s="183"/>
      <c r="J3" s="183"/>
      <c r="K3" s="183"/>
      <c r="L3" s="183"/>
      <c r="M3" s="573" t="s">
        <v>224</v>
      </c>
      <c r="N3" s="527"/>
      <c r="O3" s="183"/>
      <c r="P3" s="183"/>
    </row>
    <row r="4" spans="1:16" ht="12.75" customHeight="1" x14ac:dyDescent="0.3">
      <c r="A4" s="477" t="s">
        <v>67</v>
      </c>
      <c r="B4" s="477" t="s">
        <v>1</v>
      </c>
      <c r="C4" s="480" t="s">
        <v>225</v>
      </c>
      <c r="D4" s="571"/>
      <c r="E4" s="480" t="s">
        <v>226</v>
      </c>
      <c r="F4" s="571"/>
      <c r="G4" s="480" t="s">
        <v>227</v>
      </c>
      <c r="H4" s="571"/>
      <c r="I4" s="480" t="s">
        <v>228</v>
      </c>
      <c r="J4" s="571"/>
      <c r="K4" s="480" t="s">
        <v>229</v>
      </c>
      <c r="L4" s="571"/>
      <c r="M4" s="480" t="s">
        <v>230</v>
      </c>
      <c r="N4" s="571"/>
      <c r="O4" s="480" t="s">
        <v>5</v>
      </c>
      <c r="P4" s="571"/>
    </row>
    <row r="5" spans="1:16" ht="12.75" customHeight="1" x14ac:dyDescent="0.3">
      <c r="A5" s="574"/>
      <c r="B5" s="574"/>
      <c r="C5" s="235" t="s">
        <v>82</v>
      </c>
      <c r="D5" s="235" t="s">
        <v>83</v>
      </c>
      <c r="E5" s="235" t="s">
        <v>82</v>
      </c>
      <c r="F5" s="235" t="s">
        <v>83</v>
      </c>
      <c r="G5" s="235" t="s">
        <v>82</v>
      </c>
      <c r="H5" s="235" t="s">
        <v>83</v>
      </c>
      <c r="I5" s="235" t="s">
        <v>82</v>
      </c>
      <c r="J5" s="235" t="s">
        <v>83</v>
      </c>
      <c r="K5" s="235" t="s">
        <v>82</v>
      </c>
      <c r="L5" s="235" t="s">
        <v>83</v>
      </c>
      <c r="M5" s="235" t="s">
        <v>82</v>
      </c>
      <c r="N5" s="235" t="s">
        <v>83</v>
      </c>
      <c r="O5" s="235" t="s">
        <v>82</v>
      </c>
      <c r="P5" s="235" t="s">
        <v>83</v>
      </c>
    </row>
    <row r="6" spans="1:16" ht="12.75" customHeight="1" x14ac:dyDescent="0.3">
      <c r="A6" s="144">
        <v>1</v>
      </c>
      <c r="B6" s="145" t="s">
        <v>6</v>
      </c>
      <c r="C6" s="237">
        <v>229</v>
      </c>
      <c r="D6" s="237">
        <v>1844.6000000000001</v>
      </c>
      <c r="E6" s="237">
        <v>5400</v>
      </c>
      <c r="F6" s="237">
        <v>14658.250000000005</v>
      </c>
      <c r="G6" s="237">
        <v>301</v>
      </c>
      <c r="H6" s="237">
        <v>1247.7400000000002</v>
      </c>
      <c r="I6" s="237">
        <v>479</v>
      </c>
      <c r="J6" s="237">
        <v>3534.1599999999989</v>
      </c>
      <c r="K6" s="237">
        <v>8</v>
      </c>
      <c r="L6" s="237">
        <v>53.52</v>
      </c>
      <c r="M6" s="237">
        <v>1561</v>
      </c>
      <c r="N6" s="237">
        <v>13224.889999999998</v>
      </c>
      <c r="O6" s="238">
        <f t="shared" ref="O6:O17" si="0">C6+E6+G6+I6+K6+M6</f>
        <v>7978</v>
      </c>
      <c r="P6" s="238">
        <f t="shared" ref="P6:P17" si="1">D6+F6+H6+J6+L6+N6</f>
        <v>34563.160000000003</v>
      </c>
    </row>
    <row r="7" spans="1:16" ht="12.75" customHeight="1" x14ac:dyDescent="0.3">
      <c r="A7" s="144">
        <v>2</v>
      </c>
      <c r="B7" s="145" t="s">
        <v>7</v>
      </c>
      <c r="C7" s="237">
        <v>1409</v>
      </c>
      <c r="D7" s="237">
        <v>9170.5499999999938</v>
      </c>
      <c r="E7" s="237">
        <v>41417</v>
      </c>
      <c r="F7" s="237">
        <v>106900.15000000001</v>
      </c>
      <c r="G7" s="237">
        <v>125</v>
      </c>
      <c r="H7" s="237">
        <v>910.57999999999993</v>
      </c>
      <c r="I7" s="237">
        <v>1570</v>
      </c>
      <c r="J7" s="237">
        <v>55108.410000000011</v>
      </c>
      <c r="K7" s="237">
        <v>14</v>
      </c>
      <c r="L7" s="237">
        <v>69.7</v>
      </c>
      <c r="M7" s="237">
        <v>3292</v>
      </c>
      <c r="N7" s="237">
        <v>36249.679999999978</v>
      </c>
      <c r="O7" s="238">
        <f t="shared" si="0"/>
        <v>47827</v>
      </c>
      <c r="P7" s="238">
        <f t="shared" si="1"/>
        <v>208409.07</v>
      </c>
    </row>
    <row r="8" spans="1:16" ht="12.75" customHeight="1" x14ac:dyDescent="0.3">
      <c r="A8" s="144">
        <v>3</v>
      </c>
      <c r="B8" s="145" t="s">
        <v>8</v>
      </c>
      <c r="C8" s="237">
        <v>191</v>
      </c>
      <c r="D8" s="237">
        <v>3334.6199999999994</v>
      </c>
      <c r="E8" s="237">
        <v>4610</v>
      </c>
      <c r="F8" s="237">
        <v>22759.140000000003</v>
      </c>
      <c r="G8" s="237">
        <v>99</v>
      </c>
      <c r="H8" s="237">
        <v>427.43999999999994</v>
      </c>
      <c r="I8" s="237">
        <v>1080</v>
      </c>
      <c r="J8" s="237">
        <v>9689.470000000003</v>
      </c>
      <c r="K8" s="237">
        <v>2</v>
      </c>
      <c r="L8" s="237">
        <v>2.06</v>
      </c>
      <c r="M8" s="237">
        <v>962</v>
      </c>
      <c r="N8" s="237">
        <v>14831.609999999999</v>
      </c>
      <c r="O8" s="238">
        <f t="shared" si="0"/>
        <v>6944</v>
      </c>
      <c r="P8" s="238">
        <f t="shared" si="1"/>
        <v>51044.340000000004</v>
      </c>
    </row>
    <row r="9" spans="1:16" ht="12.75" customHeight="1" x14ac:dyDescent="0.3">
      <c r="A9" s="144">
        <v>4</v>
      </c>
      <c r="B9" s="145" t="s">
        <v>9</v>
      </c>
      <c r="C9" s="237">
        <v>1809</v>
      </c>
      <c r="D9" s="237">
        <v>8036.9100000000008</v>
      </c>
      <c r="E9" s="237">
        <v>15999</v>
      </c>
      <c r="F9" s="237">
        <v>45895.829999999987</v>
      </c>
      <c r="G9" s="237">
        <v>2712</v>
      </c>
      <c r="H9" s="237">
        <v>8580.4600000000046</v>
      </c>
      <c r="I9" s="237">
        <v>6093</v>
      </c>
      <c r="J9" s="237">
        <v>25738.629999999997</v>
      </c>
      <c r="K9" s="237">
        <v>30</v>
      </c>
      <c r="L9" s="237">
        <v>82.48</v>
      </c>
      <c r="M9" s="237">
        <v>3719</v>
      </c>
      <c r="N9" s="237">
        <v>38427.74</v>
      </c>
      <c r="O9" s="238">
        <f t="shared" si="0"/>
        <v>30362</v>
      </c>
      <c r="P9" s="238">
        <f t="shared" si="1"/>
        <v>126762.04999999999</v>
      </c>
    </row>
    <row r="10" spans="1:16" ht="12.75" customHeight="1" x14ac:dyDescent="0.3">
      <c r="A10" s="144">
        <v>5</v>
      </c>
      <c r="B10" s="145" t="s">
        <v>10</v>
      </c>
      <c r="C10" s="237">
        <v>2610</v>
      </c>
      <c r="D10" s="237">
        <v>4147.5799999999972</v>
      </c>
      <c r="E10" s="237">
        <v>595</v>
      </c>
      <c r="F10" s="237">
        <v>3228.6300000000006</v>
      </c>
      <c r="G10" s="237">
        <v>2450</v>
      </c>
      <c r="H10" s="237">
        <v>5332.2399999999989</v>
      </c>
      <c r="I10" s="237">
        <v>1311</v>
      </c>
      <c r="J10" s="237">
        <v>9157.6600000000035</v>
      </c>
      <c r="K10" s="237">
        <v>36</v>
      </c>
      <c r="L10" s="237">
        <v>49.87</v>
      </c>
      <c r="M10" s="237">
        <v>3138</v>
      </c>
      <c r="N10" s="237">
        <v>36035.030000000013</v>
      </c>
      <c r="O10" s="238">
        <f t="shared" si="0"/>
        <v>10140</v>
      </c>
      <c r="P10" s="238">
        <f t="shared" si="1"/>
        <v>57951.010000000009</v>
      </c>
    </row>
    <row r="11" spans="1:16" ht="12.75" customHeight="1" x14ac:dyDescent="0.3">
      <c r="A11" s="144">
        <v>6</v>
      </c>
      <c r="B11" s="145" t="s">
        <v>11</v>
      </c>
      <c r="C11" s="237">
        <v>431</v>
      </c>
      <c r="D11" s="237">
        <v>2213.4299999999994</v>
      </c>
      <c r="E11" s="237">
        <v>8255</v>
      </c>
      <c r="F11" s="237">
        <v>18355.550000000003</v>
      </c>
      <c r="G11" s="237">
        <v>128</v>
      </c>
      <c r="H11" s="237">
        <v>283.29000000000002</v>
      </c>
      <c r="I11" s="237">
        <v>400</v>
      </c>
      <c r="J11" s="237">
        <v>3789.0099999999998</v>
      </c>
      <c r="K11" s="237">
        <v>3</v>
      </c>
      <c r="L11" s="237">
        <v>8.15</v>
      </c>
      <c r="M11" s="237">
        <v>912</v>
      </c>
      <c r="N11" s="237">
        <v>7256.3399999999983</v>
      </c>
      <c r="O11" s="238">
        <f t="shared" si="0"/>
        <v>10129</v>
      </c>
      <c r="P11" s="238">
        <f t="shared" si="1"/>
        <v>31905.770000000004</v>
      </c>
    </row>
    <row r="12" spans="1:16" ht="12.75" customHeight="1" x14ac:dyDescent="0.3">
      <c r="A12" s="144">
        <v>7</v>
      </c>
      <c r="B12" s="145" t="s">
        <v>12</v>
      </c>
      <c r="C12" s="237">
        <v>82</v>
      </c>
      <c r="D12" s="237">
        <v>568.7700000000001</v>
      </c>
      <c r="E12" s="237">
        <v>416</v>
      </c>
      <c r="F12" s="237">
        <v>892.49</v>
      </c>
      <c r="G12" s="237">
        <v>3</v>
      </c>
      <c r="H12" s="237">
        <v>0.83</v>
      </c>
      <c r="I12" s="237">
        <v>67</v>
      </c>
      <c r="J12" s="237">
        <v>401.40000000000003</v>
      </c>
      <c r="K12" s="237">
        <v>0</v>
      </c>
      <c r="L12" s="237">
        <v>0</v>
      </c>
      <c r="M12" s="237">
        <v>19</v>
      </c>
      <c r="N12" s="237">
        <v>238.1</v>
      </c>
      <c r="O12" s="238">
        <f t="shared" si="0"/>
        <v>587</v>
      </c>
      <c r="P12" s="238">
        <f t="shared" si="1"/>
        <v>2101.59</v>
      </c>
    </row>
    <row r="13" spans="1:16" ht="12.75" customHeight="1" x14ac:dyDescent="0.3">
      <c r="A13" s="144">
        <v>8</v>
      </c>
      <c r="B13" s="153" t="s">
        <v>967</v>
      </c>
      <c r="C13" s="237">
        <v>35</v>
      </c>
      <c r="D13" s="237">
        <v>192.67999999999998</v>
      </c>
      <c r="E13" s="237">
        <v>401</v>
      </c>
      <c r="F13" s="237">
        <v>943.61</v>
      </c>
      <c r="G13" s="237">
        <v>1</v>
      </c>
      <c r="H13" s="237">
        <v>4.9000000000000004</v>
      </c>
      <c r="I13" s="237">
        <v>379</v>
      </c>
      <c r="J13" s="237">
        <v>3459.3599999999997</v>
      </c>
      <c r="K13" s="237">
        <v>0</v>
      </c>
      <c r="L13" s="237">
        <v>0</v>
      </c>
      <c r="M13" s="237">
        <v>144</v>
      </c>
      <c r="N13" s="237">
        <v>1237.17</v>
      </c>
      <c r="O13" s="238">
        <f t="shared" si="0"/>
        <v>960</v>
      </c>
      <c r="P13" s="238">
        <f t="shared" si="1"/>
        <v>5837.7199999999993</v>
      </c>
    </row>
    <row r="14" spans="1:16" ht="12.75" customHeight="1" x14ac:dyDescent="0.3">
      <c r="A14" s="144">
        <v>9</v>
      </c>
      <c r="B14" s="145" t="s">
        <v>13</v>
      </c>
      <c r="C14" s="237">
        <v>639</v>
      </c>
      <c r="D14" s="237">
        <v>3692.32</v>
      </c>
      <c r="E14" s="237">
        <v>14593</v>
      </c>
      <c r="F14" s="237">
        <v>31363.390000000021</v>
      </c>
      <c r="G14" s="237">
        <v>91</v>
      </c>
      <c r="H14" s="237">
        <v>481.83</v>
      </c>
      <c r="I14" s="237">
        <v>1116</v>
      </c>
      <c r="J14" s="237">
        <v>7643.1200000000017</v>
      </c>
      <c r="K14" s="237">
        <v>1</v>
      </c>
      <c r="L14" s="237">
        <v>4.7699999999999996</v>
      </c>
      <c r="M14" s="237">
        <v>1957</v>
      </c>
      <c r="N14" s="237">
        <v>15263.810000000003</v>
      </c>
      <c r="O14" s="238">
        <f t="shared" si="0"/>
        <v>18397</v>
      </c>
      <c r="P14" s="238">
        <f t="shared" si="1"/>
        <v>58449.240000000027</v>
      </c>
    </row>
    <row r="15" spans="1:16" ht="12.75" customHeight="1" x14ac:dyDescent="0.3">
      <c r="A15" s="144">
        <v>10</v>
      </c>
      <c r="B15" s="145" t="s">
        <v>14</v>
      </c>
      <c r="C15" s="237">
        <v>5185</v>
      </c>
      <c r="D15" s="237">
        <v>28523.769999999997</v>
      </c>
      <c r="E15" s="237">
        <v>90014</v>
      </c>
      <c r="F15" s="237">
        <v>228467.66999999995</v>
      </c>
      <c r="G15" s="237">
        <v>1167</v>
      </c>
      <c r="H15" s="237">
        <v>3899.1200000000008</v>
      </c>
      <c r="I15" s="237">
        <v>5431</v>
      </c>
      <c r="J15" s="237">
        <v>31617.379999999979</v>
      </c>
      <c r="K15" s="237">
        <v>18</v>
      </c>
      <c r="L15" s="237">
        <v>42.239999999999995</v>
      </c>
      <c r="M15" s="237">
        <v>8449</v>
      </c>
      <c r="N15" s="237">
        <v>75100.050000000017</v>
      </c>
      <c r="O15" s="238">
        <f t="shared" si="0"/>
        <v>110264</v>
      </c>
      <c r="P15" s="238">
        <f t="shared" si="1"/>
        <v>367650.23</v>
      </c>
    </row>
    <row r="16" spans="1:16" ht="12.75" customHeight="1" x14ac:dyDescent="0.3">
      <c r="A16" s="144">
        <v>11</v>
      </c>
      <c r="B16" s="145" t="s">
        <v>15</v>
      </c>
      <c r="C16" s="237">
        <v>193</v>
      </c>
      <c r="D16" s="237">
        <v>1408.1</v>
      </c>
      <c r="E16" s="237">
        <v>5641</v>
      </c>
      <c r="F16" s="237">
        <v>12374.589999999998</v>
      </c>
      <c r="G16" s="237">
        <v>16</v>
      </c>
      <c r="H16" s="237">
        <v>44.21</v>
      </c>
      <c r="I16" s="237">
        <v>516</v>
      </c>
      <c r="J16" s="237">
        <v>2444.5699999999997</v>
      </c>
      <c r="K16" s="237">
        <v>5</v>
      </c>
      <c r="L16" s="237">
        <v>10.08</v>
      </c>
      <c r="M16" s="237">
        <v>561</v>
      </c>
      <c r="N16" s="237">
        <v>5763.0099999999993</v>
      </c>
      <c r="O16" s="238">
        <f t="shared" si="0"/>
        <v>6932</v>
      </c>
      <c r="P16" s="238">
        <f t="shared" si="1"/>
        <v>22044.559999999998</v>
      </c>
    </row>
    <row r="17" spans="1:16" ht="12.75" customHeight="1" x14ac:dyDescent="0.3">
      <c r="A17" s="144">
        <v>12</v>
      </c>
      <c r="B17" s="145" t="s">
        <v>16</v>
      </c>
      <c r="C17" s="237">
        <v>856</v>
      </c>
      <c r="D17" s="237">
        <v>5936.1599999999971</v>
      </c>
      <c r="E17" s="237">
        <v>21079</v>
      </c>
      <c r="F17" s="237">
        <v>40526.230000000018</v>
      </c>
      <c r="G17" s="237">
        <v>6</v>
      </c>
      <c r="H17" s="237">
        <v>37.630000000000003</v>
      </c>
      <c r="I17" s="237">
        <v>1194</v>
      </c>
      <c r="J17" s="237">
        <v>20872.009999999998</v>
      </c>
      <c r="K17" s="237">
        <v>1</v>
      </c>
      <c r="L17" s="237">
        <v>2.0099999999999998</v>
      </c>
      <c r="M17" s="237">
        <v>349</v>
      </c>
      <c r="N17" s="237">
        <v>11679.819999999998</v>
      </c>
      <c r="O17" s="238">
        <f t="shared" si="0"/>
        <v>23485</v>
      </c>
      <c r="P17" s="238">
        <f t="shared" si="1"/>
        <v>79053.86</v>
      </c>
    </row>
    <row r="18" spans="1:16" ht="12.75" customHeight="1" x14ac:dyDescent="0.3">
      <c r="A18" s="143"/>
      <c r="B18" s="148" t="s">
        <v>17</v>
      </c>
      <c r="C18" s="197">
        <f t="shared" ref="C18:P18" si="2">SUM(C6:C17)</f>
        <v>13669</v>
      </c>
      <c r="D18" s="197">
        <f t="shared" si="2"/>
        <v>69069.489999999991</v>
      </c>
      <c r="E18" s="197">
        <f t="shared" si="2"/>
        <v>208420</v>
      </c>
      <c r="F18" s="197">
        <f t="shared" si="2"/>
        <v>526365.53</v>
      </c>
      <c r="G18" s="197">
        <f t="shared" si="2"/>
        <v>7099</v>
      </c>
      <c r="H18" s="197">
        <f t="shared" si="2"/>
        <v>21250.270000000008</v>
      </c>
      <c r="I18" s="197">
        <f t="shared" si="2"/>
        <v>19636</v>
      </c>
      <c r="J18" s="197">
        <f t="shared" si="2"/>
        <v>173455.18</v>
      </c>
      <c r="K18" s="197">
        <f t="shared" si="2"/>
        <v>118</v>
      </c>
      <c r="L18" s="197">
        <f t="shared" si="2"/>
        <v>324.87999999999994</v>
      </c>
      <c r="M18" s="197">
        <f t="shared" si="2"/>
        <v>25063</v>
      </c>
      <c r="N18" s="197">
        <f t="shared" si="2"/>
        <v>255307.25000000006</v>
      </c>
      <c r="O18" s="197">
        <f t="shared" si="2"/>
        <v>274005</v>
      </c>
      <c r="P18" s="197">
        <f t="shared" si="2"/>
        <v>1045772.6</v>
      </c>
    </row>
    <row r="19" spans="1:16" ht="12.75" customHeight="1" x14ac:dyDescent="0.3">
      <c r="A19" s="144">
        <v>13</v>
      </c>
      <c r="B19" s="145" t="s">
        <v>18</v>
      </c>
      <c r="C19" s="237">
        <v>271</v>
      </c>
      <c r="D19" s="237">
        <v>1977.2800000000002</v>
      </c>
      <c r="E19" s="237">
        <v>11922</v>
      </c>
      <c r="F19" s="237">
        <v>46114.009999999973</v>
      </c>
      <c r="G19" s="237">
        <v>35</v>
      </c>
      <c r="H19" s="237">
        <v>456.2</v>
      </c>
      <c r="I19" s="237">
        <v>989</v>
      </c>
      <c r="J19" s="237">
        <v>11938.000000000002</v>
      </c>
      <c r="K19" s="237">
        <v>5</v>
      </c>
      <c r="L19" s="237">
        <v>39.79</v>
      </c>
      <c r="M19" s="237">
        <v>1040</v>
      </c>
      <c r="N19" s="237">
        <v>19398.480000000007</v>
      </c>
      <c r="O19" s="238">
        <f t="shared" ref="O19:O39" si="3">C19+E19+G19+I19+K19+M19</f>
        <v>14262</v>
      </c>
      <c r="P19" s="238">
        <f t="shared" ref="P19:P39" si="4">D19+F19+H19+J19+L19+N19</f>
        <v>79923.75999999998</v>
      </c>
    </row>
    <row r="20" spans="1:16" ht="12.75" customHeight="1" x14ac:dyDescent="0.3">
      <c r="A20" s="144">
        <v>14</v>
      </c>
      <c r="B20" s="145" t="s">
        <v>19</v>
      </c>
      <c r="C20" s="237">
        <v>205</v>
      </c>
      <c r="D20" s="237">
        <v>606.15</v>
      </c>
      <c r="E20" s="237">
        <v>63003</v>
      </c>
      <c r="F20" s="237">
        <v>50429.36</v>
      </c>
      <c r="G20" s="237">
        <v>6</v>
      </c>
      <c r="H20" s="237">
        <v>24.61</v>
      </c>
      <c r="I20" s="237">
        <v>216</v>
      </c>
      <c r="J20" s="237">
        <v>1225.54</v>
      </c>
      <c r="K20" s="237">
        <v>0</v>
      </c>
      <c r="L20" s="237">
        <v>0</v>
      </c>
      <c r="M20" s="237">
        <v>752</v>
      </c>
      <c r="N20" s="237">
        <v>4302.7999999999993</v>
      </c>
      <c r="O20" s="238">
        <f t="shared" si="3"/>
        <v>64182</v>
      </c>
      <c r="P20" s="238">
        <f t="shared" si="4"/>
        <v>56588.460000000006</v>
      </c>
    </row>
    <row r="21" spans="1:16" ht="12.75" customHeight="1" x14ac:dyDescent="0.3">
      <c r="A21" s="144">
        <v>15</v>
      </c>
      <c r="B21" s="145" t="s">
        <v>20</v>
      </c>
      <c r="C21" s="237">
        <v>23</v>
      </c>
      <c r="D21" s="237">
        <v>50.95</v>
      </c>
      <c r="E21" s="237">
        <v>107</v>
      </c>
      <c r="F21" s="237">
        <v>267.45000000000005</v>
      </c>
      <c r="G21" s="237">
        <v>0</v>
      </c>
      <c r="H21" s="237">
        <v>0</v>
      </c>
      <c r="I21" s="237">
        <v>13</v>
      </c>
      <c r="J21" s="237">
        <v>54.489999999999995</v>
      </c>
      <c r="K21" s="237">
        <v>0</v>
      </c>
      <c r="L21" s="237">
        <v>0</v>
      </c>
      <c r="M21" s="237">
        <v>14</v>
      </c>
      <c r="N21" s="237">
        <v>78.95</v>
      </c>
      <c r="O21" s="238">
        <f t="shared" si="3"/>
        <v>157</v>
      </c>
      <c r="P21" s="238">
        <f t="shared" si="4"/>
        <v>451.84000000000003</v>
      </c>
    </row>
    <row r="22" spans="1:16" ht="12.75" customHeight="1" x14ac:dyDescent="0.3">
      <c r="A22" s="144">
        <v>16</v>
      </c>
      <c r="B22" s="145" t="s">
        <v>21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8">
        <f t="shared" si="3"/>
        <v>0</v>
      </c>
      <c r="P22" s="238">
        <f t="shared" si="4"/>
        <v>0</v>
      </c>
    </row>
    <row r="23" spans="1:16" ht="12.75" customHeight="1" x14ac:dyDescent="0.3">
      <c r="A23" s="144">
        <v>17</v>
      </c>
      <c r="B23" s="145" t="s">
        <v>22</v>
      </c>
      <c r="C23" s="237">
        <v>14</v>
      </c>
      <c r="D23" s="237">
        <v>186.34</v>
      </c>
      <c r="E23" s="237">
        <v>6236</v>
      </c>
      <c r="F23" s="237">
        <v>4748.6399999999994</v>
      </c>
      <c r="G23" s="237">
        <v>0</v>
      </c>
      <c r="H23" s="237">
        <v>0</v>
      </c>
      <c r="I23" s="237">
        <v>25</v>
      </c>
      <c r="J23" s="237">
        <v>193.89</v>
      </c>
      <c r="K23" s="237">
        <v>0</v>
      </c>
      <c r="L23" s="237">
        <v>0</v>
      </c>
      <c r="M23" s="237">
        <v>122</v>
      </c>
      <c r="N23" s="237">
        <v>2983.1899999999996</v>
      </c>
      <c r="O23" s="238">
        <f t="shared" si="3"/>
        <v>6397</v>
      </c>
      <c r="P23" s="238">
        <f t="shared" si="4"/>
        <v>8112.0599999999995</v>
      </c>
    </row>
    <row r="24" spans="1:16" ht="12.75" customHeight="1" x14ac:dyDescent="0.3">
      <c r="A24" s="144">
        <v>18</v>
      </c>
      <c r="B24" s="145" t="s">
        <v>23</v>
      </c>
      <c r="C24" s="237">
        <v>0</v>
      </c>
      <c r="D24" s="237">
        <v>0</v>
      </c>
      <c r="E24" s="237">
        <v>1</v>
      </c>
      <c r="F24" s="237">
        <v>0.22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8">
        <f t="shared" si="3"/>
        <v>1</v>
      </c>
      <c r="P24" s="238">
        <f t="shared" si="4"/>
        <v>0.22</v>
      </c>
    </row>
    <row r="25" spans="1:16" ht="12.75" customHeight="1" x14ac:dyDescent="0.3">
      <c r="A25" s="144">
        <v>19</v>
      </c>
      <c r="B25" s="145" t="s">
        <v>24</v>
      </c>
      <c r="C25" s="237">
        <v>356</v>
      </c>
      <c r="D25" s="237">
        <v>1757.1200000000003</v>
      </c>
      <c r="E25" s="237">
        <v>616</v>
      </c>
      <c r="F25" s="237">
        <v>2911.51</v>
      </c>
      <c r="G25" s="237">
        <v>635</v>
      </c>
      <c r="H25" s="237">
        <v>1326.7900000000002</v>
      </c>
      <c r="I25" s="237">
        <v>99</v>
      </c>
      <c r="J25" s="237">
        <v>888.78000000000009</v>
      </c>
      <c r="K25" s="237">
        <v>0</v>
      </c>
      <c r="L25" s="237">
        <v>0</v>
      </c>
      <c r="M25" s="237">
        <v>39</v>
      </c>
      <c r="N25" s="237">
        <v>208.99</v>
      </c>
      <c r="O25" s="238">
        <f t="shared" si="3"/>
        <v>1745</v>
      </c>
      <c r="P25" s="238">
        <f t="shared" si="4"/>
        <v>7093.1900000000005</v>
      </c>
    </row>
    <row r="26" spans="1:16" ht="12.75" customHeight="1" x14ac:dyDescent="0.3">
      <c r="A26" s="144">
        <v>20</v>
      </c>
      <c r="B26" s="145" t="s">
        <v>25</v>
      </c>
      <c r="C26" s="237">
        <v>359</v>
      </c>
      <c r="D26" s="237">
        <v>3821.0899999999997</v>
      </c>
      <c r="E26" s="237">
        <v>15897</v>
      </c>
      <c r="F26" s="237">
        <v>109706.15999999999</v>
      </c>
      <c r="G26" s="237">
        <v>33</v>
      </c>
      <c r="H26" s="237">
        <v>354.58000000000004</v>
      </c>
      <c r="I26" s="237">
        <v>2615</v>
      </c>
      <c r="J26" s="237">
        <v>44428.680000000008</v>
      </c>
      <c r="K26" s="237">
        <v>38</v>
      </c>
      <c r="L26" s="237">
        <v>2894.24</v>
      </c>
      <c r="M26" s="237">
        <v>4380</v>
      </c>
      <c r="N26" s="237">
        <v>172606.09</v>
      </c>
      <c r="O26" s="238">
        <f t="shared" si="3"/>
        <v>23322</v>
      </c>
      <c r="P26" s="238">
        <f t="shared" si="4"/>
        <v>333810.83999999997</v>
      </c>
    </row>
    <row r="27" spans="1:16" ht="12.75" customHeight="1" x14ac:dyDescent="0.3">
      <c r="A27" s="144">
        <v>21</v>
      </c>
      <c r="B27" s="145" t="s">
        <v>26</v>
      </c>
      <c r="C27" s="237">
        <v>465</v>
      </c>
      <c r="D27" s="237">
        <v>6432.0399999999991</v>
      </c>
      <c r="E27" s="237">
        <v>11668</v>
      </c>
      <c r="F27" s="237">
        <v>103662.65000000001</v>
      </c>
      <c r="G27" s="237">
        <v>114</v>
      </c>
      <c r="H27" s="237">
        <v>996.15</v>
      </c>
      <c r="I27" s="237">
        <v>1544</v>
      </c>
      <c r="J27" s="237">
        <v>33090.139999999992</v>
      </c>
      <c r="K27" s="237">
        <v>130</v>
      </c>
      <c r="L27" s="237">
        <v>361.39000000000004</v>
      </c>
      <c r="M27" s="237">
        <v>3049</v>
      </c>
      <c r="N27" s="237">
        <v>149290.96000000008</v>
      </c>
      <c r="O27" s="238">
        <f t="shared" si="3"/>
        <v>16970</v>
      </c>
      <c r="P27" s="238">
        <f t="shared" si="4"/>
        <v>293833.33000000007</v>
      </c>
    </row>
    <row r="28" spans="1:16" ht="12.75" customHeight="1" x14ac:dyDescent="0.3">
      <c r="A28" s="144">
        <v>22</v>
      </c>
      <c r="B28" s="145" t="s">
        <v>27</v>
      </c>
      <c r="C28" s="237">
        <v>120</v>
      </c>
      <c r="D28" s="237">
        <v>923.13000000000011</v>
      </c>
      <c r="E28" s="237">
        <v>3601</v>
      </c>
      <c r="F28" s="237">
        <v>12248.090000000007</v>
      </c>
      <c r="G28" s="237">
        <v>16</v>
      </c>
      <c r="H28" s="237">
        <v>164.9</v>
      </c>
      <c r="I28" s="237">
        <v>343</v>
      </c>
      <c r="J28" s="237">
        <v>2320.2400000000002</v>
      </c>
      <c r="K28" s="237">
        <v>1</v>
      </c>
      <c r="L28" s="237">
        <v>0</v>
      </c>
      <c r="M28" s="237">
        <v>821</v>
      </c>
      <c r="N28" s="237">
        <v>10573.179999999998</v>
      </c>
      <c r="O28" s="238">
        <f t="shared" si="3"/>
        <v>4902</v>
      </c>
      <c r="P28" s="238">
        <f t="shared" si="4"/>
        <v>26229.540000000008</v>
      </c>
    </row>
    <row r="29" spans="1:16" ht="12.75" customHeight="1" x14ac:dyDescent="0.3">
      <c r="A29" s="144">
        <v>23</v>
      </c>
      <c r="B29" s="145" t="s">
        <v>28</v>
      </c>
      <c r="C29" s="237">
        <v>33</v>
      </c>
      <c r="D29" s="237">
        <v>20.92</v>
      </c>
      <c r="E29" s="237">
        <v>5820</v>
      </c>
      <c r="F29" s="237">
        <v>2144.04</v>
      </c>
      <c r="G29" s="237">
        <v>7</v>
      </c>
      <c r="H29" s="237">
        <v>6.45</v>
      </c>
      <c r="I29" s="237">
        <v>248</v>
      </c>
      <c r="J29" s="237">
        <v>107.50000000000001</v>
      </c>
      <c r="K29" s="237">
        <v>3</v>
      </c>
      <c r="L29" s="237">
        <v>1.31</v>
      </c>
      <c r="M29" s="237">
        <v>36</v>
      </c>
      <c r="N29" s="237">
        <v>43.36</v>
      </c>
      <c r="O29" s="238">
        <f t="shared" si="3"/>
        <v>6147</v>
      </c>
      <c r="P29" s="238">
        <f t="shared" si="4"/>
        <v>2323.58</v>
      </c>
    </row>
    <row r="30" spans="1:16" ht="12.75" customHeight="1" x14ac:dyDescent="0.3">
      <c r="A30" s="144">
        <v>24</v>
      </c>
      <c r="B30" s="145" t="s">
        <v>29</v>
      </c>
      <c r="C30" s="237">
        <v>369</v>
      </c>
      <c r="D30" s="237">
        <v>178.32</v>
      </c>
      <c r="E30" s="237">
        <v>75036</v>
      </c>
      <c r="F30" s="237">
        <v>32170.230000000003</v>
      </c>
      <c r="G30" s="237">
        <v>708</v>
      </c>
      <c r="H30" s="237">
        <v>145.85</v>
      </c>
      <c r="I30" s="237">
        <v>7</v>
      </c>
      <c r="J30" s="237">
        <v>0.91</v>
      </c>
      <c r="K30" s="237">
        <v>0</v>
      </c>
      <c r="L30" s="237">
        <v>0</v>
      </c>
      <c r="M30" s="237">
        <v>97</v>
      </c>
      <c r="N30" s="237">
        <v>848.74</v>
      </c>
      <c r="O30" s="238">
        <f t="shared" si="3"/>
        <v>76217</v>
      </c>
      <c r="P30" s="238">
        <f t="shared" si="4"/>
        <v>33344.050000000003</v>
      </c>
    </row>
    <row r="31" spans="1:16" ht="12.75" customHeight="1" x14ac:dyDescent="0.3">
      <c r="A31" s="144">
        <v>25</v>
      </c>
      <c r="B31" s="145" t="s">
        <v>30</v>
      </c>
      <c r="C31" s="237">
        <v>2</v>
      </c>
      <c r="D31" s="237">
        <v>4.1099999999999994</v>
      </c>
      <c r="E31" s="237">
        <v>253</v>
      </c>
      <c r="F31" s="237">
        <v>1362.17</v>
      </c>
      <c r="G31" s="237">
        <v>7</v>
      </c>
      <c r="H31" s="237">
        <v>35.74</v>
      </c>
      <c r="I31" s="237">
        <v>26</v>
      </c>
      <c r="J31" s="237">
        <v>106.81</v>
      </c>
      <c r="K31" s="237">
        <v>0</v>
      </c>
      <c r="L31" s="237">
        <v>0</v>
      </c>
      <c r="M31" s="237">
        <v>0</v>
      </c>
      <c r="N31" s="237">
        <v>0</v>
      </c>
      <c r="O31" s="238">
        <f t="shared" si="3"/>
        <v>288</v>
      </c>
      <c r="P31" s="238">
        <f t="shared" si="4"/>
        <v>1508.83</v>
      </c>
    </row>
    <row r="32" spans="1:16" ht="12.75" customHeight="1" x14ac:dyDescent="0.3">
      <c r="A32" s="144">
        <v>26</v>
      </c>
      <c r="B32" s="145" t="s">
        <v>31</v>
      </c>
      <c r="C32" s="237">
        <v>5</v>
      </c>
      <c r="D32" s="237">
        <v>31.22</v>
      </c>
      <c r="E32" s="237">
        <v>38</v>
      </c>
      <c r="F32" s="237">
        <v>312.79999999999995</v>
      </c>
      <c r="G32" s="237">
        <v>1</v>
      </c>
      <c r="H32" s="237">
        <v>5.97</v>
      </c>
      <c r="I32" s="237">
        <v>5</v>
      </c>
      <c r="J32" s="237">
        <v>57.61</v>
      </c>
      <c r="K32" s="237">
        <v>0</v>
      </c>
      <c r="L32" s="237">
        <v>0</v>
      </c>
      <c r="M32" s="237">
        <v>26</v>
      </c>
      <c r="N32" s="237">
        <v>204.41</v>
      </c>
      <c r="O32" s="238">
        <f t="shared" si="3"/>
        <v>75</v>
      </c>
      <c r="P32" s="238">
        <f t="shared" si="4"/>
        <v>612.01</v>
      </c>
    </row>
    <row r="33" spans="1:16" ht="12.75" customHeight="1" x14ac:dyDescent="0.3">
      <c r="A33" s="144">
        <v>27</v>
      </c>
      <c r="B33" s="145" t="s">
        <v>32</v>
      </c>
      <c r="C33" s="237">
        <v>0</v>
      </c>
      <c r="D33" s="237">
        <v>0</v>
      </c>
      <c r="E33" s="237">
        <v>1</v>
      </c>
      <c r="F33" s="237">
        <v>11.87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2</v>
      </c>
      <c r="N33" s="237">
        <v>4.1100000000000003</v>
      </c>
      <c r="O33" s="238">
        <f t="shared" si="3"/>
        <v>3</v>
      </c>
      <c r="P33" s="238">
        <f t="shared" si="4"/>
        <v>15.98</v>
      </c>
    </row>
    <row r="34" spans="1:16" ht="12.75" customHeight="1" x14ac:dyDescent="0.3">
      <c r="A34" s="144">
        <v>28</v>
      </c>
      <c r="B34" s="145" t="s">
        <v>33</v>
      </c>
      <c r="C34" s="237">
        <v>18</v>
      </c>
      <c r="D34" s="237">
        <v>339.56</v>
      </c>
      <c r="E34" s="237">
        <v>1440</v>
      </c>
      <c r="F34" s="237">
        <v>10389.39</v>
      </c>
      <c r="G34" s="237">
        <v>246</v>
      </c>
      <c r="H34" s="237">
        <v>1204.2</v>
      </c>
      <c r="I34" s="237">
        <v>134</v>
      </c>
      <c r="J34" s="237">
        <v>4475.45</v>
      </c>
      <c r="K34" s="237">
        <v>0</v>
      </c>
      <c r="L34" s="237">
        <v>0</v>
      </c>
      <c r="M34" s="237">
        <v>244</v>
      </c>
      <c r="N34" s="237">
        <v>25823.079999999998</v>
      </c>
      <c r="O34" s="238">
        <f t="shared" si="3"/>
        <v>2082</v>
      </c>
      <c r="P34" s="238">
        <f t="shared" si="4"/>
        <v>42231.679999999993</v>
      </c>
    </row>
    <row r="35" spans="1:16" ht="12.75" customHeight="1" x14ac:dyDescent="0.3">
      <c r="A35" s="144">
        <v>29</v>
      </c>
      <c r="B35" s="145" t="s">
        <v>34</v>
      </c>
      <c r="C35" s="237">
        <v>0</v>
      </c>
      <c r="D35" s="237">
        <v>0</v>
      </c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8">
        <f t="shared" si="3"/>
        <v>0</v>
      </c>
      <c r="P35" s="238">
        <f t="shared" si="4"/>
        <v>0</v>
      </c>
    </row>
    <row r="36" spans="1:16" ht="12.75" customHeight="1" x14ac:dyDescent="0.3">
      <c r="A36" s="144">
        <v>30</v>
      </c>
      <c r="B36" s="145" t="s">
        <v>35</v>
      </c>
      <c r="C36" s="237">
        <v>49</v>
      </c>
      <c r="D36" s="237">
        <v>25.610000000000003</v>
      </c>
      <c r="E36" s="237">
        <v>9722</v>
      </c>
      <c r="F36" s="237">
        <v>4302.8399999999992</v>
      </c>
      <c r="G36" s="237">
        <v>8</v>
      </c>
      <c r="H36" s="237">
        <v>4.1899999999999995</v>
      </c>
      <c r="I36" s="237">
        <v>48</v>
      </c>
      <c r="J36" s="237">
        <v>113.71</v>
      </c>
      <c r="K36" s="237">
        <v>4</v>
      </c>
      <c r="L36" s="237">
        <v>8.6199999999999992</v>
      </c>
      <c r="M36" s="237">
        <v>9</v>
      </c>
      <c r="N36" s="237">
        <v>2.6</v>
      </c>
      <c r="O36" s="238">
        <f t="shared" si="3"/>
        <v>9840</v>
      </c>
      <c r="P36" s="238">
        <f t="shared" si="4"/>
        <v>4457.5699999999988</v>
      </c>
    </row>
    <row r="37" spans="1:16" ht="12.75" customHeight="1" x14ac:dyDescent="0.3">
      <c r="A37" s="144">
        <v>31</v>
      </c>
      <c r="B37" s="145" t="s">
        <v>36</v>
      </c>
      <c r="C37" s="237">
        <v>57</v>
      </c>
      <c r="D37" s="237">
        <v>262.95999999999998</v>
      </c>
      <c r="E37" s="237">
        <v>11</v>
      </c>
      <c r="F37" s="237">
        <v>27.64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237">
        <v>0</v>
      </c>
      <c r="N37" s="237">
        <v>0</v>
      </c>
      <c r="O37" s="238">
        <f t="shared" si="3"/>
        <v>68</v>
      </c>
      <c r="P37" s="238">
        <f t="shared" si="4"/>
        <v>290.59999999999997</v>
      </c>
    </row>
    <row r="38" spans="1:16" ht="12.75" customHeight="1" x14ac:dyDescent="0.3">
      <c r="A38" s="144">
        <v>32</v>
      </c>
      <c r="B38" s="145" t="s">
        <v>38</v>
      </c>
      <c r="C38" s="237">
        <v>4</v>
      </c>
      <c r="D38" s="237">
        <v>56.71</v>
      </c>
      <c r="E38" s="237">
        <v>47</v>
      </c>
      <c r="F38" s="237">
        <v>285.86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3</v>
      </c>
      <c r="N38" s="237">
        <v>3.52</v>
      </c>
      <c r="O38" s="238">
        <f t="shared" si="3"/>
        <v>54</v>
      </c>
      <c r="P38" s="238">
        <f t="shared" si="4"/>
        <v>346.09</v>
      </c>
    </row>
    <row r="39" spans="1:16" ht="12.75" customHeight="1" x14ac:dyDescent="0.3">
      <c r="A39" s="144">
        <v>33</v>
      </c>
      <c r="B39" s="145" t="s">
        <v>39</v>
      </c>
      <c r="C39" s="237">
        <v>43</v>
      </c>
      <c r="D39" s="237">
        <v>163.51000000000002</v>
      </c>
      <c r="E39" s="237">
        <v>3947</v>
      </c>
      <c r="F39" s="237">
        <v>12498.869999999997</v>
      </c>
      <c r="G39" s="237">
        <v>13</v>
      </c>
      <c r="H39" s="237">
        <v>13.139999999999999</v>
      </c>
      <c r="I39" s="237">
        <v>115</v>
      </c>
      <c r="J39" s="237">
        <v>3290.94</v>
      </c>
      <c r="K39" s="237">
        <v>0</v>
      </c>
      <c r="L39" s="237">
        <v>0</v>
      </c>
      <c r="M39" s="237">
        <v>282</v>
      </c>
      <c r="N39" s="237">
        <v>17157.430000000004</v>
      </c>
      <c r="O39" s="238">
        <f t="shared" si="3"/>
        <v>4400</v>
      </c>
      <c r="P39" s="238">
        <f t="shared" si="4"/>
        <v>33123.89</v>
      </c>
    </row>
    <row r="40" spans="1:16" ht="12.75" customHeight="1" x14ac:dyDescent="0.3">
      <c r="A40" s="143"/>
      <c r="B40" s="148" t="s">
        <v>103</v>
      </c>
      <c r="C40" s="197">
        <f t="shared" ref="C40:P40" si="5">SUM(C19:C39)</f>
        <v>2393</v>
      </c>
      <c r="D40" s="197">
        <f t="shared" si="5"/>
        <v>16837.019999999997</v>
      </c>
      <c r="E40" s="197">
        <f t="shared" si="5"/>
        <v>209366</v>
      </c>
      <c r="F40" s="197">
        <f t="shared" si="5"/>
        <v>393593.79999999993</v>
      </c>
      <c r="G40" s="197">
        <f t="shared" si="5"/>
        <v>1829</v>
      </c>
      <c r="H40" s="197">
        <f t="shared" si="5"/>
        <v>4738.7699999999995</v>
      </c>
      <c r="I40" s="197">
        <f t="shared" si="5"/>
        <v>6427</v>
      </c>
      <c r="J40" s="197">
        <f t="shared" si="5"/>
        <v>102292.69</v>
      </c>
      <c r="K40" s="197">
        <f t="shared" si="5"/>
        <v>181</v>
      </c>
      <c r="L40" s="197">
        <f t="shared" si="5"/>
        <v>3305.3499999999995</v>
      </c>
      <c r="M40" s="197">
        <f t="shared" si="5"/>
        <v>10916</v>
      </c>
      <c r="N40" s="197">
        <f t="shared" si="5"/>
        <v>403529.89</v>
      </c>
      <c r="O40" s="197">
        <f t="shared" si="5"/>
        <v>231112</v>
      </c>
      <c r="P40" s="197">
        <f t="shared" si="5"/>
        <v>924297.51999999979</v>
      </c>
    </row>
    <row r="41" spans="1:16" ht="12.75" customHeight="1" x14ac:dyDescent="0.3">
      <c r="A41" s="143"/>
      <c r="B41" s="148" t="s">
        <v>41</v>
      </c>
      <c r="C41" s="239">
        <f t="shared" ref="C41:P41" si="6">C40+C18</f>
        <v>16062</v>
      </c>
      <c r="D41" s="239">
        <f t="shared" si="6"/>
        <v>85906.50999999998</v>
      </c>
      <c r="E41" s="239">
        <f t="shared" si="6"/>
        <v>417786</v>
      </c>
      <c r="F41" s="239">
        <f t="shared" si="6"/>
        <v>919959.33</v>
      </c>
      <c r="G41" s="239">
        <f t="shared" si="6"/>
        <v>8928</v>
      </c>
      <c r="H41" s="239">
        <f t="shared" si="6"/>
        <v>25989.040000000008</v>
      </c>
      <c r="I41" s="239">
        <f t="shared" si="6"/>
        <v>26063</v>
      </c>
      <c r="J41" s="239">
        <f t="shared" si="6"/>
        <v>275747.87</v>
      </c>
      <c r="K41" s="239">
        <f t="shared" si="6"/>
        <v>299</v>
      </c>
      <c r="L41" s="239">
        <f t="shared" si="6"/>
        <v>3630.2299999999996</v>
      </c>
      <c r="M41" s="239">
        <f t="shared" si="6"/>
        <v>35979</v>
      </c>
      <c r="N41" s="239">
        <f t="shared" si="6"/>
        <v>658837.14000000013</v>
      </c>
      <c r="O41" s="239">
        <f t="shared" si="6"/>
        <v>505117</v>
      </c>
      <c r="P41" s="239">
        <f t="shared" si="6"/>
        <v>1970070.1199999996</v>
      </c>
    </row>
    <row r="42" spans="1:16" ht="12.75" customHeight="1" x14ac:dyDescent="0.3">
      <c r="A42" s="144">
        <v>34</v>
      </c>
      <c r="B42" s="145" t="s">
        <v>43</v>
      </c>
      <c r="C42" s="237">
        <v>584</v>
      </c>
      <c r="D42" s="237">
        <v>771.73999999999978</v>
      </c>
      <c r="E42" s="237">
        <v>32268</v>
      </c>
      <c r="F42" s="237">
        <v>46825.32</v>
      </c>
      <c r="G42" s="237">
        <v>410</v>
      </c>
      <c r="H42" s="237">
        <v>265.26999999999992</v>
      </c>
      <c r="I42" s="237">
        <v>2306</v>
      </c>
      <c r="J42" s="237">
        <v>2754.6699999999987</v>
      </c>
      <c r="K42" s="237">
        <v>56</v>
      </c>
      <c r="L42" s="237">
        <v>94.730000000000032</v>
      </c>
      <c r="M42" s="237">
        <v>2087</v>
      </c>
      <c r="N42" s="237">
        <v>6456.6399999999967</v>
      </c>
      <c r="O42" s="238">
        <f t="shared" ref="O42:P45" si="7">C42+E42+G42+I42+K42+M42</f>
        <v>37711</v>
      </c>
      <c r="P42" s="238">
        <f t="shared" si="7"/>
        <v>57168.369999999995</v>
      </c>
    </row>
    <row r="43" spans="1:16" ht="12.75" customHeight="1" x14ac:dyDescent="0.3">
      <c r="A43" s="143"/>
      <c r="B43" s="148" t="s">
        <v>44</v>
      </c>
      <c r="C43" s="197">
        <f t="shared" ref="C43:N43" si="8">SUM(C42:C42)</f>
        <v>584</v>
      </c>
      <c r="D43" s="197">
        <f t="shared" si="8"/>
        <v>771.73999999999978</v>
      </c>
      <c r="E43" s="197">
        <f t="shared" si="8"/>
        <v>32268</v>
      </c>
      <c r="F43" s="197">
        <f t="shared" si="8"/>
        <v>46825.32</v>
      </c>
      <c r="G43" s="197">
        <f t="shared" si="8"/>
        <v>410</v>
      </c>
      <c r="H43" s="197">
        <f t="shared" si="8"/>
        <v>265.26999999999992</v>
      </c>
      <c r="I43" s="197">
        <f t="shared" si="8"/>
        <v>2306</v>
      </c>
      <c r="J43" s="197">
        <f t="shared" si="8"/>
        <v>2754.6699999999987</v>
      </c>
      <c r="K43" s="197">
        <f t="shared" si="8"/>
        <v>56</v>
      </c>
      <c r="L43" s="197">
        <f t="shared" si="8"/>
        <v>94.730000000000032</v>
      </c>
      <c r="M43" s="197">
        <f t="shared" si="8"/>
        <v>2087</v>
      </c>
      <c r="N43" s="111">
        <f t="shared" si="8"/>
        <v>6456.6399999999967</v>
      </c>
      <c r="O43" s="157">
        <f t="shared" si="7"/>
        <v>37711</v>
      </c>
      <c r="P43" s="157">
        <f t="shared" si="7"/>
        <v>57168.369999999995</v>
      </c>
    </row>
    <row r="44" spans="1:16" ht="12.75" customHeight="1" x14ac:dyDescent="0.3">
      <c r="A44" s="144">
        <v>35</v>
      </c>
      <c r="B44" s="145" t="s">
        <v>45</v>
      </c>
      <c r="C44" s="237">
        <v>174</v>
      </c>
      <c r="D44" s="237">
        <v>67.240000000000023</v>
      </c>
      <c r="E44" s="237">
        <v>202227</v>
      </c>
      <c r="F44" s="237">
        <v>28999.24</v>
      </c>
      <c r="G44" s="237">
        <v>620</v>
      </c>
      <c r="H44" s="237">
        <v>34.629999999999995</v>
      </c>
      <c r="I44" s="237">
        <v>647</v>
      </c>
      <c r="J44" s="237">
        <v>147.74999999999997</v>
      </c>
      <c r="K44" s="237">
        <v>16</v>
      </c>
      <c r="L44" s="237">
        <v>0</v>
      </c>
      <c r="M44" s="237">
        <v>5267</v>
      </c>
      <c r="N44" s="237">
        <v>950.19999999999993</v>
      </c>
      <c r="O44" s="238">
        <f t="shared" si="7"/>
        <v>208951</v>
      </c>
      <c r="P44" s="238">
        <f t="shared" si="7"/>
        <v>30199.060000000005</v>
      </c>
    </row>
    <row r="45" spans="1:16" ht="12.75" customHeight="1" x14ac:dyDescent="0.3">
      <c r="A45" s="143"/>
      <c r="B45" s="148" t="s">
        <v>46</v>
      </c>
      <c r="C45" s="197">
        <f t="shared" ref="C45:N45" si="9">C44</f>
        <v>174</v>
      </c>
      <c r="D45" s="197">
        <f t="shared" si="9"/>
        <v>67.240000000000023</v>
      </c>
      <c r="E45" s="197">
        <f t="shared" si="9"/>
        <v>202227</v>
      </c>
      <c r="F45" s="197">
        <f t="shared" si="9"/>
        <v>28999.24</v>
      </c>
      <c r="G45" s="197">
        <f t="shared" si="9"/>
        <v>620</v>
      </c>
      <c r="H45" s="197">
        <f t="shared" si="9"/>
        <v>34.629999999999995</v>
      </c>
      <c r="I45" s="197">
        <f t="shared" si="9"/>
        <v>647</v>
      </c>
      <c r="J45" s="197">
        <f t="shared" si="9"/>
        <v>147.74999999999997</v>
      </c>
      <c r="K45" s="197">
        <f t="shared" si="9"/>
        <v>16</v>
      </c>
      <c r="L45" s="197">
        <f t="shared" si="9"/>
        <v>0</v>
      </c>
      <c r="M45" s="197">
        <f t="shared" si="9"/>
        <v>5267</v>
      </c>
      <c r="N45" s="111">
        <f t="shared" si="9"/>
        <v>950.19999999999993</v>
      </c>
      <c r="O45" s="157">
        <f t="shared" si="7"/>
        <v>208951</v>
      </c>
      <c r="P45" s="157">
        <f t="shared" si="7"/>
        <v>30199.060000000005</v>
      </c>
    </row>
    <row r="46" spans="1:16" ht="12.75" customHeight="1" x14ac:dyDescent="0.3">
      <c r="A46" s="144">
        <v>36</v>
      </c>
      <c r="B46" s="145" t="s">
        <v>47</v>
      </c>
      <c r="C46" s="237">
        <v>82</v>
      </c>
      <c r="D46" s="237">
        <v>623.17000000000019</v>
      </c>
      <c r="E46" s="237">
        <v>16291</v>
      </c>
      <c r="F46" s="237">
        <v>110830.64999999998</v>
      </c>
      <c r="G46" s="237">
        <v>0</v>
      </c>
      <c r="H46" s="237">
        <v>0</v>
      </c>
      <c r="I46" s="237">
        <v>365</v>
      </c>
      <c r="J46" s="237">
        <v>3718.27</v>
      </c>
      <c r="K46" s="237">
        <v>0</v>
      </c>
      <c r="L46" s="237">
        <v>0</v>
      </c>
      <c r="M46" s="237">
        <v>2675</v>
      </c>
      <c r="N46" s="237">
        <v>31530.449999999993</v>
      </c>
      <c r="O46" s="238">
        <f>C46+E46+G46+I46+K46+M46</f>
        <v>19413</v>
      </c>
      <c r="P46" s="238">
        <f>D46+F46+H46+J46+L46+N46</f>
        <v>146702.53999999998</v>
      </c>
    </row>
    <row r="47" spans="1:16" ht="12.75" customHeight="1" x14ac:dyDescent="0.3">
      <c r="A47" s="144">
        <v>37</v>
      </c>
      <c r="B47" s="145" t="s">
        <v>48</v>
      </c>
      <c r="C47" s="237">
        <v>38</v>
      </c>
      <c r="D47" s="237">
        <v>15.91</v>
      </c>
      <c r="E47" s="237">
        <v>4822</v>
      </c>
      <c r="F47" s="237">
        <v>1891.79</v>
      </c>
      <c r="G47" s="237">
        <v>21</v>
      </c>
      <c r="H47" s="237">
        <v>9.8600000000000012</v>
      </c>
      <c r="I47" s="237">
        <v>60</v>
      </c>
      <c r="J47" s="237">
        <v>20.040000000000003</v>
      </c>
      <c r="K47" s="237">
        <v>5</v>
      </c>
      <c r="L47" s="237">
        <v>1.37</v>
      </c>
      <c r="M47" s="237">
        <v>25</v>
      </c>
      <c r="N47" s="237">
        <v>10.73</v>
      </c>
      <c r="O47" s="238">
        <f t="shared" ref="O47:O53" si="10">C47+E47+G47+I47+K47+M47</f>
        <v>4971</v>
      </c>
      <c r="P47" s="238">
        <f t="shared" ref="P47:P53" si="11">D47+F47+H47+J47+L47+N47</f>
        <v>1949.6999999999998</v>
      </c>
    </row>
    <row r="48" spans="1:16" ht="12.75" customHeight="1" x14ac:dyDescent="0.3">
      <c r="A48" s="144">
        <v>38</v>
      </c>
      <c r="B48" s="145" t="s">
        <v>49</v>
      </c>
      <c r="C48" s="237">
        <v>170</v>
      </c>
      <c r="D48" s="237">
        <v>216.17</v>
      </c>
      <c r="E48" s="237">
        <v>9666</v>
      </c>
      <c r="F48" s="237">
        <v>5960.489999999998</v>
      </c>
      <c r="G48" s="237">
        <v>36</v>
      </c>
      <c r="H48" s="237">
        <v>18.769999999999996</v>
      </c>
      <c r="I48" s="237">
        <v>91</v>
      </c>
      <c r="J48" s="237">
        <v>256.83</v>
      </c>
      <c r="K48" s="237">
        <v>2</v>
      </c>
      <c r="L48" s="237">
        <v>1.81</v>
      </c>
      <c r="M48" s="237">
        <v>135</v>
      </c>
      <c r="N48" s="237">
        <v>886.72000000000037</v>
      </c>
      <c r="O48" s="238">
        <f t="shared" si="10"/>
        <v>10100</v>
      </c>
      <c r="P48" s="238">
        <f t="shared" si="11"/>
        <v>7340.7899999999991</v>
      </c>
    </row>
    <row r="49" spans="1:16" ht="12.75" customHeight="1" x14ac:dyDescent="0.3">
      <c r="A49" s="144">
        <v>39</v>
      </c>
      <c r="B49" s="145" t="s">
        <v>51</v>
      </c>
      <c r="C49" s="237">
        <v>1122</v>
      </c>
      <c r="D49" s="237">
        <v>644.89000000000033</v>
      </c>
      <c r="E49" s="237">
        <v>13139</v>
      </c>
      <c r="F49" s="237">
        <v>6827.5400000000009</v>
      </c>
      <c r="G49" s="237">
        <v>15912</v>
      </c>
      <c r="H49" s="237">
        <v>9231.7000000000007</v>
      </c>
      <c r="I49" s="237">
        <v>52</v>
      </c>
      <c r="J49" s="237">
        <v>51.199999999999996</v>
      </c>
      <c r="K49" s="237">
        <v>0</v>
      </c>
      <c r="L49" s="237">
        <v>0</v>
      </c>
      <c r="M49" s="237">
        <v>560</v>
      </c>
      <c r="N49" s="237">
        <v>232.14000000000001</v>
      </c>
      <c r="O49" s="238">
        <f t="shared" si="10"/>
        <v>30785</v>
      </c>
      <c r="P49" s="238">
        <f t="shared" si="11"/>
        <v>16987.47</v>
      </c>
    </row>
    <row r="50" spans="1:16" ht="12.75" customHeight="1" x14ac:dyDescent="0.3">
      <c r="A50" s="144">
        <v>40</v>
      </c>
      <c r="B50" s="113" t="s">
        <v>1007</v>
      </c>
      <c r="C50" s="237">
        <v>12</v>
      </c>
      <c r="D50" s="237">
        <v>1.6800000000000002</v>
      </c>
      <c r="E50" s="237">
        <v>1335</v>
      </c>
      <c r="F50" s="237">
        <v>1900.63</v>
      </c>
      <c r="G50" s="237">
        <v>1</v>
      </c>
      <c r="H50" s="237">
        <v>0.02</v>
      </c>
      <c r="I50" s="237">
        <v>24</v>
      </c>
      <c r="J50" s="237">
        <v>261.02999999999997</v>
      </c>
      <c r="K50" s="237">
        <v>0</v>
      </c>
      <c r="L50" s="237">
        <v>0</v>
      </c>
      <c r="M50" s="237">
        <v>30</v>
      </c>
      <c r="N50" s="237">
        <v>461.04999999999995</v>
      </c>
      <c r="O50" s="238">
        <f t="shared" si="10"/>
        <v>1402</v>
      </c>
      <c r="P50" s="238">
        <f t="shared" si="11"/>
        <v>2624.41</v>
      </c>
    </row>
    <row r="51" spans="1:16" ht="12.75" customHeight="1" x14ac:dyDescent="0.3">
      <c r="A51" s="144">
        <v>41</v>
      </c>
      <c r="B51" s="145" t="s">
        <v>52</v>
      </c>
      <c r="C51" s="237">
        <v>84</v>
      </c>
      <c r="D51" s="237">
        <v>38.600000000000009</v>
      </c>
      <c r="E51" s="237">
        <v>14219</v>
      </c>
      <c r="F51" s="237">
        <v>5643.4300000000012</v>
      </c>
      <c r="G51" s="237">
        <v>12</v>
      </c>
      <c r="H51" s="237">
        <v>6.48</v>
      </c>
      <c r="I51" s="237">
        <v>38</v>
      </c>
      <c r="J51" s="237">
        <v>21.490000000000002</v>
      </c>
      <c r="K51" s="237">
        <v>53</v>
      </c>
      <c r="L51" s="237">
        <v>17.14</v>
      </c>
      <c r="M51" s="237">
        <v>22</v>
      </c>
      <c r="N51" s="237">
        <v>16.46</v>
      </c>
      <c r="O51" s="238">
        <f t="shared" si="10"/>
        <v>14428</v>
      </c>
      <c r="P51" s="238">
        <f t="shared" si="11"/>
        <v>5743.6000000000013</v>
      </c>
    </row>
    <row r="52" spans="1:16" ht="12.75" customHeight="1" x14ac:dyDescent="0.3">
      <c r="A52" s="144">
        <v>42</v>
      </c>
      <c r="B52" s="145" t="s">
        <v>53</v>
      </c>
      <c r="C52" s="237">
        <v>38</v>
      </c>
      <c r="D52" s="237">
        <v>20.090000000000003</v>
      </c>
      <c r="E52" s="237">
        <v>6471</v>
      </c>
      <c r="F52" s="237">
        <v>3127.9500000000003</v>
      </c>
      <c r="G52" s="237">
        <v>18</v>
      </c>
      <c r="H52" s="237">
        <v>5.8199999999999994</v>
      </c>
      <c r="I52" s="237">
        <v>71</v>
      </c>
      <c r="J52" s="237">
        <v>33.589999999999996</v>
      </c>
      <c r="K52" s="237">
        <v>2</v>
      </c>
      <c r="L52" s="237">
        <v>1.52</v>
      </c>
      <c r="M52" s="237">
        <v>8</v>
      </c>
      <c r="N52" s="237">
        <v>7.24</v>
      </c>
      <c r="O52" s="238">
        <f t="shared" si="10"/>
        <v>6608</v>
      </c>
      <c r="P52" s="238">
        <f t="shared" si="11"/>
        <v>3196.2100000000005</v>
      </c>
    </row>
    <row r="53" spans="1:16" ht="12.75" customHeight="1" x14ac:dyDescent="0.3">
      <c r="A53" s="144">
        <v>43</v>
      </c>
      <c r="B53" s="145" t="s">
        <v>54</v>
      </c>
      <c r="C53" s="237">
        <v>71</v>
      </c>
      <c r="D53" s="237">
        <v>50.33</v>
      </c>
      <c r="E53" s="237">
        <v>2979</v>
      </c>
      <c r="F53" s="237">
        <v>2395.4699999999993</v>
      </c>
      <c r="G53" s="237">
        <v>35</v>
      </c>
      <c r="H53" s="237">
        <v>10.79</v>
      </c>
      <c r="I53" s="237">
        <v>35</v>
      </c>
      <c r="J53" s="237">
        <v>112.92999999999999</v>
      </c>
      <c r="K53" s="237">
        <v>4</v>
      </c>
      <c r="L53" s="237">
        <v>0.76</v>
      </c>
      <c r="M53" s="237">
        <v>90</v>
      </c>
      <c r="N53" s="237">
        <v>82.730000000000018</v>
      </c>
      <c r="O53" s="238">
        <f t="shared" si="10"/>
        <v>3214</v>
      </c>
      <c r="P53" s="238">
        <f t="shared" si="11"/>
        <v>2653.0099999999993</v>
      </c>
    </row>
    <row r="54" spans="1:16" ht="12.75" customHeight="1" x14ac:dyDescent="0.3">
      <c r="A54" s="143"/>
      <c r="B54" s="148" t="s">
        <v>55</v>
      </c>
      <c r="C54" s="197">
        <f>SUM(C46:C53)</f>
        <v>1617</v>
      </c>
      <c r="D54" s="197">
        <f t="shared" ref="D54:P54" si="12">SUM(D46:D53)</f>
        <v>1610.8400000000001</v>
      </c>
      <c r="E54" s="197">
        <f t="shared" si="12"/>
        <v>68922</v>
      </c>
      <c r="F54" s="197">
        <f t="shared" si="12"/>
        <v>138577.94999999998</v>
      </c>
      <c r="G54" s="197">
        <f t="shared" si="12"/>
        <v>16035</v>
      </c>
      <c r="H54" s="197">
        <f t="shared" si="12"/>
        <v>9283.44</v>
      </c>
      <c r="I54" s="197">
        <f t="shared" si="12"/>
        <v>736</v>
      </c>
      <c r="J54" s="197">
        <f t="shared" si="12"/>
        <v>4475.38</v>
      </c>
      <c r="K54" s="197">
        <f t="shared" si="12"/>
        <v>66</v>
      </c>
      <c r="L54" s="197">
        <f t="shared" si="12"/>
        <v>22.6</v>
      </c>
      <c r="M54" s="197">
        <f t="shared" si="12"/>
        <v>3545</v>
      </c>
      <c r="N54" s="197">
        <f t="shared" si="12"/>
        <v>33227.519999999997</v>
      </c>
      <c r="O54" s="197">
        <f t="shared" si="12"/>
        <v>90921</v>
      </c>
      <c r="P54" s="197">
        <f t="shared" si="12"/>
        <v>187197.73</v>
      </c>
    </row>
    <row r="55" spans="1:16" ht="12.75" customHeight="1" x14ac:dyDescent="0.3">
      <c r="A55" s="235"/>
      <c r="B55" s="239" t="s">
        <v>5</v>
      </c>
      <c r="C55" s="197">
        <f t="shared" ref="C55:P55" si="13">C54+C45+C43+C41</f>
        <v>18437</v>
      </c>
      <c r="D55" s="197">
        <f t="shared" si="13"/>
        <v>88356.329999999987</v>
      </c>
      <c r="E55" s="197">
        <f t="shared" si="13"/>
        <v>721203</v>
      </c>
      <c r="F55" s="197">
        <f t="shared" si="13"/>
        <v>1134361.8399999999</v>
      </c>
      <c r="G55" s="197">
        <f t="shared" si="13"/>
        <v>25993</v>
      </c>
      <c r="H55" s="197">
        <f t="shared" si="13"/>
        <v>35572.380000000005</v>
      </c>
      <c r="I55" s="197">
        <f t="shared" si="13"/>
        <v>29752</v>
      </c>
      <c r="J55" s="197">
        <f t="shared" si="13"/>
        <v>283125.67</v>
      </c>
      <c r="K55" s="197">
        <f t="shared" si="13"/>
        <v>437</v>
      </c>
      <c r="L55" s="197">
        <f t="shared" si="13"/>
        <v>3747.5599999999995</v>
      </c>
      <c r="M55" s="197">
        <f t="shared" si="13"/>
        <v>46878</v>
      </c>
      <c r="N55" s="197">
        <f t="shared" si="13"/>
        <v>699471.50000000012</v>
      </c>
      <c r="O55" s="197">
        <f t="shared" si="13"/>
        <v>842700</v>
      </c>
      <c r="P55" s="197">
        <f t="shared" si="13"/>
        <v>2244635.2799999998</v>
      </c>
    </row>
    <row r="56" spans="1:16" ht="12.75" customHeight="1" x14ac:dyDescent="0.3">
      <c r="A56" s="97"/>
      <c r="C56" s="183"/>
      <c r="D56" s="183"/>
      <c r="E56" s="183"/>
      <c r="F56" s="183"/>
      <c r="G56" s="569" t="s">
        <v>1083</v>
      </c>
      <c r="H56" s="569"/>
      <c r="I56" s="183"/>
      <c r="J56" s="183"/>
      <c r="K56" s="183"/>
      <c r="L56" s="183"/>
      <c r="M56" s="183"/>
      <c r="N56" s="183"/>
      <c r="O56" s="183"/>
      <c r="P56" s="183"/>
    </row>
    <row r="57" spans="1:16" ht="12.75" customHeight="1" x14ac:dyDescent="0.3">
      <c r="A57" s="97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</row>
    <row r="58" spans="1:16" ht="12.75" customHeight="1" x14ac:dyDescent="0.3">
      <c r="A58" s="97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</row>
    <row r="59" spans="1:16" ht="12.75" customHeight="1" x14ac:dyDescent="0.3">
      <c r="A59" s="240"/>
      <c r="B59" s="241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</row>
    <row r="60" spans="1:16" ht="12.75" customHeight="1" x14ac:dyDescent="0.3">
      <c r="A60" s="9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</row>
    <row r="61" spans="1:16" ht="12.75" customHeight="1" x14ac:dyDescent="0.3">
      <c r="A61" s="97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</row>
    <row r="62" spans="1:16" ht="12.75" customHeight="1" x14ac:dyDescent="0.3">
      <c r="A62" s="97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</row>
    <row r="63" spans="1:16" ht="12.75" customHeight="1" x14ac:dyDescent="0.3">
      <c r="A63" s="97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</row>
    <row r="64" spans="1:16" ht="12.75" customHeight="1" x14ac:dyDescent="0.3">
      <c r="A64" s="97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</row>
    <row r="65" spans="1:16" ht="12.75" customHeight="1" x14ac:dyDescent="0.3">
      <c r="A65" s="97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</row>
    <row r="66" spans="1:16" ht="12.75" customHeight="1" x14ac:dyDescent="0.3">
      <c r="A66" s="97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</row>
    <row r="67" spans="1:16" ht="12.75" customHeight="1" x14ac:dyDescent="0.3">
      <c r="A67" s="97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</row>
    <row r="68" spans="1:16" ht="12.75" customHeight="1" x14ac:dyDescent="0.3">
      <c r="A68" s="97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</row>
    <row r="69" spans="1:16" ht="12.75" customHeight="1" x14ac:dyDescent="0.3">
      <c r="A69" s="97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</row>
    <row r="70" spans="1:16" ht="12.75" customHeight="1" x14ac:dyDescent="0.3">
      <c r="A70" s="97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</row>
    <row r="71" spans="1:16" ht="12.75" customHeight="1" x14ac:dyDescent="0.3">
      <c r="A71" s="97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</row>
    <row r="72" spans="1:16" ht="12.75" customHeight="1" x14ac:dyDescent="0.3">
      <c r="A72" s="97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</row>
    <row r="73" spans="1:16" ht="12.75" customHeight="1" x14ac:dyDescent="0.3">
      <c r="A73" s="97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</row>
    <row r="74" spans="1:16" ht="12.75" customHeight="1" x14ac:dyDescent="0.3">
      <c r="A74" s="97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</row>
    <row r="75" spans="1:16" ht="12.75" customHeight="1" x14ac:dyDescent="0.3">
      <c r="A75" s="97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</row>
    <row r="76" spans="1:16" ht="12.75" customHeight="1" x14ac:dyDescent="0.3">
      <c r="A76" s="97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</row>
    <row r="77" spans="1:16" ht="12.75" customHeight="1" x14ac:dyDescent="0.3">
      <c r="A77" s="97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</row>
    <row r="78" spans="1:16" ht="12.75" customHeight="1" x14ac:dyDescent="0.3">
      <c r="A78" s="97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</row>
    <row r="79" spans="1:16" ht="12.75" customHeight="1" x14ac:dyDescent="0.3">
      <c r="A79" s="97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</row>
    <row r="80" spans="1:16" ht="12.75" customHeight="1" x14ac:dyDescent="0.3">
      <c r="A80" s="97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</row>
    <row r="81" spans="1:16" ht="12.75" customHeight="1" x14ac:dyDescent="0.3">
      <c r="A81" s="97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</row>
    <row r="82" spans="1:16" ht="12.75" customHeight="1" x14ac:dyDescent="0.3">
      <c r="A82" s="97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</row>
    <row r="83" spans="1:16" ht="12.75" customHeight="1" x14ac:dyDescent="0.3">
      <c r="A83" s="97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</row>
    <row r="84" spans="1:16" ht="12.75" customHeight="1" x14ac:dyDescent="0.3">
      <c r="A84" s="97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</row>
    <row r="85" spans="1:16" ht="12.75" customHeight="1" x14ac:dyDescent="0.3">
      <c r="A85" s="97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</row>
    <row r="86" spans="1:16" ht="12.75" customHeight="1" x14ac:dyDescent="0.3">
      <c r="A86" s="97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</row>
    <row r="87" spans="1:16" ht="12.75" customHeight="1" x14ac:dyDescent="0.3">
      <c r="A87" s="97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</row>
    <row r="88" spans="1:16" ht="12.75" customHeight="1" x14ac:dyDescent="0.3">
      <c r="A88" s="97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</row>
    <row r="89" spans="1:16" ht="12.75" customHeight="1" x14ac:dyDescent="0.3">
      <c r="A89" s="97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</row>
    <row r="90" spans="1:16" ht="12.75" customHeight="1" x14ac:dyDescent="0.3">
      <c r="A90" s="97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</row>
    <row r="91" spans="1:16" ht="12.75" customHeight="1" x14ac:dyDescent="0.3">
      <c r="A91" s="97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</row>
    <row r="92" spans="1:16" ht="12.75" customHeight="1" x14ac:dyDescent="0.3">
      <c r="A92" s="97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</row>
    <row r="93" spans="1:16" ht="12.75" customHeight="1" x14ac:dyDescent="0.3">
      <c r="A93" s="97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</row>
    <row r="94" spans="1:16" ht="12.75" customHeight="1" x14ac:dyDescent="0.3">
      <c r="A94" s="97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</row>
    <row r="95" spans="1:16" ht="12.75" customHeight="1" x14ac:dyDescent="0.3">
      <c r="A95" s="97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</row>
    <row r="96" spans="1:16" ht="12.75" customHeight="1" x14ac:dyDescent="0.3">
      <c r="A96" s="97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</row>
    <row r="97" spans="1:16" ht="12.75" customHeight="1" x14ac:dyDescent="0.3">
      <c r="A97" s="97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</row>
    <row r="98" spans="1:16" ht="12.75" customHeight="1" x14ac:dyDescent="0.3">
      <c r="A98" s="97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</row>
  </sheetData>
  <mergeCells count="14">
    <mergeCell ref="G56:H56"/>
    <mergeCell ref="B3:D3"/>
    <mergeCell ref="E4:F4"/>
    <mergeCell ref="G4:H4"/>
    <mergeCell ref="A1:P1"/>
    <mergeCell ref="A2:P2"/>
    <mergeCell ref="K4:L4"/>
    <mergeCell ref="M3:N3"/>
    <mergeCell ref="I4:J4"/>
    <mergeCell ref="M4:N4"/>
    <mergeCell ref="O4:P4"/>
    <mergeCell ref="C4:D4"/>
    <mergeCell ref="A4:A5"/>
    <mergeCell ref="B4:B5"/>
  </mergeCells>
  <conditionalFormatting sqref="M3">
    <cfRule type="cellIs" dxfId="2" priority="3" operator="lessThan">
      <formula>0</formula>
    </cfRule>
  </conditionalFormatting>
  <printOptions horizontalCentered="1"/>
  <pageMargins left="0.2" right="0.25" top="0.75" bottom="0.75" header="0" footer="0"/>
  <pageSetup paperSize="9" scale="6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F98"/>
  <sheetViews>
    <sheetView view="pageBreakPreview" zoomScale="6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96875" defaultRowHeight="15" customHeight="1" x14ac:dyDescent="0.3"/>
  <cols>
    <col min="1" max="1" width="6.09765625" style="99" customWidth="1"/>
    <col min="2" max="2" width="34.8984375" style="99" customWidth="1"/>
    <col min="3" max="3" width="13" style="99" customWidth="1"/>
    <col min="4" max="4" width="14.796875" style="99" customWidth="1"/>
    <col min="5" max="5" width="13.5" style="99" customWidth="1"/>
    <col min="6" max="6" width="14.5" style="99" customWidth="1"/>
    <col min="7" max="16384" width="14.296875" style="99"/>
  </cols>
  <sheetData>
    <row r="1" spans="1:6" ht="15.75" customHeight="1" x14ac:dyDescent="0.3">
      <c r="A1" s="543" t="s">
        <v>1068</v>
      </c>
      <c r="B1" s="445"/>
      <c r="C1" s="445"/>
      <c r="D1" s="445"/>
      <c r="E1" s="445"/>
      <c r="F1" s="445"/>
    </row>
    <row r="2" spans="1:6" ht="12.75" customHeight="1" x14ac:dyDescent="0.3">
      <c r="A2" s="223"/>
      <c r="B2" s="223"/>
      <c r="C2" s="243"/>
      <c r="D2" s="243"/>
      <c r="E2" s="243"/>
      <c r="F2" s="243"/>
    </row>
    <row r="3" spans="1:6" ht="15" customHeight="1" x14ac:dyDescent="0.3">
      <c r="A3" s="224"/>
      <c r="B3" s="575" t="s">
        <v>60</v>
      </c>
      <c r="C3" s="513"/>
      <c r="D3" s="513"/>
      <c r="E3" s="164"/>
      <c r="F3" s="190" t="s">
        <v>231</v>
      </c>
    </row>
    <row r="4" spans="1:6" ht="14.25" customHeight="1" x14ac:dyDescent="0.3">
      <c r="A4" s="469" t="s">
        <v>67</v>
      </c>
      <c r="B4" s="563" t="s">
        <v>1</v>
      </c>
      <c r="C4" s="563" t="s">
        <v>232</v>
      </c>
      <c r="D4" s="578"/>
      <c r="E4" s="449" t="s">
        <v>233</v>
      </c>
      <c r="F4" s="451"/>
    </row>
    <row r="5" spans="1:6" ht="12.75" customHeight="1" x14ac:dyDescent="0.3">
      <c r="A5" s="576"/>
      <c r="B5" s="577"/>
      <c r="C5" s="112" t="s">
        <v>82</v>
      </c>
      <c r="D5" s="102" t="s">
        <v>83</v>
      </c>
      <c r="E5" s="112" t="s">
        <v>82</v>
      </c>
      <c r="F5" s="112" t="s">
        <v>83</v>
      </c>
    </row>
    <row r="6" spans="1:6" ht="12.75" customHeight="1" x14ac:dyDescent="0.3">
      <c r="A6" s="142">
        <v>1</v>
      </c>
      <c r="B6" s="113" t="s">
        <v>6</v>
      </c>
      <c r="C6" s="113">
        <v>21044</v>
      </c>
      <c r="D6" s="113">
        <v>56310.48000000001</v>
      </c>
      <c r="E6" s="113">
        <v>27211</v>
      </c>
      <c r="F6" s="113">
        <v>67836.360000000015</v>
      </c>
    </row>
    <row r="7" spans="1:6" ht="12.75" customHeight="1" x14ac:dyDescent="0.3">
      <c r="A7" s="142">
        <v>2</v>
      </c>
      <c r="B7" s="113" t="s">
        <v>7</v>
      </c>
      <c r="C7" s="113">
        <v>63467</v>
      </c>
      <c r="D7" s="113">
        <v>140142.41</v>
      </c>
      <c r="E7" s="113">
        <v>63250</v>
      </c>
      <c r="F7" s="113">
        <v>135039.09999999998</v>
      </c>
    </row>
    <row r="8" spans="1:6" ht="12.75" customHeight="1" x14ac:dyDescent="0.3">
      <c r="A8" s="142">
        <v>3</v>
      </c>
      <c r="B8" s="113" t="s">
        <v>8</v>
      </c>
      <c r="C8" s="113">
        <v>2971</v>
      </c>
      <c r="D8" s="113">
        <v>7416.99</v>
      </c>
      <c r="E8" s="113">
        <v>2855</v>
      </c>
      <c r="F8" s="113">
        <v>5809.53</v>
      </c>
    </row>
    <row r="9" spans="1:6" ht="12.75" customHeight="1" x14ac:dyDescent="0.3">
      <c r="A9" s="142">
        <v>4</v>
      </c>
      <c r="B9" s="113" t="s">
        <v>9</v>
      </c>
      <c r="C9" s="113">
        <v>19188</v>
      </c>
      <c r="D9" s="113">
        <v>48392.920000000006</v>
      </c>
      <c r="E9" s="113">
        <v>19539</v>
      </c>
      <c r="F9" s="113">
        <v>49550.28</v>
      </c>
    </row>
    <row r="10" spans="1:6" ht="12.75" customHeight="1" x14ac:dyDescent="0.3">
      <c r="A10" s="142">
        <v>5</v>
      </c>
      <c r="B10" s="113" t="s">
        <v>10</v>
      </c>
      <c r="C10" s="113">
        <v>47235</v>
      </c>
      <c r="D10" s="113">
        <v>94338.280000000042</v>
      </c>
      <c r="E10" s="113">
        <v>58971</v>
      </c>
      <c r="F10" s="113">
        <v>129740.19000000005</v>
      </c>
    </row>
    <row r="11" spans="1:6" ht="12.75" customHeight="1" x14ac:dyDescent="0.3">
      <c r="A11" s="142">
        <v>6</v>
      </c>
      <c r="B11" s="113" t="s">
        <v>11</v>
      </c>
      <c r="C11" s="113">
        <v>15694</v>
      </c>
      <c r="D11" s="113">
        <v>28796.629999999994</v>
      </c>
      <c r="E11" s="113">
        <v>10776</v>
      </c>
      <c r="F11" s="113">
        <v>19804.7</v>
      </c>
    </row>
    <row r="12" spans="1:6" ht="12.75" customHeight="1" x14ac:dyDescent="0.3">
      <c r="A12" s="142">
        <v>7</v>
      </c>
      <c r="B12" s="113" t="s">
        <v>12</v>
      </c>
      <c r="C12" s="113">
        <v>248</v>
      </c>
      <c r="D12" s="113">
        <v>948.27999999999986</v>
      </c>
      <c r="E12" s="113">
        <v>73</v>
      </c>
      <c r="F12" s="113">
        <v>525.61</v>
      </c>
    </row>
    <row r="13" spans="1:6" ht="12.75" customHeight="1" x14ac:dyDescent="0.3">
      <c r="A13" s="142">
        <v>8</v>
      </c>
      <c r="B13" s="113" t="s">
        <v>967</v>
      </c>
      <c r="C13" s="113">
        <v>1278</v>
      </c>
      <c r="D13" s="113">
        <v>3336.3399999999997</v>
      </c>
      <c r="E13" s="113">
        <v>596</v>
      </c>
      <c r="F13" s="113">
        <v>1737.4299999999998</v>
      </c>
    </row>
    <row r="14" spans="1:6" ht="12.75" customHeight="1" x14ac:dyDescent="0.3">
      <c r="A14" s="142">
        <v>9</v>
      </c>
      <c r="B14" s="113" t="s">
        <v>13</v>
      </c>
      <c r="C14" s="113">
        <v>29285</v>
      </c>
      <c r="D14" s="113">
        <v>60394.329999999973</v>
      </c>
      <c r="E14" s="113">
        <v>22672</v>
      </c>
      <c r="F14" s="113">
        <v>46521.349999999977</v>
      </c>
    </row>
    <row r="15" spans="1:6" ht="12.75" customHeight="1" x14ac:dyDescent="0.3">
      <c r="A15" s="142">
        <v>10</v>
      </c>
      <c r="B15" s="113" t="s">
        <v>14</v>
      </c>
      <c r="C15" s="113">
        <v>226380</v>
      </c>
      <c r="D15" s="113">
        <v>648934.04000000039</v>
      </c>
      <c r="E15" s="113">
        <v>170719</v>
      </c>
      <c r="F15" s="113">
        <v>549200.87000000023</v>
      </c>
    </row>
    <row r="16" spans="1:6" ht="12.75" customHeight="1" x14ac:dyDescent="0.3">
      <c r="A16" s="142">
        <v>11</v>
      </c>
      <c r="B16" s="113" t="s">
        <v>15</v>
      </c>
      <c r="C16" s="113">
        <v>9928</v>
      </c>
      <c r="D16" s="113">
        <v>22039.040000000005</v>
      </c>
      <c r="E16" s="113">
        <v>4914</v>
      </c>
      <c r="F16" s="113">
        <v>11356.919999999995</v>
      </c>
    </row>
    <row r="17" spans="1:6" ht="12.75" customHeight="1" x14ac:dyDescent="0.3">
      <c r="A17" s="142">
        <v>12</v>
      </c>
      <c r="B17" s="113" t="s">
        <v>16</v>
      </c>
      <c r="C17" s="113">
        <v>37658</v>
      </c>
      <c r="D17" s="113">
        <v>76373.890000000014</v>
      </c>
      <c r="E17" s="113">
        <v>30833</v>
      </c>
      <c r="F17" s="113">
        <v>82427.739999999962</v>
      </c>
    </row>
    <row r="18" spans="1:6" ht="12.75" customHeight="1" x14ac:dyDescent="0.3">
      <c r="A18" s="134"/>
      <c r="B18" s="120" t="s">
        <v>17</v>
      </c>
      <c r="C18" s="120">
        <f>SUM(C6:C17)</f>
        <v>474376</v>
      </c>
      <c r="D18" s="120">
        <f t="shared" ref="D18:F18" si="0">SUM(D6:D17)</f>
        <v>1187423.6300000004</v>
      </c>
      <c r="E18" s="120">
        <f t="shared" si="0"/>
        <v>412409</v>
      </c>
      <c r="F18" s="120">
        <f t="shared" si="0"/>
        <v>1099550.08</v>
      </c>
    </row>
    <row r="19" spans="1:6" ht="12.75" customHeight="1" x14ac:dyDescent="0.3">
      <c r="A19" s="142">
        <v>13</v>
      </c>
      <c r="B19" s="113" t="s">
        <v>18</v>
      </c>
      <c r="C19" s="113">
        <v>6531</v>
      </c>
      <c r="D19" s="113">
        <v>11303.120000000003</v>
      </c>
      <c r="E19" s="113">
        <v>6474</v>
      </c>
      <c r="F19" s="113">
        <v>11220.449999999999</v>
      </c>
    </row>
    <row r="20" spans="1:6" ht="12.75" customHeight="1" x14ac:dyDescent="0.3">
      <c r="A20" s="142">
        <v>14</v>
      </c>
      <c r="B20" s="113" t="s">
        <v>19</v>
      </c>
      <c r="C20" s="113">
        <v>4614</v>
      </c>
      <c r="D20" s="113">
        <v>3134.0799999999995</v>
      </c>
      <c r="E20" s="113">
        <v>2045</v>
      </c>
      <c r="F20" s="113">
        <v>1344.6699999999996</v>
      </c>
    </row>
    <row r="21" spans="1:6" ht="12.75" customHeight="1" x14ac:dyDescent="0.3">
      <c r="A21" s="142">
        <v>15</v>
      </c>
      <c r="B21" s="113" t="s">
        <v>20</v>
      </c>
      <c r="C21" s="113">
        <v>55</v>
      </c>
      <c r="D21" s="113">
        <v>202.09</v>
      </c>
      <c r="E21" s="113">
        <v>5</v>
      </c>
      <c r="F21" s="113">
        <v>7.6</v>
      </c>
    </row>
    <row r="22" spans="1:6" ht="12.75" customHeight="1" x14ac:dyDescent="0.3">
      <c r="A22" s="142">
        <v>16</v>
      </c>
      <c r="B22" s="113" t="s">
        <v>21</v>
      </c>
      <c r="C22" s="113">
        <v>0</v>
      </c>
      <c r="D22" s="113">
        <v>0</v>
      </c>
      <c r="E22" s="113">
        <v>0</v>
      </c>
      <c r="F22" s="113">
        <v>0</v>
      </c>
    </row>
    <row r="23" spans="1:6" ht="12.75" customHeight="1" x14ac:dyDescent="0.3">
      <c r="A23" s="142">
        <v>17</v>
      </c>
      <c r="B23" s="113" t="s">
        <v>22</v>
      </c>
      <c r="C23" s="113">
        <v>38</v>
      </c>
      <c r="D23" s="113">
        <v>180.85999999999999</v>
      </c>
      <c r="E23" s="113">
        <v>2</v>
      </c>
      <c r="F23" s="113">
        <v>6.08</v>
      </c>
    </row>
    <row r="24" spans="1:6" ht="12.75" customHeight="1" x14ac:dyDescent="0.3">
      <c r="A24" s="142">
        <v>18</v>
      </c>
      <c r="B24" s="113" t="s">
        <v>23</v>
      </c>
      <c r="C24" s="113">
        <v>0</v>
      </c>
      <c r="D24" s="113">
        <v>0</v>
      </c>
      <c r="E24" s="113">
        <v>0</v>
      </c>
      <c r="F24" s="113">
        <v>0</v>
      </c>
    </row>
    <row r="25" spans="1:6" ht="12.75" customHeight="1" x14ac:dyDescent="0.3">
      <c r="A25" s="142">
        <v>19</v>
      </c>
      <c r="B25" s="113" t="s">
        <v>24</v>
      </c>
      <c r="C25" s="113">
        <v>367</v>
      </c>
      <c r="D25" s="113">
        <v>1110.1500000000001</v>
      </c>
      <c r="E25" s="113">
        <v>114</v>
      </c>
      <c r="F25" s="113">
        <v>348.59999999999997</v>
      </c>
    </row>
    <row r="26" spans="1:6" ht="12.75" customHeight="1" x14ac:dyDescent="0.3">
      <c r="A26" s="142">
        <v>20</v>
      </c>
      <c r="B26" s="113" t="s">
        <v>25</v>
      </c>
      <c r="C26" s="113">
        <v>3417</v>
      </c>
      <c r="D26" s="113">
        <v>27809.199999999997</v>
      </c>
      <c r="E26" s="113">
        <v>2165</v>
      </c>
      <c r="F26" s="113">
        <v>14124.750000000004</v>
      </c>
    </row>
    <row r="27" spans="1:6" ht="12.75" customHeight="1" x14ac:dyDescent="0.3">
      <c r="A27" s="142">
        <v>21</v>
      </c>
      <c r="B27" s="113" t="s">
        <v>26</v>
      </c>
      <c r="C27" s="113">
        <v>9034</v>
      </c>
      <c r="D27" s="113">
        <v>39426.89</v>
      </c>
      <c r="E27" s="113">
        <v>8099</v>
      </c>
      <c r="F27" s="113">
        <v>30497.560000000027</v>
      </c>
    </row>
    <row r="28" spans="1:6" ht="12.75" customHeight="1" x14ac:dyDescent="0.3">
      <c r="A28" s="142">
        <v>22</v>
      </c>
      <c r="B28" s="113" t="s">
        <v>27</v>
      </c>
      <c r="C28" s="113">
        <v>4370</v>
      </c>
      <c r="D28" s="113">
        <v>13253.650000000001</v>
      </c>
      <c r="E28" s="113">
        <v>3049</v>
      </c>
      <c r="F28" s="113">
        <v>7192.1399999999976</v>
      </c>
    </row>
    <row r="29" spans="1:6" ht="12.75" customHeight="1" x14ac:dyDescent="0.3">
      <c r="A29" s="142">
        <v>23</v>
      </c>
      <c r="B29" s="113" t="s">
        <v>28</v>
      </c>
      <c r="C29" s="113">
        <v>39138</v>
      </c>
      <c r="D29" s="113">
        <v>19976.319999999996</v>
      </c>
      <c r="E29" s="113">
        <v>32733</v>
      </c>
      <c r="F29" s="113">
        <v>15390.769999999999</v>
      </c>
    </row>
    <row r="30" spans="1:6" ht="12.75" customHeight="1" x14ac:dyDescent="0.3">
      <c r="A30" s="142">
        <v>24</v>
      </c>
      <c r="B30" s="113" t="s">
        <v>29</v>
      </c>
      <c r="C30" s="113">
        <v>137406</v>
      </c>
      <c r="D30" s="113">
        <v>43207.060000000012</v>
      </c>
      <c r="E30" s="113">
        <v>88083</v>
      </c>
      <c r="F30" s="113">
        <v>33224.080000000002</v>
      </c>
    </row>
    <row r="31" spans="1:6" ht="12.75" customHeight="1" x14ac:dyDescent="0.3">
      <c r="A31" s="142">
        <v>25</v>
      </c>
      <c r="B31" s="113" t="s">
        <v>30</v>
      </c>
      <c r="C31" s="113">
        <v>16</v>
      </c>
      <c r="D31" s="113">
        <v>64.13</v>
      </c>
      <c r="E31" s="113">
        <v>5</v>
      </c>
      <c r="F31" s="113">
        <v>35.99</v>
      </c>
    </row>
    <row r="32" spans="1:6" ht="12.75" customHeight="1" x14ac:dyDescent="0.3">
      <c r="A32" s="142">
        <v>26</v>
      </c>
      <c r="B32" s="113" t="s">
        <v>31</v>
      </c>
      <c r="C32" s="113">
        <v>34</v>
      </c>
      <c r="D32" s="113">
        <v>311.70999999999998</v>
      </c>
      <c r="E32" s="113">
        <v>3</v>
      </c>
      <c r="F32" s="113">
        <v>8.0500000000000007</v>
      </c>
    </row>
    <row r="33" spans="1:6" ht="12.75" customHeight="1" x14ac:dyDescent="0.3">
      <c r="A33" s="142">
        <v>27</v>
      </c>
      <c r="B33" s="113" t="s">
        <v>32</v>
      </c>
      <c r="C33" s="113">
        <v>15</v>
      </c>
      <c r="D33" s="113">
        <v>174.22</v>
      </c>
      <c r="E33" s="113">
        <v>0</v>
      </c>
      <c r="F33" s="113">
        <v>0</v>
      </c>
    </row>
    <row r="34" spans="1:6" ht="12.75" customHeight="1" x14ac:dyDescent="0.3">
      <c r="A34" s="142">
        <v>28</v>
      </c>
      <c r="B34" s="113" t="s">
        <v>33</v>
      </c>
      <c r="C34" s="113">
        <v>52494</v>
      </c>
      <c r="D34" s="113">
        <v>45559.7</v>
      </c>
      <c r="E34" s="113">
        <v>44275</v>
      </c>
      <c r="F34" s="113">
        <v>66740.939999999988</v>
      </c>
    </row>
    <row r="35" spans="1:6" ht="12.75" customHeight="1" x14ac:dyDescent="0.3">
      <c r="A35" s="142">
        <v>29</v>
      </c>
      <c r="B35" s="113" t="s">
        <v>34</v>
      </c>
      <c r="C35" s="113">
        <v>0</v>
      </c>
      <c r="D35" s="113">
        <v>0</v>
      </c>
      <c r="E35" s="113">
        <v>0</v>
      </c>
      <c r="F35" s="113">
        <v>0</v>
      </c>
    </row>
    <row r="36" spans="1:6" ht="12.75" customHeight="1" x14ac:dyDescent="0.3">
      <c r="A36" s="142">
        <v>30</v>
      </c>
      <c r="B36" s="113" t="s">
        <v>35</v>
      </c>
      <c r="C36" s="113">
        <v>29953</v>
      </c>
      <c r="D36" s="113">
        <v>13007.449999999999</v>
      </c>
      <c r="E36" s="113">
        <v>15126</v>
      </c>
      <c r="F36" s="113">
        <v>7509.25</v>
      </c>
    </row>
    <row r="37" spans="1:6" ht="12.75" customHeight="1" x14ac:dyDescent="0.3">
      <c r="A37" s="142">
        <v>31</v>
      </c>
      <c r="B37" s="113" t="s">
        <v>36</v>
      </c>
      <c r="C37" s="113">
        <v>4</v>
      </c>
      <c r="D37" s="113">
        <v>3.85</v>
      </c>
      <c r="E37" s="113">
        <v>0</v>
      </c>
      <c r="F37" s="113">
        <v>0</v>
      </c>
    </row>
    <row r="38" spans="1:6" ht="12.75" customHeight="1" x14ac:dyDescent="0.3">
      <c r="A38" s="142">
        <v>32</v>
      </c>
      <c r="B38" s="113" t="s">
        <v>38</v>
      </c>
      <c r="C38" s="113">
        <v>7</v>
      </c>
      <c r="D38" s="113">
        <v>13.54</v>
      </c>
      <c r="E38" s="113">
        <v>22</v>
      </c>
      <c r="F38" s="113">
        <v>50.12</v>
      </c>
    </row>
    <row r="39" spans="1:6" ht="12.75" customHeight="1" x14ac:dyDescent="0.3">
      <c r="A39" s="142">
        <v>33</v>
      </c>
      <c r="B39" s="113" t="s">
        <v>39</v>
      </c>
      <c r="C39" s="113">
        <v>24683</v>
      </c>
      <c r="D39" s="113">
        <v>14706.48</v>
      </c>
      <c r="E39" s="113">
        <v>18390</v>
      </c>
      <c r="F39" s="113">
        <v>12165.449999999999</v>
      </c>
    </row>
    <row r="40" spans="1:6" ht="12.75" customHeight="1" x14ac:dyDescent="0.3">
      <c r="A40" s="134"/>
      <c r="B40" s="120" t="s">
        <v>103</v>
      </c>
      <c r="C40" s="120">
        <f>SUM(C19:C39)</f>
        <v>312176</v>
      </c>
      <c r="D40" s="120">
        <f>SUM(D19:D39)</f>
        <v>233444.50000000003</v>
      </c>
      <c r="E40" s="120">
        <f>SUM(E19:E39)</f>
        <v>220590</v>
      </c>
      <c r="F40" s="120">
        <f>SUM(F19:F39)</f>
        <v>199866.50000000003</v>
      </c>
    </row>
    <row r="41" spans="1:6" ht="12.75" customHeight="1" x14ac:dyDescent="0.3">
      <c r="A41" s="134"/>
      <c r="B41" s="120" t="s">
        <v>41</v>
      </c>
      <c r="C41" s="168">
        <f>C40+C18</f>
        <v>786552</v>
      </c>
      <c r="D41" s="168">
        <f>D40+D18</f>
        <v>1420868.1300000004</v>
      </c>
      <c r="E41" s="168">
        <f>E40+E18</f>
        <v>632999</v>
      </c>
      <c r="F41" s="168">
        <f>F40+F18</f>
        <v>1299416.58</v>
      </c>
    </row>
    <row r="42" spans="1:6" ht="12.75" customHeight="1" x14ac:dyDescent="0.3">
      <c r="A42" s="142">
        <v>34</v>
      </c>
      <c r="B42" s="113" t="s">
        <v>43</v>
      </c>
      <c r="C42" s="113">
        <v>96040</v>
      </c>
      <c r="D42" s="113">
        <v>101431.76</v>
      </c>
      <c r="E42" s="113">
        <v>150230</v>
      </c>
      <c r="F42" s="113">
        <v>182539.84999999995</v>
      </c>
    </row>
    <row r="43" spans="1:6" ht="12.75" customHeight="1" x14ac:dyDescent="0.3">
      <c r="A43" s="134"/>
      <c r="B43" s="120" t="s">
        <v>44</v>
      </c>
      <c r="C43" s="120">
        <f>SUM(C42:C42)</f>
        <v>96040</v>
      </c>
      <c r="D43" s="120">
        <f>SUM(D42:D42)</f>
        <v>101431.76</v>
      </c>
      <c r="E43" s="120">
        <f>SUM(E42:E42)</f>
        <v>150230</v>
      </c>
      <c r="F43" s="120">
        <f>SUM(F42:F42)</f>
        <v>182539.84999999995</v>
      </c>
    </row>
    <row r="44" spans="1:6" ht="12.75" customHeight="1" x14ac:dyDescent="0.3">
      <c r="A44" s="142">
        <v>35</v>
      </c>
      <c r="B44" s="113" t="s">
        <v>45</v>
      </c>
      <c r="C44" s="113">
        <v>641047</v>
      </c>
      <c r="D44" s="113">
        <v>66715.499999999985</v>
      </c>
      <c r="E44" s="113">
        <v>2165025</v>
      </c>
      <c r="F44" s="113">
        <v>208337.01999999996</v>
      </c>
    </row>
    <row r="45" spans="1:6" ht="12.75" customHeight="1" x14ac:dyDescent="0.3">
      <c r="A45" s="134"/>
      <c r="B45" s="120" t="s">
        <v>46</v>
      </c>
      <c r="C45" s="120">
        <f>C44</f>
        <v>641047</v>
      </c>
      <c r="D45" s="120">
        <f>D44</f>
        <v>66715.499999999985</v>
      </c>
      <c r="E45" s="120">
        <f>E44</f>
        <v>2165025</v>
      </c>
      <c r="F45" s="120">
        <f>F44</f>
        <v>208337.01999999996</v>
      </c>
    </row>
    <row r="46" spans="1:6" ht="12.75" customHeight="1" x14ac:dyDescent="0.3">
      <c r="A46" s="142">
        <v>36</v>
      </c>
      <c r="B46" s="113" t="s">
        <v>47</v>
      </c>
      <c r="C46" s="113">
        <v>10472</v>
      </c>
      <c r="D46" s="113">
        <v>29391.079999999994</v>
      </c>
      <c r="E46" s="113">
        <v>11723</v>
      </c>
      <c r="F46" s="113">
        <v>33432.880000000005</v>
      </c>
    </row>
    <row r="47" spans="1:6" ht="12.75" customHeight="1" x14ac:dyDescent="0.3">
      <c r="A47" s="244">
        <v>37</v>
      </c>
      <c r="B47" s="118" t="s">
        <v>48</v>
      </c>
      <c r="C47" s="118">
        <v>9090</v>
      </c>
      <c r="D47" s="118">
        <v>3720.2</v>
      </c>
      <c r="E47" s="118">
        <v>5564</v>
      </c>
      <c r="F47" s="118">
        <v>2290.9699999999998</v>
      </c>
    </row>
    <row r="48" spans="1:6" ht="12.75" customHeight="1" x14ac:dyDescent="0.3">
      <c r="A48" s="142">
        <v>38</v>
      </c>
      <c r="B48" s="113" t="s">
        <v>49</v>
      </c>
      <c r="C48" s="113">
        <v>33588</v>
      </c>
      <c r="D48" s="113">
        <v>10795.739999999998</v>
      </c>
      <c r="E48" s="113">
        <v>30417</v>
      </c>
      <c r="F48" s="113">
        <v>9605.6999999999971</v>
      </c>
    </row>
    <row r="49" spans="1:6" ht="12.75" customHeight="1" x14ac:dyDescent="0.3">
      <c r="A49" s="244">
        <v>39</v>
      </c>
      <c r="B49" s="113" t="s">
        <v>51</v>
      </c>
      <c r="C49" s="113">
        <v>63738</v>
      </c>
      <c r="D49" s="113">
        <v>31127.930000000004</v>
      </c>
      <c r="E49" s="113">
        <v>75834</v>
      </c>
      <c r="F49" s="113">
        <v>31551.470000000005</v>
      </c>
    </row>
    <row r="50" spans="1:6" ht="12.75" customHeight="1" x14ac:dyDescent="0.3">
      <c r="A50" s="142">
        <v>40</v>
      </c>
      <c r="B50" s="113" t="s">
        <v>1007</v>
      </c>
      <c r="C50" s="113">
        <v>602</v>
      </c>
      <c r="D50" s="113">
        <v>1663.49</v>
      </c>
      <c r="E50" s="113">
        <v>250</v>
      </c>
      <c r="F50" s="113">
        <v>717.87</v>
      </c>
    </row>
    <row r="51" spans="1:6" ht="12.75" customHeight="1" x14ac:dyDescent="0.3">
      <c r="A51" s="244">
        <v>41</v>
      </c>
      <c r="B51" s="113" t="s">
        <v>52</v>
      </c>
      <c r="C51" s="113">
        <v>20368</v>
      </c>
      <c r="D51" s="113">
        <v>8127.7599999999984</v>
      </c>
      <c r="E51" s="113">
        <v>18911</v>
      </c>
      <c r="F51" s="113">
        <v>7812.1200000000008</v>
      </c>
    </row>
    <row r="52" spans="1:6" ht="12.75" customHeight="1" x14ac:dyDescent="0.3">
      <c r="A52" s="142">
        <v>42</v>
      </c>
      <c r="B52" s="113" t="s">
        <v>53</v>
      </c>
      <c r="C52" s="113">
        <v>21262</v>
      </c>
      <c r="D52" s="113">
        <v>12917.96</v>
      </c>
      <c r="E52" s="113">
        <v>14468</v>
      </c>
      <c r="F52" s="113">
        <v>7863.6299999999992</v>
      </c>
    </row>
    <row r="53" spans="1:6" ht="12.75" customHeight="1" x14ac:dyDescent="0.3">
      <c r="A53" s="244">
        <v>43</v>
      </c>
      <c r="B53" s="113" t="s">
        <v>54</v>
      </c>
      <c r="C53" s="113">
        <v>18132</v>
      </c>
      <c r="D53" s="113">
        <v>6983.0199999999995</v>
      </c>
      <c r="E53" s="113">
        <v>10475</v>
      </c>
      <c r="F53" s="113">
        <v>4056.34</v>
      </c>
    </row>
    <row r="54" spans="1:6" ht="12.75" customHeight="1" x14ac:dyDescent="0.3">
      <c r="A54" s="134"/>
      <c r="B54" s="120" t="s">
        <v>55</v>
      </c>
      <c r="C54" s="120">
        <f>SUM(C46:C53)</f>
        <v>177252</v>
      </c>
      <c r="D54" s="120">
        <f>SUM(D46:D53)</f>
        <v>104727.18000000001</v>
      </c>
      <c r="E54" s="120">
        <f>SUM(E46:E53)</f>
        <v>167642</v>
      </c>
      <c r="F54" s="120">
        <f>SUM(F46:F53)</f>
        <v>97330.98</v>
      </c>
    </row>
    <row r="55" spans="1:6" ht="12.75" customHeight="1" x14ac:dyDescent="0.3">
      <c r="A55" s="112"/>
      <c r="B55" s="168" t="s">
        <v>5</v>
      </c>
      <c r="C55" s="120">
        <f>C54+C45+C43+C41</f>
        <v>1700891</v>
      </c>
      <c r="D55" s="120">
        <f>D54+D45+D43+D41</f>
        <v>1693742.5700000003</v>
      </c>
      <c r="E55" s="120">
        <f>E54+E45+E43+E41</f>
        <v>3115896</v>
      </c>
      <c r="F55" s="120">
        <f>F54+F45+F43+F41</f>
        <v>1787624.43</v>
      </c>
    </row>
    <row r="56" spans="1:6" ht="12.75" customHeight="1" x14ac:dyDescent="0.3">
      <c r="A56" s="82"/>
      <c r="B56" s="82"/>
      <c r="C56" s="164"/>
      <c r="D56" s="165" t="s">
        <v>1084</v>
      </c>
      <c r="E56" s="164"/>
      <c r="F56" s="164"/>
    </row>
    <row r="57" spans="1:6" ht="12.75" customHeight="1" x14ac:dyDescent="0.3">
      <c r="A57" s="82"/>
      <c r="B57" s="82"/>
      <c r="C57" s="164"/>
      <c r="D57" s="164"/>
      <c r="E57" s="164"/>
      <c r="F57" s="164"/>
    </row>
    <row r="58" spans="1:6" ht="12.75" customHeight="1" x14ac:dyDescent="0.3">
      <c r="A58" s="82"/>
      <c r="B58" s="82"/>
      <c r="C58" s="225"/>
      <c r="D58" s="225"/>
      <c r="E58" s="225"/>
      <c r="F58" s="225"/>
    </row>
    <row r="59" spans="1:6" ht="12.75" customHeight="1" x14ac:dyDescent="0.3">
      <c r="A59" s="82"/>
      <c r="B59" s="82"/>
      <c r="C59" s="164"/>
      <c r="D59" s="164"/>
      <c r="E59" s="164"/>
      <c r="F59" s="164"/>
    </row>
    <row r="60" spans="1:6" ht="12.75" customHeight="1" x14ac:dyDescent="0.3">
      <c r="A60" s="82"/>
      <c r="B60" s="82"/>
      <c r="C60" s="166"/>
      <c r="D60" s="166"/>
      <c r="E60" s="166"/>
      <c r="F60" s="166"/>
    </row>
    <row r="61" spans="1:6" ht="12.75" customHeight="1" x14ac:dyDescent="0.3">
      <c r="A61" s="82"/>
      <c r="B61" s="82"/>
      <c r="C61" s="164"/>
      <c r="D61" s="164"/>
      <c r="E61" s="164"/>
      <c r="F61" s="164"/>
    </row>
    <row r="62" spans="1:6" ht="12.75" customHeight="1" x14ac:dyDescent="0.3">
      <c r="A62" s="82"/>
      <c r="B62" s="82"/>
      <c r="C62" s="164"/>
      <c r="D62" s="164"/>
      <c r="E62" s="164"/>
      <c r="F62" s="164"/>
    </row>
    <row r="63" spans="1:6" ht="12.75" customHeight="1" x14ac:dyDescent="0.3">
      <c r="A63" s="82"/>
      <c r="B63" s="82"/>
      <c r="C63" s="164"/>
      <c r="D63" s="164"/>
      <c r="E63" s="164"/>
      <c r="F63" s="164"/>
    </row>
    <row r="64" spans="1:6" ht="12.75" customHeight="1" x14ac:dyDescent="0.3">
      <c r="A64" s="82"/>
      <c r="B64" s="82"/>
      <c r="C64" s="164"/>
      <c r="D64" s="164"/>
      <c r="E64" s="164"/>
      <c r="F64" s="164"/>
    </row>
    <row r="65" spans="1:6" ht="12.75" customHeight="1" x14ac:dyDescent="0.3">
      <c r="A65" s="82"/>
      <c r="B65" s="82"/>
      <c r="C65" s="164"/>
      <c r="D65" s="164"/>
      <c r="E65" s="164"/>
      <c r="F65" s="164"/>
    </row>
    <row r="66" spans="1:6" ht="12.75" customHeight="1" x14ac:dyDescent="0.3">
      <c r="A66" s="82"/>
      <c r="B66" s="82"/>
      <c r="C66" s="164"/>
      <c r="D66" s="164"/>
      <c r="E66" s="164"/>
      <c r="F66" s="164"/>
    </row>
    <row r="67" spans="1:6" ht="12.75" customHeight="1" x14ac:dyDescent="0.3">
      <c r="A67" s="82"/>
      <c r="B67" s="82"/>
      <c r="C67" s="164"/>
      <c r="D67" s="164"/>
      <c r="E67" s="164"/>
      <c r="F67" s="164"/>
    </row>
    <row r="68" spans="1:6" ht="12.75" customHeight="1" x14ac:dyDescent="0.3">
      <c r="A68" s="82"/>
      <c r="B68" s="82"/>
      <c r="C68" s="164"/>
      <c r="D68" s="164"/>
      <c r="E68" s="164"/>
      <c r="F68" s="164"/>
    </row>
    <row r="69" spans="1:6" ht="12.75" customHeight="1" x14ac:dyDescent="0.3">
      <c r="A69" s="82"/>
      <c r="B69" s="82"/>
      <c r="C69" s="164"/>
      <c r="D69" s="164"/>
      <c r="E69" s="164"/>
      <c r="F69" s="164"/>
    </row>
    <row r="70" spans="1:6" ht="12.75" customHeight="1" x14ac:dyDescent="0.3">
      <c r="A70" s="82"/>
      <c r="B70" s="82"/>
      <c r="C70" s="164"/>
      <c r="D70" s="164"/>
      <c r="E70" s="164"/>
      <c r="F70" s="164"/>
    </row>
    <row r="71" spans="1:6" ht="12.75" customHeight="1" x14ac:dyDescent="0.3">
      <c r="A71" s="82"/>
      <c r="B71" s="82"/>
      <c r="C71" s="164"/>
      <c r="D71" s="164"/>
      <c r="E71" s="164"/>
      <c r="F71" s="164"/>
    </row>
    <row r="72" spans="1:6" ht="12.75" customHeight="1" x14ac:dyDescent="0.3">
      <c r="A72" s="82"/>
      <c r="B72" s="82"/>
      <c r="C72" s="164"/>
      <c r="D72" s="164"/>
      <c r="E72" s="164"/>
      <c r="F72" s="164"/>
    </row>
    <row r="73" spans="1:6" ht="12.75" customHeight="1" x14ac:dyDescent="0.3">
      <c r="A73" s="82"/>
      <c r="B73" s="82"/>
      <c r="C73" s="164"/>
      <c r="D73" s="164"/>
      <c r="E73" s="164"/>
      <c r="F73" s="164"/>
    </row>
    <row r="74" spans="1:6" ht="12.75" customHeight="1" x14ac:dyDescent="0.3">
      <c r="A74" s="82"/>
      <c r="B74" s="82"/>
      <c r="C74" s="164"/>
      <c r="D74" s="164"/>
      <c r="E74" s="164"/>
      <c r="F74" s="164"/>
    </row>
    <row r="75" spans="1:6" ht="12.75" customHeight="1" x14ac:dyDescent="0.3">
      <c r="A75" s="82"/>
      <c r="B75" s="82"/>
      <c r="C75" s="164"/>
      <c r="D75" s="164"/>
      <c r="E75" s="164"/>
      <c r="F75" s="164"/>
    </row>
    <row r="76" spans="1:6" ht="12.75" customHeight="1" x14ac:dyDescent="0.3">
      <c r="A76" s="82"/>
      <c r="B76" s="82"/>
      <c r="C76" s="164"/>
      <c r="D76" s="164"/>
      <c r="E76" s="164"/>
      <c r="F76" s="164"/>
    </row>
    <row r="77" spans="1:6" ht="12.75" customHeight="1" x14ac:dyDescent="0.3">
      <c r="A77" s="82"/>
      <c r="B77" s="82"/>
      <c r="C77" s="164"/>
      <c r="D77" s="164"/>
      <c r="E77" s="164"/>
      <c r="F77" s="164"/>
    </row>
    <row r="78" spans="1:6" ht="12.75" customHeight="1" x14ac:dyDescent="0.3">
      <c r="A78" s="82"/>
      <c r="B78" s="82"/>
      <c r="C78" s="164"/>
      <c r="D78" s="164"/>
      <c r="E78" s="164"/>
      <c r="F78" s="164"/>
    </row>
    <row r="79" spans="1:6" ht="12.75" customHeight="1" x14ac:dyDescent="0.3">
      <c r="A79" s="82"/>
      <c r="B79" s="82"/>
      <c r="C79" s="164"/>
      <c r="D79" s="164"/>
      <c r="E79" s="164"/>
      <c r="F79" s="164"/>
    </row>
    <row r="80" spans="1:6" ht="12.75" customHeight="1" x14ac:dyDescent="0.3">
      <c r="A80" s="82"/>
      <c r="B80" s="82"/>
      <c r="C80" s="164"/>
      <c r="D80" s="164"/>
      <c r="E80" s="164"/>
      <c r="F80" s="164"/>
    </row>
    <row r="81" spans="1:6" ht="12.75" customHeight="1" x14ac:dyDescent="0.3">
      <c r="A81" s="82"/>
      <c r="B81" s="82"/>
      <c r="C81" s="164"/>
      <c r="D81" s="164"/>
      <c r="E81" s="164"/>
      <c r="F81" s="164"/>
    </row>
    <row r="82" spans="1:6" ht="12.75" customHeight="1" x14ac:dyDescent="0.3">
      <c r="A82" s="82"/>
      <c r="B82" s="82"/>
      <c r="C82" s="164"/>
      <c r="D82" s="164"/>
      <c r="E82" s="164"/>
      <c r="F82" s="164"/>
    </row>
    <row r="83" spans="1:6" ht="12.75" customHeight="1" x14ac:dyDescent="0.3">
      <c r="A83" s="82"/>
      <c r="B83" s="82"/>
      <c r="C83" s="164"/>
      <c r="D83" s="164"/>
      <c r="E83" s="164"/>
      <c r="F83" s="164"/>
    </row>
    <row r="84" spans="1:6" ht="12.75" customHeight="1" x14ac:dyDescent="0.3">
      <c r="A84" s="82"/>
      <c r="B84" s="82"/>
      <c r="C84" s="164"/>
      <c r="D84" s="164"/>
      <c r="E84" s="164"/>
      <c r="F84" s="164"/>
    </row>
    <row r="85" spans="1:6" ht="12.75" customHeight="1" x14ac:dyDescent="0.3">
      <c r="A85" s="82"/>
      <c r="B85" s="82"/>
      <c r="C85" s="164"/>
      <c r="D85" s="164"/>
      <c r="E85" s="164"/>
      <c r="F85" s="164"/>
    </row>
    <row r="86" spans="1:6" ht="12.75" customHeight="1" x14ac:dyDescent="0.3">
      <c r="A86" s="82"/>
      <c r="B86" s="82"/>
      <c r="C86" s="164"/>
      <c r="D86" s="164"/>
      <c r="E86" s="164"/>
      <c r="F86" s="164"/>
    </row>
    <row r="87" spans="1:6" ht="12.75" customHeight="1" x14ac:dyDescent="0.3">
      <c r="A87" s="82"/>
      <c r="B87" s="82"/>
      <c r="C87" s="164"/>
      <c r="D87" s="164"/>
      <c r="E87" s="164"/>
      <c r="F87" s="164"/>
    </row>
    <row r="88" spans="1:6" ht="12.75" customHeight="1" x14ac:dyDescent="0.3">
      <c r="A88" s="82"/>
      <c r="B88" s="82"/>
      <c r="C88" s="164"/>
      <c r="D88" s="164"/>
      <c r="E88" s="164"/>
      <c r="F88" s="164"/>
    </row>
    <row r="89" spans="1:6" ht="12.75" customHeight="1" x14ac:dyDescent="0.3">
      <c r="A89" s="82"/>
      <c r="B89" s="82"/>
      <c r="C89" s="164"/>
      <c r="D89" s="164"/>
      <c r="E89" s="164"/>
      <c r="F89" s="164"/>
    </row>
    <row r="90" spans="1:6" ht="12.75" customHeight="1" x14ac:dyDescent="0.3">
      <c r="A90" s="82"/>
      <c r="B90" s="82"/>
      <c r="C90" s="164"/>
      <c r="D90" s="164"/>
      <c r="E90" s="164"/>
      <c r="F90" s="164"/>
    </row>
    <row r="91" spans="1:6" ht="12.75" customHeight="1" x14ac:dyDescent="0.3">
      <c r="A91" s="82"/>
      <c r="B91" s="82"/>
      <c r="C91" s="164"/>
      <c r="D91" s="164"/>
      <c r="E91" s="164"/>
      <c r="F91" s="164"/>
    </row>
    <row r="92" spans="1:6" ht="12.75" customHeight="1" x14ac:dyDescent="0.3">
      <c r="A92" s="82"/>
      <c r="B92" s="82"/>
      <c r="C92" s="164"/>
      <c r="D92" s="164"/>
      <c r="E92" s="164"/>
      <c r="F92" s="164"/>
    </row>
    <row r="93" spans="1:6" ht="12.75" customHeight="1" x14ac:dyDescent="0.3">
      <c r="A93" s="82"/>
      <c r="B93" s="82"/>
      <c r="C93" s="164"/>
      <c r="D93" s="164"/>
      <c r="E93" s="164"/>
      <c r="F93" s="164"/>
    </row>
    <row r="94" spans="1:6" ht="12.75" customHeight="1" x14ac:dyDescent="0.3">
      <c r="A94" s="82"/>
      <c r="B94" s="82"/>
      <c r="C94" s="164"/>
      <c r="D94" s="164"/>
      <c r="E94" s="164"/>
      <c r="F94" s="164"/>
    </row>
    <row r="95" spans="1:6" ht="12.75" customHeight="1" x14ac:dyDescent="0.3">
      <c r="A95" s="82"/>
      <c r="B95" s="82"/>
      <c r="C95" s="164"/>
      <c r="D95" s="164"/>
      <c r="E95" s="164"/>
      <c r="F95" s="164"/>
    </row>
    <row r="96" spans="1:6" ht="12.75" customHeight="1" x14ac:dyDescent="0.3">
      <c r="A96" s="82"/>
      <c r="B96" s="82"/>
      <c r="C96" s="164"/>
      <c r="D96" s="164"/>
      <c r="E96" s="164"/>
      <c r="F96" s="164"/>
    </row>
    <row r="97" spans="1:6" ht="12.75" customHeight="1" x14ac:dyDescent="0.3">
      <c r="A97" s="82"/>
      <c r="B97" s="82"/>
      <c r="C97" s="164"/>
      <c r="D97" s="164"/>
      <c r="E97" s="164"/>
      <c r="F97" s="164"/>
    </row>
    <row r="98" spans="1:6" ht="12.75" customHeight="1" x14ac:dyDescent="0.3">
      <c r="A98" s="82"/>
      <c r="B98" s="82"/>
      <c r="C98" s="164"/>
      <c r="D98" s="164"/>
      <c r="E98" s="164"/>
      <c r="F98" s="164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1" priority="1" operator="greaterThan">
      <formula>100</formula>
    </cfRule>
  </conditionalFormatting>
  <pageMargins left="1.45" right="0.7" top="0.25" bottom="0.25" header="0" footer="0"/>
  <pageSetup paperSize="9" scale="8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F98"/>
  <sheetViews>
    <sheetView view="pageBreakPreview" zoomScale="115" zoomScaleNormal="100" zoomScaleSheetLayoutView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96875" defaultRowHeight="15" customHeight="1" x14ac:dyDescent="0.3"/>
  <cols>
    <col min="1" max="1" width="5" style="99" customWidth="1"/>
    <col min="2" max="2" width="35.3984375" style="99" customWidth="1"/>
    <col min="3" max="3" width="14.796875" style="99" customWidth="1"/>
    <col min="4" max="4" width="12.3984375" style="99" customWidth="1"/>
    <col min="5" max="5" width="15.796875" style="99" customWidth="1"/>
    <col min="6" max="6" width="14.19921875" style="99" customWidth="1"/>
    <col min="7" max="16384" width="14.296875" style="99"/>
  </cols>
  <sheetData>
    <row r="1" spans="1:6" ht="12.75" customHeight="1" x14ac:dyDescent="0.3">
      <c r="A1" s="543" t="s">
        <v>1069</v>
      </c>
      <c r="B1" s="445"/>
      <c r="C1" s="445"/>
      <c r="D1" s="445"/>
      <c r="E1" s="445"/>
      <c r="F1" s="445"/>
    </row>
    <row r="2" spans="1:6" ht="12.75" customHeight="1" x14ac:dyDescent="0.3">
      <c r="A2" s="223"/>
      <c r="B2" s="223"/>
      <c r="C2" s="243"/>
      <c r="D2" s="243"/>
      <c r="E2" s="243"/>
      <c r="F2" s="243"/>
    </row>
    <row r="3" spans="1:6" ht="12.75" customHeight="1" x14ac:dyDescent="0.3">
      <c r="A3" s="226"/>
      <c r="B3" s="579" t="s">
        <v>60</v>
      </c>
      <c r="C3" s="445"/>
      <c r="D3" s="445"/>
      <c r="E3" s="179"/>
      <c r="F3" s="245" t="s">
        <v>234</v>
      </c>
    </row>
    <row r="4" spans="1:6" ht="15" customHeight="1" x14ac:dyDescent="0.3">
      <c r="A4" s="469" t="s">
        <v>67</v>
      </c>
      <c r="B4" s="469" t="s">
        <v>1</v>
      </c>
      <c r="C4" s="449" t="s">
        <v>232</v>
      </c>
      <c r="D4" s="451"/>
      <c r="E4" s="449" t="s">
        <v>233</v>
      </c>
      <c r="F4" s="451"/>
    </row>
    <row r="5" spans="1:6" ht="15" customHeight="1" x14ac:dyDescent="0.3">
      <c r="A5" s="448"/>
      <c r="B5" s="448"/>
      <c r="C5" s="112" t="s">
        <v>82</v>
      </c>
      <c r="D5" s="112" t="s">
        <v>83</v>
      </c>
      <c r="E5" s="112" t="s">
        <v>82</v>
      </c>
      <c r="F5" s="112" t="s">
        <v>83</v>
      </c>
    </row>
    <row r="6" spans="1:6" ht="12.75" customHeight="1" x14ac:dyDescent="0.3">
      <c r="A6" s="142">
        <v>1</v>
      </c>
      <c r="B6" s="113" t="s">
        <v>6</v>
      </c>
      <c r="C6" s="113">
        <v>7925</v>
      </c>
      <c r="D6" s="113">
        <v>21752.129999999994</v>
      </c>
      <c r="E6" s="113">
        <v>9145</v>
      </c>
      <c r="F6" s="113">
        <v>24245.059999999998</v>
      </c>
    </row>
    <row r="7" spans="1:6" ht="12.75" customHeight="1" x14ac:dyDescent="0.3">
      <c r="A7" s="142">
        <v>2</v>
      </c>
      <c r="B7" s="113" t="s">
        <v>7</v>
      </c>
      <c r="C7" s="113">
        <v>7223</v>
      </c>
      <c r="D7" s="113">
        <v>14283.460000000003</v>
      </c>
      <c r="E7" s="113">
        <v>7450</v>
      </c>
      <c r="F7" s="113">
        <v>13419.259999999998</v>
      </c>
    </row>
    <row r="8" spans="1:6" ht="12.75" customHeight="1" x14ac:dyDescent="0.3">
      <c r="A8" s="142">
        <v>3</v>
      </c>
      <c r="B8" s="113" t="s">
        <v>8</v>
      </c>
      <c r="C8" s="113">
        <v>1217</v>
      </c>
      <c r="D8" s="113">
        <v>3002.15</v>
      </c>
      <c r="E8" s="113">
        <v>965</v>
      </c>
      <c r="F8" s="113">
        <v>1754.51</v>
      </c>
    </row>
    <row r="9" spans="1:6" ht="12.75" customHeight="1" x14ac:dyDescent="0.3">
      <c r="A9" s="142">
        <v>4</v>
      </c>
      <c r="B9" s="113" t="s">
        <v>9</v>
      </c>
      <c r="C9" s="113">
        <v>6390</v>
      </c>
      <c r="D9" s="113">
        <v>15554.870000000004</v>
      </c>
      <c r="E9" s="113">
        <v>4974</v>
      </c>
      <c r="F9" s="113">
        <v>13141.939999999999</v>
      </c>
    </row>
    <row r="10" spans="1:6" ht="12.75" customHeight="1" x14ac:dyDescent="0.3">
      <c r="A10" s="142">
        <v>5</v>
      </c>
      <c r="B10" s="113" t="s">
        <v>10</v>
      </c>
      <c r="C10" s="113">
        <v>23825</v>
      </c>
      <c r="D10" s="113">
        <v>39839.040000000001</v>
      </c>
      <c r="E10" s="113">
        <v>34603</v>
      </c>
      <c r="F10" s="113">
        <v>51441.730000000018</v>
      </c>
    </row>
    <row r="11" spans="1:6" ht="12.75" customHeight="1" x14ac:dyDescent="0.3">
      <c r="A11" s="142">
        <v>6</v>
      </c>
      <c r="B11" s="113" t="s">
        <v>11</v>
      </c>
      <c r="C11" s="113">
        <v>5143</v>
      </c>
      <c r="D11" s="113">
        <v>11268.239999999998</v>
      </c>
      <c r="E11" s="113">
        <v>2827</v>
      </c>
      <c r="F11" s="113">
        <v>5443.8099999999977</v>
      </c>
    </row>
    <row r="12" spans="1:6" ht="12.75" customHeight="1" x14ac:dyDescent="0.3">
      <c r="A12" s="142">
        <v>7</v>
      </c>
      <c r="B12" s="113" t="s">
        <v>12</v>
      </c>
      <c r="C12" s="113">
        <v>20</v>
      </c>
      <c r="D12" s="113">
        <v>37.139999999999993</v>
      </c>
      <c r="E12" s="113">
        <v>4</v>
      </c>
      <c r="F12" s="113">
        <v>5.88</v>
      </c>
    </row>
    <row r="13" spans="1:6" ht="12.75" customHeight="1" x14ac:dyDescent="0.3">
      <c r="A13" s="142">
        <v>8</v>
      </c>
      <c r="B13" s="113" t="s">
        <v>967</v>
      </c>
      <c r="C13" s="113">
        <v>143</v>
      </c>
      <c r="D13" s="113">
        <v>546.54999999999995</v>
      </c>
      <c r="E13" s="113">
        <v>45</v>
      </c>
      <c r="F13" s="113">
        <v>191.85</v>
      </c>
    </row>
    <row r="14" spans="1:6" ht="12.75" customHeight="1" x14ac:dyDescent="0.3">
      <c r="A14" s="142">
        <v>9</v>
      </c>
      <c r="B14" s="113" t="s">
        <v>13</v>
      </c>
      <c r="C14" s="113">
        <v>3082</v>
      </c>
      <c r="D14" s="113">
        <v>4896.0599999999986</v>
      </c>
      <c r="E14" s="113">
        <v>1680</v>
      </c>
      <c r="F14" s="113">
        <v>3311.8300000000022</v>
      </c>
    </row>
    <row r="15" spans="1:6" ht="12.75" customHeight="1" x14ac:dyDescent="0.3">
      <c r="A15" s="142">
        <v>10</v>
      </c>
      <c r="B15" s="113" t="s">
        <v>14</v>
      </c>
      <c r="C15" s="113">
        <v>89058</v>
      </c>
      <c r="D15" s="113">
        <v>363177.69999999995</v>
      </c>
      <c r="E15" s="113">
        <v>67782</v>
      </c>
      <c r="F15" s="113">
        <v>310775.11</v>
      </c>
    </row>
    <row r="16" spans="1:6" ht="12.75" customHeight="1" x14ac:dyDescent="0.3">
      <c r="A16" s="142">
        <v>11</v>
      </c>
      <c r="B16" s="113" t="s">
        <v>15</v>
      </c>
      <c r="C16" s="113">
        <v>422</v>
      </c>
      <c r="D16" s="113">
        <v>1696.8799999999997</v>
      </c>
      <c r="E16" s="113">
        <v>200</v>
      </c>
      <c r="F16" s="113">
        <v>506.82000000000005</v>
      </c>
    </row>
    <row r="17" spans="1:6" ht="12.75" customHeight="1" x14ac:dyDescent="0.3">
      <c r="A17" s="142">
        <v>12</v>
      </c>
      <c r="B17" s="113" t="s">
        <v>16</v>
      </c>
      <c r="C17" s="113">
        <v>4753</v>
      </c>
      <c r="D17" s="113">
        <v>9991.8800000000028</v>
      </c>
      <c r="E17" s="113">
        <v>4618</v>
      </c>
      <c r="F17" s="113">
        <v>10996.390000000001</v>
      </c>
    </row>
    <row r="18" spans="1:6" ht="12.75" customHeight="1" x14ac:dyDescent="0.3">
      <c r="A18" s="134"/>
      <c r="B18" s="120" t="s">
        <v>17</v>
      </c>
      <c r="C18" s="120">
        <f>SUM(C6:C17)</f>
        <v>149201</v>
      </c>
      <c r="D18" s="120">
        <f>SUM(D6:D17)</f>
        <v>486046.1</v>
      </c>
      <c r="E18" s="120">
        <f>SUM(E6:E17)</f>
        <v>134293</v>
      </c>
      <c r="F18" s="120">
        <f>SUM(F6:F17)</f>
        <v>435234.19</v>
      </c>
    </row>
    <row r="19" spans="1:6" ht="12.75" customHeight="1" x14ac:dyDescent="0.3">
      <c r="A19" s="142">
        <v>13</v>
      </c>
      <c r="B19" s="113" t="s">
        <v>18</v>
      </c>
      <c r="C19" s="113">
        <v>4166</v>
      </c>
      <c r="D19" s="113">
        <v>2922.28</v>
      </c>
      <c r="E19" s="113">
        <v>3851</v>
      </c>
      <c r="F19" s="113">
        <v>3202.73</v>
      </c>
    </row>
    <row r="20" spans="1:6" ht="12.75" customHeight="1" x14ac:dyDescent="0.3">
      <c r="A20" s="142">
        <v>14</v>
      </c>
      <c r="B20" s="113" t="s">
        <v>19</v>
      </c>
      <c r="C20" s="113">
        <v>2839</v>
      </c>
      <c r="D20" s="113">
        <v>3313.67</v>
      </c>
      <c r="E20" s="113">
        <v>1316</v>
      </c>
      <c r="F20" s="113">
        <v>1468.4800000000007</v>
      </c>
    </row>
    <row r="21" spans="1:6" ht="12.75" customHeight="1" x14ac:dyDescent="0.3">
      <c r="A21" s="142">
        <v>15</v>
      </c>
      <c r="B21" s="113" t="s">
        <v>20</v>
      </c>
      <c r="C21" s="113">
        <v>81</v>
      </c>
      <c r="D21" s="113">
        <v>419.43999999999994</v>
      </c>
      <c r="E21" s="113">
        <v>9</v>
      </c>
      <c r="F21" s="113">
        <v>13.729999999999999</v>
      </c>
    </row>
    <row r="22" spans="1:6" ht="12.75" customHeight="1" x14ac:dyDescent="0.3">
      <c r="A22" s="142">
        <v>16</v>
      </c>
      <c r="B22" s="113" t="s">
        <v>21</v>
      </c>
      <c r="C22" s="113">
        <v>0</v>
      </c>
      <c r="D22" s="113">
        <v>0</v>
      </c>
      <c r="E22" s="113">
        <v>0</v>
      </c>
      <c r="F22" s="113">
        <v>0</v>
      </c>
    </row>
    <row r="23" spans="1:6" ht="12.75" customHeight="1" x14ac:dyDescent="0.3">
      <c r="A23" s="142">
        <v>17</v>
      </c>
      <c r="B23" s="113" t="s">
        <v>22</v>
      </c>
      <c r="C23" s="113">
        <v>41</v>
      </c>
      <c r="D23" s="113">
        <v>133.76</v>
      </c>
      <c r="E23" s="113">
        <v>13</v>
      </c>
      <c r="F23" s="113">
        <v>6.08</v>
      </c>
    </row>
    <row r="24" spans="1:6" ht="12.75" customHeight="1" x14ac:dyDescent="0.3">
      <c r="A24" s="142">
        <v>18</v>
      </c>
      <c r="B24" s="113" t="s">
        <v>23</v>
      </c>
      <c r="C24" s="113">
        <v>0</v>
      </c>
      <c r="D24" s="113">
        <v>0</v>
      </c>
      <c r="E24" s="113">
        <v>0</v>
      </c>
      <c r="F24" s="113">
        <v>0</v>
      </c>
    </row>
    <row r="25" spans="1:6" ht="12.75" customHeight="1" x14ac:dyDescent="0.3">
      <c r="A25" s="142">
        <v>19</v>
      </c>
      <c r="B25" s="113" t="s">
        <v>24</v>
      </c>
      <c r="C25" s="113">
        <v>159</v>
      </c>
      <c r="D25" s="113">
        <v>532.77</v>
      </c>
      <c r="E25" s="113">
        <v>47</v>
      </c>
      <c r="F25" s="113">
        <v>124.81999999999998</v>
      </c>
    </row>
    <row r="26" spans="1:6" ht="12.75" customHeight="1" x14ac:dyDescent="0.3">
      <c r="A26" s="142">
        <v>20</v>
      </c>
      <c r="B26" s="113" t="s">
        <v>25</v>
      </c>
      <c r="C26" s="113">
        <v>95</v>
      </c>
      <c r="D26" s="113">
        <v>1376.8799999999997</v>
      </c>
      <c r="E26" s="113">
        <v>66</v>
      </c>
      <c r="F26" s="113">
        <v>738.75999999999976</v>
      </c>
    </row>
    <row r="27" spans="1:6" ht="12.75" customHeight="1" x14ac:dyDescent="0.3">
      <c r="A27" s="142">
        <v>21</v>
      </c>
      <c r="B27" s="113" t="s">
        <v>26</v>
      </c>
      <c r="C27" s="113">
        <v>1347</v>
      </c>
      <c r="D27" s="113">
        <v>8620.2800000000025</v>
      </c>
      <c r="E27" s="113">
        <v>552</v>
      </c>
      <c r="F27" s="113">
        <v>3143.7899999999995</v>
      </c>
    </row>
    <row r="28" spans="1:6" ht="12.75" customHeight="1" x14ac:dyDescent="0.3">
      <c r="A28" s="142">
        <v>22</v>
      </c>
      <c r="B28" s="113" t="s">
        <v>27</v>
      </c>
      <c r="C28" s="113">
        <v>401</v>
      </c>
      <c r="D28" s="113">
        <v>1180.0799999999997</v>
      </c>
      <c r="E28" s="113">
        <v>204</v>
      </c>
      <c r="F28" s="113">
        <v>490.37000000000006</v>
      </c>
    </row>
    <row r="29" spans="1:6" ht="12.75" customHeight="1" x14ac:dyDescent="0.3">
      <c r="A29" s="142">
        <v>23</v>
      </c>
      <c r="B29" s="113" t="s">
        <v>28</v>
      </c>
      <c r="C29" s="113">
        <v>7061</v>
      </c>
      <c r="D29" s="113">
        <v>4731.5600000000013</v>
      </c>
      <c r="E29" s="113">
        <v>6649</v>
      </c>
      <c r="F29" s="113">
        <v>3832.4100000000003</v>
      </c>
    </row>
    <row r="30" spans="1:6" ht="12.75" customHeight="1" x14ac:dyDescent="0.3">
      <c r="A30" s="142">
        <v>24</v>
      </c>
      <c r="B30" s="113" t="s">
        <v>29</v>
      </c>
      <c r="C30" s="113">
        <v>16504</v>
      </c>
      <c r="D30" s="113">
        <v>11535.560000000001</v>
      </c>
      <c r="E30" s="113">
        <v>9602</v>
      </c>
      <c r="F30" s="113">
        <v>8348.0600000000013</v>
      </c>
    </row>
    <row r="31" spans="1:6" ht="12.75" customHeight="1" x14ac:dyDescent="0.3">
      <c r="A31" s="142">
        <v>25</v>
      </c>
      <c r="B31" s="113" t="s">
        <v>30</v>
      </c>
      <c r="C31" s="113">
        <v>3</v>
      </c>
      <c r="D31" s="113">
        <v>9.9499999999999993</v>
      </c>
      <c r="E31" s="113">
        <v>0</v>
      </c>
      <c r="F31" s="113">
        <v>0</v>
      </c>
    </row>
    <row r="32" spans="1:6" ht="12.75" customHeight="1" x14ac:dyDescent="0.3">
      <c r="A32" s="142">
        <v>26</v>
      </c>
      <c r="B32" s="113" t="s">
        <v>31</v>
      </c>
      <c r="C32" s="113">
        <v>7</v>
      </c>
      <c r="D32" s="113">
        <v>24.310000000000002</v>
      </c>
      <c r="E32" s="113">
        <v>1</v>
      </c>
      <c r="F32" s="113">
        <v>0.15</v>
      </c>
    </row>
    <row r="33" spans="1:6" ht="12.75" customHeight="1" x14ac:dyDescent="0.3">
      <c r="A33" s="142">
        <v>27</v>
      </c>
      <c r="B33" s="113" t="s">
        <v>32</v>
      </c>
      <c r="C33" s="113">
        <v>0</v>
      </c>
      <c r="D33" s="113">
        <v>0</v>
      </c>
      <c r="E33" s="113">
        <v>0</v>
      </c>
      <c r="F33" s="113">
        <v>0</v>
      </c>
    </row>
    <row r="34" spans="1:6" ht="12.75" customHeight="1" x14ac:dyDescent="0.3">
      <c r="A34" s="142">
        <v>28</v>
      </c>
      <c r="B34" s="113" t="s">
        <v>33</v>
      </c>
      <c r="C34" s="113">
        <v>29989</v>
      </c>
      <c r="D34" s="113">
        <v>28106.359999999997</v>
      </c>
      <c r="E34" s="113">
        <v>22615</v>
      </c>
      <c r="F34" s="113">
        <v>33635.64</v>
      </c>
    </row>
    <row r="35" spans="1:6" ht="12.75" customHeight="1" x14ac:dyDescent="0.3">
      <c r="A35" s="142">
        <v>29</v>
      </c>
      <c r="B35" s="113" t="s">
        <v>34</v>
      </c>
      <c r="C35" s="113">
        <v>0</v>
      </c>
      <c r="D35" s="113">
        <v>0</v>
      </c>
      <c r="E35" s="113">
        <v>0</v>
      </c>
      <c r="F35" s="113">
        <v>0</v>
      </c>
    </row>
    <row r="36" spans="1:6" ht="12.75" customHeight="1" x14ac:dyDescent="0.3">
      <c r="A36" s="142">
        <v>30</v>
      </c>
      <c r="B36" s="113" t="s">
        <v>35</v>
      </c>
      <c r="C36" s="113">
        <v>4104</v>
      </c>
      <c r="D36" s="113">
        <v>2733.3900000000003</v>
      </c>
      <c r="E36" s="113">
        <v>2298</v>
      </c>
      <c r="F36" s="113">
        <v>1493.53</v>
      </c>
    </row>
    <row r="37" spans="1:6" ht="12.75" customHeight="1" x14ac:dyDescent="0.3">
      <c r="A37" s="142">
        <v>31</v>
      </c>
      <c r="B37" s="113" t="s">
        <v>36</v>
      </c>
      <c r="C37" s="113">
        <v>0</v>
      </c>
      <c r="D37" s="113">
        <v>0</v>
      </c>
      <c r="E37" s="113">
        <v>0</v>
      </c>
      <c r="F37" s="113">
        <v>0</v>
      </c>
    </row>
    <row r="38" spans="1:6" ht="12.75" customHeight="1" x14ac:dyDescent="0.3">
      <c r="A38" s="142">
        <v>32</v>
      </c>
      <c r="B38" s="113" t="s">
        <v>38</v>
      </c>
      <c r="C38" s="113">
        <v>7</v>
      </c>
      <c r="D38" s="113">
        <v>12.64</v>
      </c>
      <c r="E38" s="113">
        <v>27</v>
      </c>
      <c r="F38" s="113">
        <v>51.72</v>
      </c>
    </row>
    <row r="39" spans="1:6" ht="12.75" customHeight="1" x14ac:dyDescent="0.3">
      <c r="A39" s="142">
        <v>33</v>
      </c>
      <c r="B39" s="113" t="s">
        <v>39</v>
      </c>
      <c r="C39" s="113">
        <v>4984</v>
      </c>
      <c r="D39" s="113">
        <v>3205.1800000000003</v>
      </c>
      <c r="E39" s="113">
        <v>3972</v>
      </c>
      <c r="F39" s="113">
        <v>2777.27</v>
      </c>
    </row>
    <row r="40" spans="1:6" ht="12.75" customHeight="1" x14ac:dyDescent="0.3">
      <c r="A40" s="134"/>
      <c r="B40" s="120" t="s">
        <v>103</v>
      </c>
      <c r="C40" s="120">
        <f>SUM(C19:C39)</f>
        <v>71788</v>
      </c>
      <c r="D40" s="120">
        <f>SUM(D19:D39)</f>
        <v>68858.109999999986</v>
      </c>
      <c r="E40" s="120">
        <f>SUM(E19:E39)</f>
        <v>51222</v>
      </c>
      <c r="F40" s="120">
        <f>SUM(F19:F39)</f>
        <v>59327.54</v>
      </c>
    </row>
    <row r="41" spans="1:6" ht="12.75" customHeight="1" x14ac:dyDescent="0.3">
      <c r="A41" s="134"/>
      <c r="B41" s="120" t="s">
        <v>41</v>
      </c>
      <c r="C41" s="120">
        <f>C40+C18</f>
        <v>220989</v>
      </c>
      <c r="D41" s="120">
        <f>D40+D18</f>
        <v>554904.21</v>
      </c>
      <c r="E41" s="120">
        <f>E40+E18</f>
        <v>185515</v>
      </c>
      <c r="F41" s="120">
        <f>F40+F18</f>
        <v>494561.73</v>
      </c>
    </row>
    <row r="42" spans="1:6" ht="12.75" customHeight="1" x14ac:dyDescent="0.3">
      <c r="A42" s="142">
        <v>34</v>
      </c>
      <c r="B42" s="113" t="s">
        <v>43</v>
      </c>
      <c r="C42" s="113">
        <v>55766</v>
      </c>
      <c r="D42" s="113">
        <v>78152.589999999982</v>
      </c>
      <c r="E42" s="113">
        <v>91650</v>
      </c>
      <c r="F42" s="113">
        <v>136608.44999999998</v>
      </c>
    </row>
    <row r="43" spans="1:6" ht="12.75" customHeight="1" x14ac:dyDescent="0.3">
      <c r="A43" s="134"/>
      <c r="B43" s="120" t="s">
        <v>44</v>
      </c>
      <c r="C43" s="120">
        <f>SUM(C42:C42)</f>
        <v>55766</v>
      </c>
      <c r="D43" s="120">
        <f>SUM(D42:D42)</f>
        <v>78152.589999999982</v>
      </c>
      <c r="E43" s="120">
        <f>SUM(E42:E42)</f>
        <v>91650</v>
      </c>
      <c r="F43" s="120">
        <f>SUM(F42:F42)</f>
        <v>136608.44999999998</v>
      </c>
    </row>
    <row r="44" spans="1:6" ht="12.75" customHeight="1" x14ac:dyDescent="0.3">
      <c r="A44" s="142">
        <v>35</v>
      </c>
      <c r="B44" s="113" t="s">
        <v>45</v>
      </c>
      <c r="C44" s="113">
        <v>71788</v>
      </c>
      <c r="D44" s="113">
        <v>14778.750000000002</v>
      </c>
      <c r="E44" s="113">
        <v>175272</v>
      </c>
      <c r="F44" s="113">
        <v>49227.839999999982</v>
      </c>
    </row>
    <row r="45" spans="1:6" ht="12.75" customHeight="1" x14ac:dyDescent="0.3">
      <c r="A45" s="134"/>
      <c r="B45" s="120" t="s">
        <v>46</v>
      </c>
      <c r="C45" s="120">
        <f>C44</f>
        <v>71788</v>
      </c>
      <c r="D45" s="120">
        <f>D44</f>
        <v>14778.750000000002</v>
      </c>
      <c r="E45" s="120">
        <f>E44</f>
        <v>175272</v>
      </c>
      <c r="F45" s="120">
        <f>F44</f>
        <v>49227.839999999982</v>
      </c>
    </row>
    <row r="46" spans="1:6" ht="12.75" customHeight="1" x14ac:dyDescent="0.3">
      <c r="A46" s="142">
        <v>36</v>
      </c>
      <c r="B46" s="113" t="s">
        <v>47</v>
      </c>
      <c r="C46" s="113">
        <v>5017</v>
      </c>
      <c r="D46" s="113">
        <v>17108.769999999993</v>
      </c>
      <c r="E46" s="113">
        <v>5776</v>
      </c>
      <c r="F46" s="113">
        <v>20408.959999999992</v>
      </c>
    </row>
    <row r="47" spans="1:6" ht="12.75" customHeight="1" x14ac:dyDescent="0.3">
      <c r="A47" s="142">
        <v>37</v>
      </c>
      <c r="B47" s="113" t="s">
        <v>48</v>
      </c>
      <c r="C47" s="113">
        <v>6021</v>
      </c>
      <c r="D47" s="113">
        <v>3300.3199999999997</v>
      </c>
      <c r="E47" s="113">
        <v>3946</v>
      </c>
      <c r="F47" s="113">
        <v>2120.6000000000004</v>
      </c>
    </row>
    <row r="48" spans="1:6" ht="12.75" customHeight="1" x14ac:dyDescent="0.3">
      <c r="A48" s="142">
        <v>38</v>
      </c>
      <c r="B48" s="113" t="s">
        <v>49</v>
      </c>
      <c r="C48" s="113">
        <v>5933</v>
      </c>
      <c r="D48" s="113">
        <v>3595.0800000000008</v>
      </c>
      <c r="E48" s="113">
        <v>5662</v>
      </c>
      <c r="F48" s="113">
        <v>3277.22</v>
      </c>
    </row>
    <row r="49" spans="1:6" ht="12.75" customHeight="1" x14ac:dyDescent="0.3">
      <c r="A49" s="142">
        <v>39</v>
      </c>
      <c r="B49" s="113" t="s">
        <v>51</v>
      </c>
      <c r="C49" s="113">
        <v>10185</v>
      </c>
      <c r="D49" s="113">
        <v>2430.02</v>
      </c>
      <c r="E49" s="113">
        <v>12061</v>
      </c>
      <c r="F49" s="113">
        <v>2623.6000000000004</v>
      </c>
    </row>
    <row r="50" spans="1:6" ht="12.75" customHeight="1" x14ac:dyDescent="0.3">
      <c r="A50" s="142">
        <v>40</v>
      </c>
      <c r="B50" s="113" t="s">
        <v>1007</v>
      </c>
      <c r="C50" s="113">
        <v>381</v>
      </c>
      <c r="D50" s="113">
        <v>1290.9900000000002</v>
      </c>
      <c r="E50" s="113">
        <v>154</v>
      </c>
      <c r="F50" s="113">
        <v>589.92999999999995</v>
      </c>
    </row>
    <row r="51" spans="1:6" ht="12.75" customHeight="1" x14ac:dyDescent="0.3">
      <c r="A51" s="142">
        <v>41</v>
      </c>
      <c r="B51" s="113" t="s">
        <v>52</v>
      </c>
      <c r="C51" s="113">
        <v>3661</v>
      </c>
      <c r="D51" s="113">
        <v>2663.7499999999995</v>
      </c>
      <c r="E51" s="113">
        <v>4018</v>
      </c>
      <c r="F51" s="113">
        <v>2894.68</v>
      </c>
    </row>
    <row r="52" spans="1:6" ht="12.75" customHeight="1" x14ac:dyDescent="0.3">
      <c r="A52" s="142">
        <v>42</v>
      </c>
      <c r="B52" s="113" t="s">
        <v>53</v>
      </c>
      <c r="C52" s="113">
        <v>3526</v>
      </c>
      <c r="D52" s="113">
        <v>3373.5600000000004</v>
      </c>
      <c r="E52" s="113">
        <v>2495</v>
      </c>
      <c r="F52" s="113">
        <v>2158.8399999999997</v>
      </c>
    </row>
    <row r="53" spans="1:6" ht="12.75" customHeight="1" x14ac:dyDescent="0.3">
      <c r="A53" s="142">
        <v>43</v>
      </c>
      <c r="B53" s="113" t="s">
        <v>54</v>
      </c>
      <c r="C53" s="113">
        <v>2641</v>
      </c>
      <c r="D53" s="113">
        <v>1586.0600000000002</v>
      </c>
      <c r="E53" s="113">
        <v>1693</v>
      </c>
      <c r="F53" s="113">
        <v>994.30000000000018</v>
      </c>
    </row>
    <row r="54" spans="1:6" ht="12.75" customHeight="1" x14ac:dyDescent="0.3">
      <c r="A54" s="134"/>
      <c r="B54" s="120" t="s">
        <v>55</v>
      </c>
      <c r="C54" s="120">
        <f>SUM(C46:C53)</f>
        <v>37365</v>
      </c>
      <c r="D54" s="120">
        <f>SUM(D46:D53)</f>
        <v>35348.549999999996</v>
      </c>
      <c r="E54" s="120">
        <f>SUM(E46:E53)</f>
        <v>35805</v>
      </c>
      <c r="F54" s="120">
        <f>SUM(F46:F53)</f>
        <v>35068.12999999999</v>
      </c>
    </row>
    <row r="55" spans="1:6" ht="12.75" customHeight="1" x14ac:dyDescent="0.3">
      <c r="A55" s="112"/>
      <c r="B55" s="168" t="s">
        <v>5</v>
      </c>
      <c r="C55" s="120">
        <f>C54+C45+C43+C41</f>
        <v>385908</v>
      </c>
      <c r="D55" s="120">
        <f>D54+D45+D43+D41</f>
        <v>683184.1</v>
      </c>
      <c r="E55" s="120">
        <f>E54+E45+E43+E41</f>
        <v>488242</v>
      </c>
      <c r="F55" s="120">
        <f>F54+F45+F43+F41</f>
        <v>715466.14999999991</v>
      </c>
    </row>
    <row r="56" spans="1:6" ht="12.75" customHeight="1" x14ac:dyDescent="0.3">
      <c r="A56" s="186"/>
      <c r="B56" s="186"/>
      <c r="C56" s="179"/>
      <c r="D56" s="180" t="s">
        <v>1085</v>
      </c>
      <c r="E56" s="179"/>
      <c r="F56" s="179"/>
    </row>
    <row r="57" spans="1:6" ht="12.75" customHeight="1" x14ac:dyDescent="0.3">
      <c r="A57" s="186"/>
      <c r="B57" s="186"/>
      <c r="C57" s="160"/>
      <c r="D57" s="160"/>
      <c r="E57" s="160"/>
      <c r="F57" s="160"/>
    </row>
    <row r="58" spans="1:6" ht="12.75" customHeight="1" x14ac:dyDescent="0.3">
      <c r="A58" s="186"/>
      <c r="B58" s="186"/>
      <c r="C58" s="179"/>
      <c r="D58" s="179"/>
      <c r="E58" s="179"/>
      <c r="F58" s="179"/>
    </row>
    <row r="59" spans="1:6" ht="12.75" customHeight="1" x14ac:dyDescent="0.3">
      <c r="A59" s="186"/>
      <c r="B59" s="186"/>
      <c r="C59" s="179"/>
      <c r="D59" s="179"/>
      <c r="E59" s="179"/>
      <c r="F59" s="179"/>
    </row>
    <row r="60" spans="1:6" ht="12.75" customHeight="1" x14ac:dyDescent="0.3">
      <c r="A60" s="186"/>
      <c r="B60" s="186"/>
      <c r="C60" s="179"/>
      <c r="D60" s="179"/>
      <c r="E60" s="179"/>
      <c r="F60" s="179"/>
    </row>
    <row r="61" spans="1:6" ht="12.75" customHeight="1" x14ac:dyDescent="0.3">
      <c r="A61" s="186"/>
      <c r="B61" s="186"/>
      <c r="C61" s="179"/>
      <c r="D61" s="179"/>
      <c r="E61" s="179"/>
      <c r="F61" s="179"/>
    </row>
    <row r="62" spans="1:6" ht="12.75" customHeight="1" x14ac:dyDescent="0.3">
      <c r="A62" s="186"/>
      <c r="B62" s="186"/>
      <c r="C62" s="179"/>
      <c r="D62" s="179"/>
      <c r="E62" s="179"/>
      <c r="F62" s="179"/>
    </row>
    <row r="63" spans="1:6" ht="12.75" customHeight="1" x14ac:dyDescent="0.3">
      <c r="A63" s="186"/>
      <c r="B63" s="186"/>
      <c r="C63" s="179"/>
      <c r="D63" s="179"/>
      <c r="E63" s="179"/>
      <c r="F63" s="179"/>
    </row>
    <row r="64" spans="1:6" ht="12.75" customHeight="1" x14ac:dyDescent="0.3">
      <c r="A64" s="186"/>
      <c r="B64" s="186"/>
      <c r="C64" s="179"/>
      <c r="D64" s="179"/>
      <c r="E64" s="179"/>
      <c r="F64" s="179"/>
    </row>
    <row r="65" spans="1:6" ht="12.75" customHeight="1" x14ac:dyDescent="0.3">
      <c r="A65" s="186"/>
      <c r="B65" s="186"/>
      <c r="C65" s="179"/>
      <c r="D65" s="179"/>
      <c r="E65" s="179"/>
      <c r="F65" s="179"/>
    </row>
    <row r="66" spans="1:6" ht="12.75" customHeight="1" x14ac:dyDescent="0.3">
      <c r="A66" s="186"/>
      <c r="B66" s="186"/>
      <c r="C66" s="179"/>
      <c r="D66" s="179"/>
      <c r="E66" s="179"/>
      <c r="F66" s="179"/>
    </row>
    <row r="67" spans="1:6" ht="12.75" customHeight="1" x14ac:dyDescent="0.3">
      <c r="A67" s="186"/>
      <c r="B67" s="186"/>
      <c r="C67" s="179"/>
      <c r="D67" s="179"/>
      <c r="E67" s="179"/>
      <c r="F67" s="179"/>
    </row>
    <row r="68" spans="1:6" ht="12.75" customHeight="1" x14ac:dyDescent="0.3">
      <c r="A68" s="186"/>
      <c r="B68" s="186"/>
      <c r="C68" s="179"/>
      <c r="D68" s="179"/>
      <c r="E68" s="179"/>
      <c r="F68" s="179"/>
    </row>
    <row r="69" spans="1:6" ht="12.75" customHeight="1" x14ac:dyDescent="0.3">
      <c r="A69" s="186"/>
      <c r="B69" s="186"/>
      <c r="C69" s="179"/>
      <c r="D69" s="179"/>
      <c r="E69" s="179"/>
      <c r="F69" s="179"/>
    </row>
    <row r="70" spans="1:6" ht="12.75" customHeight="1" x14ac:dyDescent="0.3">
      <c r="A70" s="186"/>
      <c r="B70" s="186"/>
      <c r="C70" s="179"/>
      <c r="D70" s="179"/>
      <c r="E70" s="179"/>
      <c r="F70" s="179"/>
    </row>
    <row r="71" spans="1:6" ht="12.75" customHeight="1" x14ac:dyDescent="0.3">
      <c r="A71" s="186"/>
      <c r="B71" s="186"/>
      <c r="C71" s="179"/>
      <c r="D71" s="179"/>
      <c r="E71" s="179"/>
      <c r="F71" s="179"/>
    </row>
    <row r="72" spans="1:6" ht="12.75" customHeight="1" x14ac:dyDescent="0.3">
      <c r="A72" s="186"/>
      <c r="B72" s="186"/>
      <c r="C72" s="179"/>
      <c r="D72" s="179"/>
      <c r="E72" s="179"/>
      <c r="F72" s="179"/>
    </row>
    <row r="73" spans="1:6" ht="12.75" customHeight="1" x14ac:dyDescent="0.3">
      <c r="A73" s="186"/>
      <c r="B73" s="186"/>
      <c r="C73" s="179"/>
      <c r="D73" s="179"/>
      <c r="E73" s="179"/>
      <c r="F73" s="179"/>
    </row>
    <row r="74" spans="1:6" ht="12.75" customHeight="1" x14ac:dyDescent="0.3">
      <c r="A74" s="186"/>
      <c r="B74" s="186"/>
      <c r="C74" s="179"/>
      <c r="D74" s="179"/>
      <c r="E74" s="179"/>
      <c r="F74" s="179"/>
    </row>
    <row r="75" spans="1:6" ht="12.75" customHeight="1" x14ac:dyDescent="0.3">
      <c r="A75" s="186"/>
      <c r="B75" s="186"/>
      <c r="C75" s="179"/>
      <c r="D75" s="179"/>
      <c r="E75" s="179"/>
      <c r="F75" s="179"/>
    </row>
    <row r="76" spans="1:6" ht="12.75" customHeight="1" x14ac:dyDescent="0.3">
      <c r="A76" s="186"/>
      <c r="B76" s="186"/>
      <c r="C76" s="179"/>
      <c r="D76" s="179"/>
      <c r="E76" s="179"/>
      <c r="F76" s="179"/>
    </row>
    <row r="77" spans="1:6" ht="12.75" customHeight="1" x14ac:dyDescent="0.3">
      <c r="A77" s="186"/>
      <c r="B77" s="186"/>
      <c r="C77" s="179"/>
      <c r="D77" s="179"/>
      <c r="E77" s="179"/>
      <c r="F77" s="179"/>
    </row>
    <row r="78" spans="1:6" ht="12.75" customHeight="1" x14ac:dyDescent="0.3">
      <c r="A78" s="186"/>
      <c r="B78" s="186"/>
      <c r="C78" s="179"/>
      <c r="D78" s="179"/>
      <c r="E78" s="179"/>
      <c r="F78" s="179"/>
    </row>
    <row r="79" spans="1:6" ht="12.75" customHeight="1" x14ac:dyDescent="0.3">
      <c r="A79" s="186"/>
      <c r="B79" s="186"/>
      <c r="C79" s="179"/>
      <c r="D79" s="179"/>
      <c r="E79" s="179"/>
      <c r="F79" s="179"/>
    </row>
    <row r="80" spans="1:6" ht="12.75" customHeight="1" x14ac:dyDescent="0.3">
      <c r="A80" s="186"/>
      <c r="B80" s="186"/>
      <c r="C80" s="179"/>
      <c r="D80" s="179"/>
      <c r="E80" s="179"/>
      <c r="F80" s="179"/>
    </row>
    <row r="81" spans="1:6" ht="12.75" customHeight="1" x14ac:dyDescent="0.3">
      <c r="A81" s="186"/>
      <c r="B81" s="186"/>
      <c r="C81" s="179"/>
      <c r="D81" s="179"/>
      <c r="E81" s="179"/>
      <c r="F81" s="179"/>
    </row>
    <row r="82" spans="1:6" ht="12.75" customHeight="1" x14ac:dyDescent="0.3">
      <c r="A82" s="186"/>
      <c r="B82" s="186"/>
      <c r="C82" s="179"/>
      <c r="D82" s="179"/>
      <c r="E82" s="179"/>
      <c r="F82" s="179"/>
    </row>
    <row r="83" spans="1:6" ht="12.75" customHeight="1" x14ac:dyDescent="0.3">
      <c r="A83" s="186"/>
      <c r="B83" s="186"/>
      <c r="C83" s="179"/>
      <c r="D83" s="179"/>
      <c r="E83" s="179"/>
      <c r="F83" s="179"/>
    </row>
    <row r="84" spans="1:6" ht="12.75" customHeight="1" x14ac:dyDescent="0.3">
      <c r="A84" s="186"/>
      <c r="B84" s="186"/>
      <c r="C84" s="179"/>
      <c r="D84" s="179"/>
      <c r="E84" s="179"/>
      <c r="F84" s="179"/>
    </row>
    <row r="85" spans="1:6" ht="12.75" customHeight="1" x14ac:dyDescent="0.3">
      <c r="A85" s="186"/>
      <c r="B85" s="186"/>
      <c r="C85" s="179"/>
      <c r="D85" s="179"/>
      <c r="E85" s="179"/>
      <c r="F85" s="179"/>
    </row>
    <row r="86" spans="1:6" ht="12.75" customHeight="1" x14ac:dyDescent="0.3">
      <c r="A86" s="186"/>
      <c r="B86" s="186"/>
      <c r="C86" s="179"/>
      <c r="D86" s="179"/>
      <c r="E86" s="179"/>
      <c r="F86" s="179"/>
    </row>
    <row r="87" spans="1:6" ht="12.75" customHeight="1" x14ac:dyDescent="0.3">
      <c r="A87" s="186"/>
      <c r="B87" s="186"/>
      <c r="C87" s="179"/>
      <c r="D87" s="179"/>
      <c r="E87" s="179"/>
      <c r="F87" s="179"/>
    </row>
    <row r="88" spans="1:6" ht="12.75" customHeight="1" x14ac:dyDescent="0.3">
      <c r="A88" s="186"/>
      <c r="B88" s="186"/>
      <c r="C88" s="179"/>
      <c r="D88" s="179"/>
      <c r="E88" s="179"/>
      <c r="F88" s="179"/>
    </row>
    <row r="89" spans="1:6" ht="12.75" customHeight="1" x14ac:dyDescent="0.3">
      <c r="A89" s="186"/>
      <c r="B89" s="186"/>
      <c r="C89" s="179"/>
      <c r="D89" s="179"/>
      <c r="E89" s="179"/>
      <c r="F89" s="179"/>
    </row>
    <row r="90" spans="1:6" ht="12.75" customHeight="1" x14ac:dyDescent="0.3">
      <c r="A90" s="186"/>
      <c r="B90" s="186"/>
      <c r="C90" s="179"/>
      <c r="D90" s="179"/>
      <c r="E90" s="179"/>
      <c r="F90" s="179"/>
    </row>
    <row r="91" spans="1:6" ht="12.75" customHeight="1" x14ac:dyDescent="0.3">
      <c r="A91" s="186"/>
      <c r="B91" s="186"/>
      <c r="C91" s="179"/>
      <c r="D91" s="179"/>
      <c r="E91" s="179"/>
      <c r="F91" s="179"/>
    </row>
    <row r="92" spans="1:6" ht="12.75" customHeight="1" x14ac:dyDescent="0.3">
      <c r="A92" s="186"/>
      <c r="B92" s="186"/>
      <c r="C92" s="179"/>
      <c r="D92" s="179"/>
      <c r="E92" s="179"/>
      <c r="F92" s="179"/>
    </row>
    <row r="93" spans="1:6" ht="12.75" customHeight="1" x14ac:dyDescent="0.3">
      <c r="A93" s="186"/>
      <c r="B93" s="186"/>
      <c r="C93" s="179"/>
      <c r="D93" s="179"/>
      <c r="E93" s="179"/>
      <c r="F93" s="179"/>
    </row>
    <row r="94" spans="1:6" ht="12.75" customHeight="1" x14ac:dyDescent="0.3">
      <c r="A94" s="186"/>
      <c r="B94" s="186"/>
      <c r="C94" s="179"/>
      <c r="D94" s="179"/>
      <c r="E94" s="179"/>
      <c r="F94" s="179"/>
    </row>
    <row r="95" spans="1:6" ht="12.75" customHeight="1" x14ac:dyDescent="0.3">
      <c r="A95" s="186"/>
      <c r="B95" s="186"/>
      <c r="C95" s="179"/>
      <c r="D95" s="179"/>
      <c r="E95" s="179"/>
      <c r="F95" s="179"/>
    </row>
    <row r="96" spans="1:6" ht="12.75" customHeight="1" x14ac:dyDescent="0.3">
      <c r="A96" s="186"/>
      <c r="B96" s="186"/>
      <c r="C96" s="179"/>
      <c r="D96" s="179"/>
      <c r="E96" s="179"/>
      <c r="F96" s="179"/>
    </row>
    <row r="97" spans="1:6" ht="12.75" customHeight="1" x14ac:dyDescent="0.3">
      <c r="A97" s="186"/>
      <c r="B97" s="186"/>
      <c r="C97" s="179"/>
      <c r="D97" s="179"/>
      <c r="E97" s="179"/>
      <c r="F97" s="179"/>
    </row>
    <row r="98" spans="1:6" ht="12.75" customHeight="1" x14ac:dyDescent="0.3">
      <c r="A98" s="186"/>
      <c r="B98" s="186"/>
      <c r="C98" s="179"/>
      <c r="D98" s="179"/>
      <c r="E98" s="179"/>
      <c r="F98" s="179"/>
    </row>
  </sheetData>
  <mergeCells count="6">
    <mergeCell ref="A1:F1"/>
    <mergeCell ref="B3:D3"/>
    <mergeCell ref="A4:A5"/>
    <mergeCell ref="B4:B5"/>
    <mergeCell ref="C4:D4"/>
    <mergeCell ref="E4:F4"/>
  </mergeCells>
  <pageMargins left="1.2" right="0.7" top="0.25" bottom="0.25" header="0" footer="0"/>
  <pageSetup paperSize="9" scale="9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F98"/>
  <sheetViews>
    <sheetView view="pageBreakPreview" topLeftCell="A48" zoomScale="60" zoomScaleNormal="100" workbookViewId="0">
      <selection activeCell="K70" sqref="K70"/>
    </sheetView>
  </sheetViews>
  <sheetFormatPr defaultColWidth="14.296875" defaultRowHeight="15" customHeight="1" x14ac:dyDescent="0.3"/>
  <cols>
    <col min="1" max="1" width="5" style="83" customWidth="1"/>
    <col min="2" max="2" width="28.09765625" style="83" customWidth="1"/>
    <col min="3" max="3" width="12.69921875" style="83" customWidth="1"/>
    <col min="4" max="5" width="12.8984375" style="83" customWidth="1"/>
    <col min="6" max="6" width="13.59765625" style="83" customWidth="1"/>
    <col min="7" max="16384" width="14.296875" style="83"/>
  </cols>
  <sheetData>
    <row r="1" spans="1:6" ht="18.75" customHeight="1" x14ac:dyDescent="0.3">
      <c r="A1" s="543" t="s">
        <v>1072</v>
      </c>
      <c r="B1" s="468"/>
      <c r="C1" s="468"/>
      <c r="D1" s="468"/>
      <c r="E1" s="468"/>
      <c r="F1" s="468"/>
    </row>
    <row r="2" spans="1:6" ht="12.75" customHeight="1" x14ac:dyDescent="0.3">
      <c r="A2" s="223"/>
      <c r="B2" s="223"/>
      <c r="C2" s="223"/>
      <c r="D2" s="223"/>
      <c r="E2" s="223"/>
      <c r="F2" s="223"/>
    </row>
    <row r="3" spans="1:6" ht="12.75" customHeight="1" x14ac:dyDescent="0.3">
      <c r="A3" s="224"/>
      <c r="B3" s="580" t="s">
        <v>60</v>
      </c>
      <c r="C3" s="562"/>
      <c r="D3" s="562"/>
      <c r="E3" s="82"/>
      <c r="F3" s="191" t="s">
        <v>235</v>
      </c>
    </row>
    <row r="4" spans="1:6" ht="54.75" customHeight="1" x14ac:dyDescent="0.3">
      <c r="A4" s="469" t="s">
        <v>67</v>
      </c>
      <c r="B4" s="563" t="s">
        <v>1</v>
      </c>
      <c r="C4" s="563" t="s">
        <v>236</v>
      </c>
      <c r="D4" s="581"/>
      <c r="E4" s="449" t="s">
        <v>1073</v>
      </c>
      <c r="F4" s="473"/>
    </row>
    <row r="5" spans="1:6" ht="12.75" customHeight="1" x14ac:dyDescent="0.3">
      <c r="A5" s="470"/>
      <c r="B5" s="564"/>
      <c r="C5" s="112" t="s">
        <v>82</v>
      </c>
      <c r="D5" s="112" t="s">
        <v>83</v>
      </c>
      <c r="E5" s="112" t="s">
        <v>82</v>
      </c>
      <c r="F5" s="112" t="s">
        <v>83</v>
      </c>
    </row>
    <row r="6" spans="1:6" ht="12.75" customHeight="1" x14ac:dyDescent="0.3">
      <c r="A6" s="142">
        <v>1</v>
      </c>
      <c r="B6" s="113" t="s">
        <v>6</v>
      </c>
      <c r="C6" s="113">
        <v>86653</v>
      </c>
      <c r="D6" s="113">
        <v>291320.13999999996</v>
      </c>
      <c r="E6" s="113">
        <v>39498</v>
      </c>
      <c r="F6" s="113">
        <v>133520.46000000002</v>
      </c>
    </row>
    <row r="7" spans="1:6" ht="12.75" customHeight="1" x14ac:dyDescent="0.3">
      <c r="A7" s="142">
        <v>2</v>
      </c>
      <c r="B7" s="113" t="s">
        <v>7</v>
      </c>
      <c r="C7" s="113">
        <v>218070</v>
      </c>
      <c r="D7" s="113">
        <v>518861.91</v>
      </c>
      <c r="E7" s="113">
        <v>120039</v>
      </c>
      <c r="F7" s="113">
        <v>288533.95</v>
      </c>
    </row>
    <row r="8" spans="1:6" ht="12.75" customHeight="1" x14ac:dyDescent="0.3">
      <c r="A8" s="142">
        <v>3</v>
      </c>
      <c r="B8" s="113" t="s">
        <v>8</v>
      </c>
      <c r="C8" s="113">
        <v>25496</v>
      </c>
      <c r="D8" s="113">
        <v>118838.15999999997</v>
      </c>
      <c r="E8" s="113">
        <v>47568</v>
      </c>
      <c r="F8" s="113">
        <v>62821.290000000023</v>
      </c>
    </row>
    <row r="9" spans="1:6" ht="12.75" customHeight="1" x14ac:dyDescent="0.3">
      <c r="A9" s="142">
        <v>4</v>
      </c>
      <c r="B9" s="113" t="s">
        <v>9</v>
      </c>
      <c r="C9" s="113">
        <v>63058</v>
      </c>
      <c r="D9" s="113">
        <v>243844.10999999987</v>
      </c>
      <c r="E9" s="113">
        <v>43746</v>
      </c>
      <c r="F9" s="113">
        <v>145478.02999999991</v>
      </c>
    </row>
    <row r="10" spans="1:6" ht="12.75" customHeight="1" x14ac:dyDescent="0.3">
      <c r="A10" s="142">
        <v>5</v>
      </c>
      <c r="B10" s="113" t="s">
        <v>10</v>
      </c>
      <c r="C10" s="113">
        <v>116813</v>
      </c>
      <c r="D10" s="113">
        <v>477040.33000000007</v>
      </c>
      <c r="E10" s="113">
        <v>70559</v>
      </c>
      <c r="F10" s="113">
        <v>249229.95999999996</v>
      </c>
    </row>
    <row r="11" spans="1:6" ht="12.75" customHeight="1" x14ac:dyDescent="0.3">
      <c r="A11" s="142">
        <v>6</v>
      </c>
      <c r="B11" s="113" t="s">
        <v>11</v>
      </c>
      <c r="C11" s="113">
        <v>36386</v>
      </c>
      <c r="D11" s="113">
        <v>101665.54</v>
      </c>
      <c r="E11" s="113">
        <v>15407</v>
      </c>
      <c r="F11" s="113">
        <v>44905.830000000009</v>
      </c>
    </row>
    <row r="12" spans="1:6" ht="12.75" customHeight="1" x14ac:dyDescent="0.3">
      <c r="A12" s="142">
        <v>7</v>
      </c>
      <c r="B12" s="113" t="s">
        <v>12</v>
      </c>
      <c r="C12" s="113">
        <v>10212</v>
      </c>
      <c r="D12" s="113">
        <v>43582.080000000009</v>
      </c>
      <c r="E12" s="113">
        <v>2028</v>
      </c>
      <c r="F12" s="113">
        <v>7734.2099999999982</v>
      </c>
    </row>
    <row r="13" spans="1:6" ht="12.75" customHeight="1" x14ac:dyDescent="0.3">
      <c r="A13" s="142">
        <v>8</v>
      </c>
      <c r="B13" s="113" t="s">
        <v>967</v>
      </c>
      <c r="C13" s="113">
        <v>4149</v>
      </c>
      <c r="D13" s="113">
        <v>16321.839999999998</v>
      </c>
      <c r="E13" s="113">
        <v>1465</v>
      </c>
      <c r="F13" s="113">
        <v>8949.1199999999972</v>
      </c>
    </row>
    <row r="14" spans="1:6" ht="12.75" customHeight="1" x14ac:dyDescent="0.3">
      <c r="A14" s="142">
        <v>9</v>
      </c>
      <c r="B14" s="113" t="s">
        <v>13</v>
      </c>
      <c r="C14" s="113">
        <v>95657</v>
      </c>
      <c r="D14" s="113">
        <v>417446.51</v>
      </c>
      <c r="E14" s="113">
        <v>32192</v>
      </c>
      <c r="F14" s="113">
        <v>211372.52000000011</v>
      </c>
    </row>
    <row r="15" spans="1:6" ht="12.75" customHeight="1" x14ac:dyDescent="0.3">
      <c r="A15" s="142">
        <v>10</v>
      </c>
      <c r="B15" s="113" t="s">
        <v>14</v>
      </c>
      <c r="C15" s="113">
        <v>488667</v>
      </c>
      <c r="D15" s="113">
        <v>1753641.8099999991</v>
      </c>
      <c r="E15" s="113">
        <v>215169</v>
      </c>
      <c r="F15" s="113">
        <v>904194.42999999982</v>
      </c>
    </row>
    <row r="16" spans="1:6" ht="12.75" customHeight="1" x14ac:dyDescent="0.3">
      <c r="A16" s="142">
        <v>11</v>
      </c>
      <c r="B16" s="113" t="s">
        <v>15</v>
      </c>
      <c r="C16" s="113">
        <v>23524</v>
      </c>
      <c r="D16" s="113">
        <v>99188.54</v>
      </c>
      <c r="E16" s="113">
        <v>3319</v>
      </c>
      <c r="F16" s="113">
        <v>23060.359999999997</v>
      </c>
    </row>
    <row r="17" spans="1:6" ht="12.75" customHeight="1" x14ac:dyDescent="0.3">
      <c r="A17" s="142">
        <v>12</v>
      </c>
      <c r="B17" s="113" t="s">
        <v>16</v>
      </c>
      <c r="C17" s="113">
        <v>81340</v>
      </c>
      <c r="D17" s="113">
        <v>262623.57</v>
      </c>
      <c r="E17" s="113">
        <v>39678</v>
      </c>
      <c r="F17" s="113">
        <v>125331.05000000018</v>
      </c>
    </row>
    <row r="18" spans="1:6" ht="12.75" customHeight="1" x14ac:dyDescent="0.3">
      <c r="A18" s="134"/>
      <c r="B18" s="120" t="s">
        <v>17</v>
      </c>
      <c r="C18" s="120">
        <f>SUM(C6:C17)</f>
        <v>1250025</v>
      </c>
      <c r="D18" s="120">
        <f>SUM(D6:D17)</f>
        <v>4344374.5399999991</v>
      </c>
      <c r="E18" s="120">
        <f>SUM(E6:E17)</f>
        <v>630668</v>
      </c>
      <c r="F18" s="120">
        <f>SUM(F6:F17)</f>
        <v>2205131.21</v>
      </c>
    </row>
    <row r="19" spans="1:6" ht="12.75" customHeight="1" x14ac:dyDescent="0.3">
      <c r="A19" s="142">
        <v>13</v>
      </c>
      <c r="B19" s="113" t="s">
        <v>18</v>
      </c>
      <c r="C19" s="113">
        <v>185804</v>
      </c>
      <c r="D19" s="113">
        <v>214125.12999999998</v>
      </c>
      <c r="E19" s="113">
        <v>87722</v>
      </c>
      <c r="F19" s="113">
        <v>133330.77000000005</v>
      </c>
    </row>
    <row r="20" spans="1:6" ht="12.75" customHeight="1" x14ac:dyDescent="0.3">
      <c r="A20" s="142">
        <v>14</v>
      </c>
      <c r="B20" s="113" t="s">
        <v>19</v>
      </c>
      <c r="C20" s="113">
        <v>327979</v>
      </c>
      <c r="D20" s="113">
        <v>240201.53999999992</v>
      </c>
      <c r="E20" s="113">
        <v>223804</v>
      </c>
      <c r="F20" s="113">
        <v>206591.18000000002</v>
      </c>
    </row>
    <row r="21" spans="1:6" ht="12.75" customHeight="1" x14ac:dyDescent="0.3">
      <c r="A21" s="142">
        <v>15</v>
      </c>
      <c r="B21" s="113" t="s">
        <v>20</v>
      </c>
      <c r="C21" s="113">
        <v>1670</v>
      </c>
      <c r="D21" s="113">
        <v>4508.43</v>
      </c>
      <c r="E21" s="113">
        <v>998</v>
      </c>
      <c r="F21" s="113">
        <v>5552.4599999999991</v>
      </c>
    </row>
    <row r="22" spans="1:6" ht="12.75" customHeight="1" x14ac:dyDescent="0.3">
      <c r="A22" s="142">
        <v>16</v>
      </c>
      <c r="B22" s="113" t="s">
        <v>21</v>
      </c>
      <c r="C22" s="113">
        <v>112</v>
      </c>
      <c r="D22" s="113">
        <v>657.31999999999994</v>
      </c>
      <c r="E22" s="113">
        <v>151</v>
      </c>
      <c r="F22" s="113">
        <v>650.16000000000008</v>
      </c>
    </row>
    <row r="23" spans="1:6" ht="12.75" customHeight="1" x14ac:dyDescent="0.3">
      <c r="A23" s="142">
        <v>17</v>
      </c>
      <c r="B23" s="113" t="s">
        <v>22</v>
      </c>
      <c r="C23" s="113">
        <v>54819</v>
      </c>
      <c r="D23" s="113">
        <v>16504.54</v>
      </c>
      <c r="E23" s="113">
        <v>7093</v>
      </c>
      <c r="F23" s="113">
        <v>9641.510000000002</v>
      </c>
    </row>
    <row r="24" spans="1:6" ht="12.75" customHeight="1" x14ac:dyDescent="0.3">
      <c r="A24" s="142">
        <v>18</v>
      </c>
      <c r="B24" s="113" t="s">
        <v>23</v>
      </c>
      <c r="C24" s="113">
        <v>123</v>
      </c>
      <c r="D24" s="113">
        <v>531.48</v>
      </c>
      <c r="E24" s="113">
        <v>83</v>
      </c>
      <c r="F24" s="113">
        <v>242.97</v>
      </c>
    </row>
    <row r="25" spans="1:6" ht="12.75" customHeight="1" x14ac:dyDescent="0.3">
      <c r="A25" s="142">
        <v>19</v>
      </c>
      <c r="B25" s="113" t="s">
        <v>24</v>
      </c>
      <c r="C25" s="113">
        <v>3318</v>
      </c>
      <c r="D25" s="113">
        <v>13614.389999999998</v>
      </c>
      <c r="E25" s="113">
        <v>4585</v>
      </c>
      <c r="F25" s="113">
        <v>19555.719999999998</v>
      </c>
    </row>
    <row r="26" spans="1:6" ht="12.75" customHeight="1" x14ac:dyDescent="0.3">
      <c r="A26" s="142">
        <v>20</v>
      </c>
      <c r="B26" s="113" t="s">
        <v>25</v>
      </c>
      <c r="C26" s="113">
        <v>238182</v>
      </c>
      <c r="D26" s="113">
        <v>1186979.28</v>
      </c>
      <c r="E26" s="113">
        <v>94926</v>
      </c>
      <c r="F26" s="113">
        <v>497246.16000000003</v>
      </c>
    </row>
    <row r="27" spans="1:6" ht="12.75" customHeight="1" x14ac:dyDescent="0.3">
      <c r="A27" s="142">
        <v>21</v>
      </c>
      <c r="B27" s="113" t="s">
        <v>26</v>
      </c>
      <c r="C27" s="113">
        <v>134120</v>
      </c>
      <c r="D27" s="113">
        <v>1256180.1600000008</v>
      </c>
      <c r="E27" s="113">
        <v>85606</v>
      </c>
      <c r="F27" s="113">
        <v>559853.4499999996</v>
      </c>
    </row>
    <row r="28" spans="1:6" ht="12.75" customHeight="1" x14ac:dyDescent="0.3">
      <c r="A28" s="142">
        <v>22</v>
      </c>
      <c r="B28" s="113" t="s">
        <v>27</v>
      </c>
      <c r="C28" s="113">
        <v>28275</v>
      </c>
      <c r="D28" s="113">
        <v>78179.39999999998</v>
      </c>
      <c r="E28" s="113">
        <v>10585</v>
      </c>
      <c r="F28" s="113">
        <v>38643.530000000006</v>
      </c>
    </row>
    <row r="29" spans="1:6" ht="12.75" customHeight="1" x14ac:dyDescent="0.3">
      <c r="A29" s="142">
        <v>23</v>
      </c>
      <c r="B29" s="113" t="s">
        <v>28</v>
      </c>
      <c r="C29" s="113">
        <v>194966</v>
      </c>
      <c r="D29" s="113">
        <v>117554.10999999996</v>
      </c>
      <c r="E29" s="113">
        <v>117488</v>
      </c>
      <c r="F29" s="113">
        <v>79130.48</v>
      </c>
    </row>
    <row r="30" spans="1:6" ht="12.75" customHeight="1" x14ac:dyDescent="0.3">
      <c r="A30" s="142">
        <v>24</v>
      </c>
      <c r="B30" s="113" t="s">
        <v>29</v>
      </c>
      <c r="C30" s="113">
        <v>14058</v>
      </c>
      <c r="D30" s="113">
        <v>22077.409999999996</v>
      </c>
      <c r="E30" s="113">
        <v>3279</v>
      </c>
      <c r="F30" s="113">
        <v>9257.2599999999984</v>
      </c>
    </row>
    <row r="31" spans="1:6" ht="12.75" customHeight="1" x14ac:dyDescent="0.3">
      <c r="A31" s="142">
        <v>25</v>
      </c>
      <c r="B31" s="113" t="s">
        <v>30</v>
      </c>
      <c r="C31" s="113">
        <v>233</v>
      </c>
      <c r="D31" s="113">
        <v>926.23</v>
      </c>
      <c r="E31" s="113">
        <v>59</v>
      </c>
      <c r="F31" s="113">
        <v>381.49</v>
      </c>
    </row>
    <row r="32" spans="1:6" ht="12.75" customHeight="1" x14ac:dyDescent="0.3">
      <c r="A32" s="142">
        <v>26</v>
      </c>
      <c r="B32" s="113" t="s">
        <v>31</v>
      </c>
      <c r="C32" s="113">
        <v>303</v>
      </c>
      <c r="D32" s="113">
        <v>2294.5699999999997</v>
      </c>
      <c r="E32" s="113">
        <v>25</v>
      </c>
      <c r="F32" s="113">
        <v>217.36</v>
      </c>
    </row>
    <row r="33" spans="1:6" ht="12.75" customHeight="1" x14ac:dyDescent="0.3">
      <c r="A33" s="142">
        <v>27</v>
      </c>
      <c r="B33" s="113" t="s">
        <v>32</v>
      </c>
      <c r="C33" s="113">
        <v>139</v>
      </c>
      <c r="D33" s="113">
        <v>2024.69</v>
      </c>
      <c r="E33" s="113">
        <v>77</v>
      </c>
      <c r="F33" s="113">
        <v>920.7</v>
      </c>
    </row>
    <row r="34" spans="1:6" ht="12.75" customHeight="1" x14ac:dyDescent="0.3">
      <c r="A34" s="142">
        <v>28</v>
      </c>
      <c r="B34" s="113" t="s">
        <v>33</v>
      </c>
      <c r="C34" s="113">
        <v>134485</v>
      </c>
      <c r="D34" s="113">
        <v>90816.13</v>
      </c>
      <c r="E34" s="113">
        <v>84617</v>
      </c>
      <c r="F34" s="113">
        <v>69722.98</v>
      </c>
    </row>
    <row r="35" spans="1:6" ht="12.75" customHeight="1" x14ac:dyDescent="0.3">
      <c r="A35" s="142">
        <v>29</v>
      </c>
      <c r="B35" s="113" t="s">
        <v>34</v>
      </c>
      <c r="C35" s="113">
        <v>16</v>
      </c>
      <c r="D35" s="113">
        <v>43.76</v>
      </c>
      <c r="E35" s="113">
        <v>0</v>
      </c>
      <c r="F35" s="113">
        <v>0</v>
      </c>
    </row>
    <row r="36" spans="1:6" ht="12.75" customHeight="1" x14ac:dyDescent="0.3">
      <c r="A36" s="142">
        <v>30</v>
      </c>
      <c r="B36" s="113" t="s">
        <v>35</v>
      </c>
      <c r="C36" s="113">
        <v>120839</v>
      </c>
      <c r="D36" s="113">
        <v>46412.6</v>
      </c>
      <c r="E36" s="113">
        <v>69517</v>
      </c>
      <c r="F36" s="113">
        <v>41842.67</v>
      </c>
    </row>
    <row r="37" spans="1:6" ht="12.75" customHeight="1" x14ac:dyDescent="0.3">
      <c r="A37" s="142">
        <v>31</v>
      </c>
      <c r="B37" s="113" t="s">
        <v>36</v>
      </c>
      <c r="C37" s="113">
        <v>781</v>
      </c>
      <c r="D37" s="113">
        <v>2747.82</v>
      </c>
      <c r="E37" s="113">
        <v>903</v>
      </c>
      <c r="F37" s="113">
        <v>2921.75</v>
      </c>
    </row>
    <row r="38" spans="1:6" ht="12.75" customHeight="1" x14ac:dyDescent="0.3">
      <c r="A38" s="142">
        <v>32</v>
      </c>
      <c r="B38" s="113" t="s">
        <v>38</v>
      </c>
      <c r="C38" s="113">
        <v>113</v>
      </c>
      <c r="D38" s="113">
        <v>463.31000000000006</v>
      </c>
      <c r="E38" s="113">
        <v>131</v>
      </c>
      <c r="F38" s="113">
        <v>337.64</v>
      </c>
    </row>
    <row r="39" spans="1:6" ht="12.75" customHeight="1" x14ac:dyDescent="0.3">
      <c r="A39" s="142">
        <v>33</v>
      </c>
      <c r="B39" s="113" t="s">
        <v>39</v>
      </c>
      <c r="C39" s="113">
        <v>78445</v>
      </c>
      <c r="D39" s="113">
        <v>59259.28</v>
      </c>
      <c r="E39" s="113">
        <v>42565</v>
      </c>
      <c r="F39" s="113">
        <v>36376.820000000007</v>
      </c>
    </row>
    <row r="40" spans="1:6" ht="12.75" customHeight="1" x14ac:dyDescent="0.3">
      <c r="A40" s="134"/>
      <c r="B40" s="120" t="s">
        <v>103</v>
      </c>
      <c r="C40" s="120">
        <f>SUM(C19:C39)</f>
        <v>1518780</v>
      </c>
      <c r="D40" s="120">
        <f>SUM(D19:D39)</f>
        <v>3356101.5799999996</v>
      </c>
      <c r="E40" s="120">
        <f>SUM(E19:E39)</f>
        <v>834214</v>
      </c>
      <c r="F40" s="120">
        <f>SUM(F19:F39)</f>
        <v>1712417.0599999996</v>
      </c>
    </row>
    <row r="41" spans="1:6" ht="12.75" customHeight="1" x14ac:dyDescent="0.3">
      <c r="A41" s="134"/>
      <c r="B41" s="120" t="s">
        <v>41</v>
      </c>
      <c r="C41" s="168">
        <f>C40+C18</f>
        <v>2768805</v>
      </c>
      <c r="D41" s="168">
        <f>D40+D18</f>
        <v>7700476.1199999992</v>
      </c>
      <c r="E41" s="168">
        <f>E40+E18</f>
        <v>1464882</v>
      </c>
      <c r="F41" s="168">
        <f>F40+F18</f>
        <v>3917548.2699999996</v>
      </c>
    </row>
    <row r="42" spans="1:6" ht="12.75" customHeight="1" x14ac:dyDescent="0.3">
      <c r="A42" s="142">
        <v>34</v>
      </c>
      <c r="B42" s="113" t="s">
        <v>43</v>
      </c>
      <c r="C42" s="113">
        <v>217874</v>
      </c>
      <c r="D42" s="113">
        <v>370754.19000000018</v>
      </c>
      <c r="E42" s="113">
        <v>61708</v>
      </c>
      <c r="F42" s="113">
        <v>221825.38000000018</v>
      </c>
    </row>
    <row r="43" spans="1:6" ht="12.75" customHeight="1" x14ac:dyDescent="0.3">
      <c r="A43" s="134"/>
      <c r="B43" s="120" t="s">
        <v>44</v>
      </c>
      <c r="C43" s="120">
        <f>C42</f>
        <v>217874</v>
      </c>
      <c r="D43" s="120">
        <f t="shared" ref="D43:F43" si="0">D42</f>
        <v>370754.19000000018</v>
      </c>
      <c r="E43" s="120">
        <f t="shared" si="0"/>
        <v>61708</v>
      </c>
      <c r="F43" s="120">
        <f t="shared" si="0"/>
        <v>221825.38000000018</v>
      </c>
    </row>
    <row r="44" spans="1:6" ht="12.75" customHeight="1" x14ac:dyDescent="0.3">
      <c r="A44" s="142">
        <v>35</v>
      </c>
      <c r="B44" s="113" t="s">
        <v>45</v>
      </c>
      <c r="C44" s="113">
        <v>2668700</v>
      </c>
      <c r="D44" s="113">
        <v>339595.92999999993</v>
      </c>
      <c r="E44" s="113">
        <v>795624</v>
      </c>
      <c r="F44" s="113">
        <v>321398.80000000005</v>
      </c>
    </row>
    <row r="45" spans="1:6" ht="12.75" customHeight="1" x14ac:dyDescent="0.3">
      <c r="A45" s="134"/>
      <c r="B45" s="120" t="s">
        <v>46</v>
      </c>
      <c r="C45" s="120">
        <f>C44</f>
        <v>2668700</v>
      </c>
      <c r="D45" s="120">
        <f>D44</f>
        <v>339595.92999999993</v>
      </c>
      <c r="E45" s="120">
        <f>E44</f>
        <v>795624</v>
      </c>
      <c r="F45" s="120">
        <f>F44</f>
        <v>321398.80000000005</v>
      </c>
    </row>
    <row r="46" spans="1:6" ht="12.75" customHeight="1" x14ac:dyDescent="0.3">
      <c r="A46" s="142">
        <v>36</v>
      </c>
      <c r="B46" s="113" t="s">
        <v>47</v>
      </c>
      <c r="C46" s="113">
        <v>216098</v>
      </c>
      <c r="D46" s="113">
        <v>122224.99999999994</v>
      </c>
      <c r="E46" s="113">
        <v>127103</v>
      </c>
      <c r="F46" s="113">
        <v>93226.01</v>
      </c>
    </row>
    <row r="47" spans="1:6" ht="12.75" customHeight="1" x14ac:dyDescent="0.3">
      <c r="A47" s="142">
        <v>37</v>
      </c>
      <c r="B47" s="113" t="s">
        <v>48</v>
      </c>
      <c r="C47" s="113">
        <v>59375</v>
      </c>
      <c r="D47" s="113">
        <v>29048.82</v>
      </c>
      <c r="E47" s="113">
        <v>36112</v>
      </c>
      <c r="F47" s="113">
        <v>23266.799999999996</v>
      </c>
    </row>
    <row r="48" spans="1:6" ht="12.75" customHeight="1" x14ac:dyDescent="0.3">
      <c r="A48" s="142">
        <v>38</v>
      </c>
      <c r="B48" s="113" t="s">
        <v>49</v>
      </c>
      <c r="C48" s="113">
        <v>183666</v>
      </c>
      <c r="D48" s="113">
        <v>65114.830000000016</v>
      </c>
      <c r="E48" s="113">
        <v>94244</v>
      </c>
      <c r="F48" s="113">
        <v>56956.389999999992</v>
      </c>
    </row>
    <row r="49" spans="1:6" ht="12.75" customHeight="1" x14ac:dyDescent="0.3">
      <c r="A49" s="142">
        <v>39</v>
      </c>
      <c r="B49" s="113" t="s">
        <v>51</v>
      </c>
      <c r="C49" s="113">
        <v>292994</v>
      </c>
      <c r="D49" s="113">
        <v>138583.09000000003</v>
      </c>
      <c r="E49" s="113">
        <v>162115</v>
      </c>
      <c r="F49" s="113">
        <v>112006.50999999998</v>
      </c>
    </row>
    <row r="50" spans="1:6" ht="12.75" customHeight="1" x14ac:dyDescent="0.3">
      <c r="A50" s="142">
        <v>40</v>
      </c>
      <c r="B50" s="113" t="s">
        <v>1007</v>
      </c>
      <c r="C50" s="113">
        <v>50721</v>
      </c>
      <c r="D50" s="113">
        <v>17514.34</v>
      </c>
      <c r="E50" s="113">
        <v>24117</v>
      </c>
      <c r="F50" s="113">
        <v>16744.16</v>
      </c>
    </row>
    <row r="51" spans="1:6" ht="12.75" customHeight="1" x14ac:dyDescent="0.3">
      <c r="A51" s="142">
        <v>41</v>
      </c>
      <c r="B51" s="113" t="s">
        <v>52</v>
      </c>
      <c r="C51" s="113">
        <v>124326</v>
      </c>
      <c r="D51" s="113">
        <v>51536.340000000004</v>
      </c>
      <c r="E51" s="113">
        <v>62969</v>
      </c>
      <c r="F51" s="113">
        <v>45067.500000000007</v>
      </c>
    </row>
    <row r="52" spans="1:6" ht="12.75" customHeight="1" x14ac:dyDescent="0.3">
      <c r="A52" s="142">
        <v>42</v>
      </c>
      <c r="B52" s="113" t="s">
        <v>53</v>
      </c>
      <c r="C52" s="113">
        <v>63373</v>
      </c>
      <c r="D52" s="113">
        <v>36064.129999999997</v>
      </c>
      <c r="E52" s="113">
        <v>36554</v>
      </c>
      <c r="F52" s="113">
        <v>30457.919999999998</v>
      </c>
    </row>
    <row r="53" spans="1:6" ht="12.75" customHeight="1" x14ac:dyDescent="0.3">
      <c r="A53" s="142">
        <v>43</v>
      </c>
      <c r="B53" s="113" t="s">
        <v>54</v>
      </c>
      <c r="C53" s="113">
        <v>82446</v>
      </c>
      <c r="D53" s="113">
        <v>30011.660000000007</v>
      </c>
      <c r="E53" s="113">
        <v>43549</v>
      </c>
      <c r="F53" s="113">
        <v>25233.08</v>
      </c>
    </row>
    <row r="54" spans="1:6" ht="12.75" customHeight="1" x14ac:dyDescent="0.3">
      <c r="A54" s="134"/>
      <c r="B54" s="120" t="s">
        <v>55</v>
      </c>
      <c r="C54" s="120">
        <f>SUM(C46:C53)</f>
        <v>1072999</v>
      </c>
      <c r="D54" s="120">
        <f>SUM(D46:D53)</f>
        <v>490098.21000000008</v>
      </c>
      <c r="E54" s="120">
        <f>SUM(E46:E53)</f>
        <v>586763</v>
      </c>
      <c r="F54" s="120">
        <f>SUM(F46:F53)</f>
        <v>402958.36999999994</v>
      </c>
    </row>
    <row r="55" spans="1:6" ht="12.75" customHeight="1" x14ac:dyDescent="0.3">
      <c r="A55" s="112"/>
      <c r="B55" s="168" t="s">
        <v>5</v>
      </c>
      <c r="C55" s="120">
        <f>C54+C45+C43+C41</f>
        <v>6728378</v>
      </c>
      <c r="D55" s="120">
        <f>D54+D45+D43+D41</f>
        <v>8900924.4499999993</v>
      </c>
      <c r="E55" s="120">
        <f>E54+E45+E43+E41</f>
        <v>2908977</v>
      </c>
      <c r="F55" s="120">
        <f>F54+F45+F43+F41</f>
        <v>4863730.8199999994</v>
      </c>
    </row>
    <row r="56" spans="1:6" ht="12.75" customHeight="1" x14ac:dyDescent="0.3">
      <c r="A56" s="82"/>
      <c r="B56" s="82"/>
      <c r="C56" s="82"/>
      <c r="D56" s="87" t="s">
        <v>1091</v>
      </c>
      <c r="E56" s="82"/>
      <c r="F56" s="82"/>
    </row>
    <row r="57" spans="1:6" ht="12.75" customHeight="1" x14ac:dyDescent="0.3">
      <c r="A57" s="82"/>
      <c r="B57" s="82"/>
      <c r="C57" s="82"/>
      <c r="D57" s="82"/>
      <c r="E57" s="82"/>
      <c r="F57" s="82"/>
    </row>
    <row r="58" spans="1:6" ht="12.75" customHeight="1" x14ac:dyDescent="0.3">
      <c r="A58" s="82"/>
      <c r="B58" s="82"/>
      <c r="C58" s="225"/>
      <c r="D58" s="225"/>
      <c r="E58" s="225"/>
      <c r="F58" s="225"/>
    </row>
    <row r="59" spans="1:6" ht="12.75" customHeight="1" x14ac:dyDescent="0.3">
      <c r="A59" s="82"/>
      <c r="B59" s="82"/>
      <c r="C59" s="82"/>
      <c r="D59" s="82"/>
      <c r="E59" s="82"/>
      <c r="F59" s="82"/>
    </row>
    <row r="60" spans="1:6" ht="12.75" customHeight="1" x14ac:dyDescent="0.3">
      <c r="A60" s="82"/>
      <c r="B60" s="82"/>
      <c r="C60" s="165"/>
      <c r="D60" s="165"/>
      <c r="E60" s="165"/>
      <c r="F60" s="165"/>
    </row>
    <row r="61" spans="1:6" ht="12.75" customHeight="1" x14ac:dyDescent="0.3">
      <c r="A61" s="82"/>
      <c r="B61" s="82"/>
      <c r="C61" s="82"/>
      <c r="D61" s="82"/>
      <c r="E61" s="82"/>
      <c r="F61" s="82"/>
    </row>
    <row r="62" spans="1:6" ht="12.75" customHeight="1" x14ac:dyDescent="0.3">
      <c r="A62" s="82"/>
      <c r="B62" s="82"/>
      <c r="C62" s="82"/>
      <c r="D62" s="82"/>
      <c r="E62" s="82"/>
      <c r="F62" s="82"/>
    </row>
    <row r="63" spans="1:6" ht="12.75" customHeight="1" x14ac:dyDescent="0.3">
      <c r="A63" s="82"/>
      <c r="B63" s="82"/>
      <c r="C63" s="82"/>
      <c r="D63" s="82"/>
      <c r="E63" s="82"/>
      <c r="F63" s="82"/>
    </row>
    <row r="64" spans="1:6" ht="12.75" customHeight="1" x14ac:dyDescent="0.3">
      <c r="A64" s="82"/>
      <c r="B64" s="82"/>
      <c r="C64" s="82"/>
      <c r="D64" s="82"/>
      <c r="E64" s="82"/>
      <c r="F64" s="82"/>
    </row>
    <row r="65" spans="1:6" ht="12.75" customHeight="1" x14ac:dyDescent="0.3">
      <c r="A65" s="82"/>
      <c r="B65" s="82"/>
      <c r="C65" s="82"/>
      <c r="D65" s="82"/>
      <c r="E65" s="82"/>
      <c r="F65" s="82"/>
    </row>
    <row r="66" spans="1:6" ht="12.75" customHeight="1" x14ac:dyDescent="0.3">
      <c r="A66" s="82"/>
      <c r="B66" s="82"/>
      <c r="C66" s="82"/>
      <c r="D66" s="82"/>
      <c r="E66" s="82"/>
      <c r="F66" s="82"/>
    </row>
    <row r="67" spans="1:6" ht="12.75" customHeight="1" x14ac:dyDescent="0.3">
      <c r="A67" s="82"/>
      <c r="B67" s="82"/>
      <c r="C67" s="82"/>
      <c r="D67" s="82"/>
      <c r="E67" s="82"/>
      <c r="F67" s="82"/>
    </row>
    <row r="68" spans="1:6" ht="12.75" customHeight="1" x14ac:dyDescent="0.3">
      <c r="A68" s="82"/>
      <c r="B68" s="82"/>
      <c r="C68" s="82"/>
      <c r="D68" s="82"/>
      <c r="E68" s="82"/>
      <c r="F68" s="82"/>
    </row>
    <row r="69" spans="1:6" ht="12.75" customHeight="1" x14ac:dyDescent="0.3">
      <c r="A69" s="82"/>
      <c r="B69" s="82"/>
      <c r="C69" s="82"/>
      <c r="D69" s="82"/>
      <c r="E69" s="82"/>
      <c r="F69" s="82"/>
    </row>
    <row r="70" spans="1:6" ht="12.75" customHeight="1" x14ac:dyDescent="0.3">
      <c r="A70" s="82"/>
      <c r="B70" s="82"/>
      <c r="C70" s="82"/>
      <c r="D70" s="82"/>
      <c r="E70" s="82"/>
      <c r="F70" s="82"/>
    </row>
    <row r="71" spans="1:6" ht="12.75" customHeight="1" x14ac:dyDescent="0.3">
      <c r="A71" s="82"/>
      <c r="B71" s="82"/>
      <c r="C71" s="82"/>
      <c r="D71" s="82"/>
      <c r="E71" s="82"/>
      <c r="F71" s="82"/>
    </row>
    <row r="72" spans="1:6" ht="12.75" customHeight="1" x14ac:dyDescent="0.3">
      <c r="A72" s="82"/>
      <c r="B72" s="82"/>
      <c r="C72" s="82"/>
      <c r="D72" s="82"/>
      <c r="E72" s="82"/>
      <c r="F72" s="82"/>
    </row>
    <row r="73" spans="1:6" ht="12.75" customHeight="1" x14ac:dyDescent="0.3">
      <c r="A73" s="82"/>
      <c r="B73" s="82"/>
      <c r="C73" s="82"/>
      <c r="D73" s="82"/>
      <c r="E73" s="82"/>
      <c r="F73" s="82"/>
    </row>
    <row r="74" spans="1:6" ht="12.75" customHeight="1" x14ac:dyDescent="0.3">
      <c r="A74" s="82"/>
      <c r="B74" s="82"/>
      <c r="C74" s="82"/>
      <c r="D74" s="82"/>
      <c r="E74" s="82"/>
      <c r="F74" s="82"/>
    </row>
    <row r="75" spans="1:6" ht="12.75" customHeight="1" x14ac:dyDescent="0.3">
      <c r="A75" s="82"/>
      <c r="B75" s="82"/>
      <c r="C75" s="82"/>
      <c r="D75" s="82"/>
      <c r="E75" s="82"/>
      <c r="F75" s="82"/>
    </row>
    <row r="76" spans="1:6" ht="12.75" customHeight="1" x14ac:dyDescent="0.3">
      <c r="A76" s="82"/>
      <c r="B76" s="82"/>
      <c r="C76" s="82"/>
      <c r="D76" s="82"/>
      <c r="E76" s="82"/>
      <c r="F76" s="82"/>
    </row>
    <row r="77" spans="1:6" ht="12.75" customHeight="1" x14ac:dyDescent="0.3">
      <c r="A77" s="82"/>
      <c r="B77" s="82"/>
      <c r="C77" s="82"/>
      <c r="D77" s="82"/>
      <c r="E77" s="82"/>
      <c r="F77" s="82"/>
    </row>
    <row r="78" spans="1:6" ht="12.75" customHeight="1" x14ac:dyDescent="0.3">
      <c r="A78" s="82"/>
      <c r="B78" s="82"/>
      <c r="C78" s="82"/>
      <c r="D78" s="82"/>
      <c r="E78" s="82"/>
      <c r="F78" s="82"/>
    </row>
    <row r="79" spans="1:6" ht="12.75" customHeight="1" x14ac:dyDescent="0.3">
      <c r="A79" s="82"/>
      <c r="B79" s="82"/>
      <c r="C79" s="82"/>
      <c r="D79" s="82"/>
      <c r="E79" s="82"/>
      <c r="F79" s="82"/>
    </row>
    <row r="80" spans="1:6" ht="12.75" customHeight="1" x14ac:dyDescent="0.3">
      <c r="A80" s="82"/>
      <c r="B80" s="82"/>
      <c r="C80" s="82"/>
      <c r="D80" s="82"/>
      <c r="E80" s="82"/>
      <c r="F80" s="82"/>
    </row>
    <row r="81" spans="1:6" ht="12.75" customHeight="1" x14ac:dyDescent="0.3">
      <c r="A81" s="82"/>
      <c r="B81" s="82"/>
      <c r="C81" s="82"/>
      <c r="D81" s="82"/>
      <c r="E81" s="82"/>
      <c r="F81" s="82"/>
    </row>
    <row r="82" spans="1:6" ht="12.75" customHeight="1" x14ac:dyDescent="0.3">
      <c r="A82" s="82"/>
      <c r="B82" s="82"/>
      <c r="C82" s="82"/>
      <c r="D82" s="82"/>
      <c r="E82" s="82"/>
      <c r="F82" s="82"/>
    </row>
    <row r="83" spans="1:6" ht="12.75" customHeight="1" x14ac:dyDescent="0.3">
      <c r="A83" s="82"/>
      <c r="B83" s="82"/>
      <c r="C83" s="82"/>
      <c r="D83" s="82"/>
      <c r="E83" s="82"/>
      <c r="F83" s="82"/>
    </row>
    <row r="84" spans="1:6" ht="12.75" customHeight="1" x14ac:dyDescent="0.3">
      <c r="A84" s="82"/>
      <c r="B84" s="82"/>
      <c r="C84" s="82"/>
      <c r="D84" s="82"/>
      <c r="E84" s="82"/>
      <c r="F84" s="82"/>
    </row>
    <row r="85" spans="1:6" ht="12.75" customHeight="1" x14ac:dyDescent="0.3">
      <c r="A85" s="82"/>
      <c r="B85" s="82"/>
      <c r="C85" s="82"/>
      <c r="D85" s="82"/>
      <c r="E85" s="82"/>
      <c r="F85" s="82"/>
    </row>
    <row r="86" spans="1:6" ht="12.75" customHeight="1" x14ac:dyDescent="0.3">
      <c r="A86" s="82"/>
      <c r="B86" s="82"/>
      <c r="C86" s="82"/>
      <c r="D86" s="82"/>
      <c r="E86" s="82"/>
      <c r="F86" s="82"/>
    </row>
    <row r="87" spans="1:6" ht="12.75" customHeight="1" x14ac:dyDescent="0.3">
      <c r="A87" s="82"/>
      <c r="B87" s="82"/>
      <c r="C87" s="82"/>
      <c r="D87" s="82"/>
      <c r="E87" s="82"/>
      <c r="F87" s="82"/>
    </row>
    <row r="88" spans="1:6" ht="12.75" customHeight="1" x14ac:dyDescent="0.3">
      <c r="A88" s="82"/>
      <c r="B88" s="82"/>
      <c r="C88" s="82"/>
      <c r="D88" s="82"/>
      <c r="E88" s="82"/>
      <c r="F88" s="82"/>
    </row>
    <row r="89" spans="1:6" ht="12.75" customHeight="1" x14ac:dyDescent="0.3">
      <c r="A89" s="82"/>
      <c r="B89" s="82"/>
      <c r="C89" s="82"/>
      <c r="D89" s="82"/>
      <c r="E89" s="82"/>
      <c r="F89" s="82"/>
    </row>
    <row r="90" spans="1:6" ht="12.75" customHeight="1" x14ac:dyDescent="0.3">
      <c r="A90" s="82"/>
      <c r="B90" s="82"/>
      <c r="C90" s="82"/>
      <c r="D90" s="82"/>
      <c r="E90" s="82"/>
      <c r="F90" s="82"/>
    </row>
    <row r="91" spans="1:6" ht="12.75" customHeight="1" x14ac:dyDescent="0.3">
      <c r="A91" s="82"/>
      <c r="B91" s="82"/>
      <c r="C91" s="82"/>
      <c r="D91" s="82"/>
      <c r="E91" s="82"/>
      <c r="F91" s="82"/>
    </row>
    <row r="92" spans="1:6" ht="12.75" customHeight="1" x14ac:dyDescent="0.3">
      <c r="A92" s="82"/>
      <c r="B92" s="82"/>
      <c r="C92" s="82"/>
      <c r="D92" s="82"/>
      <c r="E92" s="82"/>
      <c r="F92" s="82"/>
    </row>
    <row r="93" spans="1:6" ht="12.75" customHeight="1" x14ac:dyDescent="0.3">
      <c r="A93" s="82"/>
      <c r="B93" s="82"/>
      <c r="C93" s="82"/>
      <c r="D93" s="82"/>
      <c r="E93" s="82"/>
      <c r="F93" s="82"/>
    </row>
    <row r="94" spans="1:6" ht="12.75" customHeight="1" x14ac:dyDescent="0.3">
      <c r="A94" s="82"/>
      <c r="B94" s="82"/>
      <c r="C94" s="82"/>
      <c r="D94" s="82"/>
      <c r="E94" s="82"/>
      <c r="F94" s="82"/>
    </row>
    <row r="95" spans="1:6" ht="12.75" customHeight="1" x14ac:dyDescent="0.3">
      <c r="A95" s="82"/>
      <c r="B95" s="82"/>
      <c r="C95" s="82"/>
      <c r="D95" s="82"/>
      <c r="E95" s="82"/>
      <c r="F95" s="82"/>
    </row>
    <row r="96" spans="1:6" ht="12.75" customHeight="1" x14ac:dyDescent="0.3">
      <c r="A96" s="82"/>
      <c r="B96" s="82"/>
      <c r="C96" s="82"/>
      <c r="D96" s="82"/>
      <c r="E96" s="82"/>
      <c r="F96" s="82"/>
    </row>
    <row r="97" spans="1:6" ht="12.75" customHeight="1" x14ac:dyDescent="0.3">
      <c r="A97" s="82"/>
      <c r="B97" s="82"/>
      <c r="C97" s="82"/>
      <c r="D97" s="82"/>
      <c r="E97" s="82"/>
      <c r="F97" s="82"/>
    </row>
    <row r="98" spans="1:6" ht="12.75" customHeight="1" x14ac:dyDescent="0.3">
      <c r="A98" s="82"/>
      <c r="B98" s="82"/>
      <c r="C98" s="82"/>
      <c r="D98" s="82"/>
      <c r="E98" s="82"/>
      <c r="F98" s="82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0" priority="1" operator="greaterThan">
      <formula>100</formula>
    </cfRule>
  </conditionalFormatting>
  <pageMargins left="1.1811023622047245" right="0.43307086614173229" top="0.74803149606299213" bottom="0.51181102362204722" header="0" footer="0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296875" defaultRowHeight="15" customHeight="1" x14ac:dyDescent="0.3"/>
  <cols>
    <col min="1" max="1" width="4.09765625" customWidth="1"/>
    <col min="2" max="2" width="26" customWidth="1"/>
    <col min="3" max="6" width="10.19921875" customWidth="1"/>
    <col min="7" max="7" width="9" customWidth="1"/>
    <col min="8" max="8" width="12" customWidth="1"/>
    <col min="9" max="11" width="9" customWidth="1"/>
  </cols>
  <sheetData>
    <row r="1" spans="1:11" ht="34.5" customHeight="1" x14ac:dyDescent="0.3">
      <c r="A1" s="438" t="s">
        <v>237</v>
      </c>
      <c r="B1" s="434"/>
      <c r="C1" s="434"/>
      <c r="D1" s="434"/>
      <c r="E1" s="434"/>
      <c r="F1" s="434"/>
      <c r="G1" s="434"/>
      <c r="H1" s="434"/>
      <c r="I1" s="39"/>
      <c r="J1" s="39"/>
      <c r="K1" s="39"/>
    </row>
    <row r="2" spans="1:11" ht="13.5" customHeight="1" x14ac:dyDescent="0.3">
      <c r="A2" s="6"/>
      <c r="B2" s="6"/>
      <c r="C2" s="6"/>
      <c r="D2" s="6"/>
      <c r="E2" s="6"/>
      <c r="F2" s="6"/>
      <c r="G2" s="6"/>
      <c r="H2" s="6"/>
      <c r="I2" s="39"/>
      <c r="J2" s="39"/>
      <c r="K2" s="39"/>
    </row>
    <row r="3" spans="1:11" ht="13.5" customHeight="1" x14ac:dyDescent="0.3">
      <c r="A3" s="18"/>
      <c r="B3" s="13"/>
      <c r="C3" s="13"/>
      <c r="D3" s="13"/>
      <c r="E3" s="13"/>
      <c r="F3" s="13" t="s">
        <v>238</v>
      </c>
      <c r="G3" s="13"/>
      <c r="H3" s="40"/>
      <c r="I3" s="13"/>
      <c r="J3" s="13"/>
      <c r="K3" s="13"/>
    </row>
    <row r="4" spans="1:11" ht="13.5" customHeight="1" x14ac:dyDescent="0.3">
      <c r="A4" s="41" t="s">
        <v>0</v>
      </c>
      <c r="B4" s="41" t="s">
        <v>239</v>
      </c>
      <c r="C4" s="41" t="s">
        <v>240</v>
      </c>
      <c r="D4" s="41" t="s">
        <v>241</v>
      </c>
      <c r="E4" s="41" t="s">
        <v>242</v>
      </c>
      <c r="F4" s="41" t="s">
        <v>243</v>
      </c>
      <c r="G4" s="41" t="s">
        <v>244</v>
      </c>
      <c r="H4" s="27" t="s">
        <v>245</v>
      </c>
      <c r="I4" s="42"/>
      <c r="J4" s="42"/>
      <c r="K4" s="42"/>
    </row>
    <row r="5" spans="1:11" ht="13.5" customHeight="1" x14ac:dyDescent="0.3">
      <c r="A5" s="9">
        <v>1</v>
      </c>
      <c r="B5" s="3" t="s">
        <v>6</v>
      </c>
      <c r="C5" s="3">
        <v>3143526</v>
      </c>
      <c r="D5" s="3">
        <v>1660004</v>
      </c>
      <c r="E5" s="3">
        <v>2911946</v>
      </c>
      <c r="F5" s="3">
        <v>2998891</v>
      </c>
      <c r="G5" s="3">
        <v>217916</v>
      </c>
      <c r="H5" s="25">
        <v>755.12851192299979</v>
      </c>
      <c r="I5" s="13"/>
      <c r="J5" s="13"/>
      <c r="K5" s="13"/>
    </row>
    <row r="6" spans="1:11" ht="13.5" customHeight="1" x14ac:dyDescent="0.3">
      <c r="A6" s="9">
        <v>2</v>
      </c>
      <c r="B6" s="3" t="s">
        <v>7</v>
      </c>
      <c r="C6" s="3">
        <v>4203843</v>
      </c>
      <c r="D6" s="3">
        <v>2308317</v>
      </c>
      <c r="E6" s="3">
        <v>3739084</v>
      </c>
      <c r="F6" s="3">
        <v>3654063</v>
      </c>
      <c r="G6" s="3">
        <v>350836</v>
      </c>
      <c r="H6" s="25">
        <v>1036.034843138</v>
      </c>
      <c r="I6" s="13"/>
      <c r="J6" s="13"/>
      <c r="K6" s="13"/>
    </row>
    <row r="7" spans="1:11" ht="13.5" customHeight="1" x14ac:dyDescent="0.3">
      <c r="A7" s="9">
        <v>3</v>
      </c>
      <c r="B7" s="3" t="s">
        <v>8</v>
      </c>
      <c r="C7" s="3">
        <v>633301</v>
      </c>
      <c r="D7" s="3">
        <v>334447</v>
      </c>
      <c r="E7" s="3">
        <v>245993</v>
      </c>
      <c r="F7" s="3">
        <v>579744</v>
      </c>
      <c r="G7" s="3">
        <v>93441</v>
      </c>
      <c r="H7" s="25">
        <v>232.9194305</v>
      </c>
      <c r="I7" s="13"/>
      <c r="J7" s="13"/>
      <c r="K7" s="13"/>
    </row>
    <row r="8" spans="1:11" ht="13.5" customHeight="1" x14ac:dyDescent="0.3">
      <c r="A8" s="9">
        <v>4</v>
      </c>
      <c r="B8" s="3" t="s">
        <v>9</v>
      </c>
      <c r="C8" s="3">
        <v>435224</v>
      </c>
      <c r="D8" s="3">
        <v>211148</v>
      </c>
      <c r="E8" s="3">
        <v>260514</v>
      </c>
      <c r="F8" s="3">
        <v>388403</v>
      </c>
      <c r="G8" s="3">
        <v>60511</v>
      </c>
      <c r="H8" s="25">
        <v>195.99498820599999</v>
      </c>
      <c r="I8" s="13"/>
      <c r="J8" s="13"/>
      <c r="K8" s="13"/>
    </row>
    <row r="9" spans="1:11" ht="13.5" customHeight="1" x14ac:dyDescent="0.3">
      <c r="A9" s="9">
        <v>5</v>
      </c>
      <c r="B9" s="3" t="s">
        <v>10</v>
      </c>
      <c r="C9" s="3">
        <v>2337134</v>
      </c>
      <c r="D9" s="3">
        <v>1225784</v>
      </c>
      <c r="E9" s="3">
        <v>1282239</v>
      </c>
      <c r="F9" s="3">
        <v>2030481</v>
      </c>
      <c r="G9" s="3">
        <v>291247</v>
      </c>
      <c r="H9" s="25">
        <v>595.18224493399998</v>
      </c>
      <c r="I9" s="13"/>
      <c r="J9" s="13"/>
      <c r="K9" s="13"/>
    </row>
    <row r="10" spans="1:11" ht="13.5" customHeight="1" x14ac:dyDescent="0.3">
      <c r="A10" s="9">
        <v>6</v>
      </c>
      <c r="B10" s="3" t="s">
        <v>11</v>
      </c>
      <c r="C10" s="3">
        <v>1059986</v>
      </c>
      <c r="D10" s="3">
        <v>589555</v>
      </c>
      <c r="E10" s="3">
        <v>552260</v>
      </c>
      <c r="F10" s="3">
        <v>923879</v>
      </c>
      <c r="G10" s="3">
        <v>14202</v>
      </c>
      <c r="H10" s="25">
        <v>376.52000569199998</v>
      </c>
      <c r="I10" s="13"/>
      <c r="J10" s="13"/>
      <c r="K10" s="13"/>
    </row>
    <row r="11" spans="1:11" ht="13.5" customHeight="1" x14ac:dyDescent="0.3">
      <c r="A11" s="9">
        <v>7</v>
      </c>
      <c r="B11" s="3" t="s">
        <v>12</v>
      </c>
      <c r="C11" s="3">
        <v>76930</v>
      </c>
      <c r="D11" s="3">
        <v>37954</v>
      </c>
      <c r="E11" s="3">
        <v>72500</v>
      </c>
      <c r="F11" s="3">
        <v>62798</v>
      </c>
      <c r="G11" s="3">
        <v>10837</v>
      </c>
      <c r="H11" s="25">
        <v>24.652056096999996</v>
      </c>
      <c r="I11" s="13"/>
      <c r="J11" s="13"/>
      <c r="K11" s="13"/>
    </row>
    <row r="12" spans="1:11" ht="13.5" customHeight="1" x14ac:dyDescent="0.3">
      <c r="A12" s="9">
        <v>8</v>
      </c>
      <c r="B12" s="3" t="s">
        <v>196</v>
      </c>
      <c r="C12" s="3">
        <v>48381</v>
      </c>
      <c r="D12" s="3">
        <v>22947</v>
      </c>
      <c r="E12" s="3">
        <v>33398</v>
      </c>
      <c r="F12" s="3">
        <v>33464</v>
      </c>
      <c r="G12" s="3">
        <v>474</v>
      </c>
      <c r="H12" s="25">
        <v>10.0713945</v>
      </c>
      <c r="I12" s="13"/>
      <c r="J12" s="13"/>
      <c r="K12" s="13"/>
    </row>
    <row r="13" spans="1:11" ht="13.5" customHeight="1" x14ac:dyDescent="0.3">
      <c r="A13" s="9">
        <v>9</v>
      </c>
      <c r="B13" s="3" t="s">
        <v>13</v>
      </c>
      <c r="C13" s="3">
        <v>1780845</v>
      </c>
      <c r="D13" s="3">
        <v>915401</v>
      </c>
      <c r="E13" s="3">
        <v>1641407</v>
      </c>
      <c r="F13" s="3">
        <v>1561278</v>
      </c>
      <c r="G13" s="3">
        <v>139297</v>
      </c>
      <c r="H13" s="25">
        <v>530.36227009400011</v>
      </c>
      <c r="I13" s="13"/>
      <c r="J13" s="13"/>
      <c r="K13" s="13"/>
    </row>
    <row r="14" spans="1:11" ht="13.5" customHeight="1" x14ac:dyDescent="0.3">
      <c r="A14" s="9">
        <v>10</v>
      </c>
      <c r="B14" s="3" t="s">
        <v>14</v>
      </c>
      <c r="C14" s="3">
        <v>13600781</v>
      </c>
      <c r="D14" s="3">
        <v>7157604</v>
      </c>
      <c r="E14" s="3">
        <v>12799846</v>
      </c>
      <c r="F14" s="3">
        <v>10372609</v>
      </c>
      <c r="G14" s="3">
        <v>307933</v>
      </c>
      <c r="H14" s="25">
        <v>2582.5796721569995</v>
      </c>
      <c r="I14" s="13"/>
      <c r="J14" s="13"/>
      <c r="K14" s="13"/>
    </row>
    <row r="15" spans="1:11" ht="13.5" customHeight="1" x14ac:dyDescent="0.3">
      <c r="A15" s="9">
        <v>11</v>
      </c>
      <c r="B15" s="3" t="s">
        <v>15</v>
      </c>
      <c r="C15" s="3">
        <v>666403</v>
      </c>
      <c r="D15" s="3">
        <v>322863</v>
      </c>
      <c r="E15" s="3">
        <v>333246</v>
      </c>
      <c r="F15" s="3">
        <v>554705</v>
      </c>
      <c r="G15" s="3">
        <v>67817</v>
      </c>
      <c r="H15" s="25">
        <v>206.57589948399996</v>
      </c>
      <c r="I15" s="13"/>
      <c r="J15" s="13"/>
      <c r="K15" s="13"/>
    </row>
    <row r="16" spans="1:11" ht="13.5" customHeight="1" x14ac:dyDescent="0.3">
      <c r="A16" s="9">
        <v>12</v>
      </c>
      <c r="B16" s="3" t="s">
        <v>16</v>
      </c>
      <c r="C16" s="3">
        <v>1544420</v>
      </c>
      <c r="D16" s="3">
        <v>792904</v>
      </c>
      <c r="E16" s="3">
        <v>783137</v>
      </c>
      <c r="F16" s="3">
        <v>1352473</v>
      </c>
      <c r="G16" s="3">
        <v>225854</v>
      </c>
      <c r="H16" s="25">
        <v>469.48417396200017</v>
      </c>
      <c r="I16" s="13"/>
      <c r="J16" s="13"/>
      <c r="K16" s="13"/>
    </row>
    <row r="17" spans="1:11" ht="13.5" customHeight="1" x14ac:dyDescent="0.3">
      <c r="A17" s="11"/>
      <c r="B17" s="4" t="s">
        <v>246</v>
      </c>
      <c r="C17" s="4">
        <f t="shared" ref="C17:H17" si="0">SUM(C5:C16)</f>
        <v>29530774</v>
      </c>
      <c r="D17" s="4">
        <f t="shared" si="0"/>
        <v>15578928</v>
      </c>
      <c r="E17" s="4">
        <f t="shared" si="0"/>
        <v>24655570</v>
      </c>
      <c r="F17" s="4">
        <f t="shared" si="0"/>
        <v>24512788</v>
      </c>
      <c r="G17" s="4">
        <f t="shared" si="0"/>
        <v>1780365</v>
      </c>
      <c r="H17" s="26">
        <f t="shared" si="0"/>
        <v>7015.505490687</v>
      </c>
      <c r="I17" s="13"/>
      <c r="J17" s="15"/>
      <c r="K17" s="15"/>
    </row>
    <row r="18" spans="1:11" ht="13.5" customHeight="1" x14ac:dyDescent="0.3">
      <c r="A18" s="9">
        <v>13</v>
      </c>
      <c r="B18" s="3" t="s">
        <v>247</v>
      </c>
      <c r="C18" s="3">
        <v>44823</v>
      </c>
      <c r="D18" s="3">
        <v>16449</v>
      </c>
      <c r="E18" s="3">
        <v>34857</v>
      </c>
      <c r="F18" s="3">
        <v>35019</v>
      </c>
      <c r="G18" s="3">
        <v>10724</v>
      </c>
      <c r="H18" s="25">
        <v>19.775404298000005</v>
      </c>
      <c r="I18" s="13"/>
      <c r="J18" s="13"/>
      <c r="K18" s="13"/>
    </row>
    <row r="19" spans="1:11" ht="13.5" customHeight="1" x14ac:dyDescent="0.3">
      <c r="A19" s="9">
        <v>14</v>
      </c>
      <c r="B19" s="3" t="s">
        <v>248</v>
      </c>
      <c r="C19" s="3">
        <v>344</v>
      </c>
      <c r="D19" s="3">
        <v>163</v>
      </c>
      <c r="E19" s="3">
        <v>235</v>
      </c>
      <c r="F19" s="3">
        <v>273</v>
      </c>
      <c r="G19" s="3">
        <v>52</v>
      </c>
      <c r="H19" s="25">
        <v>6.4718795999999995E-2</v>
      </c>
      <c r="I19" s="13"/>
      <c r="J19" s="13"/>
      <c r="K19" s="13"/>
    </row>
    <row r="20" spans="1:11" ht="13.5" customHeight="1" x14ac:dyDescent="0.3">
      <c r="A20" s="9">
        <v>15</v>
      </c>
      <c r="B20" s="3" t="s">
        <v>249</v>
      </c>
      <c r="C20" s="3">
        <v>1354</v>
      </c>
      <c r="D20" s="3">
        <v>597</v>
      </c>
      <c r="E20" s="3">
        <v>631</v>
      </c>
      <c r="F20" s="3">
        <v>1053</v>
      </c>
      <c r="G20" s="3">
        <v>224</v>
      </c>
      <c r="H20" s="25">
        <v>0.88389345899999994</v>
      </c>
      <c r="I20" s="13"/>
      <c r="J20" s="13"/>
      <c r="K20" s="13"/>
    </row>
    <row r="21" spans="1:11" ht="13.5" customHeight="1" x14ac:dyDescent="0.3">
      <c r="A21" s="9">
        <v>16</v>
      </c>
      <c r="B21" s="3" t="s">
        <v>250</v>
      </c>
      <c r="C21" s="3">
        <v>111399</v>
      </c>
      <c r="D21" s="3">
        <v>71533</v>
      </c>
      <c r="E21" s="3">
        <v>111385</v>
      </c>
      <c r="F21" s="3">
        <v>61614</v>
      </c>
      <c r="G21" s="3">
        <v>24000</v>
      </c>
      <c r="H21" s="25">
        <v>29.016565468000007</v>
      </c>
      <c r="I21" s="13"/>
      <c r="J21" s="13"/>
      <c r="K21" s="13"/>
    </row>
    <row r="22" spans="1:11" ht="13.5" customHeight="1" x14ac:dyDescent="0.3">
      <c r="A22" s="9">
        <v>17</v>
      </c>
      <c r="B22" s="3" t="s">
        <v>251</v>
      </c>
      <c r="C22" s="3">
        <v>329337</v>
      </c>
      <c r="D22" s="3">
        <v>150074</v>
      </c>
      <c r="E22" s="3">
        <v>329337</v>
      </c>
      <c r="F22" s="3">
        <v>244511</v>
      </c>
      <c r="G22" s="3">
        <v>136239</v>
      </c>
      <c r="H22" s="25">
        <v>25.148095504</v>
      </c>
      <c r="I22" s="13"/>
      <c r="J22" s="13"/>
      <c r="K22" s="13"/>
    </row>
    <row r="23" spans="1:11" ht="13.5" customHeight="1" x14ac:dyDescent="0.3">
      <c r="A23" s="9">
        <v>18</v>
      </c>
      <c r="B23" s="3" t="s">
        <v>252</v>
      </c>
      <c r="C23" s="3">
        <v>44602</v>
      </c>
      <c r="D23" s="3">
        <v>20217</v>
      </c>
      <c r="E23" s="3">
        <v>36178</v>
      </c>
      <c r="F23" s="3">
        <v>36076</v>
      </c>
      <c r="G23" s="3">
        <v>5132</v>
      </c>
      <c r="H23" s="25">
        <v>17.450387033000002</v>
      </c>
      <c r="I23" s="13"/>
      <c r="J23" s="13"/>
      <c r="K23" s="13"/>
    </row>
    <row r="24" spans="1:11" ht="13.5" customHeight="1" x14ac:dyDescent="0.3">
      <c r="A24" s="9">
        <v>19</v>
      </c>
      <c r="B24" s="3" t="s">
        <v>253</v>
      </c>
      <c r="C24" s="3">
        <v>23197</v>
      </c>
      <c r="D24" s="3">
        <v>5974</v>
      </c>
      <c r="E24" s="3">
        <v>20023</v>
      </c>
      <c r="F24" s="3">
        <v>20103</v>
      </c>
      <c r="G24" s="3">
        <v>2879</v>
      </c>
      <c r="H24" s="25">
        <v>3.5048478109999999</v>
      </c>
      <c r="I24" s="13"/>
      <c r="J24" s="13"/>
      <c r="K24" s="13"/>
    </row>
    <row r="25" spans="1:11" ht="13.5" customHeight="1" x14ac:dyDescent="0.3">
      <c r="A25" s="9">
        <v>20</v>
      </c>
      <c r="B25" s="3" t="s">
        <v>254</v>
      </c>
      <c r="C25" s="3">
        <v>138</v>
      </c>
      <c r="D25" s="3">
        <v>60</v>
      </c>
      <c r="E25" s="3">
        <v>118</v>
      </c>
      <c r="F25" s="3">
        <v>89</v>
      </c>
      <c r="G25" s="3">
        <v>14</v>
      </c>
      <c r="H25" s="25">
        <v>2.4704E-2</v>
      </c>
      <c r="I25" s="13"/>
      <c r="J25" s="13"/>
      <c r="K25" s="13"/>
    </row>
    <row r="26" spans="1:11" ht="13.5" customHeight="1" x14ac:dyDescent="0.3">
      <c r="A26" s="9">
        <v>21</v>
      </c>
      <c r="B26" s="3" t="s">
        <v>214</v>
      </c>
      <c r="C26" s="3">
        <v>164</v>
      </c>
      <c r="D26" s="3">
        <v>73</v>
      </c>
      <c r="E26" s="3">
        <v>158</v>
      </c>
      <c r="F26" s="3">
        <v>135</v>
      </c>
      <c r="G26" s="3">
        <v>22</v>
      </c>
      <c r="H26" s="25">
        <v>2.2283476999999999E-2</v>
      </c>
      <c r="I26" s="13"/>
      <c r="J26" s="13"/>
      <c r="K26" s="13"/>
    </row>
    <row r="27" spans="1:11" ht="13.5" customHeight="1" x14ac:dyDescent="0.3">
      <c r="A27" s="9">
        <v>22</v>
      </c>
      <c r="B27" s="3" t="s">
        <v>255</v>
      </c>
      <c r="C27" s="3">
        <v>6945</v>
      </c>
      <c r="D27" s="3">
        <v>2565</v>
      </c>
      <c r="E27" s="3">
        <v>438</v>
      </c>
      <c r="F27" s="3">
        <v>4564</v>
      </c>
      <c r="G27" s="3">
        <v>2610</v>
      </c>
      <c r="H27" s="25">
        <v>0.83683861700000006</v>
      </c>
      <c r="I27" s="13"/>
      <c r="J27" s="13"/>
      <c r="K27" s="13"/>
    </row>
    <row r="28" spans="1:11" ht="13.5" customHeight="1" x14ac:dyDescent="0.3">
      <c r="A28" s="9">
        <v>23</v>
      </c>
      <c r="B28" s="3" t="s">
        <v>256</v>
      </c>
      <c r="C28" s="3">
        <v>515</v>
      </c>
      <c r="D28" s="3">
        <v>200</v>
      </c>
      <c r="E28" s="3">
        <v>391</v>
      </c>
      <c r="F28" s="3">
        <v>274</v>
      </c>
      <c r="G28" s="3">
        <v>51</v>
      </c>
      <c r="H28" s="25">
        <v>8.1170551000000007E-2</v>
      </c>
      <c r="I28" s="13"/>
      <c r="J28" s="13"/>
      <c r="K28" s="13"/>
    </row>
    <row r="29" spans="1:11" ht="13.5" customHeight="1" x14ac:dyDescent="0.3">
      <c r="A29" s="9">
        <v>24</v>
      </c>
      <c r="B29" s="3" t="s">
        <v>257</v>
      </c>
      <c r="C29" s="3">
        <v>17524</v>
      </c>
      <c r="D29" s="3">
        <v>17519</v>
      </c>
      <c r="E29" s="3">
        <v>17524</v>
      </c>
      <c r="F29" s="3">
        <v>9812</v>
      </c>
      <c r="G29" s="3">
        <v>7</v>
      </c>
      <c r="H29" s="25">
        <v>2.6601652809999998</v>
      </c>
      <c r="I29" s="13"/>
      <c r="J29" s="13"/>
      <c r="K29" s="13"/>
    </row>
    <row r="30" spans="1:11" ht="13.5" customHeight="1" x14ac:dyDescent="0.3">
      <c r="A30" s="9">
        <v>25</v>
      </c>
      <c r="B30" s="3" t="s">
        <v>258</v>
      </c>
      <c r="C30" s="3">
        <v>189</v>
      </c>
      <c r="D30" s="3">
        <v>78</v>
      </c>
      <c r="E30" s="3">
        <v>102</v>
      </c>
      <c r="F30" s="3">
        <v>166</v>
      </c>
      <c r="G30" s="3">
        <v>51</v>
      </c>
      <c r="H30" s="25">
        <v>4.6350026000000003E-2</v>
      </c>
      <c r="I30" s="13"/>
      <c r="J30" s="13"/>
      <c r="K30" s="13"/>
    </row>
    <row r="31" spans="1:11" ht="13.5" customHeight="1" x14ac:dyDescent="0.3">
      <c r="A31" s="9">
        <v>26</v>
      </c>
      <c r="B31" s="3" t="s">
        <v>259</v>
      </c>
      <c r="C31" s="3">
        <v>848</v>
      </c>
      <c r="D31" s="3">
        <v>518</v>
      </c>
      <c r="E31" s="3">
        <v>796</v>
      </c>
      <c r="F31" s="3">
        <v>624</v>
      </c>
      <c r="G31" s="3">
        <v>216</v>
      </c>
      <c r="H31" s="25">
        <v>0.10564800100000001</v>
      </c>
      <c r="I31" s="13"/>
      <c r="J31" s="13"/>
      <c r="K31" s="13"/>
    </row>
    <row r="32" spans="1:11" ht="13.5" customHeight="1" x14ac:dyDescent="0.3">
      <c r="A32" s="11"/>
      <c r="B32" s="4" t="s">
        <v>260</v>
      </c>
      <c r="C32" s="4">
        <f t="shared" ref="C32:H32" si="1">SUM(C18:C31)</f>
        <v>581379</v>
      </c>
      <c r="D32" s="4">
        <f t="shared" si="1"/>
        <v>286020</v>
      </c>
      <c r="E32" s="4">
        <f t="shared" si="1"/>
        <v>552173</v>
      </c>
      <c r="F32" s="4">
        <f t="shared" si="1"/>
        <v>414313</v>
      </c>
      <c r="G32" s="4">
        <f t="shared" si="1"/>
        <v>182221</v>
      </c>
      <c r="H32" s="26">
        <f t="shared" si="1"/>
        <v>99.621072322000018</v>
      </c>
      <c r="I32" s="15"/>
      <c r="J32" s="15"/>
      <c r="K32" s="15"/>
    </row>
    <row r="33" spans="1:11" ht="13.5" customHeight="1" x14ac:dyDescent="0.3">
      <c r="A33" s="9">
        <v>27</v>
      </c>
      <c r="B33" s="3" t="s">
        <v>261</v>
      </c>
      <c r="C33" s="3">
        <v>3620472</v>
      </c>
      <c r="D33" s="3">
        <v>2052854</v>
      </c>
      <c r="E33" s="3">
        <v>3329296</v>
      </c>
      <c r="F33" s="3">
        <v>2964861</v>
      </c>
      <c r="G33" s="3">
        <v>476085</v>
      </c>
      <c r="H33" s="25">
        <v>739.07520395100005</v>
      </c>
      <c r="I33" s="13"/>
      <c r="J33" s="13"/>
      <c r="K33" s="13"/>
    </row>
    <row r="34" spans="1:11" ht="13.5" customHeight="1" x14ac:dyDescent="0.3">
      <c r="A34" s="9">
        <v>28</v>
      </c>
      <c r="B34" s="3" t="s">
        <v>262</v>
      </c>
      <c r="C34" s="3">
        <v>1664391</v>
      </c>
      <c r="D34" s="3">
        <v>908177</v>
      </c>
      <c r="E34" s="3">
        <v>603833</v>
      </c>
      <c r="F34" s="3">
        <v>1555592</v>
      </c>
      <c r="G34" s="3">
        <v>323245</v>
      </c>
      <c r="H34" s="25">
        <v>403.18394470499993</v>
      </c>
      <c r="I34" s="13"/>
      <c r="J34" s="13"/>
      <c r="K34" s="13"/>
    </row>
    <row r="35" spans="1:11" ht="13.5" customHeight="1" x14ac:dyDescent="0.3">
      <c r="A35" s="11"/>
      <c r="B35" s="4" t="s">
        <v>263</v>
      </c>
      <c r="C35" s="4">
        <f t="shared" ref="C35:H35" si="2">C34+C33</f>
        <v>5284863</v>
      </c>
      <c r="D35" s="4">
        <f t="shared" si="2"/>
        <v>2961031</v>
      </c>
      <c r="E35" s="4">
        <f t="shared" si="2"/>
        <v>3933129</v>
      </c>
      <c r="F35" s="4">
        <f t="shared" si="2"/>
        <v>4520453</v>
      </c>
      <c r="G35" s="4">
        <f t="shared" si="2"/>
        <v>799330</v>
      </c>
      <c r="H35" s="26">
        <f t="shared" si="2"/>
        <v>1142.259148656</v>
      </c>
      <c r="I35" s="15"/>
      <c r="J35" s="15"/>
      <c r="K35" s="15"/>
    </row>
    <row r="36" spans="1:11" ht="13.5" customHeight="1" x14ac:dyDescent="0.3">
      <c r="A36" s="11"/>
      <c r="B36" s="4" t="s">
        <v>264</v>
      </c>
      <c r="C36" s="4">
        <f t="shared" ref="C36:H36" si="3">C35+C32+C17</f>
        <v>35397016</v>
      </c>
      <c r="D36" s="4">
        <f t="shared" si="3"/>
        <v>18825979</v>
      </c>
      <c r="E36" s="4">
        <f t="shared" si="3"/>
        <v>29140872</v>
      </c>
      <c r="F36" s="4">
        <f t="shared" si="3"/>
        <v>29447554</v>
      </c>
      <c r="G36" s="4">
        <f t="shared" si="3"/>
        <v>2761916</v>
      </c>
      <c r="H36" s="26">
        <f t="shared" si="3"/>
        <v>8257.3857116649997</v>
      </c>
      <c r="I36" s="15"/>
      <c r="J36" s="15"/>
      <c r="K36" s="15"/>
    </row>
    <row r="37" spans="1:11" ht="13.5" customHeight="1" x14ac:dyDescent="0.3">
      <c r="A37" s="18"/>
      <c r="B37" s="13"/>
      <c r="C37" s="13"/>
      <c r="D37" s="15" t="s">
        <v>140</v>
      </c>
      <c r="E37" s="13"/>
      <c r="F37" s="13"/>
      <c r="G37" s="13"/>
      <c r="H37" s="40"/>
      <c r="I37" s="13"/>
      <c r="J37" s="13"/>
      <c r="K37" s="13"/>
    </row>
    <row r="38" spans="1:11" ht="13.5" customHeight="1" x14ac:dyDescent="0.3">
      <c r="A38" s="18"/>
      <c r="B38" s="13"/>
      <c r="C38" s="13"/>
      <c r="D38" s="13"/>
      <c r="E38" s="13"/>
      <c r="F38" s="13"/>
      <c r="G38" s="13"/>
      <c r="H38" s="40"/>
      <c r="I38" s="13"/>
      <c r="J38" s="13"/>
      <c r="K38" s="13"/>
    </row>
    <row r="39" spans="1:11" ht="13.5" customHeight="1" x14ac:dyDescent="0.3">
      <c r="A39" s="18"/>
      <c r="B39" s="13"/>
      <c r="C39" s="13"/>
      <c r="D39" s="13"/>
      <c r="E39" s="13"/>
      <c r="F39" s="13"/>
      <c r="G39" s="13"/>
      <c r="H39" s="40"/>
      <c r="I39" s="13"/>
      <c r="J39" s="13"/>
      <c r="K39" s="13"/>
    </row>
    <row r="40" spans="1:11" ht="13.5" customHeight="1" x14ac:dyDescent="0.3">
      <c r="A40" s="18"/>
      <c r="B40" s="13"/>
      <c r="C40" s="13"/>
      <c r="D40" s="13"/>
      <c r="E40" s="13"/>
      <c r="F40" s="13"/>
      <c r="G40" s="13"/>
      <c r="H40" s="40"/>
      <c r="I40" s="13"/>
      <c r="J40" s="13"/>
      <c r="K40" s="13"/>
    </row>
    <row r="41" spans="1:11" ht="13.5" customHeight="1" x14ac:dyDescent="0.3">
      <c r="A41" s="18"/>
      <c r="B41" s="13"/>
      <c r="C41" s="13"/>
      <c r="D41" s="13"/>
      <c r="E41" s="13"/>
      <c r="F41" s="13"/>
      <c r="G41" s="13"/>
      <c r="H41" s="40"/>
      <c r="I41" s="13"/>
      <c r="J41" s="13"/>
      <c r="K41" s="13"/>
    </row>
    <row r="42" spans="1:11" ht="13.5" customHeight="1" x14ac:dyDescent="0.3">
      <c r="A42" s="18"/>
      <c r="B42" s="13"/>
      <c r="C42" s="13"/>
      <c r="D42" s="13"/>
      <c r="E42" s="13"/>
      <c r="F42" s="13"/>
      <c r="G42" s="13"/>
      <c r="H42" s="40"/>
      <c r="I42" s="13"/>
      <c r="J42" s="13"/>
      <c r="K42" s="13"/>
    </row>
    <row r="43" spans="1:11" ht="13.5" customHeight="1" x14ac:dyDescent="0.3">
      <c r="A43" s="18"/>
      <c r="B43" s="13"/>
      <c r="C43" s="13"/>
      <c r="D43" s="13"/>
      <c r="E43" s="13"/>
      <c r="F43" s="13"/>
      <c r="G43" s="13"/>
      <c r="H43" s="40"/>
      <c r="I43" s="13"/>
      <c r="J43" s="13"/>
      <c r="K43" s="13"/>
    </row>
    <row r="44" spans="1:11" ht="13.5" customHeight="1" x14ac:dyDescent="0.3">
      <c r="A44" s="18"/>
      <c r="B44" s="13"/>
      <c r="C44" s="13"/>
      <c r="D44" s="13"/>
      <c r="E44" s="13"/>
      <c r="F44" s="13"/>
      <c r="G44" s="13"/>
      <c r="H44" s="40"/>
      <c r="I44" s="13"/>
      <c r="J44" s="13"/>
      <c r="K44" s="13"/>
    </row>
    <row r="45" spans="1:11" ht="13.5" customHeight="1" x14ac:dyDescent="0.3">
      <c r="A45" s="18"/>
      <c r="B45" s="13"/>
      <c r="C45" s="13"/>
      <c r="D45" s="13"/>
      <c r="E45" s="13"/>
      <c r="F45" s="13"/>
      <c r="G45" s="13"/>
      <c r="H45" s="40"/>
      <c r="I45" s="13"/>
      <c r="J45" s="13"/>
      <c r="K45" s="13"/>
    </row>
    <row r="46" spans="1:11" ht="13.5" customHeight="1" x14ac:dyDescent="0.3">
      <c r="A46" s="18"/>
      <c r="B46" s="13"/>
      <c r="C46" s="13"/>
      <c r="D46" s="13"/>
      <c r="E46" s="13"/>
      <c r="F46" s="13"/>
      <c r="G46" s="13"/>
      <c r="H46" s="40"/>
      <c r="I46" s="13"/>
      <c r="J46" s="13"/>
      <c r="K46" s="13"/>
    </row>
    <row r="47" spans="1:11" ht="13.5" customHeight="1" x14ac:dyDescent="0.3">
      <c r="A47" s="18"/>
      <c r="B47" s="13"/>
      <c r="C47" s="13"/>
      <c r="D47" s="13"/>
      <c r="E47" s="13"/>
      <c r="F47" s="13"/>
      <c r="G47" s="13"/>
      <c r="H47" s="40"/>
      <c r="I47" s="13"/>
      <c r="J47" s="13"/>
      <c r="K47" s="13"/>
    </row>
    <row r="48" spans="1:11" ht="13.5" customHeight="1" x14ac:dyDescent="0.3">
      <c r="A48" s="18"/>
      <c r="B48" s="13"/>
      <c r="C48" s="13"/>
      <c r="D48" s="13"/>
      <c r="E48" s="13"/>
      <c r="F48" s="13"/>
      <c r="G48" s="13"/>
      <c r="H48" s="40"/>
      <c r="I48" s="13"/>
      <c r="J48" s="13"/>
      <c r="K48" s="13"/>
    </row>
    <row r="49" spans="1:11" ht="13.5" customHeight="1" x14ac:dyDescent="0.3">
      <c r="A49" s="18"/>
      <c r="B49" s="13"/>
      <c r="C49" s="13"/>
      <c r="D49" s="13"/>
      <c r="E49" s="13"/>
      <c r="F49" s="13"/>
      <c r="G49" s="13"/>
      <c r="H49" s="40"/>
      <c r="I49" s="13"/>
      <c r="J49" s="13"/>
      <c r="K49" s="13"/>
    </row>
    <row r="50" spans="1:11" ht="13.5" customHeight="1" x14ac:dyDescent="0.3">
      <c r="A50" s="18"/>
      <c r="B50" s="13"/>
      <c r="C50" s="13"/>
      <c r="D50" s="13"/>
      <c r="E50" s="13"/>
      <c r="F50" s="13"/>
      <c r="G50" s="13"/>
      <c r="H50" s="40"/>
      <c r="I50" s="13"/>
      <c r="J50" s="13"/>
      <c r="K50" s="13"/>
    </row>
    <row r="51" spans="1:11" ht="13.5" customHeight="1" x14ac:dyDescent="0.3">
      <c r="A51" s="18"/>
      <c r="B51" s="13"/>
      <c r="C51" s="13"/>
      <c r="D51" s="13"/>
      <c r="E51" s="13"/>
      <c r="F51" s="13"/>
      <c r="G51" s="13"/>
      <c r="H51" s="40"/>
      <c r="I51" s="13"/>
      <c r="J51" s="13"/>
      <c r="K51" s="13"/>
    </row>
    <row r="52" spans="1:11" ht="13.5" customHeight="1" x14ac:dyDescent="0.3">
      <c r="A52" s="18"/>
      <c r="B52" s="13"/>
      <c r="C52" s="13"/>
      <c r="D52" s="13"/>
      <c r="E52" s="13"/>
      <c r="F52" s="13"/>
      <c r="G52" s="13"/>
      <c r="H52" s="40"/>
      <c r="I52" s="13"/>
      <c r="J52" s="13"/>
      <c r="K52" s="13"/>
    </row>
    <row r="53" spans="1:11" ht="13.5" customHeight="1" x14ac:dyDescent="0.3">
      <c r="A53" s="18"/>
      <c r="B53" s="13"/>
      <c r="C53" s="13"/>
      <c r="D53" s="13"/>
      <c r="E53" s="13"/>
      <c r="F53" s="13"/>
      <c r="G53" s="13"/>
      <c r="H53" s="40"/>
      <c r="I53" s="13"/>
      <c r="J53" s="13"/>
      <c r="K53" s="13"/>
    </row>
    <row r="54" spans="1:11" ht="13.5" customHeight="1" x14ac:dyDescent="0.3">
      <c r="A54" s="18"/>
      <c r="B54" s="13"/>
      <c r="C54" s="13"/>
      <c r="D54" s="13"/>
      <c r="E54" s="13"/>
      <c r="F54" s="13"/>
      <c r="G54" s="13"/>
      <c r="H54" s="40"/>
      <c r="I54" s="13"/>
      <c r="J54" s="13"/>
      <c r="K54" s="13"/>
    </row>
    <row r="55" spans="1:11" ht="13.5" customHeight="1" x14ac:dyDescent="0.3">
      <c r="A55" s="18"/>
      <c r="B55" s="13"/>
      <c r="C55" s="13"/>
      <c r="D55" s="13"/>
      <c r="E55" s="13"/>
      <c r="F55" s="13"/>
      <c r="G55" s="13"/>
      <c r="H55" s="40"/>
      <c r="I55" s="13"/>
      <c r="J55" s="13"/>
      <c r="K55" s="13"/>
    </row>
    <row r="56" spans="1:11" ht="13.5" customHeight="1" x14ac:dyDescent="0.3">
      <c r="A56" s="18"/>
      <c r="B56" s="13"/>
      <c r="C56" s="13"/>
      <c r="D56" s="13"/>
      <c r="E56" s="13"/>
      <c r="F56" s="13"/>
      <c r="G56" s="13"/>
      <c r="H56" s="40"/>
      <c r="I56" s="13"/>
      <c r="J56" s="13"/>
      <c r="K56" s="13"/>
    </row>
    <row r="57" spans="1:11" ht="13.5" customHeight="1" x14ac:dyDescent="0.3">
      <c r="A57" s="18"/>
      <c r="B57" s="13"/>
      <c r="C57" s="13"/>
      <c r="D57" s="13"/>
      <c r="E57" s="13"/>
      <c r="F57" s="13"/>
      <c r="G57" s="13"/>
      <c r="H57" s="40"/>
      <c r="I57" s="13"/>
      <c r="J57" s="13"/>
      <c r="K57" s="13"/>
    </row>
    <row r="58" spans="1:11" ht="13.5" customHeight="1" x14ac:dyDescent="0.3">
      <c r="A58" s="18"/>
      <c r="B58" s="13"/>
      <c r="C58" s="13"/>
      <c r="D58" s="13"/>
      <c r="E58" s="13"/>
      <c r="F58" s="13"/>
      <c r="G58" s="13"/>
      <c r="H58" s="40"/>
      <c r="I58" s="13"/>
      <c r="J58" s="13"/>
      <c r="K58" s="13"/>
    </row>
    <row r="59" spans="1:11" ht="13.5" customHeight="1" x14ac:dyDescent="0.3">
      <c r="A59" s="18"/>
      <c r="B59" s="13"/>
      <c r="C59" s="13"/>
      <c r="D59" s="13"/>
      <c r="E59" s="13"/>
      <c r="F59" s="13"/>
      <c r="G59" s="13"/>
      <c r="H59" s="40"/>
      <c r="I59" s="13"/>
      <c r="J59" s="13"/>
      <c r="K59" s="13"/>
    </row>
    <row r="60" spans="1:11" ht="13.5" customHeight="1" x14ac:dyDescent="0.3">
      <c r="A60" s="18"/>
      <c r="B60" s="13"/>
      <c r="C60" s="13"/>
      <c r="D60" s="13"/>
      <c r="E60" s="13"/>
      <c r="F60" s="13"/>
      <c r="G60" s="13"/>
      <c r="H60" s="40"/>
      <c r="I60" s="13"/>
      <c r="J60" s="13"/>
      <c r="K60" s="13"/>
    </row>
    <row r="61" spans="1:11" ht="13.5" customHeight="1" x14ac:dyDescent="0.3">
      <c r="A61" s="18"/>
      <c r="B61" s="13"/>
      <c r="C61" s="13"/>
      <c r="D61" s="13"/>
      <c r="E61" s="13"/>
      <c r="F61" s="13"/>
      <c r="G61" s="13"/>
      <c r="H61" s="40"/>
      <c r="I61" s="13"/>
      <c r="J61" s="13"/>
      <c r="K61" s="13"/>
    </row>
    <row r="62" spans="1:11" ht="13.5" customHeight="1" x14ac:dyDescent="0.3">
      <c r="A62" s="18"/>
      <c r="B62" s="13"/>
      <c r="C62" s="13"/>
      <c r="D62" s="13"/>
      <c r="E62" s="13"/>
      <c r="F62" s="13"/>
      <c r="G62" s="13"/>
      <c r="H62" s="40"/>
      <c r="I62" s="13"/>
      <c r="J62" s="13"/>
      <c r="K62" s="13"/>
    </row>
    <row r="63" spans="1:11" ht="13.5" customHeight="1" x14ac:dyDescent="0.3">
      <c r="A63" s="18"/>
      <c r="B63" s="13"/>
      <c r="C63" s="13"/>
      <c r="D63" s="13"/>
      <c r="E63" s="13"/>
      <c r="F63" s="13"/>
      <c r="G63" s="13"/>
      <c r="H63" s="40"/>
      <c r="I63" s="13"/>
      <c r="J63" s="13"/>
      <c r="K63" s="13"/>
    </row>
    <row r="64" spans="1:11" ht="13.5" customHeight="1" x14ac:dyDescent="0.3">
      <c r="A64" s="18"/>
      <c r="B64" s="13"/>
      <c r="C64" s="13"/>
      <c r="D64" s="13"/>
      <c r="E64" s="13"/>
      <c r="F64" s="13"/>
      <c r="G64" s="13"/>
      <c r="H64" s="40"/>
      <c r="I64" s="13"/>
      <c r="J64" s="13"/>
      <c r="K64" s="13"/>
    </row>
    <row r="65" spans="1:11" ht="13.5" customHeight="1" x14ac:dyDescent="0.3">
      <c r="A65" s="18"/>
      <c r="B65" s="13"/>
      <c r="C65" s="13"/>
      <c r="D65" s="13"/>
      <c r="E65" s="13"/>
      <c r="F65" s="13"/>
      <c r="G65" s="13"/>
      <c r="H65" s="40"/>
      <c r="I65" s="13"/>
      <c r="J65" s="13"/>
      <c r="K65" s="13"/>
    </row>
    <row r="66" spans="1:11" ht="13.5" customHeight="1" x14ac:dyDescent="0.3">
      <c r="A66" s="18"/>
      <c r="B66" s="13"/>
      <c r="C66" s="13"/>
      <c r="D66" s="13"/>
      <c r="E66" s="13"/>
      <c r="F66" s="13"/>
      <c r="G66" s="13"/>
      <c r="H66" s="40"/>
      <c r="I66" s="13"/>
      <c r="J66" s="13"/>
      <c r="K66" s="13"/>
    </row>
    <row r="67" spans="1:11" ht="13.5" customHeight="1" x14ac:dyDescent="0.3">
      <c r="A67" s="18"/>
      <c r="B67" s="13"/>
      <c r="C67" s="13"/>
      <c r="D67" s="13"/>
      <c r="E67" s="13"/>
      <c r="F67" s="13"/>
      <c r="G67" s="13"/>
      <c r="H67" s="40"/>
      <c r="I67" s="13"/>
      <c r="J67" s="13"/>
      <c r="K67" s="13"/>
    </row>
    <row r="68" spans="1:11" ht="13.5" customHeight="1" x14ac:dyDescent="0.3">
      <c r="A68" s="18"/>
      <c r="B68" s="13"/>
      <c r="C68" s="13"/>
      <c r="D68" s="13"/>
      <c r="E68" s="13"/>
      <c r="F68" s="13"/>
      <c r="G68" s="13"/>
      <c r="H68" s="40"/>
      <c r="I68" s="13"/>
      <c r="J68" s="13"/>
      <c r="K68" s="13"/>
    </row>
    <row r="69" spans="1:11" ht="13.5" customHeight="1" x14ac:dyDescent="0.3">
      <c r="A69" s="18"/>
      <c r="B69" s="13"/>
      <c r="C69" s="13"/>
      <c r="D69" s="13"/>
      <c r="E69" s="13"/>
      <c r="F69" s="13"/>
      <c r="G69" s="13"/>
      <c r="H69" s="40"/>
      <c r="I69" s="13"/>
      <c r="J69" s="13"/>
      <c r="K69" s="13"/>
    </row>
    <row r="70" spans="1:11" ht="13.5" customHeight="1" x14ac:dyDescent="0.3">
      <c r="A70" s="18"/>
      <c r="B70" s="13"/>
      <c r="C70" s="13"/>
      <c r="D70" s="13"/>
      <c r="E70" s="13"/>
      <c r="F70" s="13"/>
      <c r="G70" s="13"/>
      <c r="H70" s="40"/>
      <c r="I70" s="13"/>
      <c r="J70" s="13"/>
      <c r="K70" s="13"/>
    </row>
    <row r="71" spans="1:11" ht="13.5" customHeight="1" x14ac:dyDescent="0.3">
      <c r="A71" s="18"/>
      <c r="B71" s="13"/>
      <c r="C71" s="13"/>
      <c r="D71" s="13"/>
      <c r="E71" s="13"/>
      <c r="F71" s="13"/>
      <c r="G71" s="13"/>
      <c r="H71" s="40"/>
      <c r="I71" s="13"/>
      <c r="J71" s="13"/>
      <c r="K71" s="13"/>
    </row>
    <row r="72" spans="1:11" ht="13.5" customHeight="1" x14ac:dyDescent="0.3">
      <c r="A72" s="18"/>
      <c r="B72" s="13"/>
      <c r="C72" s="13"/>
      <c r="D72" s="13"/>
      <c r="E72" s="13"/>
      <c r="F72" s="13"/>
      <c r="G72" s="13"/>
      <c r="H72" s="40"/>
      <c r="I72" s="13"/>
      <c r="J72" s="13"/>
      <c r="K72" s="13"/>
    </row>
    <row r="73" spans="1:11" ht="13.5" customHeight="1" x14ac:dyDescent="0.3">
      <c r="A73" s="18"/>
      <c r="B73" s="13"/>
      <c r="C73" s="13"/>
      <c r="D73" s="13"/>
      <c r="E73" s="13"/>
      <c r="F73" s="13"/>
      <c r="G73" s="13"/>
      <c r="H73" s="40"/>
      <c r="I73" s="13"/>
      <c r="J73" s="13"/>
      <c r="K73" s="13"/>
    </row>
    <row r="74" spans="1:11" ht="13.5" customHeight="1" x14ac:dyDescent="0.3">
      <c r="A74" s="18"/>
      <c r="B74" s="13"/>
      <c r="C74" s="13"/>
      <c r="D74" s="13"/>
      <c r="E74" s="13"/>
      <c r="F74" s="13"/>
      <c r="G74" s="13"/>
      <c r="H74" s="40"/>
      <c r="I74" s="13"/>
      <c r="J74" s="13"/>
      <c r="K74" s="13"/>
    </row>
    <row r="75" spans="1:11" ht="13.5" customHeight="1" x14ac:dyDescent="0.3">
      <c r="A75" s="18"/>
      <c r="B75" s="13"/>
      <c r="C75" s="13"/>
      <c r="D75" s="13"/>
      <c r="E75" s="13"/>
      <c r="F75" s="13"/>
      <c r="G75" s="13"/>
      <c r="H75" s="40"/>
      <c r="I75" s="13"/>
      <c r="J75" s="13"/>
      <c r="K75" s="13"/>
    </row>
    <row r="76" spans="1:11" ht="13.5" customHeight="1" x14ac:dyDescent="0.3">
      <c r="A76" s="18"/>
      <c r="B76" s="13"/>
      <c r="C76" s="13"/>
      <c r="D76" s="13"/>
      <c r="E76" s="13"/>
      <c r="F76" s="13"/>
      <c r="G76" s="13"/>
      <c r="H76" s="40"/>
      <c r="I76" s="13"/>
      <c r="J76" s="13"/>
      <c r="K76" s="13"/>
    </row>
    <row r="77" spans="1:11" ht="13.5" customHeight="1" x14ac:dyDescent="0.3">
      <c r="A77" s="18"/>
      <c r="B77" s="13"/>
      <c r="C77" s="13"/>
      <c r="D77" s="13"/>
      <c r="E77" s="13"/>
      <c r="F77" s="13"/>
      <c r="G77" s="13"/>
      <c r="H77" s="40"/>
      <c r="I77" s="13"/>
      <c r="J77" s="13"/>
      <c r="K77" s="13"/>
    </row>
    <row r="78" spans="1:11" ht="13.5" customHeight="1" x14ac:dyDescent="0.3">
      <c r="A78" s="18"/>
      <c r="B78" s="13"/>
      <c r="C78" s="13"/>
      <c r="D78" s="13"/>
      <c r="E78" s="13"/>
      <c r="F78" s="13"/>
      <c r="G78" s="13"/>
      <c r="H78" s="40"/>
      <c r="I78" s="13"/>
      <c r="J78" s="13"/>
      <c r="K78" s="13"/>
    </row>
    <row r="79" spans="1:11" ht="13.5" customHeight="1" x14ac:dyDescent="0.3">
      <c r="A79" s="18"/>
      <c r="B79" s="13"/>
      <c r="C79" s="13"/>
      <c r="D79" s="13"/>
      <c r="E79" s="13"/>
      <c r="F79" s="13"/>
      <c r="G79" s="13"/>
      <c r="H79" s="40"/>
      <c r="I79" s="13"/>
      <c r="J79" s="13"/>
      <c r="K79" s="13"/>
    </row>
    <row r="80" spans="1:11" ht="13.5" customHeight="1" x14ac:dyDescent="0.3">
      <c r="A80" s="18"/>
      <c r="B80" s="13"/>
      <c r="C80" s="13"/>
      <c r="D80" s="13"/>
      <c r="E80" s="13"/>
      <c r="F80" s="13"/>
      <c r="G80" s="13"/>
      <c r="H80" s="40"/>
      <c r="I80" s="13"/>
      <c r="J80" s="13"/>
      <c r="K80" s="13"/>
    </row>
    <row r="81" spans="1:11" ht="13.5" customHeight="1" x14ac:dyDescent="0.3">
      <c r="A81" s="18"/>
      <c r="B81" s="13"/>
      <c r="C81" s="13"/>
      <c r="D81" s="13"/>
      <c r="E81" s="13"/>
      <c r="F81" s="13"/>
      <c r="G81" s="13"/>
      <c r="H81" s="40"/>
      <c r="I81" s="13"/>
      <c r="J81" s="13"/>
      <c r="K81" s="13"/>
    </row>
    <row r="82" spans="1:11" ht="13.5" customHeight="1" x14ac:dyDescent="0.3">
      <c r="A82" s="18"/>
      <c r="B82" s="13"/>
      <c r="C82" s="13"/>
      <c r="D82" s="13"/>
      <c r="E82" s="13"/>
      <c r="F82" s="13"/>
      <c r="G82" s="13"/>
      <c r="H82" s="40"/>
      <c r="I82" s="13"/>
      <c r="J82" s="13"/>
      <c r="K82" s="13"/>
    </row>
    <row r="83" spans="1:11" ht="13.5" customHeight="1" x14ac:dyDescent="0.3">
      <c r="A83" s="18"/>
      <c r="B83" s="13"/>
      <c r="C83" s="13"/>
      <c r="D83" s="13"/>
      <c r="E83" s="13"/>
      <c r="F83" s="13"/>
      <c r="G83" s="13"/>
      <c r="H83" s="40"/>
      <c r="I83" s="13"/>
      <c r="J83" s="13"/>
      <c r="K83" s="13"/>
    </row>
    <row r="84" spans="1:11" ht="13.5" customHeight="1" x14ac:dyDescent="0.3">
      <c r="A84" s="18"/>
      <c r="B84" s="13"/>
      <c r="C84" s="13"/>
      <c r="D84" s="13"/>
      <c r="E84" s="13"/>
      <c r="F84" s="13"/>
      <c r="G84" s="13"/>
      <c r="H84" s="40"/>
      <c r="I84" s="13"/>
      <c r="J84" s="13"/>
      <c r="K84" s="13"/>
    </row>
    <row r="85" spans="1:11" ht="13.5" customHeight="1" x14ac:dyDescent="0.3">
      <c r="A85" s="18"/>
      <c r="B85" s="13"/>
      <c r="C85" s="13"/>
      <c r="D85" s="13"/>
      <c r="E85" s="13"/>
      <c r="F85" s="13"/>
      <c r="G85" s="13"/>
      <c r="H85" s="40"/>
      <c r="I85" s="13"/>
      <c r="J85" s="13"/>
      <c r="K85" s="13"/>
    </row>
    <row r="86" spans="1:11" ht="13.5" customHeight="1" x14ac:dyDescent="0.3">
      <c r="A86" s="18"/>
      <c r="B86" s="13"/>
      <c r="C86" s="13"/>
      <c r="D86" s="13"/>
      <c r="E86" s="13"/>
      <c r="F86" s="13"/>
      <c r="G86" s="13"/>
      <c r="H86" s="40"/>
      <c r="I86" s="13"/>
      <c r="J86" s="13"/>
      <c r="K86" s="13"/>
    </row>
    <row r="87" spans="1:11" ht="13.5" customHeight="1" x14ac:dyDescent="0.3">
      <c r="A87" s="18"/>
      <c r="B87" s="13"/>
      <c r="C87" s="13"/>
      <c r="D87" s="13"/>
      <c r="E87" s="13"/>
      <c r="F87" s="13"/>
      <c r="G87" s="13"/>
      <c r="H87" s="40"/>
      <c r="I87" s="13"/>
      <c r="J87" s="13"/>
      <c r="K87" s="13"/>
    </row>
    <row r="88" spans="1:11" ht="13.5" customHeight="1" x14ac:dyDescent="0.3">
      <c r="A88" s="18"/>
      <c r="B88" s="13"/>
      <c r="C88" s="13"/>
      <c r="D88" s="13"/>
      <c r="E88" s="13"/>
      <c r="F88" s="13"/>
      <c r="G88" s="13"/>
      <c r="H88" s="40"/>
      <c r="I88" s="13"/>
      <c r="J88" s="13"/>
      <c r="K88" s="13"/>
    </row>
    <row r="89" spans="1:11" ht="13.5" customHeight="1" x14ac:dyDescent="0.3">
      <c r="A89" s="18"/>
      <c r="B89" s="13"/>
      <c r="C89" s="13"/>
      <c r="D89" s="13"/>
      <c r="E89" s="13"/>
      <c r="F89" s="13"/>
      <c r="G89" s="13"/>
      <c r="H89" s="40"/>
      <c r="I89" s="13"/>
      <c r="J89" s="13"/>
      <c r="K89" s="13"/>
    </row>
    <row r="90" spans="1:11" ht="13.5" customHeight="1" x14ac:dyDescent="0.3">
      <c r="A90" s="18"/>
      <c r="B90" s="13"/>
      <c r="C90" s="13"/>
      <c r="D90" s="13"/>
      <c r="E90" s="13"/>
      <c r="F90" s="13"/>
      <c r="G90" s="13"/>
      <c r="H90" s="40"/>
      <c r="I90" s="13"/>
      <c r="J90" s="13"/>
      <c r="K90" s="13"/>
    </row>
    <row r="91" spans="1:11" ht="13.5" customHeight="1" x14ac:dyDescent="0.3">
      <c r="A91" s="18"/>
      <c r="B91" s="13"/>
      <c r="C91" s="13"/>
      <c r="D91" s="13"/>
      <c r="E91" s="13"/>
      <c r="F91" s="13"/>
      <c r="G91" s="13"/>
      <c r="H91" s="40"/>
      <c r="I91" s="13"/>
      <c r="J91" s="13"/>
      <c r="K91" s="13"/>
    </row>
    <row r="92" spans="1:11" ht="13.5" customHeight="1" x14ac:dyDescent="0.3">
      <c r="A92" s="18"/>
      <c r="B92" s="13"/>
      <c r="C92" s="13"/>
      <c r="D92" s="13"/>
      <c r="E92" s="13"/>
      <c r="F92" s="13"/>
      <c r="G92" s="13"/>
      <c r="H92" s="40"/>
      <c r="I92" s="13"/>
      <c r="J92" s="13"/>
      <c r="K92" s="13"/>
    </row>
    <row r="93" spans="1:11" ht="13.5" customHeight="1" x14ac:dyDescent="0.3">
      <c r="A93" s="18"/>
      <c r="B93" s="13"/>
      <c r="C93" s="13"/>
      <c r="D93" s="13"/>
      <c r="E93" s="13"/>
      <c r="F93" s="13"/>
      <c r="G93" s="13"/>
      <c r="H93" s="40"/>
      <c r="I93" s="13"/>
      <c r="J93" s="13"/>
      <c r="K93" s="13"/>
    </row>
    <row r="94" spans="1:11" ht="13.5" customHeight="1" x14ac:dyDescent="0.3">
      <c r="A94" s="18"/>
      <c r="B94" s="13"/>
      <c r="C94" s="13"/>
      <c r="D94" s="13"/>
      <c r="E94" s="13"/>
      <c r="F94" s="13"/>
      <c r="G94" s="13"/>
      <c r="H94" s="40"/>
      <c r="I94" s="13"/>
      <c r="J94" s="13"/>
      <c r="K94" s="13"/>
    </row>
    <row r="95" spans="1:11" ht="13.5" customHeight="1" x14ac:dyDescent="0.3">
      <c r="A95" s="18"/>
      <c r="B95" s="13"/>
      <c r="C95" s="13"/>
      <c r="D95" s="13"/>
      <c r="E95" s="13"/>
      <c r="F95" s="13"/>
      <c r="G95" s="13"/>
      <c r="H95" s="40"/>
      <c r="I95" s="13"/>
      <c r="J95" s="13"/>
      <c r="K95" s="13"/>
    </row>
    <row r="96" spans="1:11" ht="13.5" customHeight="1" x14ac:dyDescent="0.3">
      <c r="A96" s="18"/>
      <c r="B96" s="13"/>
      <c r="C96" s="13"/>
      <c r="D96" s="13"/>
      <c r="E96" s="13"/>
      <c r="F96" s="13"/>
      <c r="G96" s="13"/>
      <c r="H96" s="40"/>
      <c r="I96" s="13"/>
      <c r="J96" s="13"/>
      <c r="K96" s="13"/>
    </row>
    <row r="97" spans="1:11" ht="13.5" customHeight="1" x14ac:dyDescent="0.3">
      <c r="A97" s="18"/>
      <c r="B97" s="13"/>
      <c r="C97" s="13"/>
      <c r="D97" s="13"/>
      <c r="E97" s="13"/>
      <c r="F97" s="13"/>
      <c r="G97" s="13"/>
      <c r="H97" s="40"/>
      <c r="I97" s="13"/>
      <c r="J97" s="13"/>
      <c r="K97" s="13"/>
    </row>
    <row r="98" spans="1:11" ht="13.5" customHeight="1" x14ac:dyDescent="0.3">
      <c r="A98" s="18"/>
      <c r="B98" s="13"/>
      <c r="C98" s="13"/>
      <c r="D98" s="13"/>
      <c r="E98" s="13"/>
      <c r="F98" s="13"/>
      <c r="G98" s="13"/>
      <c r="H98" s="40"/>
      <c r="I98" s="13"/>
      <c r="J98" s="13"/>
      <c r="K98" s="13"/>
    </row>
    <row r="99" spans="1:11" ht="13.5" customHeight="1" x14ac:dyDescent="0.3">
      <c r="A99" s="18"/>
      <c r="B99" s="13"/>
      <c r="C99" s="13"/>
      <c r="D99" s="13"/>
      <c r="E99" s="13"/>
      <c r="F99" s="13"/>
      <c r="G99" s="13"/>
      <c r="H99" s="40"/>
      <c r="I99" s="13"/>
      <c r="J99" s="13"/>
      <c r="K99" s="13"/>
    </row>
    <row r="100" spans="1:11" ht="13.5" customHeight="1" x14ac:dyDescent="0.3">
      <c r="A100" s="18"/>
      <c r="B100" s="13"/>
      <c r="C100" s="13"/>
      <c r="D100" s="13"/>
      <c r="E100" s="13"/>
      <c r="F100" s="13"/>
      <c r="G100" s="13"/>
      <c r="H100" s="40"/>
      <c r="I100" s="13"/>
      <c r="J100" s="13"/>
      <c r="K100" s="13"/>
    </row>
  </sheetData>
  <mergeCells count="1">
    <mergeCell ref="A1:H1"/>
  </mergeCells>
  <pageMargins left="1.2" right="0.45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96875" defaultRowHeight="15" customHeight="1" x14ac:dyDescent="0.3"/>
  <cols>
    <col min="1" max="1" width="4.8984375" customWidth="1"/>
    <col min="2" max="2" width="14.19921875" customWidth="1"/>
    <col min="3" max="3" width="7.796875" customWidth="1"/>
    <col min="4" max="4" width="9.8984375" customWidth="1"/>
    <col min="5" max="5" width="7.796875" customWidth="1"/>
    <col min="6" max="6" width="9" customWidth="1"/>
    <col min="7" max="14" width="7.796875" customWidth="1"/>
    <col min="15" max="15" width="9.59765625" customWidth="1"/>
    <col min="16" max="19" width="7.796875" customWidth="1"/>
  </cols>
  <sheetData>
    <row r="1" spans="1:19" ht="53.25" customHeight="1" x14ac:dyDescent="0.3">
      <c r="A1" s="582" t="s">
        <v>265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2"/>
    </row>
    <row r="2" spans="1:19" ht="24" customHeight="1" x14ac:dyDescent="0.3">
      <c r="A2" s="31" t="s">
        <v>162</v>
      </c>
      <c r="B2" s="31" t="s">
        <v>266</v>
      </c>
      <c r="C2" s="568" t="s">
        <v>267</v>
      </c>
      <c r="D2" s="567"/>
      <c r="E2" s="565" t="s">
        <v>268</v>
      </c>
      <c r="F2" s="566"/>
      <c r="G2" s="566"/>
      <c r="H2" s="566"/>
      <c r="I2" s="566"/>
      <c r="J2" s="566"/>
      <c r="K2" s="566"/>
      <c r="L2" s="567"/>
      <c r="M2" s="565" t="s">
        <v>269</v>
      </c>
      <c r="N2" s="566"/>
      <c r="O2" s="566"/>
      <c r="P2" s="566"/>
      <c r="Q2" s="566"/>
      <c r="R2" s="567"/>
      <c r="S2" s="2"/>
    </row>
    <row r="3" spans="1:19" ht="12.75" customHeight="1" x14ac:dyDescent="0.3">
      <c r="A3" s="43"/>
      <c r="B3" s="43"/>
      <c r="C3" s="44" t="s">
        <v>270</v>
      </c>
      <c r="D3" s="44" t="s">
        <v>271</v>
      </c>
      <c r="E3" s="44" t="s">
        <v>272</v>
      </c>
      <c r="F3" s="44" t="s">
        <v>273</v>
      </c>
      <c r="G3" s="45" t="s">
        <v>274</v>
      </c>
      <c r="H3" s="45" t="s">
        <v>275</v>
      </c>
      <c r="I3" s="45" t="s">
        <v>276</v>
      </c>
      <c r="J3" s="45" t="s">
        <v>277</v>
      </c>
      <c r="K3" s="45" t="s">
        <v>278</v>
      </c>
      <c r="L3" s="45" t="s">
        <v>279</v>
      </c>
      <c r="M3" s="44" t="s">
        <v>280</v>
      </c>
      <c r="N3" s="44" t="s">
        <v>281</v>
      </c>
      <c r="O3" s="44" t="s">
        <v>282</v>
      </c>
      <c r="P3" s="45" t="s">
        <v>283</v>
      </c>
      <c r="Q3" s="45" t="s">
        <v>284</v>
      </c>
      <c r="R3" s="45" t="s">
        <v>285</v>
      </c>
      <c r="S3" s="2"/>
    </row>
    <row r="4" spans="1:19" ht="12" customHeight="1" x14ac:dyDescent="0.3">
      <c r="A4" s="29">
        <v>1</v>
      </c>
      <c r="B4" s="46" t="s">
        <v>286</v>
      </c>
      <c r="C4" s="47">
        <v>14</v>
      </c>
      <c r="D4" s="47">
        <v>380</v>
      </c>
      <c r="E4" s="47" t="s">
        <v>287</v>
      </c>
      <c r="F4" s="47">
        <v>409</v>
      </c>
      <c r="G4" s="47" t="s">
        <v>288</v>
      </c>
      <c r="H4" s="47" t="s">
        <v>289</v>
      </c>
      <c r="I4" s="47" t="s">
        <v>290</v>
      </c>
      <c r="J4" s="47" t="s">
        <v>291</v>
      </c>
      <c r="K4" s="47" t="s">
        <v>292</v>
      </c>
      <c r="L4" s="47">
        <v>0</v>
      </c>
      <c r="M4" s="47" t="s">
        <v>293</v>
      </c>
      <c r="N4" s="47" t="s">
        <v>294</v>
      </c>
      <c r="O4" s="47" t="s">
        <v>295</v>
      </c>
      <c r="P4" s="47" t="s">
        <v>296</v>
      </c>
      <c r="Q4" s="47" t="s">
        <v>297</v>
      </c>
      <c r="R4" s="47" t="s">
        <v>298</v>
      </c>
      <c r="S4" s="48" t="s">
        <v>299</v>
      </c>
    </row>
    <row r="5" spans="1:19" ht="12" customHeight="1" x14ac:dyDescent="0.3">
      <c r="A5" s="29">
        <v>2</v>
      </c>
      <c r="B5" s="46" t="s">
        <v>300</v>
      </c>
      <c r="C5" s="47">
        <v>18</v>
      </c>
      <c r="D5" s="47">
        <v>400</v>
      </c>
      <c r="E5" s="47" t="s">
        <v>287</v>
      </c>
      <c r="F5" s="47" t="s">
        <v>301</v>
      </c>
      <c r="G5" s="47" t="s">
        <v>302</v>
      </c>
      <c r="H5" s="47" t="s">
        <v>303</v>
      </c>
      <c r="I5" s="47" t="s">
        <v>304</v>
      </c>
      <c r="J5" s="47" t="s">
        <v>305</v>
      </c>
      <c r="K5" s="47">
        <v>0</v>
      </c>
      <c r="L5" s="47">
        <v>0</v>
      </c>
      <c r="M5" s="47" t="s">
        <v>306</v>
      </c>
      <c r="N5" s="47" t="s">
        <v>307</v>
      </c>
      <c r="O5" s="47" t="s">
        <v>308</v>
      </c>
      <c r="P5" s="47" t="s">
        <v>309</v>
      </c>
      <c r="Q5" s="47" t="s">
        <v>310</v>
      </c>
      <c r="R5" s="47" t="s">
        <v>311</v>
      </c>
      <c r="S5" s="2" t="s">
        <v>312</v>
      </c>
    </row>
    <row r="6" spans="1:19" ht="12" customHeight="1" x14ac:dyDescent="0.3">
      <c r="A6" s="29">
        <v>3</v>
      </c>
      <c r="B6" s="46" t="s">
        <v>313</v>
      </c>
      <c r="C6" s="47">
        <v>15</v>
      </c>
      <c r="D6" s="47">
        <v>375</v>
      </c>
      <c r="E6" s="47" t="s">
        <v>314</v>
      </c>
      <c r="F6" s="47" t="s">
        <v>315</v>
      </c>
      <c r="G6" s="47" t="s">
        <v>316</v>
      </c>
      <c r="H6" s="47">
        <v>0</v>
      </c>
      <c r="I6" s="47" t="s">
        <v>317</v>
      </c>
      <c r="J6" s="47" t="s">
        <v>318</v>
      </c>
      <c r="K6" s="47" t="s">
        <v>319</v>
      </c>
      <c r="L6" s="47">
        <v>0</v>
      </c>
      <c r="M6" s="47" t="s">
        <v>320</v>
      </c>
      <c r="N6" s="47" t="s">
        <v>321</v>
      </c>
      <c r="O6" s="47" t="s">
        <v>322</v>
      </c>
      <c r="P6" s="47" t="s">
        <v>323</v>
      </c>
      <c r="Q6" s="47" t="s">
        <v>324</v>
      </c>
      <c r="R6" s="47" t="s">
        <v>325</v>
      </c>
      <c r="S6" s="2" t="s">
        <v>326</v>
      </c>
    </row>
    <row r="7" spans="1:19" ht="12" customHeight="1" x14ac:dyDescent="0.3">
      <c r="A7" s="29">
        <v>4</v>
      </c>
      <c r="B7" s="46" t="s">
        <v>327</v>
      </c>
      <c r="C7" s="47">
        <v>16</v>
      </c>
      <c r="D7" s="47">
        <v>450</v>
      </c>
      <c r="E7" s="47" t="s">
        <v>328</v>
      </c>
      <c r="F7" s="47" t="s">
        <v>329</v>
      </c>
      <c r="G7" s="47" t="s">
        <v>330</v>
      </c>
      <c r="H7" s="47" t="s">
        <v>331</v>
      </c>
      <c r="I7" s="47" t="s">
        <v>317</v>
      </c>
      <c r="J7" s="47" t="s">
        <v>332</v>
      </c>
      <c r="K7" s="47" t="s">
        <v>333</v>
      </c>
      <c r="L7" s="47">
        <v>1</v>
      </c>
      <c r="M7" s="47" t="s">
        <v>334</v>
      </c>
      <c r="N7" s="47" t="s">
        <v>335</v>
      </c>
      <c r="O7" s="47" t="s">
        <v>336</v>
      </c>
      <c r="P7" s="47" t="s">
        <v>337</v>
      </c>
      <c r="Q7" s="47" t="s">
        <v>338</v>
      </c>
      <c r="R7" s="47" t="s">
        <v>339</v>
      </c>
      <c r="S7" s="2"/>
    </row>
    <row r="8" spans="1:19" ht="12" customHeight="1" x14ac:dyDescent="0.3">
      <c r="A8" s="29">
        <v>5</v>
      </c>
      <c r="B8" s="46" t="s">
        <v>340</v>
      </c>
      <c r="C8" s="47">
        <v>0</v>
      </c>
      <c r="D8" s="47">
        <v>0</v>
      </c>
      <c r="E8" s="47" t="s">
        <v>341</v>
      </c>
      <c r="F8" s="47">
        <v>0</v>
      </c>
      <c r="G8" s="47" t="s">
        <v>341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 t="s">
        <v>342</v>
      </c>
      <c r="N8" s="47" t="s">
        <v>343</v>
      </c>
      <c r="O8" s="47" t="s">
        <v>344</v>
      </c>
      <c r="P8" s="47" t="s">
        <v>345</v>
      </c>
      <c r="Q8" s="47" t="s">
        <v>346</v>
      </c>
      <c r="R8" s="47" t="s">
        <v>347</v>
      </c>
      <c r="S8" s="2"/>
    </row>
    <row r="9" spans="1:19" ht="12" customHeight="1" x14ac:dyDescent="0.3">
      <c r="A9" s="29">
        <v>6</v>
      </c>
      <c r="B9" s="46" t="s">
        <v>348</v>
      </c>
      <c r="C9" s="47">
        <v>20</v>
      </c>
      <c r="D9" s="47">
        <v>450</v>
      </c>
      <c r="E9" s="47" t="s">
        <v>349</v>
      </c>
      <c r="F9" s="47" t="s">
        <v>350</v>
      </c>
      <c r="G9" s="47" t="s">
        <v>351</v>
      </c>
      <c r="H9" s="47" t="s">
        <v>291</v>
      </c>
      <c r="I9" s="47" t="s">
        <v>352</v>
      </c>
      <c r="J9" s="47" t="s">
        <v>353</v>
      </c>
      <c r="K9" s="47" t="s">
        <v>354</v>
      </c>
      <c r="L9" s="47" t="s">
        <v>355</v>
      </c>
      <c r="M9" s="47" t="s">
        <v>356</v>
      </c>
      <c r="N9" s="47" t="s">
        <v>357</v>
      </c>
      <c r="O9" s="47" t="s">
        <v>358</v>
      </c>
      <c r="P9" s="47" t="s">
        <v>359</v>
      </c>
      <c r="Q9" s="47" t="s">
        <v>360</v>
      </c>
      <c r="R9" s="47" t="s">
        <v>361</v>
      </c>
      <c r="S9" s="2"/>
    </row>
    <row r="10" spans="1:19" ht="12" customHeight="1" x14ac:dyDescent="0.3">
      <c r="A10" s="29">
        <v>7</v>
      </c>
      <c r="B10" s="46" t="s">
        <v>362</v>
      </c>
      <c r="C10" s="47">
        <v>17</v>
      </c>
      <c r="D10" s="47">
        <v>500</v>
      </c>
      <c r="E10" s="47" t="s">
        <v>328</v>
      </c>
      <c r="F10" s="47" t="s">
        <v>363</v>
      </c>
      <c r="G10" s="47" t="s">
        <v>364</v>
      </c>
      <c r="H10" s="47" t="s">
        <v>365</v>
      </c>
      <c r="I10" s="47" t="s">
        <v>366</v>
      </c>
      <c r="J10" s="47" t="s">
        <v>367</v>
      </c>
      <c r="K10" s="47" t="s">
        <v>368</v>
      </c>
      <c r="L10" s="47" t="s">
        <v>369</v>
      </c>
      <c r="M10" s="47" t="s">
        <v>370</v>
      </c>
      <c r="N10" s="47" t="s">
        <v>371</v>
      </c>
      <c r="O10" s="47" t="s">
        <v>372</v>
      </c>
      <c r="P10" s="47" t="s">
        <v>373</v>
      </c>
      <c r="Q10" s="47" t="s">
        <v>374</v>
      </c>
      <c r="R10" s="47" t="s">
        <v>375</v>
      </c>
      <c r="S10" s="2"/>
    </row>
    <row r="11" spans="1:19" ht="12" customHeight="1" x14ac:dyDescent="0.3">
      <c r="A11" s="29">
        <v>8</v>
      </c>
      <c r="B11" s="46" t="s">
        <v>376</v>
      </c>
      <c r="C11" s="47">
        <v>14</v>
      </c>
      <c r="D11" s="47">
        <v>400</v>
      </c>
      <c r="E11" s="47" t="s">
        <v>377</v>
      </c>
      <c r="F11" s="47" t="s">
        <v>378</v>
      </c>
      <c r="G11" s="47" t="s">
        <v>379</v>
      </c>
      <c r="H11" s="47" t="s">
        <v>380</v>
      </c>
      <c r="I11" s="47" t="s">
        <v>381</v>
      </c>
      <c r="J11" s="47" t="s">
        <v>382</v>
      </c>
      <c r="K11" s="47" t="s">
        <v>383</v>
      </c>
      <c r="L11" s="47" t="s">
        <v>384</v>
      </c>
      <c r="M11" s="47" t="s">
        <v>298</v>
      </c>
      <c r="N11" s="47" t="s">
        <v>385</v>
      </c>
      <c r="O11" s="47" t="s">
        <v>386</v>
      </c>
      <c r="P11" s="47" t="s">
        <v>387</v>
      </c>
      <c r="Q11" s="47" t="s">
        <v>388</v>
      </c>
      <c r="R11" s="47" t="s">
        <v>287</v>
      </c>
      <c r="S11" s="2"/>
    </row>
    <row r="12" spans="1:19" ht="12" customHeight="1" x14ac:dyDescent="0.3">
      <c r="A12" s="29">
        <v>9</v>
      </c>
      <c r="B12" s="46" t="s">
        <v>389</v>
      </c>
      <c r="C12" s="47">
        <v>16</v>
      </c>
      <c r="D12" s="47">
        <v>450</v>
      </c>
      <c r="E12" s="47" t="s">
        <v>390</v>
      </c>
      <c r="F12" s="47" t="s">
        <v>391</v>
      </c>
      <c r="G12" s="47" t="s">
        <v>392</v>
      </c>
      <c r="H12" s="47" t="s">
        <v>289</v>
      </c>
      <c r="I12" s="47" t="s">
        <v>381</v>
      </c>
      <c r="J12" s="47" t="s">
        <v>393</v>
      </c>
      <c r="K12" s="47" t="s">
        <v>334</v>
      </c>
      <c r="L12" s="47" t="s">
        <v>377</v>
      </c>
      <c r="M12" s="47" t="s">
        <v>394</v>
      </c>
      <c r="N12" s="47" t="s">
        <v>395</v>
      </c>
      <c r="O12" s="47" t="s">
        <v>396</v>
      </c>
      <c r="P12" s="47" t="s">
        <v>397</v>
      </c>
      <c r="Q12" s="47" t="s">
        <v>398</v>
      </c>
      <c r="R12" s="47" t="s">
        <v>320</v>
      </c>
      <c r="S12" s="2"/>
    </row>
    <row r="13" spans="1:19" ht="12" customHeight="1" x14ac:dyDescent="0.3">
      <c r="A13" s="29">
        <v>10</v>
      </c>
      <c r="B13" s="46" t="s">
        <v>399</v>
      </c>
      <c r="C13" s="47">
        <v>18</v>
      </c>
      <c r="D13" s="47">
        <v>450</v>
      </c>
      <c r="E13" s="47" t="s">
        <v>400</v>
      </c>
      <c r="F13" s="47" t="s">
        <v>401</v>
      </c>
      <c r="G13" s="47" t="s">
        <v>402</v>
      </c>
      <c r="H13" s="47" t="s">
        <v>403</v>
      </c>
      <c r="I13" s="47" t="s">
        <v>404</v>
      </c>
      <c r="J13" s="47" t="s">
        <v>405</v>
      </c>
      <c r="K13" s="47" t="s">
        <v>406</v>
      </c>
      <c r="L13" s="47" t="s">
        <v>407</v>
      </c>
      <c r="M13" s="47" t="s">
        <v>408</v>
      </c>
      <c r="N13" s="47" t="s">
        <v>409</v>
      </c>
      <c r="O13" s="47" t="s">
        <v>410</v>
      </c>
      <c r="P13" s="47" t="s">
        <v>411</v>
      </c>
      <c r="Q13" s="47" t="s">
        <v>412</v>
      </c>
      <c r="R13" s="47" t="s">
        <v>413</v>
      </c>
      <c r="S13" s="2"/>
    </row>
    <row r="14" spans="1:19" ht="12" customHeight="1" x14ac:dyDescent="0.3">
      <c r="A14" s="29">
        <v>11</v>
      </c>
      <c r="B14" s="46" t="s">
        <v>414</v>
      </c>
      <c r="C14" s="47">
        <v>15</v>
      </c>
      <c r="D14" s="47">
        <v>450</v>
      </c>
      <c r="E14" s="47" t="s">
        <v>390</v>
      </c>
      <c r="F14" s="47" t="s">
        <v>301</v>
      </c>
      <c r="G14" s="47" t="s">
        <v>415</v>
      </c>
      <c r="H14" s="47">
        <v>0</v>
      </c>
      <c r="I14" s="47" t="s">
        <v>416</v>
      </c>
      <c r="J14" s="47" t="s">
        <v>365</v>
      </c>
      <c r="K14" s="47" t="s">
        <v>417</v>
      </c>
      <c r="L14" s="47" t="s">
        <v>349</v>
      </c>
      <c r="M14" s="47" t="s">
        <v>418</v>
      </c>
      <c r="N14" s="47" t="s">
        <v>419</v>
      </c>
      <c r="O14" s="47" t="s">
        <v>420</v>
      </c>
      <c r="P14" s="47" t="s">
        <v>421</v>
      </c>
      <c r="Q14" s="47" t="s">
        <v>422</v>
      </c>
      <c r="R14" s="47" t="s">
        <v>423</v>
      </c>
      <c r="S14" s="2"/>
    </row>
    <row r="15" spans="1:19" ht="12" customHeight="1" x14ac:dyDescent="0.3">
      <c r="A15" s="29">
        <v>12</v>
      </c>
      <c r="B15" s="46" t="s">
        <v>424</v>
      </c>
      <c r="C15" s="47">
        <v>16</v>
      </c>
      <c r="D15" s="47">
        <v>300</v>
      </c>
      <c r="E15" s="47" t="s">
        <v>425</v>
      </c>
      <c r="F15" s="47" t="s">
        <v>426</v>
      </c>
      <c r="G15" s="47" t="s">
        <v>427</v>
      </c>
      <c r="H15" s="47" t="s">
        <v>428</v>
      </c>
      <c r="I15" s="47" t="s">
        <v>429</v>
      </c>
      <c r="J15" s="47" t="s">
        <v>430</v>
      </c>
      <c r="K15" s="47" t="s">
        <v>431</v>
      </c>
      <c r="L15" s="47" t="s">
        <v>331</v>
      </c>
      <c r="M15" s="47" t="s">
        <v>432</v>
      </c>
      <c r="N15" s="47" t="s">
        <v>433</v>
      </c>
      <c r="O15" s="47" t="s">
        <v>434</v>
      </c>
      <c r="P15" s="47" t="s">
        <v>435</v>
      </c>
      <c r="Q15" s="47" t="s">
        <v>436</v>
      </c>
      <c r="R15" s="47" t="s">
        <v>437</v>
      </c>
      <c r="S15" s="2"/>
    </row>
    <row r="16" spans="1:19" ht="12" customHeight="1" x14ac:dyDescent="0.3">
      <c r="A16" s="29">
        <v>13</v>
      </c>
      <c r="B16" s="46" t="s">
        <v>438</v>
      </c>
      <c r="C16" s="47">
        <v>15</v>
      </c>
      <c r="D16" s="47">
        <v>400</v>
      </c>
      <c r="E16" s="47" t="s">
        <v>390</v>
      </c>
      <c r="F16" s="47" t="s">
        <v>439</v>
      </c>
      <c r="G16" s="47" t="s">
        <v>440</v>
      </c>
      <c r="H16" s="47" t="s">
        <v>441</v>
      </c>
      <c r="I16" s="47" t="s">
        <v>442</v>
      </c>
      <c r="J16" s="47" t="s">
        <v>384</v>
      </c>
      <c r="K16" s="47" t="s">
        <v>443</v>
      </c>
      <c r="L16" s="47" t="s">
        <v>349</v>
      </c>
      <c r="M16" s="47" t="s">
        <v>361</v>
      </c>
      <c r="N16" s="47" t="s">
        <v>444</v>
      </c>
      <c r="O16" s="47" t="s">
        <v>445</v>
      </c>
      <c r="P16" s="47" t="s">
        <v>446</v>
      </c>
      <c r="Q16" s="47" t="s">
        <v>447</v>
      </c>
      <c r="R16" s="47" t="s">
        <v>448</v>
      </c>
      <c r="S16" s="2"/>
    </row>
    <row r="17" spans="1:19" ht="12" customHeight="1" x14ac:dyDescent="0.3">
      <c r="A17" s="29">
        <v>14</v>
      </c>
      <c r="B17" s="46" t="s">
        <v>449</v>
      </c>
      <c r="C17" s="47">
        <v>17</v>
      </c>
      <c r="D17" s="47">
        <v>450</v>
      </c>
      <c r="E17" s="47" t="s">
        <v>328</v>
      </c>
      <c r="F17" s="47" t="s">
        <v>450</v>
      </c>
      <c r="G17" s="47" t="s">
        <v>451</v>
      </c>
      <c r="H17" s="47">
        <v>0</v>
      </c>
      <c r="I17" s="47" t="s">
        <v>413</v>
      </c>
      <c r="J17" s="47" t="s">
        <v>452</v>
      </c>
      <c r="K17" s="47" t="s">
        <v>453</v>
      </c>
      <c r="L17" s="47" t="s">
        <v>349</v>
      </c>
      <c r="M17" s="47" t="s">
        <v>454</v>
      </c>
      <c r="N17" s="47" t="s">
        <v>455</v>
      </c>
      <c r="O17" s="47" t="s">
        <v>456</v>
      </c>
      <c r="P17" s="47" t="s">
        <v>457</v>
      </c>
      <c r="Q17" s="47" t="s">
        <v>458</v>
      </c>
      <c r="R17" s="47" t="s">
        <v>314</v>
      </c>
      <c r="S17" s="2"/>
    </row>
    <row r="18" spans="1:19" ht="12" customHeight="1" x14ac:dyDescent="0.3">
      <c r="A18" s="29">
        <v>15</v>
      </c>
      <c r="B18" s="46" t="s">
        <v>459</v>
      </c>
      <c r="C18" s="47">
        <v>15</v>
      </c>
      <c r="D18" s="47">
        <v>375</v>
      </c>
      <c r="E18" s="47" t="s">
        <v>425</v>
      </c>
      <c r="F18" s="47" t="s">
        <v>460</v>
      </c>
      <c r="G18" s="47" t="s">
        <v>461</v>
      </c>
      <c r="H18" s="47" t="s">
        <v>462</v>
      </c>
      <c r="I18" s="47" t="s">
        <v>463</v>
      </c>
      <c r="J18" s="47" t="s">
        <v>464</v>
      </c>
      <c r="K18" s="47" t="s">
        <v>465</v>
      </c>
      <c r="L18" s="47">
        <v>0</v>
      </c>
      <c r="M18" s="47" t="s">
        <v>466</v>
      </c>
      <c r="N18" s="47" t="s">
        <v>467</v>
      </c>
      <c r="O18" s="47" t="s">
        <v>468</v>
      </c>
      <c r="P18" s="47" t="s">
        <v>469</v>
      </c>
      <c r="Q18" s="47" t="s">
        <v>470</v>
      </c>
      <c r="R18" s="47" t="s">
        <v>471</v>
      </c>
      <c r="S18" s="2"/>
    </row>
    <row r="19" spans="1:19" ht="12" customHeight="1" x14ac:dyDescent="0.3">
      <c r="A19" s="29">
        <v>16</v>
      </c>
      <c r="B19" s="46" t="s">
        <v>472</v>
      </c>
      <c r="C19" s="47">
        <v>15</v>
      </c>
      <c r="D19" s="47">
        <v>450</v>
      </c>
      <c r="E19" s="47" t="s">
        <v>377</v>
      </c>
      <c r="F19" s="47" t="s">
        <v>473</v>
      </c>
      <c r="G19" s="47" t="s">
        <v>474</v>
      </c>
      <c r="H19" s="47" t="s">
        <v>475</v>
      </c>
      <c r="I19" s="47" t="s">
        <v>384</v>
      </c>
      <c r="J19" s="47" t="s">
        <v>369</v>
      </c>
      <c r="K19" s="47" t="s">
        <v>476</v>
      </c>
      <c r="L19" s="47" t="s">
        <v>331</v>
      </c>
      <c r="M19" s="47" t="s">
        <v>370</v>
      </c>
      <c r="N19" s="47" t="s">
        <v>477</v>
      </c>
      <c r="O19" s="47" t="s">
        <v>478</v>
      </c>
      <c r="P19" s="47" t="s">
        <v>479</v>
      </c>
      <c r="Q19" s="47" t="s">
        <v>480</v>
      </c>
      <c r="R19" s="47" t="s">
        <v>481</v>
      </c>
      <c r="S19" s="2"/>
    </row>
    <row r="20" spans="1:19" ht="12" customHeight="1" x14ac:dyDescent="0.3">
      <c r="A20" s="29">
        <v>17</v>
      </c>
      <c r="B20" s="46" t="s">
        <v>482</v>
      </c>
      <c r="C20" s="47">
        <v>15</v>
      </c>
      <c r="D20" s="47">
        <v>450</v>
      </c>
      <c r="E20" s="47" t="s">
        <v>390</v>
      </c>
      <c r="F20" s="47" t="s">
        <v>483</v>
      </c>
      <c r="G20" s="47" t="s">
        <v>484</v>
      </c>
      <c r="H20" s="47" t="s">
        <v>485</v>
      </c>
      <c r="I20" s="47" t="s">
        <v>333</v>
      </c>
      <c r="J20" s="47" t="s">
        <v>292</v>
      </c>
      <c r="K20" s="47" t="s">
        <v>486</v>
      </c>
      <c r="L20" s="47" t="s">
        <v>317</v>
      </c>
      <c r="M20" s="47" t="s">
        <v>487</v>
      </c>
      <c r="N20" s="47" t="s">
        <v>488</v>
      </c>
      <c r="O20" s="47" t="s">
        <v>489</v>
      </c>
      <c r="P20" s="47" t="s">
        <v>490</v>
      </c>
      <c r="Q20" s="47" t="s">
        <v>491</v>
      </c>
      <c r="R20" s="47" t="s">
        <v>492</v>
      </c>
      <c r="S20" s="2"/>
    </row>
    <row r="21" spans="1:19" ht="12" customHeight="1" x14ac:dyDescent="0.3">
      <c r="A21" s="29">
        <v>18</v>
      </c>
      <c r="B21" s="46" t="s">
        <v>493</v>
      </c>
      <c r="C21" s="47">
        <v>17</v>
      </c>
      <c r="D21" s="47">
        <v>325</v>
      </c>
      <c r="E21" s="47" t="s">
        <v>425</v>
      </c>
      <c r="F21" s="47" t="s">
        <v>494</v>
      </c>
      <c r="G21" s="47" t="s">
        <v>495</v>
      </c>
      <c r="H21" s="47" t="s">
        <v>496</v>
      </c>
      <c r="I21" s="47" t="s">
        <v>497</v>
      </c>
      <c r="J21" s="47">
        <v>0</v>
      </c>
      <c r="K21" s="47" t="s">
        <v>475</v>
      </c>
      <c r="L21" s="47" t="s">
        <v>365</v>
      </c>
      <c r="M21" s="47" t="s">
        <v>498</v>
      </c>
      <c r="N21" s="47" t="s">
        <v>499</v>
      </c>
      <c r="O21" s="47" t="s">
        <v>500</v>
      </c>
      <c r="P21" s="47" t="s">
        <v>501</v>
      </c>
      <c r="Q21" s="47" t="s">
        <v>502</v>
      </c>
      <c r="R21" s="47" t="s">
        <v>503</v>
      </c>
      <c r="S21" s="2"/>
    </row>
    <row r="22" spans="1:19" ht="12" customHeight="1" x14ac:dyDescent="0.3">
      <c r="A22" s="29">
        <v>19</v>
      </c>
      <c r="B22" s="46" t="s">
        <v>504</v>
      </c>
      <c r="C22" s="47">
        <v>12</v>
      </c>
      <c r="D22" s="47">
        <v>375</v>
      </c>
      <c r="E22" s="47" t="s">
        <v>314</v>
      </c>
      <c r="F22" s="47" t="s">
        <v>505</v>
      </c>
      <c r="G22" s="47" t="s">
        <v>506</v>
      </c>
      <c r="H22" s="47">
        <v>0</v>
      </c>
      <c r="I22" s="47" t="s">
        <v>428</v>
      </c>
      <c r="J22" s="47" t="s">
        <v>507</v>
      </c>
      <c r="K22" s="47" t="s">
        <v>508</v>
      </c>
      <c r="L22" s="47">
        <v>0</v>
      </c>
      <c r="M22" s="47" t="s">
        <v>509</v>
      </c>
      <c r="N22" s="47" t="s">
        <v>510</v>
      </c>
      <c r="O22" s="47" t="s">
        <v>511</v>
      </c>
      <c r="P22" s="47" t="s">
        <v>512</v>
      </c>
      <c r="Q22" s="47" t="s">
        <v>513</v>
      </c>
      <c r="R22" s="47" t="s">
        <v>514</v>
      </c>
      <c r="S22" s="2"/>
    </row>
    <row r="23" spans="1:19" ht="12" customHeight="1" x14ac:dyDescent="0.3">
      <c r="A23" s="29">
        <v>20</v>
      </c>
      <c r="B23" s="46" t="s">
        <v>515</v>
      </c>
      <c r="C23" s="47">
        <v>15</v>
      </c>
      <c r="D23" s="47">
        <v>450</v>
      </c>
      <c r="E23" s="47" t="s">
        <v>390</v>
      </c>
      <c r="F23" s="47" t="s">
        <v>516</v>
      </c>
      <c r="G23" s="47" t="s">
        <v>517</v>
      </c>
      <c r="H23" s="47" t="s">
        <v>452</v>
      </c>
      <c r="I23" s="47" t="s">
        <v>349</v>
      </c>
      <c r="J23" s="47" t="s">
        <v>518</v>
      </c>
      <c r="K23" s="47" t="s">
        <v>290</v>
      </c>
      <c r="L23" s="47">
        <v>0</v>
      </c>
      <c r="M23" s="47" t="s">
        <v>519</v>
      </c>
      <c r="N23" s="47" t="s">
        <v>520</v>
      </c>
      <c r="O23" s="47" t="s">
        <v>521</v>
      </c>
      <c r="P23" s="47" t="s">
        <v>522</v>
      </c>
      <c r="Q23" s="47" t="s">
        <v>523</v>
      </c>
      <c r="R23" s="47" t="s">
        <v>524</v>
      </c>
      <c r="S23" s="2"/>
    </row>
    <row r="24" spans="1:19" ht="12" customHeight="1" x14ac:dyDescent="0.3">
      <c r="A24" s="29">
        <v>21</v>
      </c>
      <c r="B24" s="46" t="s">
        <v>525</v>
      </c>
      <c r="C24" s="47">
        <v>20</v>
      </c>
      <c r="D24" s="47">
        <v>450</v>
      </c>
      <c r="E24" s="47" t="s">
        <v>328</v>
      </c>
      <c r="F24" s="47" t="s">
        <v>526</v>
      </c>
      <c r="G24" s="47" t="s">
        <v>527</v>
      </c>
      <c r="H24" s="47" t="s">
        <v>528</v>
      </c>
      <c r="I24" s="47" t="s">
        <v>529</v>
      </c>
      <c r="J24" s="47" t="s">
        <v>530</v>
      </c>
      <c r="K24" s="47" t="s">
        <v>464</v>
      </c>
      <c r="L24" s="47" t="s">
        <v>531</v>
      </c>
      <c r="M24" s="47" t="s">
        <v>532</v>
      </c>
      <c r="N24" s="47" t="s">
        <v>533</v>
      </c>
      <c r="O24" s="47" t="s">
        <v>534</v>
      </c>
      <c r="P24" s="47" t="s">
        <v>535</v>
      </c>
      <c r="Q24" s="47" t="s">
        <v>345</v>
      </c>
      <c r="R24" s="47" t="s">
        <v>536</v>
      </c>
      <c r="S24" s="2"/>
    </row>
    <row r="25" spans="1:19" ht="12" customHeight="1" x14ac:dyDescent="0.3">
      <c r="A25" s="29">
        <v>22</v>
      </c>
      <c r="B25" s="46" t="s">
        <v>537</v>
      </c>
      <c r="C25" s="47">
        <v>14</v>
      </c>
      <c r="D25" s="47">
        <v>350</v>
      </c>
      <c r="E25" s="47" t="s">
        <v>390</v>
      </c>
      <c r="F25" s="47" t="s">
        <v>538</v>
      </c>
      <c r="G25" s="47" t="s">
        <v>539</v>
      </c>
      <c r="H25" s="47">
        <v>0</v>
      </c>
      <c r="I25" s="47" t="s">
        <v>475</v>
      </c>
      <c r="J25" s="47" t="s">
        <v>540</v>
      </c>
      <c r="K25" s="47" t="s">
        <v>541</v>
      </c>
      <c r="L25" s="47" t="s">
        <v>304</v>
      </c>
      <c r="M25" s="47" t="s">
        <v>542</v>
      </c>
      <c r="N25" s="47" t="s">
        <v>543</v>
      </c>
      <c r="O25" s="47" t="s">
        <v>544</v>
      </c>
      <c r="P25" s="47" t="s">
        <v>545</v>
      </c>
      <c r="Q25" s="47" t="s">
        <v>546</v>
      </c>
      <c r="R25" s="47" t="s">
        <v>331</v>
      </c>
      <c r="S25" s="2"/>
    </row>
    <row r="26" spans="1:19" ht="12" customHeight="1" x14ac:dyDescent="0.3">
      <c r="A26" s="29">
        <v>23</v>
      </c>
      <c r="B26" s="46" t="s">
        <v>547</v>
      </c>
      <c r="C26" s="47">
        <v>15</v>
      </c>
      <c r="D26" s="47">
        <v>375</v>
      </c>
      <c r="E26" s="47" t="s">
        <v>328</v>
      </c>
      <c r="F26" s="47" t="s">
        <v>548</v>
      </c>
      <c r="G26" s="47" t="s">
        <v>451</v>
      </c>
      <c r="H26" s="47" t="s">
        <v>549</v>
      </c>
      <c r="I26" s="47" t="s">
        <v>550</v>
      </c>
      <c r="J26" s="47" t="s">
        <v>551</v>
      </c>
      <c r="K26" s="47" t="s">
        <v>552</v>
      </c>
      <c r="L26" s="47">
        <v>0</v>
      </c>
      <c r="M26" s="47" t="s">
        <v>356</v>
      </c>
      <c r="N26" s="47" t="s">
        <v>553</v>
      </c>
      <c r="O26" s="47" t="s">
        <v>554</v>
      </c>
      <c r="P26" s="47" t="s">
        <v>555</v>
      </c>
      <c r="Q26" s="47" t="s">
        <v>556</v>
      </c>
      <c r="R26" s="47" t="s">
        <v>557</v>
      </c>
      <c r="S26" s="2"/>
    </row>
    <row r="27" spans="1:19" ht="12" customHeight="1" x14ac:dyDescent="0.3">
      <c r="A27" s="29">
        <v>24</v>
      </c>
      <c r="B27" s="46" t="s">
        <v>558</v>
      </c>
      <c r="C27" s="47">
        <v>15</v>
      </c>
      <c r="D27" s="47">
        <v>350</v>
      </c>
      <c r="E27" s="47" t="s">
        <v>314</v>
      </c>
      <c r="F27" s="47" t="s">
        <v>559</v>
      </c>
      <c r="G27" s="47" t="s">
        <v>560</v>
      </c>
      <c r="H27" s="47" t="s">
        <v>561</v>
      </c>
      <c r="I27" s="47" t="s">
        <v>452</v>
      </c>
      <c r="J27" s="47" t="s">
        <v>562</v>
      </c>
      <c r="K27" s="47" t="s">
        <v>514</v>
      </c>
      <c r="L27" s="47" t="s">
        <v>407</v>
      </c>
      <c r="M27" s="47" t="s">
        <v>563</v>
      </c>
      <c r="N27" s="47" t="s">
        <v>564</v>
      </c>
      <c r="O27" s="47" t="s">
        <v>565</v>
      </c>
      <c r="P27" s="47" t="s">
        <v>566</v>
      </c>
      <c r="Q27" s="47" t="s">
        <v>567</v>
      </c>
      <c r="R27" s="47" t="s">
        <v>568</v>
      </c>
      <c r="S27" s="2"/>
    </row>
    <row r="28" spans="1:19" ht="12" customHeight="1" x14ac:dyDescent="0.3">
      <c r="A28" s="29">
        <v>25</v>
      </c>
      <c r="B28" s="46" t="s">
        <v>569</v>
      </c>
      <c r="C28" s="47">
        <v>14</v>
      </c>
      <c r="D28" s="47">
        <v>350</v>
      </c>
      <c r="E28" s="47" t="s">
        <v>287</v>
      </c>
      <c r="F28" s="47" t="s">
        <v>570</v>
      </c>
      <c r="G28" s="47" t="s">
        <v>571</v>
      </c>
      <c r="H28" s="47" t="s">
        <v>572</v>
      </c>
      <c r="I28" s="47" t="s">
        <v>429</v>
      </c>
      <c r="J28" s="47" t="s">
        <v>314</v>
      </c>
      <c r="K28" s="47" t="s">
        <v>573</v>
      </c>
      <c r="L28" s="47" t="s">
        <v>377</v>
      </c>
      <c r="M28" s="47" t="s">
        <v>574</v>
      </c>
      <c r="N28" s="47" t="s">
        <v>575</v>
      </c>
      <c r="O28" s="47" t="s">
        <v>576</v>
      </c>
      <c r="P28" s="47" t="s">
        <v>577</v>
      </c>
      <c r="Q28" s="47" t="s">
        <v>578</v>
      </c>
      <c r="R28" s="47" t="s">
        <v>579</v>
      </c>
      <c r="S28" s="2"/>
    </row>
    <row r="29" spans="1:19" ht="12" customHeight="1" x14ac:dyDescent="0.3">
      <c r="A29" s="29">
        <v>26</v>
      </c>
      <c r="B29" s="46" t="s">
        <v>580</v>
      </c>
      <c r="C29" s="47">
        <v>15</v>
      </c>
      <c r="D29" s="47">
        <v>450</v>
      </c>
      <c r="E29" s="47" t="s">
        <v>328</v>
      </c>
      <c r="F29" s="47" t="s">
        <v>350</v>
      </c>
      <c r="G29" s="47" t="s">
        <v>581</v>
      </c>
      <c r="H29" s="47" t="s">
        <v>542</v>
      </c>
      <c r="I29" s="47" t="s">
        <v>408</v>
      </c>
      <c r="J29" s="47" t="s">
        <v>407</v>
      </c>
      <c r="K29" s="47" t="s">
        <v>562</v>
      </c>
      <c r="L29" s="47" t="s">
        <v>365</v>
      </c>
      <c r="M29" s="47" t="s">
        <v>485</v>
      </c>
      <c r="N29" s="47" t="s">
        <v>582</v>
      </c>
      <c r="O29" s="47" t="s">
        <v>583</v>
      </c>
      <c r="P29" s="47" t="s">
        <v>584</v>
      </c>
      <c r="Q29" s="47" t="s">
        <v>585</v>
      </c>
      <c r="R29" s="47" t="s">
        <v>586</v>
      </c>
      <c r="S29" s="2"/>
    </row>
    <row r="30" spans="1:19" ht="12" customHeight="1" x14ac:dyDescent="0.3">
      <c r="A30" s="29">
        <v>27</v>
      </c>
      <c r="B30" s="46" t="s">
        <v>587</v>
      </c>
      <c r="C30" s="47">
        <v>14</v>
      </c>
      <c r="D30" s="47">
        <v>375</v>
      </c>
      <c r="E30" s="47" t="s">
        <v>380</v>
      </c>
      <c r="F30" s="47" t="s">
        <v>586</v>
      </c>
      <c r="G30" s="47" t="s">
        <v>588</v>
      </c>
      <c r="H30" s="47" t="s">
        <v>353</v>
      </c>
      <c r="I30" s="47" t="s">
        <v>589</v>
      </c>
      <c r="J30" s="47" t="s">
        <v>590</v>
      </c>
      <c r="K30" s="47" t="s">
        <v>368</v>
      </c>
      <c r="L30" s="47" t="s">
        <v>430</v>
      </c>
      <c r="M30" s="47" t="s">
        <v>591</v>
      </c>
      <c r="N30" s="47" t="s">
        <v>592</v>
      </c>
      <c r="O30" s="47" t="s">
        <v>593</v>
      </c>
      <c r="P30" s="47" t="s">
        <v>594</v>
      </c>
      <c r="Q30" s="47" t="s">
        <v>595</v>
      </c>
      <c r="R30" s="47" t="s">
        <v>596</v>
      </c>
      <c r="S30" s="2"/>
    </row>
    <row r="31" spans="1:19" ht="12" customHeight="1" x14ac:dyDescent="0.3">
      <c r="A31" s="29">
        <v>28</v>
      </c>
      <c r="B31" s="46" t="s">
        <v>597</v>
      </c>
      <c r="C31" s="47">
        <v>12</v>
      </c>
      <c r="D31" s="47">
        <v>300</v>
      </c>
      <c r="E31" s="47" t="s">
        <v>384</v>
      </c>
      <c r="F31" s="47" t="s">
        <v>598</v>
      </c>
      <c r="G31" s="47" t="s">
        <v>599</v>
      </c>
      <c r="H31" s="47" t="s">
        <v>600</v>
      </c>
      <c r="I31" s="47" t="s">
        <v>601</v>
      </c>
      <c r="J31" s="47" t="s">
        <v>602</v>
      </c>
      <c r="K31" s="47" t="s">
        <v>405</v>
      </c>
      <c r="L31" s="47" t="s">
        <v>380</v>
      </c>
      <c r="M31" s="47" t="s">
        <v>603</v>
      </c>
      <c r="N31" s="47" t="s">
        <v>604</v>
      </c>
      <c r="O31" s="47" t="s">
        <v>605</v>
      </c>
      <c r="P31" s="47" t="s">
        <v>606</v>
      </c>
      <c r="Q31" s="47" t="s">
        <v>607</v>
      </c>
      <c r="R31" s="47" t="s">
        <v>380</v>
      </c>
      <c r="S31" s="2"/>
    </row>
    <row r="32" spans="1:19" ht="12" customHeight="1" x14ac:dyDescent="0.3">
      <c r="A32" s="29">
        <v>29</v>
      </c>
      <c r="B32" s="46" t="s">
        <v>608</v>
      </c>
      <c r="C32" s="47">
        <v>12</v>
      </c>
      <c r="D32" s="47">
        <v>350</v>
      </c>
      <c r="E32" s="47" t="s">
        <v>452</v>
      </c>
      <c r="F32" s="47" t="s">
        <v>609</v>
      </c>
      <c r="G32" s="47" t="s">
        <v>610</v>
      </c>
      <c r="H32" s="47" t="s">
        <v>611</v>
      </c>
      <c r="I32" s="47" t="s">
        <v>612</v>
      </c>
      <c r="J32" s="47" t="s">
        <v>613</v>
      </c>
      <c r="K32" s="47" t="s">
        <v>304</v>
      </c>
      <c r="L32" s="47" t="s">
        <v>304</v>
      </c>
      <c r="M32" s="47" t="s">
        <v>614</v>
      </c>
      <c r="N32" s="47" t="s">
        <v>615</v>
      </c>
      <c r="O32" s="47" t="s">
        <v>616</v>
      </c>
      <c r="P32" s="47" t="s">
        <v>617</v>
      </c>
      <c r="Q32" s="47" t="s">
        <v>618</v>
      </c>
      <c r="R32" s="47" t="s">
        <v>600</v>
      </c>
      <c r="S32" s="2"/>
    </row>
    <row r="33" spans="1:19" ht="12" customHeight="1" x14ac:dyDescent="0.3">
      <c r="A33" s="29">
        <v>30</v>
      </c>
      <c r="B33" s="46" t="s">
        <v>619</v>
      </c>
      <c r="C33" s="47">
        <v>12</v>
      </c>
      <c r="D33" s="47">
        <v>375</v>
      </c>
      <c r="E33" s="47" t="s">
        <v>289</v>
      </c>
      <c r="F33" s="47" t="s">
        <v>620</v>
      </c>
      <c r="G33" s="47" t="s">
        <v>621</v>
      </c>
      <c r="H33" s="47" t="s">
        <v>600</v>
      </c>
      <c r="I33" s="47" t="s">
        <v>590</v>
      </c>
      <c r="J33" s="47" t="s">
        <v>289</v>
      </c>
      <c r="K33" s="47" t="s">
        <v>622</v>
      </c>
      <c r="L33" s="47" t="s">
        <v>317</v>
      </c>
      <c r="M33" s="47" t="s">
        <v>366</v>
      </c>
      <c r="N33" s="47" t="s">
        <v>623</v>
      </c>
      <c r="O33" s="47" t="s">
        <v>624</v>
      </c>
      <c r="P33" s="47" t="s">
        <v>625</v>
      </c>
      <c r="Q33" s="47" t="s">
        <v>626</v>
      </c>
      <c r="R33" s="47" t="s">
        <v>627</v>
      </c>
      <c r="S33" s="2"/>
    </row>
    <row r="34" spans="1:19" ht="12" customHeight="1" x14ac:dyDescent="0.3">
      <c r="A34" s="29">
        <v>31</v>
      </c>
      <c r="B34" s="46" t="s">
        <v>628</v>
      </c>
      <c r="C34" s="47">
        <v>16</v>
      </c>
      <c r="D34" s="47">
        <v>300</v>
      </c>
      <c r="E34" s="47" t="s">
        <v>380</v>
      </c>
      <c r="F34" s="47" t="s">
        <v>629</v>
      </c>
      <c r="G34" s="47" t="s">
        <v>630</v>
      </c>
      <c r="H34" s="47" t="s">
        <v>631</v>
      </c>
      <c r="I34" s="47" t="s">
        <v>632</v>
      </c>
      <c r="J34" s="47" t="s">
        <v>633</v>
      </c>
      <c r="K34" s="47" t="s">
        <v>562</v>
      </c>
      <c r="L34" s="47" t="s">
        <v>407</v>
      </c>
      <c r="M34" s="47" t="s">
        <v>634</v>
      </c>
      <c r="N34" s="47" t="s">
        <v>635</v>
      </c>
      <c r="O34" s="47" t="s">
        <v>636</v>
      </c>
      <c r="P34" s="47" t="s">
        <v>637</v>
      </c>
      <c r="Q34" s="47" t="s">
        <v>638</v>
      </c>
      <c r="R34" s="47" t="s">
        <v>378</v>
      </c>
      <c r="S34" s="2"/>
    </row>
    <row r="35" spans="1:19" ht="12" customHeight="1" x14ac:dyDescent="0.3">
      <c r="A35" s="29">
        <v>32</v>
      </c>
      <c r="B35" s="46" t="s">
        <v>639</v>
      </c>
      <c r="C35" s="47">
        <v>15</v>
      </c>
      <c r="D35" s="47">
        <v>350</v>
      </c>
      <c r="E35" s="47" t="s">
        <v>314</v>
      </c>
      <c r="F35" s="47" t="s">
        <v>640</v>
      </c>
      <c r="G35" s="47" t="s">
        <v>641</v>
      </c>
      <c r="H35" s="47">
        <v>0</v>
      </c>
      <c r="I35" s="47" t="s">
        <v>400</v>
      </c>
      <c r="J35" s="47" t="s">
        <v>481</v>
      </c>
      <c r="K35" s="47" t="s">
        <v>431</v>
      </c>
      <c r="L35" s="47" t="s">
        <v>317</v>
      </c>
      <c r="M35" s="47" t="s">
        <v>642</v>
      </c>
      <c r="N35" s="47" t="s">
        <v>643</v>
      </c>
      <c r="O35" s="47" t="s">
        <v>644</v>
      </c>
      <c r="P35" s="47" t="s">
        <v>645</v>
      </c>
      <c r="Q35" s="47" t="s">
        <v>646</v>
      </c>
      <c r="R35" s="47" t="s">
        <v>509</v>
      </c>
      <c r="S35" s="2"/>
    </row>
    <row r="36" spans="1:19" ht="12" customHeight="1" x14ac:dyDescent="0.3">
      <c r="A36" s="29">
        <v>33</v>
      </c>
      <c r="B36" s="46" t="s">
        <v>647</v>
      </c>
      <c r="C36" s="47">
        <v>17</v>
      </c>
      <c r="D36" s="47">
        <v>500</v>
      </c>
      <c r="E36" s="47" t="s">
        <v>328</v>
      </c>
      <c r="F36" s="47" t="s">
        <v>648</v>
      </c>
      <c r="G36" s="47" t="s">
        <v>641</v>
      </c>
      <c r="H36" s="47" t="s">
        <v>428</v>
      </c>
      <c r="I36" s="47" t="s">
        <v>649</v>
      </c>
      <c r="J36" s="47" t="s">
        <v>328</v>
      </c>
      <c r="K36" s="47" t="s">
        <v>634</v>
      </c>
      <c r="L36" s="47" t="s">
        <v>349</v>
      </c>
      <c r="M36" s="47" t="s">
        <v>650</v>
      </c>
      <c r="N36" s="47" t="s">
        <v>651</v>
      </c>
      <c r="O36" s="47" t="s">
        <v>652</v>
      </c>
      <c r="P36" s="47" t="s">
        <v>480</v>
      </c>
      <c r="Q36" s="47" t="s">
        <v>386</v>
      </c>
      <c r="R36" s="47" t="s">
        <v>653</v>
      </c>
      <c r="S36" s="2"/>
    </row>
    <row r="37" spans="1:19" ht="12" customHeight="1" x14ac:dyDescent="0.3">
      <c r="A37" s="29">
        <v>34</v>
      </c>
      <c r="B37" s="49" t="s">
        <v>654</v>
      </c>
      <c r="C37" s="47">
        <v>20</v>
      </c>
      <c r="D37" s="47">
        <v>650</v>
      </c>
      <c r="E37" s="47" t="s">
        <v>600</v>
      </c>
      <c r="F37" s="47" t="s">
        <v>655</v>
      </c>
      <c r="G37" s="47" t="s">
        <v>656</v>
      </c>
      <c r="H37" s="47" t="s">
        <v>352</v>
      </c>
      <c r="I37" s="47" t="s">
        <v>306</v>
      </c>
      <c r="J37" s="47" t="s">
        <v>657</v>
      </c>
      <c r="K37" s="47" t="s">
        <v>658</v>
      </c>
      <c r="L37" s="47" t="s">
        <v>659</v>
      </c>
      <c r="M37" s="47" t="s">
        <v>660</v>
      </c>
      <c r="N37" s="47" t="s">
        <v>661</v>
      </c>
      <c r="O37" s="47" t="s">
        <v>662</v>
      </c>
      <c r="P37" s="47" t="s">
        <v>663</v>
      </c>
      <c r="Q37" s="47" t="s">
        <v>664</v>
      </c>
      <c r="R37" s="47" t="s">
        <v>665</v>
      </c>
      <c r="S37" s="2"/>
    </row>
    <row r="38" spans="1:19" ht="12" customHeight="1" x14ac:dyDescent="0.3">
      <c r="A38" s="29">
        <v>35</v>
      </c>
      <c r="B38" s="49" t="s">
        <v>666</v>
      </c>
      <c r="C38" s="47">
        <v>10</v>
      </c>
      <c r="D38" s="47">
        <v>250</v>
      </c>
      <c r="E38" s="47" t="s">
        <v>384</v>
      </c>
      <c r="F38" s="47" t="s">
        <v>667</v>
      </c>
      <c r="G38" s="47" t="s">
        <v>668</v>
      </c>
      <c r="H38" s="47" t="s">
        <v>331</v>
      </c>
      <c r="I38" s="47" t="s">
        <v>669</v>
      </c>
      <c r="J38" s="47" t="s">
        <v>331</v>
      </c>
      <c r="K38" s="47" t="s">
        <v>670</v>
      </c>
      <c r="L38" s="47" t="s">
        <v>425</v>
      </c>
      <c r="M38" s="47" t="s">
        <v>671</v>
      </c>
      <c r="N38" s="47" t="s">
        <v>672</v>
      </c>
      <c r="O38" s="47" t="s">
        <v>673</v>
      </c>
      <c r="P38" s="47" t="s">
        <v>674</v>
      </c>
      <c r="Q38" s="47" t="s">
        <v>675</v>
      </c>
      <c r="R38" s="47" t="s">
        <v>676</v>
      </c>
      <c r="S38" s="2"/>
    </row>
    <row r="39" spans="1:19" ht="12" customHeight="1" x14ac:dyDescent="0.3">
      <c r="A39" s="29">
        <v>36</v>
      </c>
      <c r="B39" s="49" t="s">
        <v>677</v>
      </c>
      <c r="C39" s="47">
        <v>16</v>
      </c>
      <c r="D39" s="47">
        <v>400</v>
      </c>
      <c r="E39" s="47" t="s">
        <v>377</v>
      </c>
      <c r="F39" s="47" t="s">
        <v>678</v>
      </c>
      <c r="G39" s="47" t="s">
        <v>316</v>
      </c>
      <c r="H39" s="47" t="s">
        <v>304</v>
      </c>
      <c r="I39" s="47" t="s">
        <v>679</v>
      </c>
      <c r="J39" s="47" t="s">
        <v>304</v>
      </c>
      <c r="K39" s="47" t="s">
        <v>680</v>
      </c>
      <c r="L39" s="47" t="s">
        <v>304</v>
      </c>
      <c r="M39" s="47" t="s">
        <v>681</v>
      </c>
      <c r="N39" s="47" t="s">
        <v>682</v>
      </c>
      <c r="O39" s="47" t="s">
        <v>683</v>
      </c>
      <c r="P39" s="47" t="s">
        <v>684</v>
      </c>
      <c r="Q39" s="47" t="s">
        <v>685</v>
      </c>
      <c r="R39" s="47" t="s">
        <v>681</v>
      </c>
      <c r="S39" s="2"/>
    </row>
    <row r="40" spans="1:19" ht="12" customHeight="1" x14ac:dyDescent="0.3">
      <c r="A40" s="29">
        <v>37</v>
      </c>
      <c r="B40" s="49" t="s">
        <v>686</v>
      </c>
      <c r="C40" s="47">
        <v>8</v>
      </c>
      <c r="D40" s="47">
        <v>300</v>
      </c>
      <c r="E40" s="47" t="s">
        <v>425</v>
      </c>
      <c r="F40" s="47" t="s">
        <v>687</v>
      </c>
      <c r="G40" s="47" t="s">
        <v>688</v>
      </c>
      <c r="H40" s="47">
        <v>0</v>
      </c>
      <c r="I40" s="47" t="s">
        <v>689</v>
      </c>
      <c r="J40" s="47" t="s">
        <v>353</v>
      </c>
      <c r="K40" s="47" t="s">
        <v>487</v>
      </c>
      <c r="L40" s="47" t="s">
        <v>304</v>
      </c>
      <c r="M40" s="47" t="s">
        <v>649</v>
      </c>
      <c r="N40" s="47" t="s">
        <v>690</v>
      </c>
      <c r="O40" s="47" t="s">
        <v>691</v>
      </c>
      <c r="P40" s="47" t="s">
        <v>692</v>
      </c>
      <c r="Q40" s="47" t="s">
        <v>693</v>
      </c>
      <c r="R40" s="47" t="s">
        <v>694</v>
      </c>
      <c r="S40" s="2"/>
    </row>
    <row r="41" spans="1:19" ht="12" customHeight="1" x14ac:dyDescent="0.3">
      <c r="A41" s="29">
        <v>38</v>
      </c>
      <c r="B41" s="49" t="s">
        <v>695</v>
      </c>
      <c r="C41" s="47">
        <v>10</v>
      </c>
      <c r="D41" s="47">
        <v>250</v>
      </c>
      <c r="E41" s="47" t="s">
        <v>380</v>
      </c>
      <c r="F41" s="47" t="s">
        <v>649</v>
      </c>
      <c r="G41" s="47" t="s">
        <v>696</v>
      </c>
      <c r="H41" s="47" t="s">
        <v>697</v>
      </c>
      <c r="I41" s="47" t="s">
        <v>698</v>
      </c>
      <c r="J41" s="47" t="s">
        <v>568</v>
      </c>
      <c r="K41" s="47" t="s">
        <v>699</v>
      </c>
      <c r="L41" s="47" t="s">
        <v>331</v>
      </c>
      <c r="M41" s="47" t="s">
        <v>700</v>
      </c>
      <c r="N41" s="47" t="s">
        <v>701</v>
      </c>
      <c r="O41" s="47" t="s">
        <v>702</v>
      </c>
      <c r="P41" s="47" t="s">
        <v>703</v>
      </c>
      <c r="Q41" s="47" t="s">
        <v>704</v>
      </c>
      <c r="R41" s="47" t="s">
        <v>705</v>
      </c>
      <c r="S41" s="2"/>
    </row>
    <row r="42" spans="1:19" ht="12" customHeight="1" x14ac:dyDescent="0.3">
      <c r="A42" s="29">
        <v>39</v>
      </c>
      <c r="B42" s="49" t="s">
        <v>706</v>
      </c>
      <c r="C42" s="47">
        <v>12</v>
      </c>
      <c r="D42" s="47">
        <v>280</v>
      </c>
      <c r="E42" s="47" t="s">
        <v>380</v>
      </c>
      <c r="F42" s="47" t="s">
        <v>454</v>
      </c>
      <c r="G42" s="47" t="s">
        <v>707</v>
      </c>
      <c r="H42" s="47" t="s">
        <v>708</v>
      </c>
      <c r="I42" s="47" t="s">
        <v>709</v>
      </c>
      <c r="J42" s="47" t="s">
        <v>561</v>
      </c>
      <c r="K42" s="47" t="s">
        <v>540</v>
      </c>
      <c r="L42" s="47" t="s">
        <v>430</v>
      </c>
      <c r="M42" s="47" t="s">
        <v>710</v>
      </c>
      <c r="N42" s="47" t="s">
        <v>711</v>
      </c>
      <c r="O42" s="47" t="s">
        <v>712</v>
      </c>
      <c r="P42" s="47" t="s">
        <v>713</v>
      </c>
      <c r="Q42" s="47" t="s">
        <v>714</v>
      </c>
      <c r="R42" s="47" t="s">
        <v>715</v>
      </c>
      <c r="S42" s="2"/>
    </row>
    <row r="43" spans="1:19" ht="12" customHeight="1" x14ac:dyDescent="0.3">
      <c r="A43" s="29">
        <v>40</v>
      </c>
      <c r="B43" s="49" t="s">
        <v>716</v>
      </c>
      <c r="C43" s="47">
        <v>20</v>
      </c>
      <c r="D43" s="47">
        <v>500</v>
      </c>
      <c r="E43" s="47" t="s">
        <v>717</v>
      </c>
      <c r="F43" s="47" t="s">
        <v>718</v>
      </c>
      <c r="G43" s="47" t="s">
        <v>719</v>
      </c>
      <c r="H43" s="47" t="s">
        <v>349</v>
      </c>
      <c r="I43" s="47" t="s">
        <v>669</v>
      </c>
      <c r="J43" s="47" t="s">
        <v>622</v>
      </c>
      <c r="K43" s="47" t="s">
        <v>720</v>
      </c>
      <c r="L43" s="47" t="s">
        <v>425</v>
      </c>
      <c r="M43" s="47" t="s">
        <v>356</v>
      </c>
      <c r="N43" s="47" t="s">
        <v>721</v>
      </c>
      <c r="O43" s="47" t="s">
        <v>722</v>
      </c>
      <c r="P43" s="47" t="s">
        <v>723</v>
      </c>
      <c r="Q43" s="47" t="s">
        <v>724</v>
      </c>
      <c r="R43" s="47" t="s">
        <v>725</v>
      </c>
      <c r="S43" s="2"/>
    </row>
    <row r="44" spans="1:19" ht="12" customHeight="1" x14ac:dyDescent="0.3">
      <c r="A44" s="29">
        <v>41</v>
      </c>
      <c r="B44" s="49" t="s">
        <v>726</v>
      </c>
      <c r="C44" s="47">
        <v>15</v>
      </c>
      <c r="D44" s="47">
        <v>325</v>
      </c>
      <c r="E44" s="47" t="s">
        <v>287</v>
      </c>
      <c r="F44" s="47" t="s">
        <v>727</v>
      </c>
      <c r="G44" s="47" t="s">
        <v>728</v>
      </c>
      <c r="H44" s="47" t="s">
        <v>381</v>
      </c>
      <c r="I44" s="47" t="s">
        <v>352</v>
      </c>
      <c r="J44" s="47" t="s">
        <v>729</v>
      </c>
      <c r="K44" s="47" t="s">
        <v>443</v>
      </c>
      <c r="L44" s="47" t="s">
        <v>304</v>
      </c>
      <c r="M44" s="47" t="s">
        <v>730</v>
      </c>
      <c r="N44" s="47" t="s">
        <v>731</v>
      </c>
      <c r="O44" s="47" t="s">
        <v>732</v>
      </c>
      <c r="P44" s="47" t="s">
        <v>733</v>
      </c>
      <c r="Q44" s="47" t="s">
        <v>734</v>
      </c>
      <c r="R44" s="47" t="s">
        <v>735</v>
      </c>
      <c r="S44" s="2"/>
    </row>
    <row r="45" spans="1:19" ht="12" customHeight="1" x14ac:dyDescent="0.3">
      <c r="A45" s="29">
        <v>42</v>
      </c>
      <c r="B45" s="49" t="s">
        <v>736</v>
      </c>
      <c r="C45" s="47">
        <v>10</v>
      </c>
      <c r="D45" s="47">
        <v>250</v>
      </c>
      <c r="E45" s="47" t="s">
        <v>380</v>
      </c>
      <c r="F45" s="47" t="s">
        <v>418</v>
      </c>
      <c r="G45" s="47" t="s">
        <v>737</v>
      </c>
      <c r="H45" s="47" t="s">
        <v>353</v>
      </c>
      <c r="I45" s="47" t="s">
        <v>325</v>
      </c>
      <c r="J45" s="47" t="s">
        <v>529</v>
      </c>
      <c r="K45" s="47" t="s">
        <v>403</v>
      </c>
      <c r="L45" s="47" t="s">
        <v>407</v>
      </c>
      <c r="M45" s="47" t="s">
        <v>298</v>
      </c>
      <c r="N45" s="47" t="s">
        <v>335</v>
      </c>
      <c r="O45" s="47" t="s">
        <v>738</v>
      </c>
      <c r="P45" s="47" t="s">
        <v>739</v>
      </c>
      <c r="Q45" s="47" t="s">
        <v>479</v>
      </c>
      <c r="R45" s="47" t="s">
        <v>306</v>
      </c>
      <c r="S45" s="2"/>
    </row>
    <row r="46" spans="1:19" ht="12" customHeight="1" x14ac:dyDescent="0.3">
      <c r="A46" s="29">
        <v>43</v>
      </c>
      <c r="B46" s="49" t="s">
        <v>740</v>
      </c>
      <c r="C46" s="47">
        <v>15</v>
      </c>
      <c r="D46" s="47">
        <v>350</v>
      </c>
      <c r="E46" s="47" t="s">
        <v>287</v>
      </c>
      <c r="F46" s="47" t="s">
        <v>741</v>
      </c>
      <c r="G46" s="47" t="s">
        <v>742</v>
      </c>
      <c r="H46" s="47" t="s">
        <v>659</v>
      </c>
      <c r="I46" s="47" t="s">
        <v>743</v>
      </c>
      <c r="J46" s="47" t="s">
        <v>552</v>
      </c>
      <c r="K46" s="47" t="s">
        <v>709</v>
      </c>
      <c r="L46" s="47" t="s">
        <v>331</v>
      </c>
      <c r="M46" s="47" t="s">
        <v>496</v>
      </c>
      <c r="N46" s="47" t="s">
        <v>744</v>
      </c>
      <c r="O46" s="47" t="s">
        <v>745</v>
      </c>
      <c r="P46" s="47" t="s">
        <v>746</v>
      </c>
      <c r="Q46" s="47" t="s">
        <v>747</v>
      </c>
      <c r="R46" s="47" t="s">
        <v>287</v>
      </c>
      <c r="S46" s="2"/>
    </row>
    <row r="47" spans="1:19" ht="12" customHeight="1" x14ac:dyDescent="0.3">
      <c r="A47" s="29">
        <v>44</v>
      </c>
      <c r="B47" s="49" t="s">
        <v>748</v>
      </c>
      <c r="C47" s="47">
        <v>12</v>
      </c>
      <c r="D47" s="47">
        <v>300</v>
      </c>
      <c r="E47" s="47" t="s">
        <v>384</v>
      </c>
      <c r="F47" s="47" t="s">
        <v>749</v>
      </c>
      <c r="G47" s="47" t="s">
        <v>750</v>
      </c>
      <c r="H47" s="47" t="s">
        <v>743</v>
      </c>
      <c r="I47" s="47" t="s">
        <v>751</v>
      </c>
      <c r="J47" s="47" t="s">
        <v>590</v>
      </c>
      <c r="K47" s="47" t="s">
        <v>466</v>
      </c>
      <c r="L47" s="47" t="s">
        <v>430</v>
      </c>
      <c r="M47" s="47" t="s">
        <v>752</v>
      </c>
      <c r="N47" s="47" t="s">
        <v>753</v>
      </c>
      <c r="O47" s="47" t="s">
        <v>754</v>
      </c>
      <c r="P47" s="47" t="s">
        <v>755</v>
      </c>
      <c r="Q47" s="47" t="s">
        <v>756</v>
      </c>
      <c r="R47" s="47" t="s">
        <v>757</v>
      </c>
      <c r="S47" s="2"/>
    </row>
    <row r="48" spans="1:19" ht="12" customHeight="1" x14ac:dyDescent="0.3">
      <c r="A48" s="29">
        <v>45</v>
      </c>
      <c r="B48" s="49" t="s">
        <v>758</v>
      </c>
      <c r="C48" s="47">
        <v>14</v>
      </c>
      <c r="D48" s="47">
        <v>350</v>
      </c>
      <c r="E48" s="47" t="s">
        <v>287</v>
      </c>
      <c r="F48" s="47" t="s">
        <v>759</v>
      </c>
      <c r="G48" s="47" t="s">
        <v>760</v>
      </c>
      <c r="H48" s="47" t="s">
        <v>400</v>
      </c>
      <c r="I48" s="47" t="s">
        <v>761</v>
      </c>
      <c r="J48" s="47" t="s">
        <v>425</v>
      </c>
      <c r="K48" s="47" t="s">
        <v>613</v>
      </c>
      <c r="L48" s="47" t="s">
        <v>407</v>
      </c>
      <c r="M48" s="47" t="s">
        <v>762</v>
      </c>
      <c r="N48" s="47" t="s">
        <v>763</v>
      </c>
      <c r="O48" s="47" t="s">
        <v>764</v>
      </c>
      <c r="P48" s="47" t="s">
        <v>765</v>
      </c>
      <c r="Q48" s="47" t="s">
        <v>766</v>
      </c>
      <c r="R48" s="47" t="s">
        <v>767</v>
      </c>
      <c r="S48" s="2"/>
    </row>
    <row r="49" spans="1:19" ht="12" customHeight="1" x14ac:dyDescent="0.3">
      <c r="A49" s="29">
        <v>46</v>
      </c>
      <c r="B49" s="49" t="s">
        <v>768</v>
      </c>
      <c r="C49" s="47">
        <v>10</v>
      </c>
      <c r="D49" s="47">
        <v>300</v>
      </c>
      <c r="E49" s="47" t="s">
        <v>425</v>
      </c>
      <c r="F49" s="47" t="s">
        <v>769</v>
      </c>
      <c r="G49" s="47" t="s">
        <v>770</v>
      </c>
      <c r="H49" s="47">
        <v>0</v>
      </c>
      <c r="I49" s="47" t="s">
        <v>540</v>
      </c>
      <c r="J49" s="47" t="s">
        <v>771</v>
      </c>
      <c r="K49" s="47" t="s">
        <v>601</v>
      </c>
      <c r="L49" s="47" t="s">
        <v>331</v>
      </c>
      <c r="M49" s="47" t="s">
        <v>370</v>
      </c>
      <c r="N49" s="47" t="s">
        <v>772</v>
      </c>
      <c r="O49" s="47" t="s">
        <v>773</v>
      </c>
      <c r="P49" s="47" t="s">
        <v>774</v>
      </c>
      <c r="Q49" s="47" t="s">
        <v>775</v>
      </c>
      <c r="R49" s="47" t="s">
        <v>776</v>
      </c>
      <c r="S49" s="2"/>
    </row>
    <row r="50" spans="1:19" ht="12" customHeight="1" x14ac:dyDescent="0.3">
      <c r="A50" s="29">
        <v>47</v>
      </c>
      <c r="B50" s="49" t="s">
        <v>777</v>
      </c>
      <c r="C50" s="47">
        <v>14</v>
      </c>
      <c r="D50" s="47">
        <v>360</v>
      </c>
      <c r="E50" s="47" t="s">
        <v>314</v>
      </c>
      <c r="F50" s="47" t="s">
        <v>778</v>
      </c>
      <c r="G50" s="47" t="s">
        <v>779</v>
      </c>
      <c r="H50" s="47">
        <v>0</v>
      </c>
      <c r="I50" s="47" t="s">
        <v>669</v>
      </c>
      <c r="J50" s="47">
        <v>0</v>
      </c>
      <c r="K50" s="47" t="s">
        <v>780</v>
      </c>
      <c r="L50" s="47" t="s">
        <v>781</v>
      </c>
      <c r="M50" s="47" t="s">
        <v>730</v>
      </c>
      <c r="N50" s="47" t="s">
        <v>782</v>
      </c>
      <c r="O50" s="47" t="s">
        <v>783</v>
      </c>
      <c r="P50" s="47" t="s">
        <v>784</v>
      </c>
      <c r="Q50" s="47" t="s">
        <v>785</v>
      </c>
      <c r="R50" s="47" t="s">
        <v>786</v>
      </c>
      <c r="S50" s="2"/>
    </row>
    <row r="51" spans="1:19" ht="12" customHeight="1" x14ac:dyDescent="0.3">
      <c r="A51" s="29">
        <v>48</v>
      </c>
      <c r="B51" s="49" t="s">
        <v>787</v>
      </c>
      <c r="C51" s="47">
        <v>16</v>
      </c>
      <c r="D51" s="47">
        <v>400</v>
      </c>
      <c r="E51" s="47" t="s">
        <v>390</v>
      </c>
      <c r="F51" s="47" t="s">
        <v>788</v>
      </c>
      <c r="G51" s="47" t="s">
        <v>789</v>
      </c>
      <c r="H51" s="47" t="s">
        <v>790</v>
      </c>
      <c r="I51" s="47" t="s">
        <v>791</v>
      </c>
      <c r="J51" s="47" t="s">
        <v>303</v>
      </c>
      <c r="K51" s="47" t="s">
        <v>431</v>
      </c>
      <c r="L51" s="47" t="s">
        <v>331</v>
      </c>
      <c r="M51" s="47" t="s">
        <v>792</v>
      </c>
      <c r="N51" s="47" t="s">
        <v>793</v>
      </c>
      <c r="O51" s="47" t="s">
        <v>794</v>
      </c>
      <c r="P51" s="47" t="s">
        <v>795</v>
      </c>
      <c r="Q51" s="47" t="s">
        <v>796</v>
      </c>
      <c r="R51" s="47" t="s">
        <v>350</v>
      </c>
      <c r="S51" s="2"/>
    </row>
    <row r="52" spans="1:19" ht="12" customHeight="1" x14ac:dyDescent="0.3">
      <c r="A52" s="29">
        <v>49</v>
      </c>
      <c r="B52" s="49" t="s">
        <v>797</v>
      </c>
      <c r="C52" s="47">
        <v>18</v>
      </c>
      <c r="D52" s="47">
        <v>476</v>
      </c>
      <c r="E52" s="47" t="s">
        <v>400</v>
      </c>
      <c r="F52" s="47" t="s">
        <v>798</v>
      </c>
      <c r="G52" s="47" t="s">
        <v>799</v>
      </c>
      <c r="H52" s="47" t="s">
        <v>800</v>
      </c>
      <c r="I52" s="47" t="s">
        <v>536</v>
      </c>
      <c r="J52" s="47" t="s">
        <v>801</v>
      </c>
      <c r="K52" s="47" t="s">
        <v>557</v>
      </c>
      <c r="L52" s="47" t="s">
        <v>430</v>
      </c>
      <c r="M52" s="47" t="s">
        <v>802</v>
      </c>
      <c r="N52" s="47" t="s">
        <v>803</v>
      </c>
      <c r="O52" s="47" t="s">
        <v>804</v>
      </c>
      <c r="P52" s="47" t="s">
        <v>805</v>
      </c>
      <c r="Q52" s="47" t="s">
        <v>806</v>
      </c>
      <c r="R52" s="47" t="s">
        <v>807</v>
      </c>
      <c r="S52" s="2"/>
    </row>
    <row r="53" spans="1:19" ht="12" customHeight="1" x14ac:dyDescent="0.3">
      <c r="A53" s="29">
        <v>50</v>
      </c>
      <c r="B53" s="49" t="s">
        <v>808</v>
      </c>
      <c r="C53" s="47">
        <v>10</v>
      </c>
      <c r="D53" s="47">
        <v>350</v>
      </c>
      <c r="E53" s="47" t="s">
        <v>384</v>
      </c>
      <c r="F53" s="47" t="s">
        <v>809</v>
      </c>
      <c r="G53" s="47" t="s">
        <v>810</v>
      </c>
      <c r="H53" s="47" t="s">
        <v>319</v>
      </c>
      <c r="I53" s="47" t="s">
        <v>325</v>
      </c>
      <c r="J53" s="47" t="s">
        <v>530</v>
      </c>
      <c r="K53" s="47" t="s">
        <v>405</v>
      </c>
      <c r="L53" s="47" t="s">
        <v>377</v>
      </c>
      <c r="M53" s="47" t="s">
        <v>811</v>
      </c>
      <c r="N53" s="47" t="s">
        <v>812</v>
      </c>
      <c r="O53" s="47" t="s">
        <v>813</v>
      </c>
      <c r="P53" s="47" t="s">
        <v>814</v>
      </c>
      <c r="Q53" s="47" t="s">
        <v>815</v>
      </c>
      <c r="R53" s="47" t="s">
        <v>816</v>
      </c>
      <c r="S53" s="2"/>
    </row>
    <row r="54" spans="1:19" ht="12" customHeight="1" x14ac:dyDescent="0.3">
      <c r="A54" s="29">
        <v>51</v>
      </c>
      <c r="B54" s="49" t="s">
        <v>817</v>
      </c>
      <c r="C54" s="47">
        <v>15</v>
      </c>
      <c r="D54" s="47">
        <v>350</v>
      </c>
      <c r="E54" s="47" t="s">
        <v>314</v>
      </c>
      <c r="F54" s="47" t="s">
        <v>570</v>
      </c>
      <c r="G54" s="47" t="s">
        <v>818</v>
      </c>
      <c r="H54" s="47" t="s">
        <v>356</v>
      </c>
      <c r="I54" s="47" t="s">
        <v>819</v>
      </c>
      <c r="J54" s="47" t="s">
        <v>697</v>
      </c>
      <c r="K54" s="47" t="s">
        <v>820</v>
      </c>
      <c r="L54" s="47" t="s">
        <v>289</v>
      </c>
      <c r="M54" s="47" t="s">
        <v>821</v>
      </c>
      <c r="N54" s="47" t="s">
        <v>822</v>
      </c>
      <c r="O54" s="47" t="s">
        <v>823</v>
      </c>
      <c r="P54" s="47" t="s">
        <v>824</v>
      </c>
      <c r="Q54" s="47" t="s">
        <v>825</v>
      </c>
      <c r="R54" s="47" t="s">
        <v>826</v>
      </c>
      <c r="S54" s="2"/>
    </row>
    <row r="55" spans="1:19" ht="12" customHeight="1" x14ac:dyDescent="0.3">
      <c r="A55" s="32"/>
      <c r="B55" s="32" t="s">
        <v>5</v>
      </c>
      <c r="C55" s="50">
        <v>736</v>
      </c>
      <c r="D55" s="50">
        <v>19196</v>
      </c>
      <c r="E55" s="50" t="s">
        <v>827</v>
      </c>
      <c r="F55" s="50" t="s">
        <v>828</v>
      </c>
      <c r="G55" s="50" t="s">
        <v>829</v>
      </c>
      <c r="H55" s="50" t="s">
        <v>830</v>
      </c>
      <c r="I55" s="50" t="s">
        <v>831</v>
      </c>
      <c r="J55" s="50" t="s">
        <v>832</v>
      </c>
      <c r="K55" s="50" t="s">
        <v>833</v>
      </c>
      <c r="L55" s="50" t="s">
        <v>834</v>
      </c>
      <c r="M55" s="50" t="s">
        <v>835</v>
      </c>
      <c r="N55" s="50" t="s">
        <v>836</v>
      </c>
      <c r="O55" s="50" t="s">
        <v>837</v>
      </c>
      <c r="P55" s="50" t="s">
        <v>838</v>
      </c>
      <c r="Q55" s="50" t="s">
        <v>839</v>
      </c>
      <c r="R55" s="50" t="s">
        <v>840</v>
      </c>
      <c r="S55" s="10"/>
    </row>
    <row r="56" spans="1:19" ht="12.75" customHeight="1" x14ac:dyDescent="0.3">
      <c r="A56" s="2"/>
      <c r="B56" s="2"/>
      <c r="C56" s="2"/>
      <c r="D56" s="2"/>
      <c r="E56" s="2"/>
      <c r="F56" s="2"/>
      <c r="G56" s="2"/>
      <c r="H56" s="2"/>
      <c r="I56" s="10" t="s">
        <v>58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</sheetData>
  <mergeCells count="4">
    <mergeCell ref="C2:D2"/>
    <mergeCell ref="E2:L2"/>
    <mergeCell ref="M2:R2"/>
    <mergeCell ref="A1:R1"/>
  </mergeCells>
  <pageMargins left="1.45" right="0.7" top="0.25" bottom="0.25" header="0" footer="0"/>
  <pageSetup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ADCC"/>
  </sheetPr>
  <dimension ref="A1:J87"/>
  <sheetViews>
    <sheetView view="pageBreakPreview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8" sqref="H18:J18"/>
    </sheetView>
  </sheetViews>
  <sheetFormatPr defaultColWidth="14.296875" defaultRowHeight="15" customHeight="1" x14ac:dyDescent="0.3"/>
  <cols>
    <col min="1" max="1" width="4.8984375" style="99" customWidth="1"/>
    <col min="2" max="2" width="27.3984375" style="99" customWidth="1"/>
    <col min="3" max="3" width="12.3984375" style="99" customWidth="1"/>
    <col min="4" max="4" width="14.8984375" style="99" customWidth="1"/>
    <col min="5" max="5" width="17.59765625" style="99" customWidth="1"/>
    <col min="6" max="6" width="17.296875" style="99" customWidth="1"/>
    <col min="7" max="7" width="11.09765625" style="99" customWidth="1"/>
    <col min="8" max="8" width="16.296875" style="99" customWidth="1"/>
    <col min="9" max="9" width="13.5" style="99" customWidth="1"/>
    <col min="10" max="10" width="11.796875" style="99" customWidth="1"/>
    <col min="11" max="16384" width="14.296875" style="99"/>
  </cols>
  <sheetData>
    <row r="1" spans="1:10" ht="12.75" customHeight="1" x14ac:dyDescent="0.3">
      <c r="A1" s="444" t="s">
        <v>1048</v>
      </c>
      <c r="B1" s="445"/>
      <c r="C1" s="445"/>
      <c r="D1" s="445"/>
      <c r="E1" s="445"/>
      <c r="F1" s="445"/>
      <c r="G1" s="445"/>
      <c r="H1" s="445"/>
      <c r="I1" s="445"/>
      <c r="J1" s="445"/>
    </row>
    <row r="2" spans="1:10" ht="18" customHeight="1" x14ac:dyDescent="0.3">
      <c r="A2" s="446" t="s">
        <v>65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0" ht="14.25" customHeight="1" x14ac:dyDescent="0.3">
      <c r="A3" s="123"/>
      <c r="B3" s="100" t="s">
        <v>60</v>
      </c>
      <c r="C3" s="124"/>
      <c r="D3" s="125"/>
      <c r="E3" s="124"/>
      <c r="F3" s="126"/>
      <c r="G3" s="126"/>
      <c r="H3" s="452" t="s">
        <v>66</v>
      </c>
      <c r="I3" s="445"/>
      <c r="J3" s="445"/>
    </row>
    <row r="4" spans="1:10" ht="18" customHeight="1" x14ac:dyDescent="0.3">
      <c r="A4" s="447" t="s">
        <v>67</v>
      </c>
      <c r="B4" s="447" t="s">
        <v>1</v>
      </c>
      <c r="C4" s="449" t="s">
        <v>68</v>
      </c>
      <c r="D4" s="451"/>
      <c r="E4" s="449" t="s">
        <v>63</v>
      </c>
      <c r="F4" s="450"/>
      <c r="G4" s="451"/>
      <c r="H4" s="453" t="s">
        <v>64</v>
      </c>
      <c r="I4" s="450"/>
      <c r="J4" s="451"/>
    </row>
    <row r="5" spans="1:10" ht="69.75" customHeight="1" x14ac:dyDescent="0.3">
      <c r="A5" s="448"/>
      <c r="B5" s="448"/>
      <c r="C5" s="112" t="s">
        <v>1042</v>
      </c>
      <c r="D5" s="112" t="s">
        <v>1044</v>
      </c>
      <c r="E5" s="112" t="s">
        <v>1042</v>
      </c>
      <c r="F5" s="112" t="s">
        <v>1045</v>
      </c>
      <c r="G5" s="112" t="s">
        <v>1043</v>
      </c>
      <c r="H5" s="112" t="s">
        <v>1042</v>
      </c>
      <c r="I5" s="112" t="s">
        <v>1044</v>
      </c>
      <c r="J5" s="112" t="s">
        <v>1046</v>
      </c>
    </row>
    <row r="6" spans="1:10" ht="13.5" customHeight="1" x14ac:dyDescent="0.3">
      <c r="A6" s="103">
        <v>1</v>
      </c>
      <c r="B6" s="104" t="s">
        <v>6</v>
      </c>
      <c r="C6" s="113">
        <v>2867032.4000000004</v>
      </c>
      <c r="D6" s="113">
        <f>'CD Ratio_2'!C6+'CD Ratio_2'!D6+'CD Ratio_2'!E6</f>
        <v>2985365.04</v>
      </c>
      <c r="E6" s="113">
        <v>2418028.94</v>
      </c>
      <c r="F6" s="113">
        <f>'CD Ratio_2'!F6+'CD Ratio_2'!G6+'CD Ratio_2'!H6</f>
        <v>2534180.8400000003</v>
      </c>
      <c r="G6" s="113">
        <v>0</v>
      </c>
      <c r="H6" s="114">
        <f>E6/C6*100</f>
        <v>84.339086645829312</v>
      </c>
      <c r="I6" s="114">
        <f>F6/D6*100</f>
        <v>84.886799639082</v>
      </c>
      <c r="J6" s="114">
        <f>(F6+G6)*100/D6</f>
        <v>84.886799639082</v>
      </c>
    </row>
    <row r="7" spans="1:10" ht="13.5" customHeight="1" x14ac:dyDescent="0.3">
      <c r="A7" s="115">
        <v>2</v>
      </c>
      <c r="B7" s="106" t="s">
        <v>7</v>
      </c>
      <c r="C7" s="113">
        <v>4428130.87</v>
      </c>
      <c r="D7" s="113">
        <f>'CD Ratio_2'!C7+'CD Ratio_2'!D7+'CD Ratio_2'!E7</f>
        <v>4698227.5600000005</v>
      </c>
      <c r="E7" s="113">
        <v>4181770.2199999997</v>
      </c>
      <c r="F7" s="113">
        <f>'CD Ratio_2'!F7+'CD Ratio_2'!G7+'CD Ratio_2'!H7</f>
        <v>4352188.8900000006</v>
      </c>
      <c r="G7" s="113">
        <v>0</v>
      </c>
      <c r="H7" s="114">
        <f t="shared" ref="H7:H57" si="0">E7/C7*100</f>
        <v>94.436464114711214</v>
      </c>
      <c r="I7" s="114">
        <f t="shared" ref="I7:I57" si="1">F7/D7*100</f>
        <v>92.634697541129754</v>
      </c>
      <c r="J7" s="114">
        <f t="shared" ref="J7:J57" si="2">(F7+G7)*100/D7</f>
        <v>92.634697541129754</v>
      </c>
    </row>
    <row r="8" spans="1:10" ht="13.5" customHeight="1" x14ac:dyDescent="0.3">
      <c r="A8" s="103">
        <v>3</v>
      </c>
      <c r="B8" s="106" t="s">
        <v>8</v>
      </c>
      <c r="C8" s="113">
        <v>1504265.8500000003</v>
      </c>
      <c r="D8" s="113">
        <f>'CD Ratio_2'!C8+'CD Ratio_2'!D8+'CD Ratio_2'!E8</f>
        <v>1650602.0999999996</v>
      </c>
      <c r="E8" s="113">
        <v>969403.33</v>
      </c>
      <c r="F8" s="113">
        <f>'CD Ratio_2'!F8+'CD Ratio_2'!G8+'CD Ratio_2'!H8</f>
        <v>1036882.7999999998</v>
      </c>
      <c r="G8" s="113">
        <v>0</v>
      </c>
      <c r="H8" s="114">
        <f t="shared" si="0"/>
        <v>64.443617462963729</v>
      </c>
      <c r="I8" s="114">
        <f t="shared" si="1"/>
        <v>62.818458791491906</v>
      </c>
      <c r="J8" s="114">
        <f t="shared" si="2"/>
        <v>62.818458791491906</v>
      </c>
    </row>
    <row r="9" spans="1:10" ht="13.5" customHeight="1" x14ac:dyDescent="0.3">
      <c r="A9" s="115">
        <v>4</v>
      </c>
      <c r="B9" s="106" t="s">
        <v>9</v>
      </c>
      <c r="C9" s="113">
        <v>2144654.8600000003</v>
      </c>
      <c r="D9" s="113">
        <f>'CD Ratio_2'!C9+'CD Ratio_2'!D9+'CD Ratio_2'!E9</f>
        <v>2106065.09</v>
      </c>
      <c r="E9" s="113">
        <v>2437932.3299999996</v>
      </c>
      <c r="F9" s="113">
        <f>'CD Ratio_2'!F9+'CD Ratio_2'!G9+'CD Ratio_2'!H9</f>
        <v>2554000.6300000004</v>
      </c>
      <c r="G9" s="113">
        <v>0</v>
      </c>
      <c r="H9" s="114">
        <f t="shared" si="0"/>
        <v>113.67480966144825</v>
      </c>
      <c r="I9" s="114">
        <f t="shared" si="1"/>
        <v>121.26883647266573</v>
      </c>
      <c r="J9" s="114">
        <f t="shared" si="2"/>
        <v>121.26883647266574</v>
      </c>
    </row>
    <row r="10" spans="1:10" ht="13.5" customHeight="1" x14ac:dyDescent="0.3">
      <c r="A10" s="103">
        <v>5</v>
      </c>
      <c r="B10" s="106" t="s">
        <v>10</v>
      </c>
      <c r="C10" s="113">
        <v>4747479.92</v>
      </c>
      <c r="D10" s="113">
        <f>'CD Ratio_2'!C10+'CD Ratio_2'!D10+'CD Ratio_2'!E10</f>
        <v>4867471.5900000008</v>
      </c>
      <c r="E10" s="113">
        <v>2748428.9999999995</v>
      </c>
      <c r="F10" s="113">
        <f>'CD Ratio_2'!F10+'CD Ratio_2'!G10+'CD Ratio_2'!H10</f>
        <v>2864207.4700000007</v>
      </c>
      <c r="G10" s="113">
        <v>0</v>
      </c>
      <c r="H10" s="114">
        <f t="shared" si="0"/>
        <v>57.89237756270488</v>
      </c>
      <c r="I10" s="114">
        <f t="shared" si="1"/>
        <v>58.843845660740676</v>
      </c>
      <c r="J10" s="114">
        <f t="shared" si="2"/>
        <v>58.843845660740676</v>
      </c>
    </row>
    <row r="11" spans="1:10" ht="13.5" customHeight="1" x14ac:dyDescent="0.3">
      <c r="A11" s="115">
        <v>6</v>
      </c>
      <c r="B11" s="106" t="s">
        <v>11</v>
      </c>
      <c r="C11" s="113">
        <v>2409857.65</v>
      </c>
      <c r="D11" s="113">
        <f>'CD Ratio_2'!C11+'CD Ratio_2'!D11+'CD Ratio_2'!E11</f>
        <v>2582067.73</v>
      </c>
      <c r="E11" s="113">
        <v>1333084.3400000003</v>
      </c>
      <c r="F11" s="113">
        <f>'CD Ratio_2'!F11+'CD Ratio_2'!G11+'CD Ratio_2'!H11</f>
        <v>1335707.3900000001</v>
      </c>
      <c r="G11" s="113"/>
      <c r="H11" s="114">
        <f t="shared" si="0"/>
        <v>55.317970337376586</v>
      </c>
      <c r="I11" s="114">
        <f t="shared" si="1"/>
        <v>51.730145359122716</v>
      </c>
      <c r="J11" s="114">
        <f t="shared" si="2"/>
        <v>51.730145359122709</v>
      </c>
    </row>
    <row r="12" spans="1:10" ht="13.5" customHeight="1" x14ac:dyDescent="0.3">
      <c r="A12" s="103">
        <v>7</v>
      </c>
      <c r="B12" s="106" t="s">
        <v>12</v>
      </c>
      <c r="C12" s="113">
        <v>346783.80000000005</v>
      </c>
      <c r="D12" s="113">
        <f>'CD Ratio_2'!C12+'CD Ratio_2'!D12+'CD Ratio_2'!E12</f>
        <v>366289.53</v>
      </c>
      <c r="E12" s="113">
        <v>469139.15000000008</v>
      </c>
      <c r="F12" s="113">
        <f>'CD Ratio_2'!F12+'CD Ratio_2'!G12+'CD Ratio_2'!H12</f>
        <v>501893.49</v>
      </c>
      <c r="G12" s="113">
        <v>0</v>
      </c>
      <c r="H12" s="114">
        <f t="shared" si="0"/>
        <v>135.28289095396039</v>
      </c>
      <c r="I12" s="114">
        <f t="shared" si="1"/>
        <v>137.02097627524324</v>
      </c>
      <c r="J12" s="114">
        <f t="shared" si="2"/>
        <v>137.02097627524324</v>
      </c>
    </row>
    <row r="13" spans="1:10" ht="13.5" customHeight="1" x14ac:dyDescent="0.3">
      <c r="A13" s="115">
        <v>8</v>
      </c>
      <c r="B13" s="106" t="s">
        <v>967</v>
      </c>
      <c r="C13" s="113">
        <v>282785.91999999993</v>
      </c>
      <c r="D13" s="113">
        <f>'CD Ratio_2'!C13+'CD Ratio_2'!D13+'CD Ratio_2'!E13</f>
        <v>304876.26</v>
      </c>
      <c r="E13" s="113">
        <v>152882.13</v>
      </c>
      <c r="F13" s="113">
        <f>'CD Ratio_2'!F13+'CD Ratio_2'!G13+'CD Ratio_2'!H13</f>
        <v>173377.97</v>
      </c>
      <c r="G13" s="113">
        <v>0</v>
      </c>
      <c r="H13" s="114">
        <f t="shared" si="0"/>
        <v>54.062850795400294</v>
      </c>
      <c r="I13" s="114">
        <f t="shared" si="1"/>
        <v>56.868307817735634</v>
      </c>
      <c r="J13" s="114">
        <f t="shared" si="2"/>
        <v>56.868307817735626</v>
      </c>
    </row>
    <row r="14" spans="1:10" ht="13.5" customHeight="1" x14ac:dyDescent="0.3">
      <c r="A14" s="103">
        <v>9</v>
      </c>
      <c r="B14" s="106" t="s">
        <v>13</v>
      </c>
      <c r="C14" s="113">
        <v>4105354.5699999994</v>
      </c>
      <c r="D14" s="113">
        <f>'CD Ratio_2'!C14+'CD Ratio_2'!D14+'CD Ratio_2'!E14</f>
        <v>4161991.8799999994</v>
      </c>
      <c r="E14" s="113">
        <v>3701082.5599999982</v>
      </c>
      <c r="F14" s="113">
        <f>'CD Ratio_2'!F14+'CD Ratio_2'!G14+'CD Ratio_2'!H14</f>
        <v>3759988.9200000009</v>
      </c>
      <c r="G14" s="113">
        <v>0</v>
      </c>
      <c r="H14" s="114">
        <f t="shared" si="0"/>
        <v>90.152567747637903</v>
      </c>
      <c r="I14" s="114">
        <f t="shared" si="1"/>
        <v>90.341092159939564</v>
      </c>
      <c r="J14" s="114">
        <f t="shared" si="2"/>
        <v>90.341092159939564</v>
      </c>
    </row>
    <row r="15" spans="1:10" ht="13.5" customHeight="1" x14ac:dyDescent="0.3">
      <c r="A15" s="115">
        <v>10</v>
      </c>
      <c r="B15" s="106" t="s">
        <v>14</v>
      </c>
      <c r="C15" s="113">
        <v>22445420.649999999</v>
      </c>
      <c r="D15" s="113">
        <f>'CD Ratio_2'!C15+'CD Ratio_2'!D15+'CD Ratio_2'!E15</f>
        <v>23651036.670000002</v>
      </c>
      <c r="E15" s="113">
        <v>12354385.32</v>
      </c>
      <c r="F15" s="113">
        <f>'CD Ratio_2'!F15+'CD Ratio_2'!G15+'CD Ratio_2'!H15</f>
        <v>13009043.449999999</v>
      </c>
      <c r="G15" s="113">
        <v>2742259.48</v>
      </c>
      <c r="H15" s="114">
        <f t="shared" si="0"/>
        <v>55.041897020539921</v>
      </c>
      <c r="I15" s="114">
        <f t="shared" si="1"/>
        <v>55.004115174795842</v>
      </c>
      <c r="J15" s="114">
        <f t="shared" si="2"/>
        <v>66.598784441358688</v>
      </c>
    </row>
    <row r="16" spans="1:10" ht="13.5" customHeight="1" x14ac:dyDescent="0.3">
      <c r="A16" s="103">
        <v>11</v>
      </c>
      <c r="B16" s="106" t="s">
        <v>15</v>
      </c>
      <c r="C16" s="113">
        <v>1173826.3</v>
      </c>
      <c r="D16" s="113">
        <f>'CD Ratio_2'!C16+'CD Ratio_2'!D16+'CD Ratio_2'!E16</f>
        <v>1253293.6299999999</v>
      </c>
      <c r="E16" s="113">
        <v>1003634.5699999998</v>
      </c>
      <c r="F16" s="113">
        <f>'CD Ratio_2'!F16+'CD Ratio_2'!G16+'CD Ratio_2'!H16</f>
        <v>1057833.7999999998</v>
      </c>
      <c r="G16" s="113">
        <v>0</v>
      </c>
      <c r="H16" s="114">
        <f t="shared" si="0"/>
        <v>85.501114602731249</v>
      </c>
      <c r="I16" s="114">
        <f t="shared" si="1"/>
        <v>84.404306754515289</v>
      </c>
      <c r="J16" s="114">
        <f t="shared" si="2"/>
        <v>84.404306754515289</v>
      </c>
    </row>
    <row r="17" spans="1:10" ht="13.5" customHeight="1" x14ac:dyDescent="0.3">
      <c r="A17" s="115">
        <v>12</v>
      </c>
      <c r="B17" s="106" t="s">
        <v>16</v>
      </c>
      <c r="C17" s="113">
        <v>4835831.629999999</v>
      </c>
      <c r="D17" s="113">
        <f>'CD Ratio_2'!C17+'CD Ratio_2'!D17+'CD Ratio_2'!E17</f>
        <v>5218703.5799999991</v>
      </c>
      <c r="E17" s="113">
        <v>2315793.8000000007</v>
      </c>
      <c r="F17" s="113">
        <f>'CD Ratio_2'!F17+'CD Ratio_2'!G17+'CD Ratio_2'!H17</f>
        <v>2377291.4599999995</v>
      </c>
      <c r="G17" s="371">
        <v>17414</v>
      </c>
      <c r="H17" s="114">
        <f t="shared" si="0"/>
        <v>47.888222278739704</v>
      </c>
      <c r="I17" s="114">
        <f t="shared" si="1"/>
        <v>45.5532954412406</v>
      </c>
      <c r="J17" s="114">
        <f t="shared" si="2"/>
        <v>45.886979846439175</v>
      </c>
    </row>
    <row r="18" spans="1:10" s="132" customFormat="1" ht="13.5" customHeight="1" x14ac:dyDescent="0.3">
      <c r="A18" s="105"/>
      <c r="B18" s="107" t="s">
        <v>17</v>
      </c>
      <c r="C18" s="116">
        <v>51291424.420000002</v>
      </c>
      <c r="D18" s="120">
        <f>SUM(D6:D17)</f>
        <v>53845990.660000004</v>
      </c>
      <c r="E18" s="116">
        <v>34085565.690000005</v>
      </c>
      <c r="F18" s="120">
        <f>'CD Ratio_2'!F18+'CD Ratio_2'!G18+'CD Ratio_2'!H18</f>
        <v>35556597.109999999</v>
      </c>
      <c r="G18" s="116">
        <f>SUM(G6:G17)</f>
        <v>2759673.48</v>
      </c>
      <c r="H18" s="299">
        <f t="shared" si="0"/>
        <v>66.454706757391321</v>
      </c>
      <c r="I18" s="299">
        <f t="shared" si="1"/>
        <v>66.033880469421007</v>
      </c>
      <c r="J18" s="299">
        <f t="shared" si="2"/>
        <v>71.159003893048606</v>
      </c>
    </row>
    <row r="19" spans="1:10" ht="13.5" customHeight="1" x14ac:dyDescent="0.3">
      <c r="A19" s="115">
        <v>13</v>
      </c>
      <c r="B19" s="106" t="s">
        <v>18</v>
      </c>
      <c r="C19" s="113">
        <v>2308321.5700000003</v>
      </c>
      <c r="D19" s="113">
        <f>'CD Ratio_2'!C19+'CD Ratio_2'!D19+'CD Ratio_2'!E19</f>
        <v>2659822.1599999997</v>
      </c>
      <c r="E19" s="113">
        <v>2558721.5699999998</v>
      </c>
      <c r="F19" s="113">
        <f>'CD Ratio_2'!F19+'CD Ratio_2'!G19+'CD Ratio_2'!H19</f>
        <v>2725655.67</v>
      </c>
      <c r="G19" s="113">
        <v>0</v>
      </c>
      <c r="H19" s="114">
        <f t="shared" si="0"/>
        <v>110.84770870983975</v>
      </c>
      <c r="I19" s="114">
        <f t="shared" si="1"/>
        <v>102.47510946370942</v>
      </c>
      <c r="J19" s="114">
        <f t="shared" si="2"/>
        <v>102.47510946370942</v>
      </c>
    </row>
    <row r="20" spans="1:10" ht="13.5" customHeight="1" x14ac:dyDescent="0.3">
      <c r="A20" s="103">
        <v>14</v>
      </c>
      <c r="B20" s="106" t="s">
        <v>19</v>
      </c>
      <c r="C20" s="113">
        <v>355398.76</v>
      </c>
      <c r="D20" s="113">
        <f>'CD Ratio_2'!C20+'CD Ratio_2'!D20+'CD Ratio_2'!E20</f>
        <v>375741.36</v>
      </c>
      <c r="E20" s="113">
        <v>911518.61999999988</v>
      </c>
      <c r="F20" s="113">
        <f>'CD Ratio_2'!F20+'CD Ratio_2'!G20+'CD Ratio_2'!H20</f>
        <v>950437.64000000013</v>
      </c>
      <c r="G20" s="113">
        <v>0</v>
      </c>
      <c r="H20" s="114">
        <f t="shared" si="0"/>
        <v>256.4777153414941</v>
      </c>
      <c r="I20" s="114">
        <f t="shared" si="1"/>
        <v>252.94996536979593</v>
      </c>
      <c r="J20" s="114">
        <f t="shared" si="2"/>
        <v>252.9499653697959</v>
      </c>
    </row>
    <row r="21" spans="1:10" ht="13.5" customHeight="1" x14ac:dyDescent="0.3">
      <c r="A21" s="115">
        <v>15</v>
      </c>
      <c r="B21" s="106" t="s">
        <v>20</v>
      </c>
      <c r="C21" s="113">
        <v>30746.149999999998</v>
      </c>
      <c r="D21" s="113">
        <f>'CD Ratio_2'!C21+'CD Ratio_2'!D21+'CD Ratio_2'!E21</f>
        <v>78145.19</v>
      </c>
      <c r="E21" s="113">
        <v>13758.109999999999</v>
      </c>
      <c r="F21" s="113">
        <f>'CD Ratio_2'!F21+'CD Ratio_2'!G21+'CD Ratio_2'!H21</f>
        <v>15132.8</v>
      </c>
      <c r="G21" s="113">
        <v>0</v>
      </c>
      <c r="H21" s="114">
        <f t="shared" si="0"/>
        <v>44.747423661173833</v>
      </c>
      <c r="I21" s="114">
        <f t="shared" si="1"/>
        <v>19.364979469625705</v>
      </c>
      <c r="J21" s="114">
        <f t="shared" si="2"/>
        <v>19.364979469625705</v>
      </c>
    </row>
    <row r="22" spans="1:10" s="340" customFormat="1" ht="13.5" customHeight="1" x14ac:dyDescent="0.3">
      <c r="A22" s="103">
        <v>16</v>
      </c>
      <c r="B22" s="106" t="s">
        <v>21</v>
      </c>
      <c r="C22" s="113">
        <v>20490.580000000002</v>
      </c>
      <c r="D22" s="113">
        <f>'CD Ratio_2'!C22+'CD Ratio_2'!D22+'CD Ratio_2'!E22</f>
        <v>22919.86</v>
      </c>
      <c r="E22" s="113">
        <v>20392.73</v>
      </c>
      <c r="F22" s="113">
        <f>'CD Ratio_2'!F22+'CD Ratio_2'!G22+'CD Ratio_2'!H22</f>
        <v>22023.530000000002</v>
      </c>
      <c r="G22" s="113">
        <v>0</v>
      </c>
      <c r="H22" s="114">
        <f t="shared" si="0"/>
        <v>99.522463492980663</v>
      </c>
      <c r="I22" s="114">
        <f t="shared" si="1"/>
        <v>96.089286758296083</v>
      </c>
      <c r="J22" s="114">
        <v>0</v>
      </c>
    </row>
    <row r="23" spans="1:10" ht="13.5" customHeight="1" x14ac:dyDescent="0.3">
      <c r="A23" s="115">
        <v>17</v>
      </c>
      <c r="B23" s="106" t="s">
        <v>22</v>
      </c>
      <c r="C23" s="113">
        <v>129143.38</v>
      </c>
      <c r="D23" s="113">
        <f>'CD Ratio_2'!C23+'CD Ratio_2'!D23+'CD Ratio_2'!E23</f>
        <v>135327.44</v>
      </c>
      <c r="E23" s="113">
        <v>281793.90000000002</v>
      </c>
      <c r="F23" s="113">
        <f>'CD Ratio_2'!F23+'CD Ratio_2'!G23+'CD Ratio_2'!H23</f>
        <v>295277.51</v>
      </c>
      <c r="G23" s="113">
        <v>0</v>
      </c>
      <c r="H23" s="114">
        <f t="shared" si="0"/>
        <v>218.20235772054289</v>
      </c>
      <c r="I23" s="114">
        <f t="shared" si="1"/>
        <v>218.19485390398282</v>
      </c>
      <c r="J23" s="114">
        <f t="shared" si="2"/>
        <v>218.19485390398282</v>
      </c>
    </row>
    <row r="24" spans="1:10" ht="13.5" customHeight="1" x14ac:dyDescent="0.3">
      <c r="A24" s="115">
        <v>18</v>
      </c>
      <c r="B24" s="106" t="s">
        <v>23</v>
      </c>
      <c r="C24" s="117">
        <v>4700.8100000000004</v>
      </c>
      <c r="D24" s="113">
        <f>'CD Ratio_2'!C24+'CD Ratio_2'!D24+'CD Ratio_2'!E24</f>
        <v>4700.8100000000004</v>
      </c>
      <c r="E24" s="117">
        <v>1006.67</v>
      </c>
      <c r="F24" s="113">
        <f>'CD Ratio_2'!F24+'CD Ratio_2'!G24+'CD Ratio_2'!H24</f>
        <v>1007.26</v>
      </c>
      <c r="G24" s="113">
        <v>0</v>
      </c>
      <c r="H24" s="114">
        <f t="shared" si="0"/>
        <v>21.414819999106534</v>
      </c>
      <c r="I24" s="114">
        <f t="shared" si="1"/>
        <v>21.427371027546315</v>
      </c>
      <c r="J24" s="114">
        <f t="shared" si="2"/>
        <v>21.427371027546315</v>
      </c>
    </row>
    <row r="25" spans="1:10" ht="13.5" customHeight="1" x14ac:dyDescent="0.3">
      <c r="A25" s="103">
        <v>19</v>
      </c>
      <c r="B25" s="106" t="s">
        <v>24</v>
      </c>
      <c r="C25" s="113">
        <v>173614.25999999998</v>
      </c>
      <c r="D25" s="113">
        <f>'CD Ratio_2'!C25+'CD Ratio_2'!D25+'CD Ratio_2'!E25</f>
        <v>170493.01</v>
      </c>
      <c r="E25" s="113">
        <v>109008.56999999998</v>
      </c>
      <c r="F25" s="113">
        <f>'CD Ratio_2'!F25+'CD Ratio_2'!G25+'CD Ratio_2'!H25</f>
        <v>109127.79</v>
      </c>
      <c r="G25" s="113">
        <v>0</v>
      </c>
      <c r="H25" s="114">
        <f t="shared" si="0"/>
        <v>62.787797500044064</v>
      </c>
      <c r="I25" s="114">
        <f t="shared" si="1"/>
        <v>64.007193022165538</v>
      </c>
      <c r="J25" s="114">
        <f t="shared" si="2"/>
        <v>64.007193022165538</v>
      </c>
    </row>
    <row r="26" spans="1:10" ht="12.75" customHeight="1" x14ac:dyDescent="0.3">
      <c r="A26" s="115">
        <v>20</v>
      </c>
      <c r="B26" s="106" t="s">
        <v>25</v>
      </c>
      <c r="C26" s="113">
        <v>5487718.9799999995</v>
      </c>
      <c r="D26" s="113">
        <f>'CD Ratio_2'!C26+'CD Ratio_2'!D26+'CD Ratio_2'!E26</f>
        <v>5816468.7100000009</v>
      </c>
      <c r="E26" s="113">
        <v>7492427.1700000009</v>
      </c>
      <c r="F26" s="113">
        <f>'CD Ratio_2'!F26+'CD Ratio_2'!G26+'CD Ratio_2'!H26</f>
        <v>7820505.7599999979</v>
      </c>
      <c r="G26" s="113">
        <v>0</v>
      </c>
      <c r="H26" s="114">
        <f t="shared" si="0"/>
        <v>136.53080992860902</v>
      </c>
      <c r="I26" s="114">
        <f t="shared" si="1"/>
        <v>134.45453160531139</v>
      </c>
      <c r="J26" s="114">
        <f t="shared" si="2"/>
        <v>134.45453160531136</v>
      </c>
    </row>
    <row r="27" spans="1:10" ht="13.5" customHeight="1" x14ac:dyDescent="0.3">
      <c r="A27" s="103">
        <v>21</v>
      </c>
      <c r="B27" s="106" t="s">
        <v>26</v>
      </c>
      <c r="C27" s="113">
        <v>3723394.3400000003</v>
      </c>
      <c r="D27" s="113">
        <f>'CD Ratio_2'!C27+'CD Ratio_2'!D27+'CD Ratio_2'!E27</f>
        <v>4010241.7700000009</v>
      </c>
      <c r="E27" s="113">
        <v>4112882.51</v>
      </c>
      <c r="F27" s="113">
        <f>'CD Ratio_2'!F27+'CD Ratio_2'!G27+'CD Ratio_2'!H27</f>
        <v>4349950.7800000012</v>
      </c>
      <c r="G27" s="113">
        <v>0</v>
      </c>
      <c r="H27" s="114">
        <f t="shared" si="0"/>
        <v>110.46056727904892</v>
      </c>
      <c r="I27" s="114">
        <f t="shared" si="1"/>
        <v>108.47103565030196</v>
      </c>
      <c r="J27" s="114">
        <f t="shared" si="2"/>
        <v>108.47103565030196</v>
      </c>
    </row>
    <row r="28" spans="1:10" ht="13.5" customHeight="1" x14ac:dyDescent="0.3">
      <c r="A28" s="115">
        <v>22</v>
      </c>
      <c r="B28" s="106" t="s">
        <v>27</v>
      </c>
      <c r="C28" s="117">
        <v>1010292.4099999999</v>
      </c>
      <c r="D28" s="113">
        <f>'CD Ratio_2'!C28+'CD Ratio_2'!D28+'CD Ratio_2'!E28</f>
        <v>1162680.67</v>
      </c>
      <c r="E28" s="113">
        <v>580318.81000000006</v>
      </c>
      <c r="F28" s="113">
        <f>'CD Ratio_2'!F28+'CD Ratio_2'!G28+'CD Ratio_2'!H28</f>
        <v>611304.60000000009</v>
      </c>
      <c r="G28" s="113">
        <v>0</v>
      </c>
      <c r="H28" s="114">
        <f t="shared" si="0"/>
        <v>57.4406779914342</v>
      </c>
      <c r="I28" s="114">
        <f t="shared" si="1"/>
        <v>52.577170651680326</v>
      </c>
      <c r="J28" s="114">
        <f t="shared" si="2"/>
        <v>52.577170651680319</v>
      </c>
    </row>
    <row r="29" spans="1:10" ht="13.5" customHeight="1" x14ac:dyDescent="0.3">
      <c r="A29" s="103">
        <v>23</v>
      </c>
      <c r="B29" s="106" t="s">
        <v>28</v>
      </c>
      <c r="C29" s="113">
        <v>693266.4800000001</v>
      </c>
      <c r="D29" s="113">
        <f>'CD Ratio_2'!C29+'CD Ratio_2'!D29+'CD Ratio_2'!E29</f>
        <v>707170.09000000008</v>
      </c>
      <c r="E29" s="113">
        <v>1029402.9499999995</v>
      </c>
      <c r="F29" s="113">
        <f>'CD Ratio_2'!F29+'CD Ratio_2'!G29+'CD Ratio_2'!H29</f>
        <v>1072800.5099999998</v>
      </c>
      <c r="G29" s="113">
        <v>0</v>
      </c>
      <c r="H29" s="114">
        <f t="shared" si="0"/>
        <v>148.48589679397156</v>
      </c>
      <c r="I29" s="114">
        <f t="shared" si="1"/>
        <v>151.703320766861</v>
      </c>
      <c r="J29" s="114">
        <f t="shared" si="2"/>
        <v>151.703320766861</v>
      </c>
    </row>
    <row r="30" spans="1:10" ht="13.5" customHeight="1" x14ac:dyDescent="0.3">
      <c r="A30" s="115">
        <v>24</v>
      </c>
      <c r="B30" s="106" t="s">
        <v>29</v>
      </c>
      <c r="C30" s="113">
        <v>625307.43000000017</v>
      </c>
      <c r="D30" s="113">
        <f>'CD Ratio_2'!C30+'CD Ratio_2'!D30+'CD Ratio_2'!E30</f>
        <v>651984.05999999982</v>
      </c>
      <c r="E30" s="113">
        <v>1028941.81</v>
      </c>
      <c r="F30" s="113">
        <f>'CD Ratio_2'!F30+'CD Ratio_2'!G30+'CD Ratio_2'!H30</f>
        <v>1026686.4700000001</v>
      </c>
      <c r="G30" s="113">
        <v>0</v>
      </c>
      <c r="H30" s="114">
        <f t="shared" si="0"/>
        <v>164.54974955279192</v>
      </c>
      <c r="I30" s="114">
        <f t="shared" si="1"/>
        <v>157.47109983026277</v>
      </c>
      <c r="J30" s="114">
        <f t="shared" si="2"/>
        <v>157.47109983026277</v>
      </c>
    </row>
    <row r="31" spans="1:10" ht="13.5" customHeight="1" x14ac:dyDescent="0.3">
      <c r="A31" s="103">
        <v>25</v>
      </c>
      <c r="B31" s="106" t="s">
        <v>30</v>
      </c>
      <c r="C31" s="113">
        <v>5894.1</v>
      </c>
      <c r="D31" s="113">
        <f>'CD Ratio_2'!C31+'CD Ratio_2'!D31+'CD Ratio_2'!E31</f>
        <v>6579.83</v>
      </c>
      <c r="E31" s="113">
        <v>5373.16</v>
      </c>
      <c r="F31" s="113">
        <f>'CD Ratio_2'!F31+'CD Ratio_2'!G31+'CD Ratio_2'!H31</f>
        <v>5422.1900000000005</v>
      </c>
      <c r="G31" s="113">
        <v>0</v>
      </c>
      <c r="H31" s="114">
        <f t="shared" si="0"/>
        <v>91.161670144720986</v>
      </c>
      <c r="I31" s="114">
        <f t="shared" si="1"/>
        <v>82.406232379863937</v>
      </c>
      <c r="J31" s="114">
        <f t="shared" si="2"/>
        <v>82.406232379863923</v>
      </c>
    </row>
    <row r="32" spans="1:10" ht="13.5" customHeight="1" x14ac:dyDescent="0.3">
      <c r="A32" s="115">
        <v>26</v>
      </c>
      <c r="B32" s="106" t="s">
        <v>31</v>
      </c>
      <c r="C32" s="113">
        <v>37289.179999999993</v>
      </c>
      <c r="D32" s="113">
        <f>'CD Ratio_2'!C32+'CD Ratio_2'!D32+'CD Ratio_2'!E32</f>
        <v>37616.870000000003</v>
      </c>
      <c r="E32" s="113">
        <v>31601.889999999996</v>
      </c>
      <c r="F32" s="113">
        <f>'CD Ratio_2'!F32+'CD Ratio_2'!G32+'CD Ratio_2'!H32</f>
        <v>32965.71</v>
      </c>
      <c r="G32" s="113">
        <v>0</v>
      </c>
      <c r="H32" s="114">
        <f t="shared" si="0"/>
        <v>84.748149463195503</v>
      </c>
      <c r="I32" s="114">
        <f t="shared" si="1"/>
        <v>87.635441226237049</v>
      </c>
      <c r="J32" s="114">
        <f t="shared" si="2"/>
        <v>87.635441226237049</v>
      </c>
    </row>
    <row r="33" spans="1:10" ht="13.5" customHeight="1" x14ac:dyDescent="0.3">
      <c r="A33" s="103">
        <v>27</v>
      </c>
      <c r="B33" s="106" t="s">
        <v>32</v>
      </c>
      <c r="C33" s="113">
        <v>49646.880000000005</v>
      </c>
      <c r="D33" s="113">
        <f>'CD Ratio_2'!C33+'CD Ratio_2'!D33+'CD Ratio_2'!E33</f>
        <v>48207.979999999996</v>
      </c>
      <c r="E33" s="113">
        <v>28013.34</v>
      </c>
      <c r="F33" s="113">
        <f>'CD Ratio_2'!F33+'CD Ratio_2'!G33+'CD Ratio_2'!H33</f>
        <v>30206.82</v>
      </c>
      <c r="G33" s="113">
        <v>0</v>
      </c>
      <c r="H33" s="114">
        <f t="shared" si="0"/>
        <v>56.425177171254262</v>
      </c>
      <c r="I33" s="114">
        <f t="shared" si="1"/>
        <v>62.659377140465132</v>
      </c>
      <c r="J33" s="114">
        <f t="shared" si="2"/>
        <v>62.659377140465132</v>
      </c>
    </row>
    <row r="34" spans="1:10" ht="13.5" customHeight="1" x14ac:dyDescent="0.3">
      <c r="A34" s="115">
        <v>28</v>
      </c>
      <c r="B34" s="106" t="s">
        <v>33</v>
      </c>
      <c r="C34" s="113">
        <v>652824.25000000012</v>
      </c>
      <c r="D34" s="113">
        <f>'CD Ratio_2'!C34+'CD Ratio_2'!D34+'CD Ratio_2'!E34</f>
        <v>718260.20000000007</v>
      </c>
      <c r="E34" s="113">
        <v>1327184.69</v>
      </c>
      <c r="F34" s="113">
        <f>'CD Ratio_2'!F34+'CD Ratio_2'!G34+'CD Ratio_2'!H34</f>
        <v>1393343.3399999999</v>
      </c>
      <c r="G34" s="113">
        <v>0</v>
      </c>
      <c r="H34" s="114">
        <f t="shared" si="0"/>
        <v>203.29892616580955</v>
      </c>
      <c r="I34" s="114">
        <f t="shared" si="1"/>
        <v>193.98866037683834</v>
      </c>
      <c r="J34" s="114">
        <f t="shared" si="2"/>
        <v>193.98866037683834</v>
      </c>
    </row>
    <row r="35" spans="1:10" ht="13.5" customHeight="1" x14ac:dyDescent="0.3">
      <c r="A35" s="103">
        <v>29</v>
      </c>
      <c r="B35" s="106" t="s">
        <v>34</v>
      </c>
      <c r="C35" s="113">
        <v>9375.56</v>
      </c>
      <c r="D35" s="113">
        <f>'CD Ratio_2'!C35+'CD Ratio_2'!D35+'CD Ratio_2'!E35</f>
        <v>14735.02</v>
      </c>
      <c r="E35" s="113">
        <v>25892.07</v>
      </c>
      <c r="F35" s="113">
        <f>'CD Ratio_2'!F35+'CD Ratio_2'!G35+'CD Ratio_2'!H35</f>
        <v>28918.840000000004</v>
      </c>
      <c r="G35" s="113">
        <v>0</v>
      </c>
      <c r="H35" s="114">
        <f t="shared" si="0"/>
        <v>276.1655837091331</v>
      </c>
      <c r="I35" s="114">
        <f t="shared" si="1"/>
        <v>196.25925176891516</v>
      </c>
      <c r="J35" s="114">
        <f t="shared" si="2"/>
        <v>196.25925176891516</v>
      </c>
    </row>
    <row r="36" spans="1:10" ht="13.5" customHeight="1" x14ac:dyDescent="0.3">
      <c r="A36" s="115">
        <v>30</v>
      </c>
      <c r="B36" s="106" t="s">
        <v>35</v>
      </c>
      <c r="C36" s="113">
        <v>99951.74</v>
      </c>
      <c r="D36" s="113">
        <f>'CD Ratio_2'!C36+'CD Ratio_2'!D36+'CD Ratio_2'!E36</f>
        <v>95817.260000000009</v>
      </c>
      <c r="E36" s="113">
        <v>130406.02</v>
      </c>
      <c r="F36" s="113">
        <f>'CD Ratio_2'!F36+'CD Ratio_2'!G36+'CD Ratio_2'!H36</f>
        <v>147760.35999999999</v>
      </c>
      <c r="G36" s="113">
        <v>0</v>
      </c>
      <c r="H36" s="114">
        <f t="shared" si="0"/>
        <v>130.46898433183853</v>
      </c>
      <c r="I36" s="114">
        <f t="shared" si="1"/>
        <v>154.21058794626353</v>
      </c>
      <c r="J36" s="114">
        <f t="shared" si="2"/>
        <v>154.2105879462635</v>
      </c>
    </row>
    <row r="37" spans="1:10" ht="13.5" customHeight="1" x14ac:dyDescent="0.3">
      <c r="A37" s="103">
        <v>31</v>
      </c>
      <c r="B37" s="106" t="s">
        <v>36</v>
      </c>
      <c r="C37" s="113">
        <v>52749.11</v>
      </c>
      <c r="D37" s="113">
        <f>'CD Ratio_2'!C37+'CD Ratio_2'!D37+'CD Ratio_2'!E37</f>
        <v>53880.59</v>
      </c>
      <c r="E37" s="113">
        <v>17179.039999999997</v>
      </c>
      <c r="F37" s="113">
        <f>'CD Ratio_2'!F37+'CD Ratio_2'!G37+'CD Ratio_2'!H37</f>
        <v>9879.93</v>
      </c>
      <c r="G37" s="113">
        <v>0</v>
      </c>
      <c r="H37" s="114">
        <f t="shared" si="0"/>
        <v>32.567449953184038</v>
      </c>
      <c r="I37" s="114">
        <f t="shared" si="1"/>
        <v>18.336714575694142</v>
      </c>
      <c r="J37" s="114">
        <f t="shared" si="2"/>
        <v>18.336714575694142</v>
      </c>
    </row>
    <row r="38" spans="1:10" ht="12.75" customHeight="1" x14ac:dyDescent="0.3">
      <c r="A38" s="103">
        <v>32</v>
      </c>
      <c r="B38" s="106" t="s">
        <v>38</v>
      </c>
      <c r="C38" s="113">
        <v>4192.16</v>
      </c>
      <c r="D38" s="113">
        <f>'CD Ratio_2'!C38+'CD Ratio_2'!D38+'CD Ratio_2'!E38</f>
        <v>4620.82</v>
      </c>
      <c r="E38" s="113">
        <v>7227.2300000000005</v>
      </c>
      <c r="F38" s="113">
        <f>'CD Ratio_2'!F38+'CD Ratio_2'!G38+'CD Ratio_2'!H38</f>
        <v>6786.2199999999993</v>
      </c>
      <c r="G38" s="113">
        <v>0</v>
      </c>
      <c r="H38" s="114">
        <f t="shared" si="0"/>
        <v>172.39871569787414</v>
      </c>
      <c r="I38" s="114">
        <f t="shared" si="1"/>
        <v>146.86181240559034</v>
      </c>
      <c r="J38" s="114">
        <f t="shared" si="2"/>
        <v>146.86181240559034</v>
      </c>
    </row>
    <row r="39" spans="1:10" ht="13.5" customHeight="1" x14ac:dyDescent="0.3">
      <c r="A39" s="115">
        <v>33</v>
      </c>
      <c r="B39" s="106" t="s">
        <v>39</v>
      </c>
      <c r="C39" s="113">
        <v>410622.88</v>
      </c>
      <c r="D39" s="113">
        <f>'CD Ratio_2'!C39+'CD Ratio_2'!D39+'CD Ratio_2'!E39</f>
        <v>439775.5799999999</v>
      </c>
      <c r="E39" s="113">
        <v>677356.43</v>
      </c>
      <c r="F39" s="113">
        <f>'CD Ratio_2'!F39+'CD Ratio_2'!G39+'CD Ratio_2'!H39</f>
        <v>714549.14999999991</v>
      </c>
      <c r="G39" s="113">
        <v>0</v>
      </c>
      <c r="H39" s="114">
        <f t="shared" si="0"/>
        <v>164.95827753192907</v>
      </c>
      <c r="I39" s="114">
        <f t="shared" si="1"/>
        <v>162.4804064836888</v>
      </c>
      <c r="J39" s="114">
        <f t="shared" si="2"/>
        <v>162.4804064836888</v>
      </c>
    </row>
    <row r="40" spans="1:10" s="132" customFormat="1" ht="13.5" customHeight="1" x14ac:dyDescent="0.3">
      <c r="A40" s="105"/>
      <c r="B40" s="107" t="s">
        <v>40</v>
      </c>
      <c r="C40" s="116">
        <v>15884941.01</v>
      </c>
      <c r="D40" s="120">
        <f>SUM(D19:D39)</f>
        <v>17215189.279999997</v>
      </c>
      <c r="E40" s="116">
        <v>20390407.289999999</v>
      </c>
      <c r="F40" s="120">
        <f>'CD Ratio_2'!F40+'CD Ratio_2'!G40+'CD Ratio_2'!H40</f>
        <v>21369742.879999995</v>
      </c>
      <c r="G40" s="116">
        <f>SUM(G19:G39)</f>
        <v>0</v>
      </c>
      <c r="H40" s="114">
        <f t="shared" si="0"/>
        <v>128.36312880962976</v>
      </c>
      <c r="I40" s="114">
        <f t="shared" si="1"/>
        <v>124.13306953776345</v>
      </c>
      <c r="J40" s="114">
        <f t="shared" si="2"/>
        <v>124.13306953776345</v>
      </c>
    </row>
    <row r="41" spans="1:10" s="132" customFormat="1" ht="13.5" customHeight="1" x14ac:dyDescent="0.3">
      <c r="A41" s="119"/>
      <c r="B41" s="107" t="s">
        <v>41</v>
      </c>
      <c r="C41" s="116">
        <v>67176365.430000007</v>
      </c>
      <c r="D41" s="120">
        <f>D40+D18</f>
        <v>71061179.939999998</v>
      </c>
      <c r="E41" s="116">
        <v>54475972.980000004</v>
      </c>
      <c r="F41" s="113">
        <f>'CD Ratio_2'!F41+'CD Ratio_2'!G41+'CD Ratio_2'!H41</f>
        <v>56926339.989999995</v>
      </c>
      <c r="G41" s="116">
        <f>G40+G18</f>
        <v>2759673.48</v>
      </c>
      <c r="H41" s="114">
        <f t="shared" si="0"/>
        <v>81.093957125093013</v>
      </c>
      <c r="I41" s="114">
        <f t="shared" si="1"/>
        <v>80.108914653634159</v>
      </c>
      <c r="J41" s="299">
        <f t="shared" si="2"/>
        <v>83.992432324365353</v>
      </c>
    </row>
    <row r="42" spans="1:10" ht="13.5" customHeight="1" x14ac:dyDescent="0.3">
      <c r="A42" s="115">
        <v>34</v>
      </c>
      <c r="B42" s="106" t="s">
        <v>43</v>
      </c>
      <c r="C42" s="113">
        <v>3385817.8099999996</v>
      </c>
      <c r="D42" s="113">
        <f>'CD Ratio_2'!C42+'CD Ratio_2'!D42+'CD Ratio_2'!E42</f>
        <v>3447848.2700000005</v>
      </c>
      <c r="E42" s="113">
        <v>2310450.4299999997</v>
      </c>
      <c r="F42" s="113">
        <f>'CD Ratio_2'!F42+'CD Ratio_2'!G42+'CD Ratio_2'!H42</f>
        <v>2445279.1700000009</v>
      </c>
      <c r="G42" s="113">
        <v>0</v>
      </c>
      <c r="H42" s="114">
        <f t="shared" si="0"/>
        <v>68.239065409133744</v>
      </c>
      <c r="I42" s="114">
        <f t="shared" si="1"/>
        <v>70.921890364972484</v>
      </c>
      <c r="J42" s="114">
        <f t="shared" si="2"/>
        <v>70.921890364972484</v>
      </c>
    </row>
    <row r="43" spans="1:10" s="132" customFormat="1" ht="13.5" customHeight="1" x14ac:dyDescent="0.3">
      <c r="A43" s="105"/>
      <c r="B43" s="107" t="s">
        <v>44</v>
      </c>
      <c r="C43" s="116">
        <v>3385817.8099999996</v>
      </c>
      <c r="D43" s="120">
        <f>'CD Ratio_2'!C43+'CD Ratio_2'!D43+'CD Ratio_2'!E43</f>
        <v>3447848.2700000005</v>
      </c>
      <c r="E43" s="116">
        <v>2310450.4299999997</v>
      </c>
      <c r="F43" s="120">
        <f>'CD Ratio_2'!F43+'CD Ratio_2'!G43+'CD Ratio_2'!H43</f>
        <v>2445279.1700000009</v>
      </c>
      <c r="G43" s="116">
        <f>SUM(G42:G42)</f>
        <v>0</v>
      </c>
      <c r="H43" s="299">
        <f t="shared" si="0"/>
        <v>68.239065409133744</v>
      </c>
      <c r="I43" s="114">
        <f t="shared" si="1"/>
        <v>70.921890364972484</v>
      </c>
      <c r="J43" s="299">
        <f t="shared" si="2"/>
        <v>70.921890364972484</v>
      </c>
    </row>
    <row r="44" spans="1:10" ht="13.5" customHeight="1" x14ac:dyDescent="0.3">
      <c r="A44" s="115">
        <v>35</v>
      </c>
      <c r="B44" s="106" t="s">
        <v>45</v>
      </c>
      <c r="C44" s="113">
        <v>4078913.3</v>
      </c>
      <c r="D44" s="113">
        <f>'CD Ratio_2'!C44+'CD Ratio_2'!D44+'CD Ratio_2'!E44</f>
        <v>4342048.0500000007</v>
      </c>
      <c r="E44" s="113">
        <v>5232497.51</v>
      </c>
      <c r="F44" s="113">
        <f>'CD Ratio_2'!F44+'CD Ratio_2'!G44+'CD Ratio_2'!H44</f>
        <v>4797729.700000002</v>
      </c>
      <c r="G44" s="113">
        <v>0</v>
      </c>
      <c r="H44" s="114">
        <f t="shared" si="0"/>
        <v>128.28165555762118</v>
      </c>
      <c r="I44" s="114">
        <f t="shared" si="1"/>
        <v>110.49462476584067</v>
      </c>
      <c r="J44" s="114">
        <f t="shared" si="2"/>
        <v>110.49462476584065</v>
      </c>
    </row>
    <row r="45" spans="1:10" s="132" customFormat="1" ht="13.5" customHeight="1" x14ac:dyDescent="0.3">
      <c r="A45" s="119"/>
      <c r="B45" s="107" t="s">
        <v>46</v>
      </c>
      <c r="C45" s="116">
        <v>4078913.3</v>
      </c>
      <c r="D45" s="120">
        <f>'CD Ratio_2'!C45+'CD Ratio_2'!D45+'CD Ratio_2'!E45</f>
        <v>4342048.0500000007</v>
      </c>
      <c r="E45" s="116">
        <v>5232497.51</v>
      </c>
      <c r="F45" s="120">
        <f>'CD Ratio_2'!F45+'CD Ratio_2'!G45+'CD Ratio_2'!H45</f>
        <v>4797729.700000002</v>
      </c>
      <c r="G45" s="116">
        <f>G44</f>
        <v>0</v>
      </c>
      <c r="H45" s="299">
        <f t="shared" si="0"/>
        <v>128.28165555762118</v>
      </c>
      <c r="I45" s="299">
        <f t="shared" si="1"/>
        <v>110.49462476584067</v>
      </c>
      <c r="J45" s="299">
        <f t="shared" si="2"/>
        <v>110.49462476584065</v>
      </c>
    </row>
    <row r="46" spans="1:10" ht="13.5" customHeight="1" x14ac:dyDescent="0.3">
      <c r="A46" s="115">
        <v>36</v>
      </c>
      <c r="B46" s="106" t="s">
        <v>47</v>
      </c>
      <c r="C46" s="117">
        <v>511665.39000000013</v>
      </c>
      <c r="D46" s="113">
        <f>'CD Ratio_2'!C46+'CD Ratio_2'!D46+'CD Ratio_2'!E46</f>
        <v>568552.54</v>
      </c>
      <c r="E46" s="117">
        <v>1597293.5</v>
      </c>
      <c r="F46" s="113">
        <f>'CD Ratio_2'!F46+'CD Ratio_2'!G46+'CD Ratio_2'!H46</f>
        <v>1651973.8399999999</v>
      </c>
      <c r="G46" s="113">
        <v>0</v>
      </c>
      <c r="H46" s="114">
        <f t="shared" si="0"/>
        <v>312.17540432038982</v>
      </c>
      <c r="I46" s="114">
        <f t="shared" si="1"/>
        <v>290.55781546591976</v>
      </c>
      <c r="J46" s="114">
        <f t="shared" si="2"/>
        <v>290.55781546591982</v>
      </c>
    </row>
    <row r="47" spans="1:10" ht="13.5" customHeight="1" x14ac:dyDescent="0.3">
      <c r="A47" s="115">
        <v>37</v>
      </c>
      <c r="B47" s="106" t="s">
        <v>48</v>
      </c>
      <c r="C47" s="113">
        <v>138919.91</v>
      </c>
      <c r="D47" s="113">
        <f>'CD Ratio_2'!C47+'CD Ratio_2'!D47+'CD Ratio_2'!E47</f>
        <v>150009.18</v>
      </c>
      <c r="E47" s="113">
        <v>109889.71</v>
      </c>
      <c r="F47" s="113">
        <f>'CD Ratio_2'!F47+'CD Ratio_2'!G47+'CD Ratio_2'!H47</f>
        <v>122703.84</v>
      </c>
      <c r="G47" s="113">
        <v>0</v>
      </c>
      <c r="H47" s="114">
        <f t="shared" si="0"/>
        <v>79.102923403851904</v>
      </c>
      <c r="I47" s="114">
        <f t="shared" si="1"/>
        <v>81.797553989695842</v>
      </c>
      <c r="J47" s="114">
        <f t="shared" si="2"/>
        <v>81.797553989695828</v>
      </c>
    </row>
    <row r="48" spans="1:10" ht="13.5" customHeight="1" x14ac:dyDescent="0.3">
      <c r="A48" s="115">
        <v>38</v>
      </c>
      <c r="B48" s="106" t="s">
        <v>49</v>
      </c>
      <c r="C48" s="113">
        <v>58125.579999999994</v>
      </c>
      <c r="D48" s="113">
        <f>'CD Ratio_2'!C48+'CD Ratio_2'!D48+'CD Ratio_2'!E48</f>
        <v>66302.23</v>
      </c>
      <c r="E48" s="113">
        <v>112594.69</v>
      </c>
      <c r="F48" s="113">
        <f>'CD Ratio_2'!F48+'CD Ratio_2'!G48+'CD Ratio_2'!H48</f>
        <v>128388.98999999999</v>
      </c>
      <c r="G48" s="113">
        <v>0</v>
      </c>
      <c r="H48" s="114">
        <f t="shared" si="0"/>
        <v>193.70936169583172</v>
      </c>
      <c r="I48" s="114">
        <f t="shared" si="1"/>
        <v>193.64203888768145</v>
      </c>
      <c r="J48" s="114">
        <f t="shared" si="2"/>
        <v>193.64203888768148</v>
      </c>
    </row>
    <row r="49" spans="1:10" ht="13.5" customHeight="1" x14ac:dyDescent="0.3">
      <c r="A49" s="115">
        <v>39</v>
      </c>
      <c r="B49" s="106" t="s">
        <v>51</v>
      </c>
      <c r="C49" s="113">
        <v>87200.46</v>
      </c>
      <c r="D49" s="113">
        <f>'CD Ratio_2'!C49+'CD Ratio_2'!D49+'CD Ratio_2'!E49</f>
        <v>91129.460000000021</v>
      </c>
      <c r="E49" s="113">
        <v>245718.61999999997</v>
      </c>
      <c r="F49" s="113">
        <f>'CD Ratio_2'!F49+'CD Ratio_2'!G49+'CD Ratio_2'!H49</f>
        <v>267142.01999999996</v>
      </c>
      <c r="G49" s="113">
        <v>0</v>
      </c>
      <c r="H49" s="114">
        <f t="shared" si="0"/>
        <v>281.78592177151353</v>
      </c>
      <c r="I49" s="114">
        <f t="shared" si="1"/>
        <v>293.14561942976496</v>
      </c>
      <c r="J49" s="114">
        <f t="shared" si="2"/>
        <v>293.14561942976496</v>
      </c>
    </row>
    <row r="50" spans="1:10" ht="13.5" customHeight="1" x14ac:dyDescent="0.3">
      <c r="A50" s="115">
        <v>40</v>
      </c>
      <c r="B50" s="106" t="s">
        <v>1007</v>
      </c>
      <c r="C50" s="113">
        <v>16972.259999999998</v>
      </c>
      <c r="D50" s="113">
        <f>'CD Ratio_2'!C50+'CD Ratio_2'!D50+'CD Ratio_2'!E50</f>
        <v>19881.489999999998</v>
      </c>
      <c r="E50" s="113">
        <v>43599.11</v>
      </c>
      <c r="F50" s="113">
        <f>'CD Ratio_2'!F50+'CD Ratio_2'!G50+'CD Ratio_2'!H50</f>
        <v>49038.28</v>
      </c>
      <c r="G50" s="113">
        <v>0</v>
      </c>
      <c r="H50" s="114">
        <f t="shared" si="0"/>
        <v>256.88452804753172</v>
      </c>
      <c r="I50" s="114">
        <f t="shared" si="1"/>
        <v>246.65294200786764</v>
      </c>
      <c r="J50" s="114">
        <f t="shared" si="2"/>
        <v>246.65294200786764</v>
      </c>
    </row>
    <row r="51" spans="1:10" ht="13.5" customHeight="1" x14ac:dyDescent="0.3">
      <c r="A51" s="115">
        <v>41</v>
      </c>
      <c r="B51" s="106" t="s">
        <v>52</v>
      </c>
      <c r="C51" s="117">
        <v>14580.1</v>
      </c>
      <c r="D51" s="113">
        <f>'CD Ratio_2'!C51+'CD Ratio_2'!D51+'CD Ratio_2'!E51</f>
        <v>16639.13</v>
      </c>
      <c r="E51" s="117">
        <v>71687.600000000006</v>
      </c>
      <c r="F51" s="113">
        <f>'CD Ratio_2'!F51+'CD Ratio_2'!G51+'CD Ratio_2'!H51</f>
        <v>81265.170000000013</v>
      </c>
      <c r="G51" s="113">
        <v>0</v>
      </c>
      <c r="H51" s="114">
        <f t="shared" si="0"/>
        <v>491.68112701558977</v>
      </c>
      <c r="I51" s="114">
        <f t="shared" si="1"/>
        <v>488.39795109479888</v>
      </c>
      <c r="J51" s="114">
        <f t="shared" si="2"/>
        <v>488.39795109479883</v>
      </c>
    </row>
    <row r="52" spans="1:10" ht="13.5" customHeight="1" x14ac:dyDescent="0.3">
      <c r="A52" s="115">
        <v>42</v>
      </c>
      <c r="B52" s="106" t="s">
        <v>53</v>
      </c>
      <c r="C52" s="113">
        <v>41007.07</v>
      </c>
      <c r="D52" s="113">
        <f>'CD Ratio_2'!C52+'CD Ratio_2'!D52+'CD Ratio_2'!E52</f>
        <v>43225.42</v>
      </c>
      <c r="E52" s="113">
        <v>69442.959999999992</v>
      </c>
      <c r="F52" s="113">
        <f>'CD Ratio_2'!F52+'CD Ratio_2'!G52+'CD Ratio_2'!H52</f>
        <v>78778.200000000012</v>
      </c>
      <c r="G52" s="113">
        <v>0</v>
      </c>
      <c r="H52" s="114">
        <f t="shared" si="0"/>
        <v>169.34387167871293</v>
      </c>
      <c r="I52" s="114">
        <f t="shared" si="1"/>
        <v>182.24970399362229</v>
      </c>
      <c r="J52" s="114">
        <f t="shared" si="2"/>
        <v>182.24970399362229</v>
      </c>
    </row>
    <row r="53" spans="1:10" ht="13.5" customHeight="1" x14ac:dyDescent="0.3">
      <c r="A53" s="115">
        <v>43</v>
      </c>
      <c r="B53" s="106" t="s">
        <v>54</v>
      </c>
      <c r="C53" s="117">
        <v>49407.619999999995</v>
      </c>
      <c r="D53" s="113">
        <f>'CD Ratio_2'!C53+'CD Ratio_2'!D53+'CD Ratio_2'!E53</f>
        <v>49891.240000000013</v>
      </c>
      <c r="E53" s="113">
        <v>42671.12</v>
      </c>
      <c r="F53" s="113">
        <f>'CD Ratio_2'!F53+'CD Ratio_2'!G53+'CD Ratio_2'!H53</f>
        <v>45481.719999999994</v>
      </c>
      <c r="G53" s="113">
        <v>0</v>
      </c>
      <c r="H53" s="114">
        <f t="shared" si="0"/>
        <v>86.365463464947325</v>
      </c>
      <c r="I53" s="114">
        <f t="shared" si="1"/>
        <v>91.16173500598498</v>
      </c>
      <c r="J53" s="114">
        <f t="shared" si="2"/>
        <v>91.16173500598498</v>
      </c>
    </row>
    <row r="54" spans="1:10" s="132" customFormat="1" ht="13.5" customHeight="1" x14ac:dyDescent="0.3">
      <c r="A54" s="366"/>
      <c r="B54" s="373" t="s">
        <v>55</v>
      </c>
      <c r="C54" s="307">
        <v>917878.39</v>
      </c>
      <c r="D54" s="120">
        <f>'CD Ratio_2'!C54+'CD Ratio_2'!D54+'CD Ratio_2'!E54</f>
        <v>1005630.69</v>
      </c>
      <c r="E54" s="307">
        <v>2292897.31</v>
      </c>
      <c r="F54" s="120">
        <f>'CD Ratio_2'!F54+'CD Ratio_2'!G54+'CD Ratio_2'!H54</f>
        <v>2424772.0599999996</v>
      </c>
      <c r="G54" s="307">
        <f>SUM(G46:G53)</f>
        <v>0</v>
      </c>
      <c r="H54" s="308">
        <f t="shared" si="0"/>
        <v>249.80404103423766</v>
      </c>
      <c r="I54" s="114">
        <f t="shared" si="1"/>
        <v>241.11953663625755</v>
      </c>
      <c r="J54" s="374">
        <f t="shared" si="2"/>
        <v>241.11953663625758</v>
      </c>
    </row>
    <row r="55" spans="1:10" s="132" customFormat="1" ht="21.75" customHeight="1" x14ac:dyDescent="0.3">
      <c r="A55" s="380">
        <v>44</v>
      </c>
      <c r="B55" s="381" t="s">
        <v>56</v>
      </c>
      <c r="C55" s="427">
        <v>181042.00000000003</v>
      </c>
      <c r="D55" s="113">
        <f>'CD Ratio_2'!C55+'CD Ratio_2'!D55+'CD Ratio_2'!E55</f>
        <v>181042</v>
      </c>
      <c r="E55" s="309">
        <v>0</v>
      </c>
      <c r="F55" s="113">
        <f>'CD Ratio_2'!F55+'CD Ratio_2'!G55+'CD Ratio_2'!H55</f>
        <v>0</v>
      </c>
      <c r="G55" s="309">
        <v>0</v>
      </c>
      <c r="H55" s="382">
        <f t="shared" si="0"/>
        <v>0</v>
      </c>
      <c r="I55" s="114">
        <f t="shared" si="1"/>
        <v>0</v>
      </c>
      <c r="J55" s="382">
        <f t="shared" si="2"/>
        <v>0</v>
      </c>
    </row>
    <row r="56" spans="1:10" s="132" customFormat="1" ht="23.25" customHeight="1" x14ac:dyDescent="0.3">
      <c r="A56" s="380"/>
      <c r="B56" s="383" t="s">
        <v>57</v>
      </c>
      <c r="C56" s="309">
        <v>181042.00000000003</v>
      </c>
      <c r="D56" s="120">
        <f>'CD Ratio_2'!C56+'CD Ratio_2'!D56+'CD Ratio_2'!E56</f>
        <v>181042</v>
      </c>
      <c r="E56" s="309">
        <v>0</v>
      </c>
      <c r="F56" s="120">
        <f>'CD Ratio_2'!F56+'CD Ratio_2'!G56+'CD Ratio_2'!H56</f>
        <v>0</v>
      </c>
      <c r="G56" s="309">
        <f>G55</f>
        <v>0</v>
      </c>
      <c r="H56" s="428">
        <f t="shared" si="0"/>
        <v>0</v>
      </c>
      <c r="I56" s="299">
        <f t="shared" si="1"/>
        <v>0</v>
      </c>
      <c r="J56" s="309">
        <f>J55</f>
        <v>0</v>
      </c>
    </row>
    <row r="57" spans="1:10" s="132" customFormat="1" ht="13.5" customHeight="1" x14ac:dyDescent="0.3">
      <c r="A57" s="375"/>
      <c r="B57" s="376" t="s">
        <v>5</v>
      </c>
      <c r="C57" s="377">
        <v>75740016.930000007</v>
      </c>
      <c r="D57" s="120">
        <f>D56+D54+D45+D43+D41</f>
        <v>80037748.950000003</v>
      </c>
      <c r="E57" s="377">
        <v>64311818.230000004</v>
      </c>
      <c r="F57" s="120">
        <f>'CD Ratio_2'!F57+'CD Ratio_2'!G57+'CD Ratio_2'!H57</f>
        <v>66594120.920000002</v>
      </c>
      <c r="G57" s="377">
        <f>G56+G54+G45+G43+G41</f>
        <v>2759673.48</v>
      </c>
      <c r="H57" s="378">
        <f t="shared" si="0"/>
        <v>84.911280505043834</v>
      </c>
      <c r="I57" s="299">
        <f t="shared" si="1"/>
        <v>83.203390642085267</v>
      </c>
      <c r="J57" s="379">
        <f t="shared" si="2"/>
        <v>86.651355528908852</v>
      </c>
    </row>
    <row r="58" spans="1:10" ht="18" customHeight="1" x14ac:dyDescent="0.3">
      <c r="A58" s="129"/>
      <c r="B58" s="122"/>
      <c r="C58" s="125"/>
      <c r="D58" s="125"/>
      <c r="E58" s="351" t="s">
        <v>1076</v>
      </c>
      <c r="F58" s="126"/>
      <c r="G58" s="372"/>
      <c r="H58" s="122"/>
      <c r="I58" s="122"/>
      <c r="J58" s="126"/>
    </row>
    <row r="59" spans="1:10" ht="18" customHeight="1" x14ac:dyDescent="0.3">
      <c r="A59" s="129"/>
      <c r="B59" s="122"/>
      <c r="C59" s="125"/>
      <c r="D59" s="125"/>
      <c r="E59" s="125"/>
      <c r="F59" s="126"/>
      <c r="G59" s="126"/>
      <c r="H59" s="122"/>
      <c r="I59" s="122"/>
      <c r="J59" s="122"/>
    </row>
    <row r="60" spans="1:10" ht="18" customHeight="1" x14ac:dyDescent="0.3">
      <c r="A60" s="129"/>
      <c r="B60" s="122"/>
      <c r="C60" s="125"/>
      <c r="D60" s="125"/>
      <c r="E60" s="125"/>
      <c r="F60" s="126"/>
      <c r="G60" s="126"/>
      <c r="H60" s="122"/>
      <c r="I60" s="122"/>
      <c r="J60" s="122"/>
    </row>
    <row r="61" spans="1:10" ht="18" customHeight="1" x14ac:dyDescent="0.3">
      <c r="A61" s="129"/>
      <c r="B61" s="122"/>
      <c r="C61" s="125"/>
      <c r="D61" s="125"/>
      <c r="E61" s="125"/>
      <c r="F61" s="126"/>
      <c r="G61" s="126"/>
      <c r="H61" s="122"/>
      <c r="I61" s="122"/>
      <c r="J61" s="122"/>
    </row>
    <row r="62" spans="1:10" ht="18" customHeight="1" x14ac:dyDescent="0.3">
      <c r="A62" s="129"/>
      <c r="B62" s="122"/>
      <c r="C62" s="125"/>
      <c r="D62" s="125"/>
      <c r="E62" s="125"/>
      <c r="F62" s="126"/>
      <c r="G62" s="126"/>
      <c r="H62" s="122"/>
      <c r="I62" s="122"/>
      <c r="J62" s="122"/>
    </row>
    <row r="63" spans="1:10" ht="18" customHeight="1" x14ac:dyDescent="0.3">
      <c r="A63" s="129"/>
      <c r="B63" s="122"/>
      <c r="C63" s="125"/>
      <c r="D63" s="125"/>
      <c r="E63" s="125"/>
      <c r="F63" s="126"/>
      <c r="G63" s="126"/>
      <c r="H63" s="122"/>
      <c r="I63" s="122"/>
      <c r="J63" s="122"/>
    </row>
    <row r="64" spans="1:10" ht="18" customHeight="1" x14ac:dyDescent="0.3">
      <c r="A64" s="129"/>
      <c r="B64" s="122"/>
      <c r="C64" s="125"/>
      <c r="D64" s="125"/>
      <c r="E64" s="125"/>
      <c r="F64" s="126"/>
      <c r="G64" s="126"/>
      <c r="H64" s="122"/>
      <c r="I64" s="122"/>
      <c r="J64" s="122"/>
    </row>
    <row r="65" spans="1:10" ht="18" customHeight="1" x14ac:dyDescent="0.3">
      <c r="A65" s="129"/>
      <c r="B65" s="122"/>
      <c r="C65" s="125"/>
      <c r="D65" s="125"/>
      <c r="E65" s="125"/>
      <c r="F65" s="126"/>
      <c r="G65" s="126"/>
      <c r="H65" s="122"/>
      <c r="I65" s="122"/>
      <c r="J65" s="122"/>
    </row>
    <row r="66" spans="1:10" ht="18" customHeight="1" x14ac:dyDescent="0.3">
      <c r="A66" s="129"/>
      <c r="B66" s="122"/>
      <c r="C66" s="125"/>
      <c r="D66" s="125"/>
      <c r="E66" s="125"/>
      <c r="F66" s="126"/>
      <c r="G66" s="126"/>
      <c r="H66" s="122"/>
      <c r="I66" s="122"/>
      <c r="J66" s="122"/>
    </row>
    <row r="67" spans="1:10" ht="18" customHeight="1" x14ac:dyDescent="0.3">
      <c r="A67" s="129"/>
      <c r="B67" s="122"/>
      <c r="C67" s="125"/>
      <c r="D67" s="125"/>
      <c r="E67" s="125"/>
      <c r="F67" s="126"/>
      <c r="G67" s="126"/>
      <c r="H67" s="122"/>
      <c r="I67" s="122"/>
      <c r="J67" s="122"/>
    </row>
    <row r="68" spans="1:10" ht="18" customHeight="1" x14ac:dyDescent="0.3">
      <c r="A68" s="129"/>
      <c r="B68" s="122"/>
      <c r="C68" s="125"/>
      <c r="D68" s="125"/>
      <c r="E68" s="125"/>
      <c r="F68" s="126"/>
      <c r="G68" s="126"/>
      <c r="H68" s="122"/>
      <c r="I68" s="122"/>
      <c r="J68" s="122"/>
    </row>
    <row r="69" spans="1:10" ht="18" customHeight="1" x14ac:dyDescent="0.3">
      <c r="A69" s="129"/>
      <c r="B69" s="122"/>
      <c r="C69" s="125"/>
      <c r="D69" s="125"/>
      <c r="E69" s="125"/>
      <c r="F69" s="126"/>
      <c r="G69" s="126"/>
      <c r="H69" s="122"/>
      <c r="I69" s="122"/>
      <c r="J69" s="122"/>
    </row>
    <row r="70" spans="1:10" ht="18" customHeight="1" x14ac:dyDescent="0.3">
      <c r="A70" s="129"/>
      <c r="B70" s="122"/>
      <c r="C70" s="125"/>
      <c r="D70" s="125"/>
      <c r="E70" s="125"/>
      <c r="F70" s="126"/>
      <c r="G70" s="126"/>
      <c r="H70" s="122"/>
      <c r="I70" s="122"/>
      <c r="J70" s="122"/>
    </row>
    <row r="71" spans="1:10" ht="18" customHeight="1" x14ac:dyDescent="0.3">
      <c r="A71" s="129"/>
      <c r="B71" s="122"/>
      <c r="C71" s="125"/>
      <c r="D71" s="125"/>
      <c r="E71" s="125"/>
      <c r="F71" s="126"/>
      <c r="G71" s="126"/>
      <c r="H71" s="122"/>
      <c r="I71" s="122"/>
      <c r="J71" s="122"/>
    </row>
    <row r="72" spans="1:10" ht="18" customHeight="1" x14ac:dyDescent="0.3">
      <c r="A72" s="129"/>
      <c r="B72" s="122"/>
      <c r="C72" s="125"/>
      <c r="D72" s="125"/>
      <c r="E72" s="125"/>
      <c r="F72" s="126"/>
      <c r="G72" s="126"/>
      <c r="H72" s="122"/>
      <c r="I72" s="122"/>
      <c r="J72" s="122"/>
    </row>
    <row r="73" spans="1:10" ht="18" customHeight="1" x14ac:dyDescent="0.3">
      <c r="A73" s="129"/>
      <c r="B73" s="122"/>
      <c r="C73" s="125"/>
      <c r="D73" s="125"/>
      <c r="E73" s="125"/>
      <c r="F73" s="126"/>
      <c r="G73" s="126"/>
      <c r="H73" s="122"/>
      <c r="I73" s="122"/>
      <c r="J73" s="122"/>
    </row>
    <row r="74" spans="1:10" ht="18" customHeight="1" x14ac:dyDescent="0.3">
      <c r="A74" s="129"/>
      <c r="B74" s="122"/>
      <c r="C74" s="125"/>
      <c r="D74" s="125"/>
      <c r="E74" s="125"/>
      <c r="F74" s="126"/>
      <c r="G74" s="126"/>
      <c r="H74" s="122"/>
      <c r="I74" s="122"/>
      <c r="J74" s="122"/>
    </row>
    <row r="75" spans="1:10" ht="18" customHeight="1" x14ac:dyDescent="0.3">
      <c r="A75" s="129"/>
      <c r="B75" s="122"/>
      <c r="C75" s="125"/>
      <c r="D75" s="125"/>
      <c r="E75" s="125"/>
      <c r="F75" s="126"/>
      <c r="G75" s="126"/>
      <c r="H75" s="122"/>
      <c r="I75" s="122"/>
      <c r="J75" s="122"/>
    </row>
    <row r="76" spans="1:10" ht="18" customHeight="1" x14ac:dyDescent="0.3">
      <c r="A76" s="129"/>
      <c r="B76" s="122"/>
      <c r="C76" s="125"/>
      <c r="D76" s="125"/>
      <c r="E76" s="125"/>
      <c r="F76" s="126"/>
      <c r="G76" s="126"/>
      <c r="H76" s="122"/>
      <c r="I76" s="122"/>
      <c r="J76" s="122"/>
    </row>
    <row r="77" spans="1:10" ht="18" customHeight="1" x14ac:dyDescent="0.3">
      <c r="A77" s="129"/>
      <c r="B77" s="122"/>
      <c r="C77" s="125"/>
      <c r="D77" s="125"/>
      <c r="E77" s="125"/>
      <c r="F77" s="126"/>
      <c r="G77" s="126"/>
      <c r="H77" s="122"/>
      <c r="I77" s="122"/>
      <c r="J77" s="122"/>
    </row>
    <row r="78" spans="1:10" ht="18" customHeight="1" x14ac:dyDescent="0.3">
      <c r="A78" s="129"/>
      <c r="B78" s="122"/>
      <c r="C78" s="125"/>
      <c r="D78" s="125"/>
      <c r="E78" s="125"/>
      <c r="F78" s="126"/>
      <c r="G78" s="126"/>
      <c r="H78" s="122"/>
      <c r="I78" s="122"/>
      <c r="J78" s="122"/>
    </row>
    <row r="79" spans="1:10" ht="18" customHeight="1" x14ac:dyDescent="0.3">
      <c r="A79" s="129"/>
      <c r="B79" s="122"/>
      <c r="C79" s="125"/>
      <c r="D79" s="125"/>
      <c r="E79" s="125"/>
      <c r="F79" s="126"/>
      <c r="G79" s="126"/>
      <c r="H79" s="122"/>
      <c r="I79" s="122"/>
      <c r="J79" s="122"/>
    </row>
    <row r="80" spans="1:10" ht="18" customHeight="1" x14ac:dyDescent="0.3">
      <c r="A80" s="129"/>
      <c r="B80" s="122"/>
      <c r="C80" s="125"/>
      <c r="D80" s="125"/>
      <c r="E80" s="125"/>
      <c r="F80" s="126"/>
      <c r="G80" s="126"/>
      <c r="H80" s="122"/>
      <c r="I80" s="122"/>
      <c r="J80" s="122"/>
    </row>
    <row r="81" spans="1:10" ht="18" customHeight="1" x14ac:dyDescent="0.3">
      <c r="A81" s="129"/>
      <c r="B81" s="122"/>
      <c r="C81" s="125"/>
      <c r="D81" s="125"/>
      <c r="E81" s="125"/>
      <c r="F81" s="126"/>
      <c r="G81" s="126"/>
      <c r="H81" s="122"/>
      <c r="I81" s="122"/>
      <c r="J81" s="122"/>
    </row>
    <row r="82" spans="1:10" ht="18" customHeight="1" x14ac:dyDescent="0.3">
      <c r="A82" s="129"/>
      <c r="B82" s="122"/>
      <c r="C82" s="125"/>
      <c r="D82" s="125"/>
      <c r="E82" s="125"/>
      <c r="F82" s="126"/>
      <c r="G82" s="126"/>
      <c r="H82" s="122"/>
      <c r="I82" s="122"/>
      <c r="J82" s="122"/>
    </row>
    <row r="83" spans="1:10" ht="18" customHeight="1" x14ac:dyDescent="0.3">
      <c r="A83" s="129"/>
      <c r="B83" s="122"/>
      <c r="C83" s="125"/>
      <c r="D83" s="125"/>
      <c r="E83" s="125"/>
      <c r="F83" s="126"/>
      <c r="G83" s="126"/>
      <c r="H83" s="122"/>
      <c r="I83" s="122"/>
      <c r="J83" s="122"/>
    </row>
    <row r="84" spans="1:10" ht="18" customHeight="1" x14ac:dyDescent="0.3">
      <c r="A84" s="129"/>
      <c r="B84" s="122"/>
      <c r="C84" s="125"/>
      <c r="D84" s="125"/>
      <c r="E84" s="125"/>
      <c r="F84" s="126"/>
      <c r="G84" s="126"/>
      <c r="H84" s="122"/>
      <c r="I84" s="122"/>
      <c r="J84" s="122"/>
    </row>
    <row r="85" spans="1:10" ht="18" customHeight="1" x14ac:dyDescent="0.3">
      <c r="A85" s="129"/>
      <c r="B85" s="122"/>
      <c r="C85" s="125"/>
      <c r="D85" s="125"/>
      <c r="E85" s="125"/>
      <c r="F85" s="126"/>
      <c r="G85" s="126"/>
      <c r="H85" s="122"/>
      <c r="I85" s="122"/>
      <c r="J85" s="122"/>
    </row>
    <row r="86" spans="1:10" ht="18" customHeight="1" x14ac:dyDescent="0.3">
      <c r="A86" s="129"/>
      <c r="B86" s="122"/>
      <c r="C86" s="125"/>
      <c r="D86" s="125"/>
      <c r="E86" s="125"/>
      <c r="F86" s="126"/>
      <c r="G86" s="126"/>
      <c r="H86" s="122"/>
      <c r="I86" s="122"/>
      <c r="J86" s="122"/>
    </row>
    <row r="87" spans="1:10" ht="18" customHeight="1" x14ac:dyDescent="0.3">
      <c r="A87" s="129"/>
      <c r="B87" s="122"/>
      <c r="C87" s="125"/>
      <c r="D87" s="125"/>
      <c r="E87" s="125"/>
      <c r="F87" s="126"/>
      <c r="G87" s="126"/>
      <c r="H87" s="122"/>
      <c r="I87" s="122"/>
      <c r="J87" s="122"/>
    </row>
  </sheetData>
  <mergeCells count="8">
    <mergeCell ref="A1:J1"/>
    <mergeCell ref="A2:J2"/>
    <mergeCell ref="A4:A5"/>
    <mergeCell ref="E4:G4"/>
    <mergeCell ref="B4:B5"/>
    <mergeCell ref="C4:D4"/>
    <mergeCell ref="H3:J3"/>
    <mergeCell ref="H4:J4"/>
  </mergeCells>
  <printOptions horizontalCentered="1"/>
  <pageMargins left="0.39370078740157483" right="0.23622047244094491" top="0.31496062992125984" bottom="0" header="0" footer="0"/>
  <pageSetup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0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296875" defaultRowHeight="15" customHeight="1" x14ac:dyDescent="0.3"/>
  <cols>
    <col min="1" max="1" width="4.09765625" customWidth="1"/>
    <col min="2" max="2" width="30" customWidth="1"/>
    <col min="3" max="4" width="10.19921875" customWidth="1"/>
    <col min="5" max="5" width="9.59765625" customWidth="1"/>
    <col min="6" max="6" width="9" customWidth="1"/>
    <col min="7" max="7" width="8.3984375" customWidth="1"/>
    <col min="8" max="8" width="9" customWidth="1"/>
    <col min="9" max="9" width="8" customWidth="1"/>
    <col min="10" max="10" width="9" customWidth="1"/>
    <col min="11" max="11" width="18.296875" customWidth="1"/>
  </cols>
  <sheetData>
    <row r="1" spans="1:11" ht="12.75" customHeight="1" x14ac:dyDescent="0.3">
      <c r="A1" s="460" t="s">
        <v>841</v>
      </c>
      <c r="B1" s="434"/>
      <c r="C1" s="434"/>
      <c r="D1" s="434"/>
      <c r="E1" s="434"/>
      <c r="F1" s="434"/>
      <c r="G1" s="434"/>
      <c r="H1" s="434"/>
      <c r="I1" s="434"/>
      <c r="J1" s="434"/>
      <c r="K1" s="2"/>
    </row>
    <row r="2" spans="1:11" ht="12.7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2"/>
    </row>
    <row r="3" spans="1:11" ht="12.75" customHeight="1" x14ac:dyDescent="0.3">
      <c r="A3" s="1" t="s">
        <v>842</v>
      </c>
      <c r="B3" s="1"/>
      <c r="C3" s="2"/>
      <c r="D3" s="8"/>
      <c r="E3" s="2"/>
      <c r="F3" s="8"/>
      <c r="G3" s="2"/>
      <c r="H3" s="584" t="s">
        <v>843</v>
      </c>
      <c r="I3" s="434"/>
      <c r="J3" s="434"/>
      <c r="K3" s="2"/>
    </row>
    <row r="4" spans="1:11" ht="12.75" customHeight="1" x14ac:dyDescent="0.3">
      <c r="A4" s="585" t="s">
        <v>0</v>
      </c>
      <c r="B4" s="587" t="s">
        <v>76</v>
      </c>
      <c r="C4" s="565" t="s">
        <v>844</v>
      </c>
      <c r="D4" s="567"/>
      <c r="E4" s="565" t="s">
        <v>845</v>
      </c>
      <c r="F4" s="567"/>
      <c r="G4" s="565" t="s">
        <v>846</v>
      </c>
      <c r="H4" s="567"/>
      <c r="I4" s="565" t="s">
        <v>72</v>
      </c>
      <c r="J4" s="567"/>
      <c r="K4" s="2"/>
    </row>
    <row r="5" spans="1:11" ht="19.5" customHeight="1" x14ac:dyDescent="0.3">
      <c r="A5" s="586"/>
      <c r="B5" s="586"/>
      <c r="C5" s="34" t="s">
        <v>847</v>
      </c>
      <c r="D5" s="24" t="s">
        <v>123</v>
      </c>
      <c r="E5" s="34" t="s">
        <v>847</v>
      </c>
      <c r="F5" s="24" t="s">
        <v>123</v>
      </c>
      <c r="G5" s="34" t="s">
        <v>847</v>
      </c>
      <c r="H5" s="24" t="s">
        <v>123</v>
      </c>
      <c r="I5" s="34" t="s">
        <v>847</v>
      </c>
      <c r="J5" s="24" t="s">
        <v>123</v>
      </c>
      <c r="K5" s="2"/>
    </row>
    <row r="6" spans="1:11" ht="12.75" customHeight="1" x14ac:dyDescent="0.3">
      <c r="A6" s="588" t="s">
        <v>848</v>
      </c>
      <c r="B6" s="443"/>
      <c r="C6" s="443"/>
      <c r="D6" s="443"/>
      <c r="E6" s="443"/>
      <c r="F6" s="443"/>
      <c r="G6" s="443"/>
      <c r="H6" s="443"/>
      <c r="I6" s="443"/>
      <c r="J6" s="589"/>
      <c r="K6" s="2"/>
    </row>
    <row r="7" spans="1:11" ht="12.75" customHeight="1" x14ac:dyDescent="0.3">
      <c r="A7" s="51">
        <v>1</v>
      </c>
      <c r="B7" s="52" t="s">
        <v>6</v>
      </c>
      <c r="C7" s="53">
        <v>2220</v>
      </c>
      <c r="D7" s="53">
        <v>4.93</v>
      </c>
      <c r="E7" s="53">
        <v>3805</v>
      </c>
      <c r="F7" s="53">
        <v>109.67</v>
      </c>
      <c r="G7" s="53">
        <v>2860</v>
      </c>
      <c r="H7" s="53">
        <v>245.02</v>
      </c>
      <c r="I7" s="53">
        <f t="shared" ref="I7:I18" si="0">C7+E7+G7</f>
        <v>8885</v>
      </c>
      <c r="J7" s="53">
        <f t="shared" ref="J7:J18" si="1">D7+F7+H7</f>
        <v>359.62</v>
      </c>
      <c r="K7" s="2"/>
    </row>
    <row r="8" spans="1:11" ht="12.75" customHeight="1" x14ac:dyDescent="0.3">
      <c r="A8" s="51">
        <v>2</v>
      </c>
      <c r="B8" s="52" t="s">
        <v>7</v>
      </c>
      <c r="C8" s="53">
        <v>92213</v>
      </c>
      <c r="D8" s="53">
        <v>84.53</v>
      </c>
      <c r="E8" s="53">
        <v>21286</v>
      </c>
      <c r="F8" s="53">
        <v>326.88</v>
      </c>
      <c r="G8" s="53">
        <v>2731</v>
      </c>
      <c r="H8" s="53">
        <v>143.85</v>
      </c>
      <c r="I8" s="53">
        <f t="shared" si="0"/>
        <v>116230</v>
      </c>
      <c r="J8" s="53">
        <f t="shared" si="1"/>
        <v>555.26</v>
      </c>
      <c r="K8" s="2"/>
    </row>
    <row r="9" spans="1:11" ht="12.75" customHeight="1" x14ac:dyDescent="0.3">
      <c r="A9" s="51">
        <v>3</v>
      </c>
      <c r="B9" s="52" t="s">
        <v>8</v>
      </c>
      <c r="C9" s="53">
        <v>54047</v>
      </c>
      <c r="D9" s="53">
        <v>131.22</v>
      </c>
      <c r="E9" s="53">
        <v>4123</v>
      </c>
      <c r="F9" s="53">
        <v>63.77</v>
      </c>
      <c r="G9" s="53">
        <v>358</v>
      </c>
      <c r="H9" s="53">
        <v>27.53</v>
      </c>
      <c r="I9" s="53">
        <f t="shared" si="0"/>
        <v>58528</v>
      </c>
      <c r="J9" s="53">
        <f t="shared" si="1"/>
        <v>222.52</v>
      </c>
      <c r="K9" s="2"/>
    </row>
    <row r="10" spans="1:11" ht="12.75" customHeight="1" x14ac:dyDescent="0.3">
      <c r="A10" s="51">
        <v>4</v>
      </c>
      <c r="B10" s="52" t="s">
        <v>9</v>
      </c>
      <c r="C10" s="53">
        <v>27928</v>
      </c>
      <c r="D10" s="53">
        <v>36.78</v>
      </c>
      <c r="E10" s="53">
        <v>7477</v>
      </c>
      <c r="F10" s="53">
        <v>186.67</v>
      </c>
      <c r="G10" s="53">
        <v>2164</v>
      </c>
      <c r="H10" s="53">
        <v>177.23</v>
      </c>
      <c r="I10" s="53">
        <f t="shared" si="0"/>
        <v>37569</v>
      </c>
      <c r="J10" s="53">
        <f t="shared" si="1"/>
        <v>400.67999999999995</v>
      </c>
      <c r="K10" s="2"/>
    </row>
    <row r="11" spans="1:11" ht="12.75" customHeight="1" x14ac:dyDescent="0.3">
      <c r="A11" s="51">
        <v>5</v>
      </c>
      <c r="B11" s="52" t="s">
        <v>10</v>
      </c>
      <c r="C11" s="53">
        <v>70805</v>
      </c>
      <c r="D11" s="53">
        <v>64.540000000000006</v>
      </c>
      <c r="E11" s="53">
        <v>15787</v>
      </c>
      <c r="F11" s="53">
        <v>262.99</v>
      </c>
      <c r="G11" s="53">
        <v>3361</v>
      </c>
      <c r="H11" s="53">
        <v>233.65</v>
      </c>
      <c r="I11" s="53">
        <f t="shared" si="0"/>
        <v>89953</v>
      </c>
      <c r="J11" s="53">
        <f t="shared" si="1"/>
        <v>561.18000000000006</v>
      </c>
      <c r="K11" s="2"/>
    </row>
    <row r="12" spans="1:11" ht="12.75" customHeight="1" x14ac:dyDescent="0.3">
      <c r="A12" s="51">
        <v>6</v>
      </c>
      <c r="B12" s="52" t="s">
        <v>11</v>
      </c>
      <c r="C12" s="53">
        <v>42466</v>
      </c>
      <c r="D12" s="53">
        <v>98.42</v>
      </c>
      <c r="E12" s="53">
        <v>2805</v>
      </c>
      <c r="F12" s="53">
        <v>44.01</v>
      </c>
      <c r="G12" s="53">
        <v>283</v>
      </c>
      <c r="H12" s="53">
        <v>19.46</v>
      </c>
      <c r="I12" s="53">
        <f t="shared" si="0"/>
        <v>45554</v>
      </c>
      <c r="J12" s="53">
        <f t="shared" si="1"/>
        <v>161.89000000000001</v>
      </c>
      <c r="K12" s="2"/>
    </row>
    <row r="13" spans="1:11" ht="12.75" customHeight="1" x14ac:dyDescent="0.3">
      <c r="A13" s="51">
        <v>7</v>
      </c>
      <c r="B13" s="52" t="s">
        <v>12</v>
      </c>
      <c r="C13" s="53">
        <v>3103</v>
      </c>
      <c r="D13" s="53">
        <v>3.53</v>
      </c>
      <c r="E13" s="53">
        <v>692</v>
      </c>
      <c r="F13" s="53">
        <v>13.96</v>
      </c>
      <c r="G13" s="53">
        <v>101</v>
      </c>
      <c r="H13" s="53">
        <v>7.47</v>
      </c>
      <c r="I13" s="53">
        <f t="shared" si="0"/>
        <v>3896</v>
      </c>
      <c r="J13" s="53">
        <f t="shared" si="1"/>
        <v>24.96</v>
      </c>
      <c r="K13" s="2"/>
    </row>
    <row r="14" spans="1:11" ht="12.75" customHeight="1" x14ac:dyDescent="0.3">
      <c r="A14" s="51">
        <v>8</v>
      </c>
      <c r="B14" s="52" t="s">
        <v>196</v>
      </c>
      <c r="C14" s="53">
        <v>6429</v>
      </c>
      <c r="D14" s="53">
        <v>2.97</v>
      </c>
      <c r="E14" s="53">
        <v>648</v>
      </c>
      <c r="F14" s="53">
        <v>12.03</v>
      </c>
      <c r="G14" s="53">
        <v>119</v>
      </c>
      <c r="H14" s="53">
        <v>9.09</v>
      </c>
      <c r="I14" s="53">
        <f t="shared" si="0"/>
        <v>7196</v>
      </c>
      <c r="J14" s="53">
        <f t="shared" si="1"/>
        <v>24.09</v>
      </c>
      <c r="K14" s="2"/>
    </row>
    <row r="15" spans="1:11" ht="12.75" customHeight="1" x14ac:dyDescent="0.3">
      <c r="A15" s="51">
        <v>9</v>
      </c>
      <c r="B15" s="52" t="s">
        <v>13</v>
      </c>
      <c r="C15" s="53">
        <v>33999</v>
      </c>
      <c r="D15" s="53">
        <v>33.979999999999997</v>
      </c>
      <c r="E15" s="53">
        <v>6976</v>
      </c>
      <c r="F15" s="53">
        <v>108.57</v>
      </c>
      <c r="G15" s="53">
        <v>2336</v>
      </c>
      <c r="H15" s="53">
        <v>164.76</v>
      </c>
      <c r="I15" s="53">
        <f t="shared" si="0"/>
        <v>43311</v>
      </c>
      <c r="J15" s="53">
        <f t="shared" si="1"/>
        <v>307.30999999999995</v>
      </c>
      <c r="K15" s="2"/>
    </row>
    <row r="16" spans="1:11" ht="12.75" customHeight="1" x14ac:dyDescent="0.3">
      <c r="A16" s="51">
        <v>10</v>
      </c>
      <c r="B16" s="52" t="s">
        <v>14</v>
      </c>
      <c r="C16" s="53">
        <v>124226</v>
      </c>
      <c r="D16" s="53">
        <v>137.04</v>
      </c>
      <c r="E16" s="53">
        <v>24304</v>
      </c>
      <c r="F16" s="53">
        <v>733</v>
      </c>
      <c r="G16" s="53">
        <v>17530</v>
      </c>
      <c r="H16" s="53">
        <v>1303.2</v>
      </c>
      <c r="I16" s="53">
        <f t="shared" si="0"/>
        <v>166060</v>
      </c>
      <c r="J16" s="53">
        <f t="shared" si="1"/>
        <v>2173.2399999999998</v>
      </c>
      <c r="K16" s="2"/>
    </row>
    <row r="17" spans="1:11" ht="12.75" customHeight="1" x14ac:dyDescent="0.3">
      <c r="A17" s="51">
        <v>11</v>
      </c>
      <c r="B17" s="52" t="s">
        <v>15</v>
      </c>
      <c r="C17" s="53">
        <v>15275</v>
      </c>
      <c r="D17" s="53">
        <v>11.19</v>
      </c>
      <c r="E17" s="53">
        <v>2598</v>
      </c>
      <c r="F17" s="53">
        <v>38.369999999999997</v>
      </c>
      <c r="G17" s="53">
        <v>570</v>
      </c>
      <c r="H17" s="53">
        <v>41.65</v>
      </c>
      <c r="I17" s="53">
        <f t="shared" si="0"/>
        <v>18443</v>
      </c>
      <c r="J17" s="53">
        <f t="shared" si="1"/>
        <v>91.21</v>
      </c>
      <c r="K17" s="2"/>
    </row>
    <row r="18" spans="1:11" ht="12.75" customHeight="1" x14ac:dyDescent="0.3">
      <c r="A18" s="51">
        <v>12</v>
      </c>
      <c r="B18" s="52" t="s">
        <v>16</v>
      </c>
      <c r="C18" s="53">
        <v>32090</v>
      </c>
      <c r="D18" s="53">
        <v>25.53</v>
      </c>
      <c r="E18" s="53">
        <v>6449</v>
      </c>
      <c r="F18" s="53">
        <v>109.28</v>
      </c>
      <c r="G18" s="53">
        <v>1642</v>
      </c>
      <c r="H18" s="53">
        <v>108.5</v>
      </c>
      <c r="I18" s="53">
        <f t="shared" si="0"/>
        <v>40181</v>
      </c>
      <c r="J18" s="53">
        <f t="shared" si="1"/>
        <v>243.31</v>
      </c>
      <c r="K18" s="2"/>
    </row>
    <row r="19" spans="1:11" ht="12.75" customHeight="1" x14ac:dyDescent="0.3">
      <c r="A19" s="54"/>
      <c r="B19" s="55" t="s">
        <v>246</v>
      </c>
      <c r="C19" s="56">
        <f t="shared" ref="C19:J19" si="2">SUM(C7:C18)</f>
        <v>504801</v>
      </c>
      <c r="D19" s="56">
        <f t="shared" si="2"/>
        <v>634.66000000000008</v>
      </c>
      <c r="E19" s="56">
        <f t="shared" si="2"/>
        <v>96950</v>
      </c>
      <c r="F19" s="56">
        <f t="shared" si="2"/>
        <v>2009.1999999999998</v>
      </c>
      <c r="G19" s="56">
        <f t="shared" si="2"/>
        <v>34055</v>
      </c>
      <c r="H19" s="56">
        <f t="shared" si="2"/>
        <v>2481.4100000000003</v>
      </c>
      <c r="I19" s="56">
        <f t="shared" si="2"/>
        <v>635806</v>
      </c>
      <c r="J19" s="56">
        <f t="shared" si="2"/>
        <v>5125.2700000000004</v>
      </c>
      <c r="K19" s="2"/>
    </row>
    <row r="20" spans="1:11" ht="12.75" customHeight="1" x14ac:dyDescent="0.3">
      <c r="A20" s="590" t="s">
        <v>849</v>
      </c>
      <c r="B20" s="566"/>
      <c r="C20" s="566"/>
      <c r="D20" s="566"/>
      <c r="E20" s="566"/>
      <c r="F20" s="566"/>
      <c r="G20" s="566"/>
      <c r="H20" s="566"/>
      <c r="I20" s="566"/>
      <c r="J20" s="567"/>
      <c r="K20" s="2"/>
    </row>
    <row r="21" spans="1:11" ht="12.75" customHeight="1" x14ac:dyDescent="0.3">
      <c r="A21" s="51">
        <v>13</v>
      </c>
      <c r="B21" s="52" t="s">
        <v>18</v>
      </c>
      <c r="C21" s="53">
        <v>43586</v>
      </c>
      <c r="D21" s="53">
        <v>158.69999999999999</v>
      </c>
      <c r="E21" s="53">
        <v>350</v>
      </c>
      <c r="F21" s="53">
        <v>10.77</v>
      </c>
      <c r="G21" s="53">
        <v>303</v>
      </c>
      <c r="H21" s="53">
        <v>25.24</v>
      </c>
      <c r="I21" s="53">
        <f t="shared" ref="I21:I35" si="3">C21+E21+G21</f>
        <v>44239</v>
      </c>
      <c r="J21" s="53">
        <f t="shared" ref="J21:J35" si="4">D21+F21+H21</f>
        <v>194.71</v>
      </c>
      <c r="K21" s="2"/>
    </row>
    <row r="22" spans="1:11" ht="12.75" customHeight="1" x14ac:dyDescent="0.3">
      <c r="A22" s="51">
        <v>14</v>
      </c>
      <c r="B22" s="52" t="s">
        <v>19</v>
      </c>
      <c r="C22" s="53">
        <v>146897</v>
      </c>
      <c r="D22" s="53">
        <v>508.55</v>
      </c>
      <c r="E22" s="53">
        <v>103552</v>
      </c>
      <c r="F22" s="53">
        <v>1009.09</v>
      </c>
      <c r="G22" s="53">
        <v>1271</v>
      </c>
      <c r="H22" s="53">
        <v>87.31</v>
      </c>
      <c r="I22" s="53">
        <f t="shared" si="3"/>
        <v>251720</v>
      </c>
      <c r="J22" s="53">
        <f t="shared" si="4"/>
        <v>1604.95</v>
      </c>
      <c r="K22" s="2"/>
    </row>
    <row r="23" spans="1:11" ht="12.75" customHeight="1" x14ac:dyDescent="0.3">
      <c r="A23" s="51">
        <v>15</v>
      </c>
      <c r="B23" s="52" t="s">
        <v>218</v>
      </c>
      <c r="C23" s="53">
        <v>21</v>
      </c>
      <c r="D23" s="53">
        <v>0.03</v>
      </c>
      <c r="E23" s="53">
        <v>813</v>
      </c>
      <c r="F23" s="53">
        <v>27.74</v>
      </c>
      <c r="G23" s="53">
        <v>342</v>
      </c>
      <c r="H23" s="53">
        <v>19.829999999999998</v>
      </c>
      <c r="I23" s="53">
        <f t="shared" si="3"/>
        <v>1176</v>
      </c>
      <c r="J23" s="53">
        <f t="shared" si="4"/>
        <v>47.599999999999994</v>
      </c>
      <c r="K23" s="2"/>
    </row>
    <row r="24" spans="1:11" ht="12.75" customHeight="1" x14ac:dyDescent="0.3">
      <c r="A24" s="51">
        <v>16</v>
      </c>
      <c r="B24" s="52" t="s">
        <v>850</v>
      </c>
      <c r="C24" s="53">
        <v>0</v>
      </c>
      <c r="D24" s="53">
        <v>0</v>
      </c>
      <c r="E24" s="53">
        <v>1</v>
      </c>
      <c r="F24" s="53">
        <v>0.02</v>
      </c>
      <c r="G24" s="53">
        <v>0</v>
      </c>
      <c r="H24" s="53">
        <v>0</v>
      </c>
      <c r="I24" s="53">
        <f t="shared" si="3"/>
        <v>1</v>
      </c>
      <c r="J24" s="53">
        <f t="shared" si="4"/>
        <v>0.02</v>
      </c>
      <c r="K24" s="2"/>
    </row>
    <row r="25" spans="1:11" ht="12.75" customHeight="1" x14ac:dyDescent="0.3">
      <c r="A25" s="51">
        <v>17</v>
      </c>
      <c r="B25" s="52" t="s">
        <v>851</v>
      </c>
      <c r="C25" s="53">
        <v>20</v>
      </c>
      <c r="D25" s="53">
        <v>0.04</v>
      </c>
      <c r="E25" s="53">
        <v>13</v>
      </c>
      <c r="F25" s="53">
        <v>0.31</v>
      </c>
      <c r="G25" s="53">
        <v>1</v>
      </c>
      <c r="H25" s="53">
        <v>0.1</v>
      </c>
      <c r="I25" s="53">
        <f t="shared" si="3"/>
        <v>34</v>
      </c>
      <c r="J25" s="53">
        <f t="shared" si="4"/>
        <v>0.44999999999999996</v>
      </c>
      <c r="K25" s="2"/>
    </row>
    <row r="26" spans="1:11" ht="12.75" customHeight="1" x14ac:dyDescent="0.3">
      <c r="A26" s="51">
        <v>18</v>
      </c>
      <c r="B26" s="52" t="s">
        <v>25</v>
      </c>
      <c r="C26" s="53">
        <v>32742</v>
      </c>
      <c r="D26" s="53">
        <v>91.33</v>
      </c>
      <c r="E26" s="53">
        <v>1543</v>
      </c>
      <c r="F26" s="53">
        <v>36.4</v>
      </c>
      <c r="G26" s="53">
        <v>955</v>
      </c>
      <c r="H26" s="53">
        <v>56.78</v>
      </c>
      <c r="I26" s="53">
        <f t="shared" si="3"/>
        <v>35240</v>
      </c>
      <c r="J26" s="53">
        <f t="shared" si="4"/>
        <v>184.51</v>
      </c>
      <c r="K26" s="2"/>
    </row>
    <row r="27" spans="1:11" ht="12.75" customHeight="1" x14ac:dyDescent="0.3">
      <c r="A27" s="51">
        <v>19</v>
      </c>
      <c r="B27" s="52" t="s">
        <v>26</v>
      </c>
      <c r="C27" s="53">
        <v>142</v>
      </c>
      <c r="D27" s="53">
        <v>0.55000000000000004</v>
      </c>
      <c r="E27" s="53">
        <v>4157</v>
      </c>
      <c r="F27" s="53">
        <v>141.91</v>
      </c>
      <c r="G27" s="53">
        <v>1829</v>
      </c>
      <c r="H27" s="53">
        <v>110.89</v>
      </c>
      <c r="I27" s="53">
        <f t="shared" si="3"/>
        <v>6128</v>
      </c>
      <c r="J27" s="53">
        <f t="shared" si="4"/>
        <v>253.35000000000002</v>
      </c>
      <c r="K27" s="2"/>
    </row>
    <row r="28" spans="1:11" ht="12.75" customHeight="1" x14ac:dyDescent="0.3">
      <c r="A28" s="51">
        <v>20</v>
      </c>
      <c r="B28" s="52" t="s">
        <v>852</v>
      </c>
      <c r="C28" s="53">
        <v>4867</v>
      </c>
      <c r="D28" s="53">
        <v>11.8</v>
      </c>
      <c r="E28" s="53">
        <v>1888</v>
      </c>
      <c r="F28" s="53">
        <v>18.97</v>
      </c>
      <c r="G28" s="53">
        <v>1201</v>
      </c>
      <c r="H28" s="53">
        <v>39.35</v>
      </c>
      <c r="I28" s="53">
        <f t="shared" si="3"/>
        <v>7956</v>
      </c>
      <c r="J28" s="53">
        <f t="shared" si="4"/>
        <v>70.12</v>
      </c>
      <c r="K28" s="2"/>
    </row>
    <row r="29" spans="1:11" ht="12.75" customHeight="1" x14ac:dyDescent="0.3">
      <c r="A29" s="51">
        <v>21</v>
      </c>
      <c r="B29" s="52" t="s">
        <v>853</v>
      </c>
      <c r="C29" s="53">
        <v>55104</v>
      </c>
      <c r="D29" s="53">
        <v>185.61</v>
      </c>
      <c r="E29" s="53">
        <v>28988</v>
      </c>
      <c r="F29" s="53">
        <v>329.45</v>
      </c>
      <c r="G29" s="53">
        <v>549</v>
      </c>
      <c r="H29" s="53">
        <v>32.31</v>
      </c>
      <c r="I29" s="53">
        <f t="shared" si="3"/>
        <v>84641</v>
      </c>
      <c r="J29" s="53">
        <f t="shared" si="4"/>
        <v>547.36999999999989</v>
      </c>
      <c r="K29" s="2"/>
    </row>
    <row r="30" spans="1:11" ht="12.75" customHeight="1" x14ac:dyDescent="0.3">
      <c r="A30" s="51">
        <v>22</v>
      </c>
      <c r="B30" s="52" t="s">
        <v>854</v>
      </c>
      <c r="C30" s="53">
        <v>420686</v>
      </c>
      <c r="D30" s="53">
        <v>973.5</v>
      </c>
      <c r="E30" s="53">
        <v>57969</v>
      </c>
      <c r="F30" s="53">
        <v>566.21</v>
      </c>
      <c r="G30" s="53">
        <v>4787</v>
      </c>
      <c r="H30" s="53">
        <v>218.85</v>
      </c>
      <c r="I30" s="53">
        <f t="shared" si="3"/>
        <v>483442</v>
      </c>
      <c r="J30" s="53">
        <f t="shared" si="4"/>
        <v>1758.56</v>
      </c>
      <c r="K30" s="2"/>
    </row>
    <row r="31" spans="1:11" ht="12.75" customHeight="1" x14ac:dyDescent="0.3">
      <c r="A31" s="51">
        <v>23</v>
      </c>
      <c r="B31" s="52" t="s">
        <v>855</v>
      </c>
      <c r="C31" s="53">
        <v>33</v>
      </c>
      <c r="D31" s="53">
        <v>0.05</v>
      </c>
      <c r="E31" s="53">
        <v>86</v>
      </c>
      <c r="F31" s="53">
        <v>1.98</v>
      </c>
      <c r="G31" s="53">
        <v>16</v>
      </c>
      <c r="H31" s="53">
        <v>1.19</v>
      </c>
      <c r="I31" s="53">
        <f t="shared" si="3"/>
        <v>135</v>
      </c>
      <c r="J31" s="53">
        <f t="shared" si="4"/>
        <v>3.2199999999999998</v>
      </c>
      <c r="K31" s="2"/>
    </row>
    <row r="32" spans="1:11" ht="12.75" customHeight="1" x14ac:dyDescent="0.3">
      <c r="A32" s="51">
        <v>24</v>
      </c>
      <c r="B32" s="52" t="s">
        <v>856</v>
      </c>
      <c r="C32" s="53">
        <v>42</v>
      </c>
      <c r="D32" s="53">
        <v>0.05</v>
      </c>
      <c r="E32" s="53">
        <v>47</v>
      </c>
      <c r="F32" s="53">
        <v>0.64</v>
      </c>
      <c r="G32" s="53">
        <v>31</v>
      </c>
      <c r="H32" s="53">
        <v>0.62</v>
      </c>
      <c r="I32" s="53">
        <f t="shared" si="3"/>
        <v>120</v>
      </c>
      <c r="J32" s="53">
        <f t="shared" si="4"/>
        <v>1.31</v>
      </c>
      <c r="K32" s="2"/>
    </row>
    <row r="33" spans="1:11" ht="12.75" customHeight="1" x14ac:dyDescent="0.3">
      <c r="A33" s="51">
        <v>25</v>
      </c>
      <c r="B33" s="52" t="s">
        <v>33</v>
      </c>
      <c r="C33" s="53">
        <v>38240</v>
      </c>
      <c r="D33" s="53">
        <v>131.63999999999999</v>
      </c>
      <c r="E33" s="53">
        <v>3039</v>
      </c>
      <c r="F33" s="53">
        <v>10.59</v>
      </c>
      <c r="G33" s="53">
        <v>47</v>
      </c>
      <c r="H33" s="53">
        <v>0.93</v>
      </c>
      <c r="I33" s="53">
        <f t="shared" si="3"/>
        <v>41326</v>
      </c>
      <c r="J33" s="53">
        <f t="shared" si="4"/>
        <v>143.16</v>
      </c>
      <c r="K33" s="2"/>
    </row>
    <row r="34" spans="1:11" ht="12.75" customHeight="1" x14ac:dyDescent="0.3">
      <c r="A34" s="51">
        <v>26</v>
      </c>
      <c r="B34" s="52" t="s">
        <v>215</v>
      </c>
      <c r="C34" s="53">
        <v>7607</v>
      </c>
      <c r="D34" s="53">
        <v>12.58</v>
      </c>
      <c r="E34" s="53">
        <v>104</v>
      </c>
      <c r="F34" s="53">
        <v>3.28</v>
      </c>
      <c r="G34" s="53">
        <v>39</v>
      </c>
      <c r="H34" s="53">
        <v>2.6</v>
      </c>
      <c r="I34" s="53">
        <f t="shared" si="3"/>
        <v>7750</v>
      </c>
      <c r="J34" s="53">
        <f t="shared" si="4"/>
        <v>18.46</v>
      </c>
      <c r="K34" s="2"/>
    </row>
    <row r="35" spans="1:11" ht="12.75" customHeight="1" x14ac:dyDescent="0.3">
      <c r="A35" s="57">
        <v>27</v>
      </c>
      <c r="B35" s="58" t="s">
        <v>39</v>
      </c>
      <c r="C35" s="59">
        <v>46655</v>
      </c>
      <c r="D35" s="59">
        <v>156.63999999999999</v>
      </c>
      <c r="E35" s="59">
        <v>11</v>
      </c>
      <c r="F35" s="59">
        <v>0.06</v>
      </c>
      <c r="G35" s="59">
        <v>0</v>
      </c>
      <c r="H35" s="59">
        <v>0</v>
      </c>
      <c r="I35" s="53">
        <f t="shared" si="3"/>
        <v>46666</v>
      </c>
      <c r="J35" s="53">
        <f t="shared" si="4"/>
        <v>156.69999999999999</v>
      </c>
      <c r="K35" s="2"/>
    </row>
    <row r="36" spans="1:11" ht="12.75" customHeight="1" x14ac:dyDescent="0.3">
      <c r="A36" s="60"/>
      <c r="B36" s="61" t="s">
        <v>260</v>
      </c>
      <c r="C36" s="62">
        <f t="shared" ref="C36:J36" si="5">SUM(C21:C35)</f>
        <v>796642</v>
      </c>
      <c r="D36" s="62">
        <f t="shared" si="5"/>
        <v>2231.0699999999997</v>
      </c>
      <c r="E36" s="62">
        <f t="shared" si="5"/>
        <v>202561</v>
      </c>
      <c r="F36" s="62">
        <f t="shared" si="5"/>
        <v>2157.42</v>
      </c>
      <c r="G36" s="62">
        <f t="shared" si="5"/>
        <v>11371</v>
      </c>
      <c r="H36" s="62">
        <f t="shared" si="5"/>
        <v>596</v>
      </c>
      <c r="I36" s="62">
        <f t="shared" si="5"/>
        <v>1010574</v>
      </c>
      <c r="J36" s="62">
        <f t="shared" si="5"/>
        <v>4984.49</v>
      </c>
      <c r="K36" s="2"/>
    </row>
    <row r="37" spans="1:11" ht="12.75" customHeight="1" x14ac:dyDescent="0.3">
      <c r="A37" s="583" t="s">
        <v>857</v>
      </c>
      <c r="B37" s="566"/>
      <c r="C37" s="566"/>
      <c r="D37" s="566"/>
      <c r="E37" s="566"/>
      <c r="F37" s="566"/>
      <c r="G37" s="566"/>
      <c r="H37" s="566"/>
      <c r="I37" s="566"/>
      <c r="J37" s="567"/>
      <c r="K37" s="2"/>
    </row>
    <row r="38" spans="1:11" ht="12.75" customHeight="1" x14ac:dyDescent="0.3">
      <c r="A38" s="24">
        <v>28</v>
      </c>
      <c r="B38" s="63" t="s">
        <v>858</v>
      </c>
      <c r="C38" s="60">
        <v>73015</v>
      </c>
      <c r="D38" s="60">
        <v>106.39</v>
      </c>
      <c r="E38" s="60">
        <v>28043</v>
      </c>
      <c r="F38" s="60">
        <v>403.41</v>
      </c>
      <c r="G38" s="60">
        <v>1790</v>
      </c>
      <c r="H38" s="60">
        <v>118.71</v>
      </c>
      <c r="I38" s="64">
        <f>C38+E38+G38</f>
        <v>102848</v>
      </c>
      <c r="J38" s="64">
        <f>D38+F38+H38</f>
        <v>628.51</v>
      </c>
      <c r="K38" s="2"/>
    </row>
    <row r="39" spans="1:11" ht="12.75" customHeight="1" x14ac:dyDescent="0.3">
      <c r="A39" s="65">
        <v>29</v>
      </c>
      <c r="B39" s="63" t="s">
        <v>262</v>
      </c>
      <c r="C39" s="60">
        <v>5819</v>
      </c>
      <c r="D39" s="60">
        <v>19.61</v>
      </c>
      <c r="E39" s="60">
        <v>1894</v>
      </c>
      <c r="F39" s="60">
        <v>31.59</v>
      </c>
      <c r="G39" s="60">
        <v>122</v>
      </c>
      <c r="H39" s="60">
        <v>8.7100000000000009</v>
      </c>
      <c r="I39" s="60">
        <f>C39+E39+G39</f>
        <v>7835</v>
      </c>
      <c r="J39" s="60">
        <f>D39+F39+H39</f>
        <v>59.910000000000004</v>
      </c>
      <c r="K39" s="2"/>
    </row>
    <row r="40" spans="1:11" ht="12.75" customHeight="1" x14ac:dyDescent="0.3">
      <c r="A40" s="65"/>
      <c r="B40" s="61" t="s">
        <v>263</v>
      </c>
      <c r="C40" s="62">
        <f t="shared" ref="C40:J40" si="6">C39+C38</f>
        <v>78834</v>
      </c>
      <c r="D40" s="62">
        <f t="shared" si="6"/>
        <v>126</v>
      </c>
      <c r="E40" s="62">
        <f t="shared" si="6"/>
        <v>29937</v>
      </c>
      <c r="F40" s="62">
        <f t="shared" si="6"/>
        <v>435</v>
      </c>
      <c r="G40" s="62">
        <f t="shared" si="6"/>
        <v>1912</v>
      </c>
      <c r="H40" s="62">
        <f t="shared" si="6"/>
        <v>127.41999999999999</v>
      </c>
      <c r="I40" s="62">
        <f t="shared" si="6"/>
        <v>110683</v>
      </c>
      <c r="J40" s="62">
        <f t="shared" si="6"/>
        <v>688.42</v>
      </c>
      <c r="K40" s="2"/>
    </row>
    <row r="41" spans="1:11" ht="12.75" customHeight="1" x14ac:dyDescent="0.3">
      <c r="A41" s="65">
        <v>30</v>
      </c>
      <c r="B41" s="20" t="s">
        <v>52</v>
      </c>
      <c r="C41" s="20">
        <v>43095</v>
      </c>
      <c r="D41" s="20">
        <v>131.32</v>
      </c>
      <c r="E41" s="20">
        <v>80</v>
      </c>
      <c r="F41" s="20">
        <v>1.25</v>
      </c>
      <c r="G41" s="20">
        <v>68</v>
      </c>
      <c r="H41" s="20">
        <v>4.91</v>
      </c>
      <c r="I41" s="20">
        <f t="shared" ref="I41:I50" si="7">C41+E41+G41</f>
        <v>43243</v>
      </c>
      <c r="J41" s="20">
        <f t="shared" ref="J41:J50" si="8">D41+F41+H41</f>
        <v>137.47999999999999</v>
      </c>
      <c r="K41" s="2"/>
    </row>
    <row r="42" spans="1:11" ht="12.75" customHeight="1" x14ac:dyDescent="0.3">
      <c r="A42" s="65">
        <v>31</v>
      </c>
      <c r="B42" s="63" t="s">
        <v>54</v>
      </c>
      <c r="C42" s="60">
        <v>33665</v>
      </c>
      <c r="D42" s="60">
        <v>110.46</v>
      </c>
      <c r="E42" s="60">
        <v>6123</v>
      </c>
      <c r="F42" s="60">
        <v>39.85</v>
      </c>
      <c r="G42" s="60">
        <v>71</v>
      </c>
      <c r="H42" s="60">
        <v>5.01</v>
      </c>
      <c r="I42" s="20">
        <f t="shared" si="7"/>
        <v>39859</v>
      </c>
      <c r="J42" s="20">
        <f t="shared" si="8"/>
        <v>155.32</v>
      </c>
      <c r="K42" s="2"/>
    </row>
    <row r="43" spans="1:11" ht="12.75" customHeight="1" x14ac:dyDescent="0.3">
      <c r="A43" s="65">
        <v>32</v>
      </c>
      <c r="B43" s="20" t="s">
        <v>50</v>
      </c>
      <c r="C43" s="20">
        <v>42679</v>
      </c>
      <c r="D43" s="20">
        <v>132.69999999999999</v>
      </c>
      <c r="E43" s="20">
        <v>0</v>
      </c>
      <c r="F43" s="20">
        <v>0</v>
      </c>
      <c r="G43" s="20">
        <v>0</v>
      </c>
      <c r="H43" s="20">
        <v>0</v>
      </c>
      <c r="I43" s="20">
        <f t="shared" si="7"/>
        <v>42679</v>
      </c>
      <c r="J43" s="20">
        <f t="shared" si="8"/>
        <v>132.69999999999999</v>
      </c>
      <c r="K43" s="2"/>
    </row>
    <row r="44" spans="1:11" ht="12.75" customHeight="1" x14ac:dyDescent="0.3">
      <c r="A44" s="65">
        <v>33</v>
      </c>
      <c r="B44" s="20" t="s">
        <v>53</v>
      </c>
      <c r="C44" s="20">
        <v>20156</v>
      </c>
      <c r="D44" s="20">
        <v>72.19</v>
      </c>
      <c r="E44" s="20">
        <v>4259</v>
      </c>
      <c r="F44" s="20">
        <v>32.83</v>
      </c>
      <c r="G44" s="20">
        <v>0</v>
      </c>
      <c r="H44" s="20">
        <v>0</v>
      </c>
      <c r="I44" s="20">
        <f t="shared" si="7"/>
        <v>24415</v>
      </c>
      <c r="J44" s="20">
        <f t="shared" si="8"/>
        <v>105.02</v>
      </c>
      <c r="K44" s="2"/>
    </row>
    <row r="45" spans="1:11" ht="12.75" customHeight="1" x14ac:dyDescent="0.3">
      <c r="A45" s="65">
        <v>34</v>
      </c>
      <c r="B45" s="30" t="s">
        <v>859</v>
      </c>
      <c r="C45" s="30">
        <v>47</v>
      </c>
      <c r="D45" s="20">
        <v>0.21</v>
      </c>
      <c r="E45" s="30">
        <v>204</v>
      </c>
      <c r="F45" s="20">
        <v>2.13</v>
      </c>
      <c r="G45" s="30">
        <v>0</v>
      </c>
      <c r="H45" s="20">
        <v>0</v>
      </c>
      <c r="I45" s="20">
        <f t="shared" si="7"/>
        <v>251</v>
      </c>
      <c r="J45" s="20">
        <f t="shared" si="8"/>
        <v>2.34</v>
      </c>
      <c r="K45" s="2"/>
    </row>
    <row r="46" spans="1:11" ht="12.75" customHeight="1" x14ac:dyDescent="0.3">
      <c r="A46" s="65">
        <v>35</v>
      </c>
      <c r="B46" s="30" t="s">
        <v>48</v>
      </c>
      <c r="C46" s="30">
        <v>23990</v>
      </c>
      <c r="D46" s="20">
        <v>75.53</v>
      </c>
      <c r="E46" s="30">
        <v>0</v>
      </c>
      <c r="F46" s="20">
        <v>0</v>
      </c>
      <c r="G46" s="30">
        <v>0</v>
      </c>
      <c r="H46" s="20">
        <v>0</v>
      </c>
      <c r="I46" s="20">
        <f t="shared" si="7"/>
        <v>23990</v>
      </c>
      <c r="J46" s="20">
        <f t="shared" si="8"/>
        <v>75.53</v>
      </c>
      <c r="K46" s="2"/>
    </row>
    <row r="47" spans="1:11" ht="12.75" customHeight="1" x14ac:dyDescent="0.3">
      <c r="A47" s="65">
        <v>36</v>
      </c>
      <c r="B47" s="30" t="s">
        <v>860</v>
      </c>
      <c r="C47" s="30">
        <v>504</v>
      </c>
      <c r="D47" s="20">
        <v>1.34</v>
      </c>
      <c r="E47" s="30">
        <v>8848</v>
      </c>
      <c r="F47" s="20">
        <v>234.05</v>
      </c>
      <c r="G47" s="30">
        <v>2928</v>
      </c>
      <c r="H47" s="20">
        <v>198.13</v>
      </c>
      <c r="I47" s="20">
        <f t="shared" si="7"/>
        <v>12280</v>
      </c>
      <c r="J47" s="20">
        <f t="shared" si="8"/>
        <v>433.52</v>
      </c>
      <c r="K47" s="2"/>
    </row>
    <row r="48" spans="1:11" ht="12.75" customHeight="1" x14ac:dyDescent="0.3">
      <c r="A48" s="65">
        <v>37</v>
      </c>
      <c r="B48" s="30" t="s">
        <v>861</v>
      </c>
      <c r="C48" s="30">
        <v>65341</v>
      </c>
      <c r="D48" s="20">
        <v>222.46</v>
      </c>
      <c r="E48" s="30">
        <v>4421</v>
      </c>
      <c r="F48" s="20">
        <v>26.69</v>
      </c>
      <c r="G48" s="30">
        <v>1</v>
      </c>
      <c r="H48" s="20">
        <v>0.1</v>
      </c>
      <c r="I48" s="20">
        <f t="shared" si="7"/>
        <v>69763</v>
      </c>
      <c r="J48" s="20">
        <f t="shared" si="8"/>
        <v>249.25</v>
      </c>
      <c r="K48" s="2"/>
    </row>
    <row r="49" spans="1:11" ht="12.75" customHeight="1" x14ac:dyDescent="0.3">
      <c r="A49" s="32"/>
      <c r="B49" s="32" t="s">
        <v>862</v>
      </c>
      <c r="C49" s="22">
        <f t="shared" ref="C49:H49" si="9">SUM(C41:C48)</f>
        <v>229477</v>
      </c>
      <c r="D49" s="22">
        <f t="shared" si="9"/>
        <v>746.21</v>
      </c>
      <c r="E49" s="22">
        <f t="shared" si="9"/>
        <v>23935</v>
      </c>
      <c r="F49" s="22">
        <f t="shared" si="9"/>
        <v>336.8</v>
      </c>
      <c r="G49" s="22">
        <f t="shared" si="9"/>
        <v>3068</v>
      </c>
      <c r="H49" s="22">
        <f t="shared" si="9"/>
        <v>208.14999999999998</v>
      </c>
      <c r="I49" s="22">
        <f t="shared" si="7"/>
        <v>256480</v>
      </c>
      <c r="J49" s="22">
        <f t="shared" si="8"/>
        <v>1291.1599999999999</v>
      </c>
      <c r="K49" s="10"/>
    </row>
    <row r="50" spans="1:11" ht="12.75" customHeight="1" x14ac:dyDescent="0.3">
      <c r="A50" s="32"/>
      <c r="B50" s="32" t="s">
        <v>264</v>
      </c>
      <c r="C50" s="22">
        <f t="shared" ref="C50:H50" si="10">C49+C40+C36+C19</f>
        <v>1609754</v>
      </c>
      <c r="D50" s="22">
        <f t="shared" si="10"/>
        <v>3737.9399999999996</v>
      </c>
      <c r="E50" s="22">
        <f t="shared" si="10"/>
        <v>353383</v>
      </c>
      <c r="F50" s="22">
        <f t="shared" si="10"/>
        <v>4938.42</v>
      </c>
      <c r="G50" s="22">
        <f t="shared" si="10"/>
        <v>50406</v>
      </c>
      <c r="H50" s="22">
        <f t="shared" si="10"/>
        <v>3412.9800000000005</v>
      </c>
      <c r="I50" s="22">
        <f t="shared" si="7"/>
        <v>2013543</v>
      </c>
      <c r="J50" s="22">
        <f t="shared" si="8"/>
        <v>12089.34</v>
      </c>
      <c r="K50" s="10"/>
    </row>
    <row r="51" spans="1:11" ht="12.75" customHeight="1" x14ac:dyDescent="0.3">
      <c r="A51" s="2"/>
      <c r="B51" s="2"/>
      <c r="C51" s="2"/>
      <c r="D51" s="8"/>
      <c r="E51" s="2" t="s">
        <v>140</v>
      </c>
      <c r="F51" s="8"/>
      <c r="G51" s="2"/>
      <c r="H51" s="8"/>
      <c r="I51" s="2"/>
      <c r="J51" s="8"/>
      <c r="K51" s="2"/>
    </row>
    <row r="52" spans="1:11" ht="12.75" customHeight="1" x14ac:dyDescent="0.3">
      <c r="A52" s="2"/>
      <c r="B52" s="2"/>
      <c r="C52" s="2"/>
      <c r="D52" s="8"/>
      <c r="E52" s="2"/>
      <c r="F52" s="8"/>
      <c r="G52" s="2"/>
      <c r="H52" s="8"/>
      <c r="I52" s="2"/>
      <c r="J52" s="8"/>
      <c r="K52" s="2"/>
    </row>
    <row r="53" spans="1:11" ht="12.75" customHeight="1" x14ac:dyDescent="0.3">
      <c r="A53" s="2"/>
      <c r="B53" s="2"/>
      <c r="C53" s="2"/>
      <c r="D53" s="8"/>
      <c r="E53" s="2"/>
      <c r="F53" s="8"/>
      <c r="G53" s="2"/>
      <c r="H53" s="8"/>
      <c r="I53" s="2"/>
      <c r="J53" s="8"/>
      <c r="K53" s="2"/>
    </row>
    <row r="54" spans="1:11" ht="12.75" customHeight="1" x14ac:dyDescent="0.3">
      <c r="A54" s="2"/>
      <c r="B54" s="2"/>
      <c r="C54" s="2"/>
      <c r="D54" s="8"/>
      <c r="E54" s="2"/>
      <c r="F54" s="8"/>
      <c r="G54" s="2"/>
      <c r="H54" s="8"/>
      <c r="I54" s="2"/>
      <c r="J54" s="8"/>
      <c r="K54" s="2"/>
    </row>
    <row r="55" spans="1:11" ht="12.75" customHeight="1" x14ac:dyDescent="0.3">
      <c r="A55" s="2"/>
      <c r="B55" s="2"/>
      <c r="C55" s="2"/>
      <c r="D55" s="8"/>
      <c r="E55" s="2"/>
      <c r="F55" s="8"/>
      <c r="G55" s="2"/>
      <c r="H55" s="8"/>
      <c r="I55" s="2"/>
      <c r="J55" s="8"/>
      <c r="K55" s="2"/>
    </row>
    <row r="56" spans="1:11" ht="12.75" customHeight="1" x14ac:dyDescent="0.3">
      <c r="A56" s="2"/>
      <c r="B56" s="2"/>
      <c r="C56" s="2"/>
      <c r="D56" s="8"/>
      <c r="E56" s="2"/>
      <c r="F56" s="8"/>
      <c r="G56" s="2"/>
      <c r="H56" s="8"/>
      <c r="I56" s="2"/>
      <c r="J56" s="8"/>
      <c r="K56" s="2"/>
    </row>
    <row r="57" spans="1:11" ht="12.75" customHeight="1" x14ac:dyDescent="0.3">
      <c r="A57" s="2"/>
      <c r="B57" s="2"/>
      <c r="C57" s="2"/>
      <c r="D57" s="8"/>
      <c r="E57" s="2"/>
      <c r="F57" s="8"/>
      <c r="G57" s="2"/>
      <c r="H57" s="8"/>
      <c r="I57" s="2"/>
      <c r="J57" s="8"/>
      <c r="K57" s="2"/>
    </row>
    <row r="58" spans="1:11" ht="12.75" customHeight="1" x14ac:dyDescent="0.3">
      <c r="A58" s="2"/>
      <c r="B58" s="2"/>
      <c r="C58" s="2"/>
      <c r="D58" s="8"/>
      <c r="E58" s="2"/>
      <c r="F58" s="8"/>
      <c r="G58" s="2"/>
      <c r="H58" s="8"/>
      <c r="I58" s="2"/>
      <c r="J58" s="8"/>
      <c r="K58" s="2"/>
    </row>
    <row r="59" spans="1:11" ht="12.75" customHeight="1" x14ac:dyDescent="0.3">
      <c r="A59" s="2"/>
      <c r="B59" s="2"/>
      <c r="C59" s="2"/>
      <c r="D59" s="8"/>
      <c r="E59" s="2"/>
      <c r="F59" s="8"/>
      <c r="G59" s="2"/>
      <c r="H59" s="8"/>
      <c r="I59" s="2"/>
      <c r="J59" s="8"/>
      <c r="K59" s="2"/>
    </row>
    <row r="60" spans="1:11" ht="12.75" customHeight="1" x14ac:dyDescent="0.3">
      <c r="A60" s="2"/>
      <c r="B60" s="2"/>
      <c r="C60" s="2"/>
      <c r="D60" s="8"/>
      <c r="E60" s="2"/>
      <c r="F60" s="8"/>
      <c r="G60" s="2"/>
      <c r="H60" s="8"/>
      <c r="I60" s="2"/>
      <c r="J60" s="8"/>
      <c r="K60" s="2"/>
    </row>
    <row r="61" spans="1:11" ht="12.75" customHeight="1" x14ac:dyDescent="0.3">
      <c r="A61" s="2"/>
      <c r="B61" s="2"/>
      <c r="C61" s="2"/>
      <c r="D61" s="8"/>
      <c r="E61" s="2"/>
      <c r="F61" s="8"/>
      <c r="G61" s="2"/>
      <c r="H61" s="8"/>
      <c r="I61" s="2"/>
      <c r="J61" s="8"/>
      <c r="K61" s="2"/>
    </row>
    <row r="62" spans="1:11" ht="12.75" customHeight="1" x14ac:dyDescent="0.3">
      <c r="A62" s="2"/>
      <c r="B62" s="2"/>
      <c r="C62" s="2"/>
      <c r="D62" s="8"/>
      <c r="E62" s="2"/>
      <c r="F62" s="8"/>
      <c r="G62" s="2"/>
      <c r="H62" s="8"/>
      <c r="I62" s="2"/>
      <c r="J62" s="8"/>
      <c r="K62" s="2"/>
    </row>
    <row r="63" spans="1:11" ht="12.75" customHeight="1" x14ac:dyDescent="0.3">
      <c r="A63" s="2"/>
      <c r="B63" s="2"/>
      <c r="C63" s="2"/>
      <c r="D63" s="8"/>
      <c r="E63" s="2"/>
      <c r="F63" s="8"/>
      <c r="G63" s="2"/>
      <c r="H63" s="8"/>
      <c r="I63" s="2"/>
      <c r="J63" s="8"/>
      <c r="K63" s="2"/>
    </row>
    <row r="64" spans="1:11" ht="12.75" customHeight="1" x14ac:dyDescent="0.3">
      <c r="A64" s="2"/>
      <c r="B64" s="2"/>
      <c r="C64" s="2"/>
      <c r="D64" s="8"/>
      <c r="E64" s="2"/>
      <c r="F64" s="8"/>
      <c r="G64" s="2"/>
      <c r="H64" s="8"/>
      <c r="I64" s="2"/>
      <c r="J64" s="8"/>
      <c r="K64" s="2"/>
    </row>
    <row r="65" spans="1:11" ht="12.75" customHeight="1" x14ac:dyDescent="0.3">
      <c r="A65" s="2"/>
      <c r="B65" s="2"/>
      <c r="C65" s="2"/>
      <c r="D65" s="8"/>
      <c r="E65" s="2"/>
      <c r="F65" s="8"/>
      <c r="G65" s="2"/>
      <c r="H65" s="8"/>
      <c r="I65" s="2"/>
      <c r="J65" s="8"/>
      <c r="K65" s="2"/>
    </row>
    <row r="66" spans="1:11" ht="12.75" customHeight="1" x14ac:dyDescent="0.3">
      <c r="A66" s="2"/>
      <c r="B66" s="2"/>
      <c r="C66" s="2"/>
      <c r="D66" s="8"/>
      <c r="E66" s="2"/>
      <c r="F66" s="8"/>
      <c r="G66" s="2"/>
      <c r="H66" s="8"/>
      <c r="I66" s="2"/>
      <c r="J66" s="8"/>
      <c r="K66" s="2"/>
    </row>
    <row r="67" spans="1:11" ht="12.75" customHeight="1" x14ac:dyDescent="0.3">
      <c r="A67" s="2"/>
      <c r="B67" s="2"/>
      <c r="C67" s="2"/>
      <c r="D67" s="8"/>
      <c r="E67" s="2"/>
      <c r="F67" s="8"/>
      <c r="G67" s="2"/>
      <c r="H67" s="8"/>
      <c r="I67" s="2"/>
      <c r="J67" s="8"/>
      <c r="K67" s="2"/>
    </row>
    <row r="68" spans="1:11" ht="12.75" customHeight="1" x14ac:dyDescent="0.3">
      <c r="A68" s="2"/>
      <c r="B68" s="2"/>
      <c r="C68" s="2"/>
      <c r="D68" s="8"/>
      <c r="E68" s="2"/>
      <c r="F68" s="8"/>
      <c r="G68" s="2"/>
      <c r="H68" s="8"/>
      <c r="I68" s="2"/>
      <c r="J68" s="8"/>
      <c r="K68" s="2"/>
    </row>
    <row r="69" spans="1:11" ht="12.75" customHeight="1" x14ac:dyDescent="0.3">
      <c r="A69" s="2"/>
      <c r="B69" s="2"/>
      <c r="C69" s="2"/>
      <c r="D69" s="8"/>
      <c r="E69" s="2"/>
      <c r="F69" s="8"/>
      <c r="G69" s="2"/>
      <c r="H69" s="8"/>
      <c r="I69" s="2"/>
      <c r="J69" s="8"/>
      <c r="K69" s="2"/>
    </row>
    <row r="70" spans="1:11" ht="12.75" customHeight="1" x14ac:dyDescent="0.3">
      <c r="A70" s="2"/>
      <c r="B70" s="2"/>
      <c r="C70" s="2"/>
      <c r="D70" s="8"/>
      <c r="E70" s="2"/>
      <c r="F70" s="8"/>
      <c r="G70" s="2"/>
      <c r="H70" s="8"/>
      <c r="I70" s="2"/>
      <c r="J70" s="8"/>
      <c r="K70" s="2"/>
    </row>
    <row r="71" spans="1:11" ht="12.75" customHeight="1" x14ac:dyDescent="0.3">
      <c r="A71" s="2"/>
      <c r="B71" s="2"/>
      <c r="C71" s="2"/>
      <c r="D71" s="8"/>
      <c r="E71" s="2"/>
      <c r="F71" s="8"/>
      <c r="G71" s="2"/>
      <c r="H71" s="8"/>
      <c r="I71" s="2"/>
      <c r="J71" s="8"/>
      <c r="K71" s="2"/>
    </row>
    <row r="72" spans="1:11" ht="12.75" customHeight="1" x14ac:dyDescent="0.3">
      <c r="A72" s="2"/>
      <c r="B72" s="2"/>
      <c r="C72" s="2"/>
      <c r="D72" s="8"/>
      <c r="E72" s="2"/>
      <c r="F72" s="8"/>
      <c r="G72" s="2"/>
      <c r="H72" s="8"/>
      <c r="I72" s="2"/>
      <c r="J72" s="8"/>
      <c r="K72" s="2"/>
    </row>
    <row r="73" spans="1:11" ht="12.75" customHeight="1" x14ac:dyDescent="0.3">
      <c r="A73" s="2"/>
      <c r="B73" s="2"/>
      <c r="C73" s="2"/>
      <c r="D73" s="8"/>
      <c r="E73" s="2"/>
      <c r="F73" s="8"/>
      <c r="G73" s="2"/>
      <c r="H73" s="8"/>
      <c r="I73" s="2"/>
      <c r="J73" s="8"/>
      <c r="K73" s="2"/>
    </row>
    <row r="74" spans="1:11" ht="12.75" customHeight="1" x14ac:dyDescent="0.3">
      <c r="A74" s="2"/>
      <c r="B74" s="2"/>
      <c r="C74" s="2"/>
      <c r="D74" s="8"/>
      <c r="E74" s="2"/>
      <c r="F74" s="8"/>
      <c r="G74" s="2"/>
      <c r="H74" s="8"/>
      <c r="I74" s="2"/>
      <c r="J74" s="8"/>
      <c r="K74" s="2"/>
    </row>
    <row r="75" spans="1:11" ht="12.75" customHeight="1" x14ac:dyDescent="0.3">
      <c r="A75" s="2"/>
      <c r="B75" s="2"/>
      <c r="C75" s="2"/>
      <c r="D75" s="8"/>
      <c r="E75" s="2"/>
      <c r="F75" s="8"/>
      <c r="G75" s="2"/>
      <c r="H75" s="8"/>
      <c r="I75" s="2"/>
      <c r="J75" s="8"/>
      <c r="K75" s="2"/>
    </row>
    <row r="76" spans="1:11" ht="12.75" customHeight="1" x14ac:dyDescent="0.3">
      <c r="A76" s="2"/>
      <c r="B76" s="2"/>
      <c r="C76" s="2"/>
      <c r="D76" s="8"/>
      <c r="E76" s="2"/>
      <c r="F76" s="8"/>
      <c r="G76" s="2"/>
      <c r="H76" s="8"/>
      <c r="I76" s="2"/>
      <c r="J76" s="8"/>
      <c r="K76" s="2"/>
    </row>
    <row r="77" spans="1:11" ht="12.75" customHeight="1" x14ac:dyDescent="0.3">
      <c r="A77" s="2"/>
      <c r="B77" s="2"/>
      <c r="C77" s="2"/>
      <c r="D77" s="8"/>
      <c r="E77" s="2"/>
      <c r="F77" s="8"/>
      <c r="G77" s="2"/>
      <c r="H77" s="8"/>
      <c r="I77" s="2"/>
      <c r="J77" s="8"/>
      <c r="K77" s="2"/>
    </row>
    <row r="78" spans="1:11" ht="12.75" customHeight="1" x14ac:dyDescent="0.3">
      <c r="A78" s="2"/>
      <c r="B78" s="2"/>
      <c r="C78" s="2"/>
      <c r="D78" s="8"/>
      <c r="E78" s="2"/>
      <c r="F78" s="8"/>
      <c r="G78" s="2"/>
      <c r="H78" s="8"/>
      <c r="I78" s="2"/>
      <c r="J78" s="8"/>
      <c r="K78" s="2"/>
    </row>
    <row r="79" spans="1:11" ht="12.75" customHeight="1" x14ac:dyDescent="0.3">
      <c r="A79" s="2"/>
      <c r="B79" s="2"/>
      <c r="C79" s="2"/>
      <c r="D79" s="8"/>
      <c r="E79" s="2"/>
      <c r="F79" s="8"/>
      <c r="G79" s="2"/>
      <c r="H79" s="8"/>
      <c r="I79" s="2"/>
      <c r="J79" s="8"/>
      <c r="K79" s="2"/>
    </row>
    <row r="80" spans="1:11" ht="12.75" customHeight="1" x14ac:dyDescent="0.3">
      <c r="A80" s="2"/>
      <c r="B80" s="2"/>
      <c r="C80" s="2"/>
      <c r="D80" s="8"/>
      <c r="E80" s="2"/>
      <c r="F80" s="8"/>
      <c r="G80" s="2"/>
      <c r="H80" s="8"/>
      <c r="I80" s="2"/>
      <c r="J80" s="8"/>
      <c r="K80" s="2"/>
    </row>
    <row r="81" spans="1:11" ht="12.75" customHeight="1" x14ac:dyDescent="0.3">
      <c r="A81" s="2"/>
      <c r="B81" s="2"/>
      <c r="C81" s="2"/>
      <c r="D81" s="8"/>
      <c r="E81" s="2"/>
      <c r="F81" s="8"/>
      <c r="G81" s="2"/>
      <c r="H81" s="8"/>
      <c r="I81" s="2"/>
      <c r="J81" s="8"/>
      <c r="K81" s="2"/>
    </row>
    <row r="82" spans="1:11" ht="12.75" customHeight="1" x14ac:dyDescent="0.3">
      <c r="A82" s="2"/>
      <c r="B82" s="2"/>
      <c r="C82" s="2"/>
      <c r="D82" s="8"/>
      <c r="E82" s="2"/>
      <c r="F82" s="8"/>
      <c r="G82" s="2"/>
      <c r="H82" s="8"/>
      <c r="I82" s="2"/>
      <c r="J82" s="8"/>
      <c r="K82" s="2"/>
    </row>
    <row r="83" spans="1:11" ht="12.75" customHeight="1" x14ac:dyDescent="0.3">
      <c r="A83" s="2"/>
      <c r="B83" s="2"/>
      <c r="C83" s="2"/>
      <c r="D83" s="8"/>
      <c r="E83" s="2"/>
      <c r="F83" s="8"/>
      <c r="G83" s="2"/>
      <c r="H83" s="8"/>
      <c r="I83" s="2"/>
      <c r="J83" s="8"/>
      <c r="K83" s="2"/>
    </row>
    <row r="84" spans="1:11" ht="12.75" customHeight="1" x14ac:dyDescent="0.3">
      <c r="A84" s="2"/>
      <c r="B84" s="2"/>
      <c r="C84" s="2"/>
      <c r="D84" s="8"/>
      <c r="E84" s="2"/>
      <c r="F84" s="8"/>
      <c r="G84" s="2"/>
      <c r="H84" s="8"/>
      <c r="I84" s="2"/>
      <c r="J84" s="8"/>
      <c r="K84" s="2"/>
    </row>
    <row r="85" spans="1:11" ht="12.75" customHeight="1" x14ac:dyDescent="0.3">
      <c r="A85" s="2"/>
      <c r="B85" s="2"/>
      <c r="C85" s="2"/>
      <c r="D85" s="8"/>
      <c r="E85" s="2"/>
      <c r="F85" s="8"/>
      <c r="G85" s="2"/>
      <c r="H85" s="8"/>
      <c r="I85" s="2"/>
      <c r="J85" s="8"/>
      <c r="K85" s="2"/>
    </row>
    <row r="86" spans="1:11" ht="12.75" customHeight="1" x14ac:dyDescent="0.3">
      <c r="A86" s="2"/>
      <c r="B86" s="2"/>
      <c r="C86" s="2"/>
      <c r="D86" s="8"/>
      <c r="E86" s="2"/>
      <c r="F86" s="8"/>
      <c r="G86" s="2"/>
      <c r="H86" s="8"/>
      <c r="I86" s="2"/>
      <c r="J86" s="8"/>
      <c r="K86" s="2"/>
    </row>
    <row r="87" spans="1:11" ht="12.75" customHeight="1" x14ac:dyDescent="0.3">
      <c r="A87" s="2"/>
      <c r="B87" s="2"/>
      <c r="C87" s="2"/>
      <c r="D87" s="8"/>
      <c r="E87" s="2"/>
      <c r="F87" s="8"/>
      <c r="G87" s="2"/>
      <c r="H87" s="8"/>
      <c r="I87" s="2"/>
      <c r="J87" s="8"/>
      <c r="K87" s="2"/>
    </row>
    <row r="88" spans="1:11" ht="12.75" customHeight="1" x14ac:dyDescent="0.3">
      <c r="A88" s="2"/>
      <c r="B88" s="2"/>
      <c r="C88" s="2"/>
      <c r="D88" s="8"/>
      <c r="E88" s="2"/>
      <c r="F88" s="8"/>
      <c r="G88" s="2"/>
      <c r="H88" s="8"/>
      <c r="I88" s="2"/>
      <c r="J88" s="8"/>
      <c r="K88" s="2"/>
    </row>
    <row r="89" spans="1:11" ht="12.75" customHeight="1" x14ac:dyDescent="0.3">
      <c r="A89" s="2"/>
      <c r="B89" s="2"/>
      <c r="C89" s="2"/>
      <c r="D89" s="8"/>
      <c r="E89" s="2"/>
      <c r="F89" s="8"/>
      <c r="G89" s="2"/>
      <c r="H89" s="8"/>
      <c r="I89" s="2"/>
      <c r="J89" s="8"/>
      <c r="K89" s="2"/>
    </row>
    <row r="90" spans="1:11" ht="12.75" customHeight="1" x14ac:dyDescent="0.3">
      <c r="A90" s="2"/>
      <c r="B90" s="2"/>
      <c r="C90" s="2"/>
      <c r="D90" s="8"/>
      <c r="E90" s="2"/>
      <c r="F90" s="8"/>
      <c r="G90" s="2"/>
      <c r="H90" s="8"/>
      <c r="I90" s="2"/>
      <c r="J90" s="8"/>
      <c r="K90" s="2"/>
    </row>
    <row r="91" spans="1:11" ht="12.75" customHeight="1" x14ac:dyDescent="0.3">
      <c r="A91" s="2"/>
      <c r="B91" s="2"/>
      <c r="C91" s="2"/>
      <c r="D91" s="8"/>
      <c r="E91" s="2"/>
      <c r="F91" s="8"/>
      <c r="G91" s="2"/>
      <c r="H91" s="8"/>
      <c r="I91" s="2"/>
      <c r="J91" s="8"/>
      <c r="K91" s="2"/>
    </row>
    <row r="92" spans="1:11" ht="12.75" customHeight="1" x14ac:dyDescent="0.3">
      <c r="A92" s="2"/>
      <c r="B92" s="2"/>
      <c r="C92" s="2"/>
      <c r="D92" s="8"/>
      <c r="E92" s="2"/>
      <c r="F92" s="8"/>
      <c r="G92" s="2"/>
      <c r="H92" s="8"/>
      <c r="I92" s="2"/>
      <c r="J92" s="8"/>
      <c r="K92" s="2"/>
    </row>
    <row r="93" spans="1:11" ht="12.75" customHeight="1" x14ac:dyDescent="0.3">
      <c r="A93" s="2"/>
      <c r="B93" s="2"/>
      <c r="C93" s="2"/>
      <c r="D93" s="8"/>
      <c r="E93" s="2"/>
      <c r="F93" s="8"/>
      <c r="G93" s="2"/>
      <c r="H93" s="8"/>
      <c r="I93" s="2"/>
      <c r="J93" s="8"/>
      <c r="K93" s="2"/>
    </row>
    <row r="94" spans="1:11" ht="12.75" customHeight="1" x14ac:dyDescent="0.3">
      <c r="A94" s="2"/>
      <c r="B94" s="2"/>
      <c r="C94" s="2"/>
      <c r="D94" s="8"/>
      <c r="E94" s="2"/>
      <c r="F94" s="8"/>
      <c r="G94" s="2"/>
      <c r="H94" s="8"/>
      <c r="I94" s="2"/>
      <c r="J94" s="8"/>
      <c r="K94" s="2"/>
    </row>
    <row r="95" spans="1:11" ht="12.75" customHeight="1" x14ac:dyDescent="0.3">
      <c r="A95" s="2"/>
      <c r="B95" s="2"/>
      <c r="C95" s="2"/>
      <c r="D95" s="8"/>
      <c r="E95" s="2"/>
      <c r="F95" s="8"/>
      <c r="G95" s="2"/>
      <c r="H95" s="8"/>
      <c r="I95" s="2"/>
      <c r="J95" s="8"/>
      <c r="K95" s="2"/>
    </row>
    <row r="96" spans="1:11" ht="12.75" customHeight="1" x14ac:dyDescent="0.3">
      <c r="A96" s="2"/>
      <c r="B96" s="2"/>
      <c r="C96" s="2"/>
      <c r="D96" s="8"/>
      <c r="E96" s="2"/>
      <c r="F96" s="8"/>
      <c r="G96" s="2"/>
      <c r="H96" s="8"/>
      <c r="I96" s="2"/>
      <c r="J96" s="8"/>
      <c r="K96" s="2"/>
    </row>
    <row r="97" spans="1:11" ht="12.75" customHeight="1" x14ac:dyDescent="0.3">
      <c r="A97" s="2"/>
      <c r="B97" s="2"/>
      <c r="C97" s="2"/>
      <c r="D97" s="8"/>
      <c r="E97" s="2"/>
      <c r="F97" s="8"/>
      <c r="G97" s="2"/>
      <c r="H97" s="8"/>
      <c r="I97" s="2"/>
      <c r="J97" s="8"/>
      <c r="K97" s="2"/>
    </row>
    <row r="98" spans="1:11" ht="12.75" customHeight="1" x14ac:dyDescent="0.3">
      <c r="A98" s="2"/>
      <c r="B98" s="2"/>
      <c r="C98" s="2"/>
      <c r="D98" s="8"/>
      <c r="E98" s="2"/>
      <c r="F98" s="8"/>
      <c r="G98" s="2"/>
      <c r="H98" s="8"/>
      <c r="I98" s="2"/>
      <c r="J98" s="8"/>
      <c r="K98" s="2"/>
    </row>
    <row r="99" spans="1:11" ht="12.75" customHeight="1" x14ac:dyDescent="0.3">
      <c r="A99" s="2"/>
      <c r="B99" s="2"/>
      <c r="C99" s="2"/>
      <c r="D99" s="8"/>
      <c r="E99" s="2"/>
      <c r="F99" s="8"/>
      <c r="G99" s="2"/>
      <c r="H99" s="8"/>
      <c r="I99" s="2"/>
      <c r="J99" s="8"/>
      <c r="K99" s="2"/>
    </row>
    <row r="100" spans="1:11" ht="12.75" customHeight="1" x14ac:dyDescent="0.3">
      <c r="A100" s="2"/>
      <c r="B100" s="2"/>
      <c r="C100" s="2"/>
      <c r="D100" s="8"/>
      <c r="E100" s="2"/>
      <c r="F100" s="8"/>
      <c r="G100" s="2"/>
      <c r="H100" s="8"/>
      <c r="I100" s="2"/>
      <c r="J100" s="8"/>
      <c r="K100" s="2"/>
    </row>
  </sheetData>
  <mergeCells count="11">
    <mergeCell ref="A37:J37"/>
    <mergeCell ref="A1:J1"/>
    <mergeCell ref="H3:J3"/>
    <mergeCell ref="A4:A5"/>
    <mergeCell ref="B4:B5"/>
    <mergeCell ref="C4:D4"/>
    <mergeCell ref="E4:F4"/>
    <mergeCell ref="G4:H4"/>
    <mergeCell ref="I4:J4"/>
    <mergeCell ref="A6:J6"/>
    <mergeCell ref="A20:J20"/>
  </mergeCells>
  <pageMargins left="0.7" right="0.5" top="1" bottom="0.25" header="0" footer="0"/>
  <pageSetup paperSize="9" scale="9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0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4.296875" defaultRowHeight="15" customHeight="1" x14ac:dyDescent="0.3"/>
  <cols>
    <col min="1" max="1" width="4.59765625" customWidth="1"/>
    <col min="2" max="2" width="21.8984375" customWidth="1"/>
    <col min="3" max="3" width="9.8984375" customWidth="1"/>
    <col min="4" max="4" width="8.8984375" customWidth="1"/>
    <col min="5" max="5" width="10.5" customWidth="1"/>
    <col min="6" max="6" width="8.59765625" customWidth="1"/>
    <col min="7" max="7" width="8.3984375" customWidth="1"/>
    <col min="8" max="8" width="9" customWidth="1"/>
    <col min="9" max="9" width="7.3984375" customWidth="1"/>
    <col min="10" max="10" width="9.8984375" customWidth="1"/>
    <col min="11" max="12" width="7.3984375" customWidth="1"/>
    <col min="13" max="13" width="8" customWidth="1"/>
    <col min="14" max="14" width="8.59765625" customWidth="1"/>
  </cols>
  <sheetData>
    <row r="1" spans="1:14" ht="13.5" customHeight="1" x14ac:dyDescent="0.3">
      <c r="A1" s="591" t="s">
        <v>863</v>
      </c>
      <c r="B1" s="434"/>
      <c r="C1" s="434"/>
      <c r="D1" s="434"/>
      <c r="E1" s="434"/>
      <c r="F1" s="434"/>
      <c r="G1" s="434"/>
      <c r="H1" s="434"/>
      <c r="I1" s="67"/>
      <c r="J1" s="67"/>
      <c r="K1" s="67"/>
      <c r="L1" s="67"/>
      <c r="M1" s="67"/>
      <c r="N1" s="67"/>
    </row>
    <row r="2" spans="1:14" ht="13.5" customHeight="1" x14ac:dyDescent="0.3">
      <c r="A2" s="591" t="s">
        <v>864</v>
      </c>
      <c r="B2" s="434"/>
      <c r="C2" s="434"/>
      <c r="D2" s="434"/>
      <c r="E2" s="434"/>
      <c r="F2" s="434"/>
      <c r="G2" s="434"/>
      <c r="H2" s="434"/>
      <c r="I2" s="67"/>
      <c r="J2" s="67"/>
      <c r="K2" s="67"/>
      <c r="L2" s="67"/>
      <c r="M2" s="67"/>
      <c r="N2" s="67"/>
    </row>
    <row r="3" spans="1:14" ht="13.5" customHeight="1" x14ac:dyDescent="0.3">
      <c r="A3" s="66"/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</row>
    <row r="4" spans="1:14" ht="13.5" customHeight="1" x14ac:dyDescent="0.3">
      <c r="A4" s="18"/>
      <c r="B4" s="13"/>
      <c r="C4" s="7"/>
      <c r="D4" s="33"/>
      <c r="E4" s="5"/>
      <c r="F4" s="33" t="s">
        <v>865</v>
      </c>
      <c r="G4" s="5"/>
      <c r="H4" s="33"/>
      <c r="I4" s="5"/>
      <c r="J4" s="5"/>
      <c r="K4" s="5"/>
      <c r="L4" s="5"/>
      <c r="M4" s="5"/>
      <c r="N4" s="5"/>
    </row>
    <row r="5" spans="1:14" ht="13.5" customHeight="1" x14ac:dyDescent="0.3">
      <c r="A5" s="18"/>
      <c r="B5" s="13"/>
      <c r="C5" s="5"/>
      <c r="D5" s="33"/>
      <c r="E5" s="5"/>
      <c r="F5" s="33"/>
      <c r="G5" s="5"/>
      <c r="H5" s="33"/>
      <c r="I5" s="5"/>
      <c r="J5" s="5"/>
      <c r="K5" s="5"/>
      <c r="L5" s="5"/>
      <c r="M5" s="5"/>
      <c r="N5" s="5"/>
    </row>
    <row r="6" spans="1:14" ht="13.5" customHeight="1" x14ac:dyDescent="0.3">
      <c r="A6" s="593" t="s">
        <v>0</v>
      </c>
      <c r="B6" s="592" t="s">
        <v>866</v>
      </c>
      <c r="C6" s="582" t="s">
        <v>867</v>
      </c>
      <c r="D6" s="567"/>
      <c r="E6" s="582" t="s">
        <v>868</v>
      </c>
      <c r="F6" s="567"/>
      <c r="G6" s="582" t="s">
        <v>72</v>
      </c>
      <c r="H6" s="567"/>
      <c r="I6" s="5"/>
      <c r="J6" s="5"/>
      <c r="K6" s="5"/>
      <c r="L6" s="5"/>
      <c r="M6" s="5"/>
      <c r="N6" s="5"/>
    </row>
    <row r="7" spans="1:14" ht="13.5" customHeight="1" x14ac:dyDescent="0.3">
      <c r="A7" s="586"/>
      <c r="B7" s="586"/>
      <c r="C7" s="41" t="s">
        <v>122</v>
      </c>
      <c r="D7" s="68" t="s">
        <v>869</v>
      </c>
      <c r="E7" s="41" t="s">
        <v>122</v>
      </c>
      <c r="F7" s="68" t="s">
        <v>869</v>
      </c>
      <c r="G7" s="41" t="s">
        <v>122</v>
      </c>
      <c r="H7" s="68" t="s">
        <v>869</v>
      </c>
      <c r="I7" s="5"/>
      <c r="J7" s="5"/>
      <c r="K7" s="5"/>
      <c r="L7" s="5"/>
      <c r="M7" s="5"/>
      <c r="N7" s="5"/>
    </row>
    <row r="8" spans="1:14" ht="13.5" customHeight="1" x14ac:dyDescent="0.3">
      <c r="A8" s="9">
        <v>1</v>
      </c>
      <c r="B8" s="3" t="s">
        <v>870</v>
      </c>
      <c r="C8" s="3"/>
      <c r="D8" s="16"/>
      <c r="E8" s="3"/>
      <c r="F8" s="16"/>
      <c r="G8" s="3"/>
      <c r="H8" s="16"/>
      <c r="I8" s="5"/>
      <c r="J8" s="5"/>
      <c r="K8" s="5"/>
      <c r="L8" s="5"/>
      <c r="M8" s="5"/>
      <c r="N8" s="5"/>
    </row>
    <row r="9" spans="1:14" ht="13.5" customHeight="1" x14ac:dyDescent="0.3">
      <c r="A9" s="9">
        <v>2</v>
      </c>
      <c r="B9" s="3" t="s">
        <v>871</v>
      </c>
      <c r="C9" s="3"/>
      <c r="D9" s="16"/>
      <c r="E9" s="3"/>
      <c r="F9" s="16"/>
      <c r="G9" s="3"/>
      <c r="H9" s="16"/>
      <c r="I9" s="5"/>
      <c r="J9" s="5"/>
      <c r="K9" s="5"/>
      <c r="L9" s="5"/>
      <c r="M9" s="5"/>
      <c r="N9" s="5"/>
    </row>
    <row r="10" spans="1:14" ht="13.5" customHeight="1" x14ac:dyDescent="0.3">
      <c r="A10" s="9">
        <v>3</v>
      </c>
      <c r="B10" s="3" t="s">
        <v>872</v>
      </c>
      <c r="C10" s="3"/>
      <c r="D10" s="16"/>
      <c r="E10" s="3"/>
      <c r="F10" s="16"/>
      <c r="G10" s="3"/>
      <c r="H10" s="16"/>
      <c r="I10" s="5"/>
      <c r="J10" s="5"/>
      <c r="K10" s="5"/>
      <c r="L10" s="5"/>
      <c r="M10" s="5"/>
      <c r="N10" s="5"/>
    </row>
    <row r="11" spans="1:14" ht="13.5" customHeight="1" x14ac:dyDescent="0.3">
      <c r="A11" s="9">
        <v>4</v>
      </c>
      <c r="B11" s="3" t="s">
        <v>873</v>
      </c>
      <c r="C11" s="3"/>
      <c r="D11" s="16"/>
      <c r="E11" s="3"/>
      <c r="F11" s="16"/>
      <c r="G11" s="3"/>
      <c r="H11" s="16"/>
      <c r="I11" s="5"/>
      <c r="J11" s="5"/>
      <c r="K11" s="5"/>
      <c r="L11" s="5"/>
      <c r="M11" s="5"/>
      <c r="N11" s="5"/>
    </row>
    <row r="12" spans="1:14" ht="13.5" customHeight="1" x14ac:dyDescent="0.3">
      <c r="A12" s="9">
        <v>5</v>
      </c>
      <c r="B12" s="3" t="s">
        <v>874</v>
      </c>
      <c r="C12" s="3"/>
      <c r="D12" s="16"/>
      <c r="E12" s="3"/>
      <c r="F12" s="16"/>
      <c r="G12" s="3"/>
      <c r="H12" s="16"/>
      <c r="I12" s="5"/>
      <c r="J12" s="5"/>
      <c r="K12" s="5"/>
      <c r="L12" s="5"/>
      <c r="M12" s="5"/>
      <c r="N12" s="5"/>
    </row>
    <row r="13" spans="1:14" ht="13.5" customHeight="1" x14ac:dyDescent="0.3">
      <c r="A13" s="9">
        <v>6</v>
      </c>
      <c r="B13" s="3" t="s">
        <v>875</v>
      </c>
      <c r="C13" s="3"/>
      <c r="D13" s="16"/>
      <c r="E13" s="3"/>
      <c r="F13" s="16"/>
      <c r="G13" s="3"/>
      <c r="H13" s="16"/>
      <c r="I13" s="5"/>
      <c r="J13" s="5"/>
      <c r="K13" s="5"/>
      <c r="L13" s="5"/>
      <c r="M13" s="5"/>
      <c r="N13" s="5"/>
    </row>
    <row r="14" spans="1:14" ht="13.5" customHeight="1" x14ac:dyDescent="0.3">
      <c r="A14" s="9">
        <v>7</v>
      </c>
      <c r="B14" s="3" t="s">
        <v>876</v>
      </c>
      <c r="C14" s="3"/>
      <c r="D14" s="16"/>
      <c r="E14" s="3"/>
      <c r="F14" s="16"/>
      <c r="G14" s="3"/>
      <c r="H14" s="16"/>
      <c r="I14" s="5"/>
      <c r="J14" s="5"/>
      <c r="K14" s="5"/>
      <c r="L14" s="5"/>
      <c r="M14" s="5"/>
      <c r="N14" s="5"/>
    </row>
    <row r="15" spans="1:14" ht="13.5" customHeight="1" x14ac:dyDescent="0.3">
      <c r="A15" s="9">
        <v>8</v>
      </c>
      <c r="B15" s="3" t="s">
        <v>877</v>
      </c>
      <c r="C15" s="3"/>
      <c r="D15" s="16"/>
      <c r="E15" s="3"/>
      <c r="F15" s="16"/>
      <c r="G15" s="3"/>
      <c r="H15" s="16"/>
      <c r="I15" s="5"/>
      <c r="J15" s="5"/>
      <c r="K15" s="5"/>
      <c r="L15" s="5"/>
      <c r="M15" s="5"/>
      <c r="N15" s="5"/>
    </row>
    <row r="16" spans="1:14" ht="13.5" customHeight="1" x14ac:dyDescent="0.3">
      <c r="A16" s="9">
        <v>9</v>
      </c>
      <c r="B16" s="3" t="s">
        <v>878</v>
      </c>
      <c r="C16" s="3"/>
      <c r="D16" s="16"/>
      <c r="E16" s="3"/>
      <c r="F16" s="16"/>
      <c r="G16" s="3"/>
      <c r="H16" s="16"/>
      <c r="I16" s="5"/>
      <c r="J16" s="5"/>
      <c r="K16" s="5"/>
      <c r="L16" s="5"/>
      <c r="M16" s="5"/>
      <c r="N16" s="5"/>
    </row>
    <row r="17" spans="1:14" ht="13.5" customHeight="1" x14ac:dyDescent="0.3">
      <c r="A17" s="9">
        <v>10</v>
      </c>
      <c r="B17" s="3" t="s">
        <v>879</v>
      </c>
      <c r="C17" s="3"/>
      <c r="D17" s="16"/>
      <c r="E17" s="3"/>
      <c r="F17" s="16"/>
      <c r="G17" s="3"/>
      <c r="H17" s="16"/>
      <c r="I17" s="5"/>
      <c r="J17" s="5"/>
      <c r="K17" s="5"/>
      <c r="L17" s="5"/>
      <c r="M17" s="5"/>
      <c r="N17" s="5"/>
    </row>
    <row r="18" spans="1:14" ht="13.5" customHeight="1" x14ac:dyDescent="0.3">
      <c r="A18" s="9">
        <v>11</v>
      </c>
      <c r="B18" s="3" t="s">
        <v>880</v>
      </c>
      <c r="C18" s="3"/>
      <c r="D18" s="16"/>
      <c r="E18" s="3"/>
      <c r="F18" s="16"/>
      <c r="G18" s="3"/>
      <c r="H18" s="16"/>
      <c r="I18" s="5"/>
      <c r="J18" s="5"/>
      <c r="K18" s="5"/>
      <c r="L18" s="5"/>
      <c r="M18" s="5"/>
      <c r="N18" s="5"/>
    </row>
    <row r="19" spans="1:14" ht="13.5" customHeight="1" x14ac:dyDescent="0.3">
      <c r="A19" s="9">
        <v>12</v>
      </c>
      <c r="B19" s="3" t="s">
        <v>881</v>
      </c>
      <c r="C19" s="3"/>
      <c r="D19" s="16"/>
      <c r="E19" s="3"/>
      <c r="F19" s="16"/>
      <c r="G19" s="3"/>
      <c r="H19" s="16"/>
      <c r="I19" s="5"/>
      <c r="J19" s="5"/>
      <c r="K19" s="5"/>
      <c r="L19" s="5"/>
      <c r="M19" s="5"/>
      <c r="N19" s="5"/>
    </row>
    <row r="20" spans="1:14" ht="13.5" customHeight="1" x14ac:dyDescent="0.3">
      <c r="A20" s="9">
        <v>13</v>
      </c>
      <c r="B20" s="3" t="s">
        <v>882</v>
      </c>
      <c r="C20" s="3"/>
      <c r="D20" s="16"/>
      <c r="E20" s="3"/>
      <c r="F20" s="16"/>
      <c r="G20" s="3"/>
      <c r="H20" s="16"/>
      <c r="I20" s="5"/>
      <c r="J20" s="5"/>
      <c r="K20" s="5"/>
      <c r="L20" s="5"/>
      <c r="M20" s="5"/>
      <c r="N20" s="5"/>
    </row>
    <row r="21" spans="1:14" ht="13.5" customHeight="1" x14ac:dyDescent="0.3">
      <c r="A21" s="9">
        <v>14</v>
      </c>
      <c r="B21" s="3" t="s">
        <v>883</v>
      </c>
      <c r="C21" s="3"/>
      <c r="D21" s="16"/>
      <c r="E21" s="3"/>
      <c r="F21" s="16"/>
      <c r="G21" s="3"/>
      <c r="H21" s="16"/>
      <c r="I21" s="5"/>
      <c r="J21" s="5"/>
      <c r="K21" s="5"/>
      <c r="L21" s="5"/>
      <c r="M21" s="5"/>
      <c r="N21" s="5"/>
    </row>
    <row r="22" spans="1:14" ht="13.5" customHeight="1" x14ac:dyDescent="0.3">
      <c r="A22" s="9">
        <v>15</v>
      </c>
      <c r="B22" s="3" t="s">
        <v>884</v>
      </c>
      <c r="C22" s="3"/>
      <c r="D22" s="16"/>
      <c r="E22" s="3"/>
      <c r="F22" s="16"/>
      <c r="G22" s="3"/>
      <c r="H22" s="16"/>
      <c r="I22" s="5"/>
      <c r="J22" s="5"/>
      <c r="K22" s="5"/>
      <c r="L22" s="5"/>
      <c r="M22" s="5"/>
      <c r="N22" s="5"/>
    </row>
    <row r="23" spans="1:14" ht="13.5" customHeight="1" x14ac:dyDescent="0.3">
      <c r="A23" s="9">
        <v>16</v>
      </c>
      <c r="B23" s="3" t="s">
        <v>885</v>
      </c>
      <c r="C23" s="3"/>
      <c r="D23" s="16"/>
      <c r="E23" s="3"/>
      <c r="F23" s="16"/>
      <c r="G23" s="3"/>
      <c r="H23" s="16"/>
      <c r="I23" s="5"/>
      <c r="J23" s="5"/>
      <c r="K23" s="5"/>
      <c r="L23" s="5"/>
      <c r="M23" s="5"/>
      <c r="N23" s="5"/>
    </row>
    <row r="24" spans="1:14" ht="13.5" customHeight="1" x14ac:dyDescent="0.3">
      <c r="A24" s="9">
        <v>17</v>
      </c>
      <c r="B24" s="3" t="s">
        <v>886</v>
      </c>
      <c r="C24" s="3"/>
      <c r="D24" s="16"/>
      <c r="E24" s="3"/>
      <c r="F24" s="16"/>
      <c r="G24" s="3"/>
      <c r="H24" s="16"/>
      <c r="I24" s="5"/>
      <c r="J24" s="5"/>
      <c r="K24" s="5"/>
      <c r="L24" s="5"/>
      <c r="M24" s="5"/>
      <c r="N24" s="5"/>
    </row>
    <row r="25" spans="1:14" ht="13.5" customHeight="1" x14ac:dyDescent="0.3">
      <c r="A25" s="9">
        <v>18</v>
      </c>
      <c r="B25" s="3" t="s">
        <v>887</v>
      </c>
      <c r="C25" s="3"/>
      <c r="D25" s="16"/>
      <c r="E25" s="3"/>
      <c r="F25" s="16"/>
      <c r="G25" s="3"/>
      <c r="H25" s="16"/>
      <c r="I25" s="5"/>
      <c r="J25" s="5"/>
      <c r="K25" s="5"/>
      <c r="L25" s="5"/>
      <c r="M25" s="5"/>
      <c r="N25" s="5"/>
    </row>
    <row r="26" spans="1:14" ht="13.5" customHeight="1" x14ac:dyDescent="0.3">
      <c r="A26" s="11"/>
      <c r="B26" s="4" t="s">
        <v>5</v>
      </c>
      <c r="C26" s="4">
        <f t="shared" ref="C26:H26" si="0">SUM(C8:C25)</f>
        <v>0</v>
      </c>
      <c r="D26" s="17">
        <f t="shared" si="0"/>
        <v>0</v>
      </c>
      <c r="E26" s="4">
        <f t="shared" si="0"/>
        <v>0</v>
      </c>
      <c r="F26" s="17">
        <f t="shared" si="0"/>
        <v>0</v>
      </c>
      <c r="G26" s="4">
        <f t="shared" si="0"/>
        <v>0</v>
      </c>
      <c r="H26" s="17">
        <f t="shared" si="0"/>
        <v>0</v>
      </c>
      <c r="I26" s="5"/>
      <c r="J26" s="5"/>
      <c r="K26" s="5"/>
      <c r="L26" s="5"/>
      <c r="M26" s="5"/>
      <c r="N26" s="5"/>
    </row>
    <row r="27" spans="1:14" ht="13.5" customHeight="1" x14ac:dyDescent="0.3">
      <c r="A27" s="18"/>
      <c r="B27" s="13"/>
      <c r="C27" s="5"/>
      <c r="D27" s="37" t="s">
        <v>58</v>
      </c>
      <c r="E27" s="5"/>
      <c r="F27" s="33"/>
      <c r="G27" s="5"/>
      <c r="H27" s="33"/>
      <c r="I27" s="5"/>
      <c r="J27" s="5"/>
      <c r="K27" s="5"/>
      <c r="L27" s="5"/>
      <c r="M27" s="5"/>
      <c r="N27" s="5"/>
    </row>
    <row r="28" spans="1:14" ht="13.5" customHeight="1" x14ac:dyDescent="0.3">
      <c r="A28" s="18"/>
      <c r="B28" s="13"/>
      <c r="C28" s="5"/>
      <c r="D28" s="33"/>
      <c r="E28" s="5"/>
      <c r="F28" s="33"/>
      <c r="G28" s="5"/>
      <c r="H28" s="33"/>
      <c r="I28" s="5"/>
      <c r="J28" s="5"/>
      <c r="K28" s="5"/>
      <c r="L28" s="5"/>
      <c r="M28" s="5"/>
      <c r="N28" s="5"/>
    </row>
    <row r="29" spans="1:14" ht="13.5" customHeight="1" x14ac:dyDescent="0.3">
      <c r="A29" s="18"/>
      <c r="B29" s="13"/>
      <c r="C29" s="5"/>
      <c r="D29" s="33"/>
      <c r="E29" s="5"/>
      <c r="F29" s="33"/>
      <c r="G29" s="5"/>
      <c r="H29" s="33"/>
      <c r="I29" s="5"/>
      <c r="J29" s="5"/>
      <c r="K29" s="5"/>
      <c r="L29" s="5"/>
      <c r="M29" s="5"/>
      <c r="N29" s="5"/>
    </row>
    <row r="30" spans="1:14" ht="13.5" customHeight="1" x14ac:dyDescent="0.3">
      <c r="A30" s="18"/>
      <c r="B30" s="13"/>
      <c r="C30" s="5"/>
      <c r="D30" s="33"/>
      <c r="E30" s="5"/>
      <c r="F30" s="33"/>
      <c r="G30" s="5"/>
      <c r="H30" s="33"/>
      <c r="I30" s="5"/>
      <c r="J30" s="5"/>
      <c r="K30" s="5"/>
      <c r="L30" s="5"/>
      <c r="M30" s="5"/>
      <c r="N30" s="5"/>
    </row>
    <row r="31" spans="1:14" ht="13.5" customHeight="1" x14ac:dyDescent="0.3">
      <c r="A31" s="18"/>
      <c r="B31" s="13"/>
      <c r="C31" s="5"/>
      <c r="D31" s="33"/>
      <c r="E31" s="5"/>
      <c r="F31" s="33"/>
      <c r="G31" s="5"/>
      <c r="H31" s="33"/>
      <c r="I31" s="5"/>
      <c r="J31" s="5"/>
      <c r="K31" s="5"/>
      <c r="L31" s="5"/>
      <c r="M31" s="5"/>
      <c r="N31" s="5"/>
    </row>
    <row r="32" spans="1:14" ht="13.5" customHeight="1" x14ac:dyDescent="0.3">
      <c r="A32" s="18"/>
      <c r="B32" s="13"/>
      <c r="C32" s="5"/>
      <c r="D32" s="33"/>
      <c r="E32" s="5"/>
      <c r="F32" s="33"/>
      <c r="G32" s="5"/>
      <c r="H32" s="33"/>
      <c r="I32" s="5"/>
      <c r="J32" s="5"/>
      <c r="K32" s="5"/>
      <c r="L32" s="5"/>
      <c r="M32" s="5"/>
      <c r="N32" s="5"/>
    </row>
    <row r="33" spans="1:14" ht="13.5" customHeight="1" x14ac:dyDescent="0.3">
      <c r="A33" s="18"/>
      <c r="B33" s="13"/>
      <c r="C33" s="5"/>
      <c r="D33" s="33"/>
      <c r="E33" s="5"/>
      <c r="F33" s="33"/>
      <c r="G33" s="5"/>
      <c r="H33" s="33"/>
      <c r="I33" s="5"/>
      <c r="J33" s="5"/>
      <c r="K33" s="5"/>
      <c r="L33" s="5"/>
      <c r="M33" s="5"/>
      <c r="N33" s="5"/>
    </row>
    <row r="34" spans="1:14" ht="13.5" customHeight="1" x14ac:dyDescent="0.3">
      <c r="A34" s="18"/>
      <c r="B34" s="13"/>
      <c r="C34" s="5"/>
      <c r="D34" s="33"/>
      <c r="E34" s="5"/>
      <c r="F34" s="33"/>
      <c r="G34" s="5"/>
      <c r="H34" s="33"/>
      <c r="I34" s="5"/>
      <c r="J34" s="5"/>
      <c r="K34" s="5"/>
      <c r="L34" s="5"/>
      <c r="M34" s="5"/>
      <c r="N34" s="5"/>
    </row>
    <row r="35" spans="1:14" ht="13.5" customHeight="1" x14ac:dyDescent="0.3">
      <c r="A35" s="18"/>
      <c r="B35" s="13"/>
      <c r="C35" s="5"/>
      <c r="D35" s="33"/>
      <c r="E35" s="5"/>
      <c r="F35" s="33"/>
      <c r="G35" s="5"/>
      <c r="H35" s="33"/>
      <c r="I35" s="5"/>
      <c r="J35" s="5"/>
      <c r="K35" s="5"/>
      <c r="L35" s="5"/>
      <c r="M35" s="5"/>
      <c r="N35" s="5"/>
    </row>
    <row r="36" spans="1:14" ht="13.5" customHeight="1" x14ac:dyDescent="0.3">
      <c r="A36" s="18"/>
      <c r="B36" s="13"/>
      <c r="C36" s="5"/>
      <c r="D36" s="33"/>
      <c r="E36" s="5"/>
      <c r="F36" s="33"/>
      <c r="G36" s="5"/>
      <c r="H36" s="33"/>
      <c r="I36" s="5"/>
      <c r="J36" s="5"/>
      <c r="K36" s="5"/>
      <c r="L36" s="5"/>
      <c r="M36" s="5"/>
      <c r="N36" s="5"/>
    </row>
    <row r="37" spans="1:14" ht="13.5" customHeight="1" x14ac:dyDescent="0.3">
      <c r="A37" s="18"/>
      <c r="B37" s="13"/>
      <c r="C37" s="5"/>
      <c r="D37" s="33"/>
      <c r="E37" s="5"/>
      <c r="F37" s="33"/>
      <c r="G37" s="5"/>
      <c r="H37" s="33"/>
      <c r="I37" s="5"/>
      <c r="J37" s="5"/>
      <c r="K37" s="5"/>
      <c r="L37" s="5"/>
      <c r="M37" s="5"/>
      <c r="N37" s="5"/>
    </row>
    <row r="38" spans="1:14" ht="13.5" customHeight="1" x14ac:dyDescent="0.3">
      <c r="A38" s="18"/>
      <c r="B38" s="13"/>
      <c r="C38" s="5"/>
      <c r="D38" s="33"/>
      <c r="E38" s="5"/>
      <c r="F38" s="33"/>
      <c r="G38" s="5"/>
      <c r="H38" s="33"/>
      <c r="I38" s="5"/>
      <c r="J38" s="5"/>
      <c r="K38" s="5"/>
      <c r="L38" s="5"/>
      <c r="M38" s="5"/>
      <c r="N38" s="5"/>
    </row>
    <row r="39" spans="1:14" ht="13.5" customHeight="1" x14ac:dyDescent="0.3">
      <c r="A39" s="18"/>
      <c r="B39" s="13"/>
      <c r="C39" s="5"/>
      <c r="D39" s="33"/>
      <c r="E39" s="5"/>
      <c r="F39" s="33"/>
      <c r="G39" s="5"/>
      <c r="H39" s="33"/>
      <c r="I39" s="5"/>
      <c r="J39" s="5"/>
      <c r="K39" s="5"/>
      <c r="L39" s="5"/>
      <c r="M39" s="5"/>
      <c r="N39" s="5"/>
    </row>
    <row r="40" spans="1:14" ht="13.5" customHeight="1" x14ac:dyDescent="0.3">
      <c r="A40" s="18"/>
      <c r="B40" s="13"/>
      <c r="C40" s="5"/>
      <c r="D40" s="33"/>
      <c r="E40" s="5"/>
      <c r="F40" s="33"/>
      <c r="G40" s="5"/>
      <c r="H40" s="33"/>
      <c r="I40" s="5"/>
      <c r="J40" s="5"/>
      <c r="K40" s="5"/>
      <c r="L40" s="5"/>
      <c r="M40" s="5"/>
      <c r="N40" s="5"/>
    </row>
    <row r="41" spans="1:14" ht="13.5" customHeight="1" x14ac:dyDescent="0.3">
      <c r="A41" s="18"/>
      <c r="B41" s="13"/>
      <c r="C41" s="5"/>
      <c r="D41" s="33"/>
      <c r="E41" s="5"/>
      <c r="F41" s="33"/>
      <c r="G41" s="5"/>
      <c r="H41" s="33"/>
      <c r="I41" s="5"/>
      <c r="J41" s="5"/>
      <c r="K41" s="5"/>
      <c r="L41" s="5"/>
      <c r="M41" s="5"/>
      <c r="N41" s="5"/>
    </row>
    <row r="42" spans="1:14" ht="13.5" customHeight="1" x14ac:dyDescent="0.3">
      <c r="A42" s="18"/>
      <c r="B42" s="13"/>
      <c r="C42" s="5"/>
      <c r="D42" s="33"/>
      <c r="E42" s="5"/>
      <c r="F42" s="33"/>
      <c r="G42" s="5"/>
      <c r="H42" s="33"/>
      <c r="I42" s="5"/>
      <c r="J42" s="5"/>
      <c r="K42" s="5"/>
      <c r="L42" s="5"/>
      <c r="M42" s="5"/>
      <c r="N42" s="5"/>
    </row>
    <row r="43" spans="1:14" ht="13.5" customHeight="1" x14ac:dyDescent="0.3">
      <c r="A43" s="18"/>
      <c r="B43" s="13"/>
      <c r="C43" s="5"/>
      <c r="D43" s="33"/>
      <c r="E43" s="5"/>
      <c r="F43" s="33"/>
      <c r="G43" s="5"/>
      <c r="H43" s="33"/>
      <c r="I43" s="5"/>
      <c r="J43" s="5"/>
      <c r="K43" s="5"/>
      <c r="L43" s="5"/>
      <c r="M43" s="5"/>
      <c r="N43" s="5"/>
    </row>
    <row r="44" spans="1:14" ht="13.5" customHeight="1" x14ac:dyDescent="0.3">
      <c r="A44" s="18"/>
      <c r="B44" s="13"/>
      <c r="C44" s="5"/>
      <c r="D44" s="33"/>
      <c r="E44" s="5"/>
      <c r="F44" s="33"/>
      <c r="G44" s="5"/>
      <c r="H44" s="33"/>
      <c r="I44" s="5"/>
      <c r="J44" s="5"/>
      <c r="K44" s="5"/>
      <c r="L44" s="5"/>
      <c r="M44" s="5"/>
      <c r="N44" s="5"/>
    </row>
    <row r="45" spans="1:14" ht="13.5" customHeight="1" x14ac:dyDescent="0.3">
      <c r="A45" s="18"/>
      <c r="B45" s="13"/>
      <c r="C45" s="5"/>
      <c r="D45" s="33"/>
      <c r="E45" s="5"/>
      <c r="F45" s="33"/>
      <c r="G45" s="5"/>
      <c r="H45" s="33"/>
      <c r="I45" s="5"/>
      <c r="J45" s="5"/>
      <c r="K45" s="5"/>
      <c r="L45" s="5"/>
      <c r="M45" s="5"/>
      <c r="N45" s="5"/>
    </row>
    <row r="46" spans="1:14" ht="13.5" customHeight="1" x14ac:dyDescent="0.3">
      <c r="A46" s="18"/>
      <c r="B46" s="13"/>
      <c r="C46" s="5"/>
      <c r="D46" s="33"/>
      <c r="E46" s="5"/>
      <c r="F46" s="33"/>
      <c r="G46" s="5"/>
      <c r="H46" s="33"/>
      <c r="I46" s="5"/>
      <c r="J46" s="5"/>
      <c r="K46" s="5"/>
      <c r="L46" s="5"/>
      <c r="M46" s="5"/>
      <c r="N46" s="5"/>
    </row>
    <row r="47" spans="1:14" ht="13.5" customHeight="1" x14ac:dyDescent="0.3">
      <c r="A47" s="18"/>
      <c r="B47" s="13"/>
      <c r="C47" s="5"/>
      <c r="D47" s="33"/>
      <c r="E47" s="5"/>
      <c r="F47" s="33"/>
      <c r="G47" s="5"/>
      <c r="H47" s="33"/>
      <c r="I47" s="5"/>
      <c r="J47" s="5"/>
      <c r="K47" s="5"/>
      <c r="L47" s="5"/>
      <c r="M47" s="5"/>
      <c r="N47" s="5"/>
    </row>
    <row r="48" spans="1:14" ht="13.5" customHeight="1" x14ac:dyDescent="0.3">
      <c r="A48" s="18"/>
      <c r="B48" s="13"/>
      <c r="C48" s="5"/>
      <c r="D48" s="33"/>
      <c r="E48" s="5"/>
      <c r="F48" s="33"/>
      <c r="G48" s="5"/>
      <c r="H48" s="33"/>
      <c r="I48" s="5"/>
      <c r="J48" s="5"/>
      <c r="K48" s="5"/>
      <c r="L48" s="5"/>
      <c r="M48" s="5"/>
      <c r="N48" s="5"/>
    </row>
    <row r="49" spans="1:14" ht="13.5" customHeight="1" x14ac:dyDescent="0.3">
      <c r="A49" s="18"/>
      <c r="B49" s="13"/>
      <c r="C49" s="5"/>
      <c r="D49" s="33"/>
      <c r="E49" s="5"/>
      <c r="F49" s="33"/>
      <c r="G49" s="5"/>
      <c r="H49" s="33"/>
      <c r="I49" s="5"/>
      <c r="J49" s="5"/>
      <c r="K49" s="5"/>
      <c r="L49" s="5"/>
      <c r="M49" s="5"/>
      <c r="N49" s="5"/>
    </row>
    <row r="50" spans="1:14" ht="13.5" customHeight="1" x14ac:dyDescent="0.3">
      <c r="A50" s="18"/>
      <c r="B50" s="13"/>
      <c r="C50" s="5"/>
      <c r="D50" s="33"/>
      <c r="E50" s="5"/>
      <c r="F50" s="33"/>
      <c r="G50" s="5"/>
      <c r="H50" s="33"/>
      <c r="I50" s="5"/>
      <c r="J50" s="5"/>
      <c r="K50" s="5"/>
      <c r="L50" s="5"/>
      <c r="M50" s="5"/>
      <c r="N50" s="5"/>
    </row>
    <row r="51" spans="1:14" ht="13.5" customHeight="1" x14ac:dyDescent="0.3">
      <c r="A51" s="18"/>
      <c r="B51" s="13"/>
      <c r="C51" s="5"/>
      <c r="D51" s="33"/>
      <c r="E51" s="5"/>
      <c r="F51" s="33"/>
      <c r="G51" s="5"/>
      <c r="H51" s="33"/>
      <c r="I51" s="5"/>
      <c r="J51" s="5"/>
      <c r="K51" s="5"/>
      <c r="L51" s="5"/>
      <c r="M51" s="5"/>
      <c r="N51" s="5"/>
    </row>
    <row r="52" spans="1:14" ht="13.5" customHeight="1" x14ac:dyDescent="0.3">
      <c r="A52" s="18"/>
      <c r="B52" s="13"/>
      <c r="C52" s="5"/>
      <c r="D52" s="33"/>
      <c r="E52" s="5"/>
      <c r="F52" s="33"/>
      <c r="G52" s="5"/>
      <c r="H52" s="33"/>
      <c r="I52" s="5"/>
      <c r="J52" s="5"/>
      <c r="K52" s="5"/>
      <c r="L52" s="5"/>
      <c r="M52" s="5"/>
      <c r="N52" s="5"/>
    </row>
    <row r="53" spans="1:14" ht="13.5" customHeight="1" x14ac:dyDescent="0.3">
      <c r="A53" s="18"/>
      <c r="B53" s="13"/>
      <c r="C53" s="5"/>
      <c r="D53" s="33"/>
      <c r="E53" s="5"/>
      <c r="F53" s="33"/>
      <c r="G53" s="5"/>
      <c r="H53" s="33"/>
      <c r="I53" s="5"/>
      <c r="J53" s="5"/>
      <c r="K53" s="5"/>
      <c r="L53" s="5"/>
      <c r="M53" s="5"/>
      <c r="N53" s="5"/>
    </row>
    <row r="54" spans="1:14" ht="13.5" customHeight="1" x14ac:dyDescent="0.3">
      <c r="A54" s="18"/>
      <c r="B54" s="13"/>
      <c r="C54" s="5"/>
      <c r="D54" s="33"/>
      <c r="E54" s="5"/>
      <c r="F54" s="33"/>
      <c r="G54" s="5"/>
      <c r="H54" s="33"/>
      <c r="I54" s="5"/>
      <c r="J54" s="5"/>
      <c r="K54" s="5"/>
      <c r="L54" s="5"/>
      <c r="M54" s="5"/>
      <c r="N54" s="5"/>
    </row>
    <row r="55" spans="1:14" ht="13.5" customHeight="1" x14ac:dyDescent="0.3">
      <c r="A55" s="18"/>
      <c r="B55" s="13"/>
      <c r="C55" s="5"/>
      <c r="D55" s="33"/>
      <c r="E55" s="5"/>
      <c r="F55" s="33"/>
      <c r="G55" s="5"/>
      <c r="H55" s="33"/>
      <c r="I55" s="5"/>
      <c r="J55" s="5"/>
      <c r="K55" s="5"/>
      <c r="L55" s="5"/>
      <c r="M55" s="5"/>
      <c r="N55" s="5"/>
    </row>
    <row r="56" spans="1:14" ht="13.5" customHeight="1" x14ac:dyDescent="0.3">
      <c r="A56" s="18"/>
      <c r="B56" s="13"/>
      <c r="C56" s="5"/>
      <c r="D56" s="33"/>
      <c r="E56" s="5"/>
      <c r="F56" s="33"/>
      <c r="G56" s="5"/>
      <c r="H56" s="33"/>
      <c r="I56" s="5"/>
      <c r="J56" s="5"/>
      <c r="K56" s="5"/>
      <c r="L56" s="5"/>
      <c r="M56" s="5"/>
      <c r="N56" s="5"/>
    </row>
    <row r="57" spans="1:14" ht="13.5" customHeight="1" x14ac:dyDescent="0.3">
      <c r="A57" s="18"/>
      <c r="B57" s="13"/>
      <c r="C57" s="5"/>
      <c r="D57" s="33"/>
      <c r="E57" s="5"/>
      <c r="F57" s="33"/>
      <c r="G57" s="5"/>
      <c r="H57" s="33"/>
      <c r="I57" s="5"/>
      <c r="J57" s="5"/>
      <c r="K57" s="5"/>
      <c r="L57" s="5"/>
      <c r="M57" s="5"/>
      <c r="N57" s="5"/>
    </row>
    <row r="58" spans="1:14" ht="13.5" customHeight="1" x14ac:dyDescent="0.3">
      <c r="A58" s="18"/>
      <c r="B58" s="13"/>
      <c r="C58" s="5"/>
      <c r="D58" s="33"/>
      <c r="E58" s="5"/>
      <c r="F58" s="33"/>
      <c r="G58" s="5"/>
      <c r="H58" s="33"/>
      <c r="I58" s="5"/>
      <c r="J58" s="5"/>
      <c r="K58" s="5"/>
      <c r="L58" s="5"/>
      <c r="M58" s="5"/>
      <c r="N58" s="5"/>
    </row>
    <row r="59" spans="1:14" ht="13.5" customHeight="1" x14ac:dyDescent="0.3">
      <c r="A59" s="18"/>
      <c r="B59" s="13"/>
      <c r="C59" s="5"/>
      <c r="D59" s="33"/>
      <c r="E59" s="5"/>
      <c r="F59" s="33"/>
      <c r="G59" s="5"/>
      <c r="H59" s="33"/>
      <c r="I59" s="5"/>
      <c r="J59" s="5"/>
      <c r="K59" s="5"/>
      <c r="L59" s="5"/>
      <c r="M59" s="5"/>
      <c r="N59" s="5"/>
    </row>
    <row r="60" spans="1:14" ht="13.5" customHeight="1" x14ac:dyDescent="0.3">
      <c r="A60" s="18"/>
      <c r="B60" s="13"/>
      <c r="C60" s="5"/>
      <c r="D60" s="33"/>
      <c r="E60" s="5"/>
      <c r="F60" s="33"/>
      <c r="G60" s="5"/>
      <c r="H60" s="33"/>
      <c r="I60" s="5"/>
      <c r="J60" s="5"/>
      <c r="K60" s="5"/>
      <c r="L60" s="5"/>
      <c r="M60" s="5"/>
      <c r="N60" s="5"/>
    </row>
    <row r="61" spans="1:14" ht="13.5" customHeight="1" x14ac:dyDescent="0.3">
      <c r="A61" s="18"/>
      <c r="B61" s="13"/>
      <c r="C61" s="5"/>
      <c r="D61" s="33"/>
      <c r="E61" s="5"/>
      <c r="F61" s="33"/>
      <c r="G61" s="5"/>
      <c r="H61" s="33"/>
      <c r="I61" s="5"/>
      <c r="J61" s="5"/>
      <c r="K61" s="5"/>
      <c r="L61" s="5"/>
      <c r="M61" s="5"/>
      <c r="N61" s="5"/>
    </row>
    <row r="62" spans="1:14" ht="13.5" customHeight="1" x14ac:dyDescent="0.3">
      <c r="A62" s="18"/>
      <c r="B62" s="13"/>
      <c r="C62" s="5"/>
      <c r="D62" s="33"/>
      <c r="E62" s="5"/>
      <c r="F62" s="33"/>
      <c r="G62" s="5"/>
      <c r="H62" s="33"/>
      <c r="I62" s="5"/>
      <c r="J62" s="5"/>
      <c r="K62" s="5"/>
      <c r="L62" s="5"/>
      <c r="M62" s="5"/>
      <c r="N62" s="5"/>
    </row>
    <row r="63" spans="1:14" ht="13.5" customHeight="1" x14ac:dyDescent="0.3">
      <c r="A63" s="18"/>
      <c r="B63" s="13"/>
      <c r="C63" s="5"/>
      <c r="D63" s="33"/>
      <c r="E63" s="5"/>
      <c r="F63" s="33"/>
      <c r="G63" s="5"/>
      <c r="H63" s="33"/>
      <c r="I63" s="5"/>
      <c r="J63" s="5"/>
      <c r="K63" s="5"/>
      <c r="L63" s="5"/>
      <c r="M63" s="5"/>
      <c r="N63" s="5"/>
    </row>
    <row r="64" spans="1:14" ht="13.5" customHeight="1" x14ac:dyDescent="0.3">
      <c r="A64" s="18"/>
      <c r="B64" s="13"/>
      <c r="C64" s="5"/>
      <c r="D64" s="33"/>
      <c r="E64" s="5"/>
      <c r="F64" s="33"/>
      <c r="G64" s="5"/>
      <c r="H64" s="33"/>
      <c r="I64" s="5"/>
      <c r="J64" s="5"/>
      <c r="K64" s="5"/>
      <c r="L64" s="5"/>
      <c r="M64" s="5"/>
      <c r="N64" s="5"/>
    </row>
    <row r="65" spans="1:14" ht="13.5" customHeight="1" x14ac:dyDescent="0.3">
      <c r="A65" s="18"/>
      <c r="B65" s="13"/>
      <c r="C65" s="5"/>
      <c r="D65" s="33"/>
      <c r="E65" s="5"/>
      <c r="F65" s="33"/>
      <c r="G65" s="5"/>
      <c r="H65" s="33"/>
      <c r="I65" s="5"/>
      <c r="J65" s="5"/>
      <c r="K65" s="5"/>
      <c r="L65" s="5"/>
      <c r="M65" s="5"/>
      <c r="N65" s="5"/>
    </row>
    <row r="66" spans="1:14" ht="13.5" customHeight="1" x14ac:dyDescent="0.3">
      <c r="A66" s="18"/>
      <c r="B66" s="13"/>
      <c r="C66" s="5"/>
      <c r="D66" s="33"/>
      <c r="E66" s="5"/>
      <c r="F66" s="33"/>
      <c r="G66" s="5"/>
      <c r="H66" s="33"/>
      <c r="I66" s="5"/>
      <c r="J66" s="5"/>
      <c r="K66" s="5"/>
      <c r="L66" s="5"/>
      <c r="M66" s="5"/>
      <c r="N66" s="5"/>
    </row>
    <row r="67" spans="1:14" ht="13.5" customHeight="1" x14ac:dyDescent="0.3">
      <c r="A67" s="18"/>
      <c r="B67" s="13"/>
      <c r="C67" s="5"/>
      <c r="D67" s="33"/>
      <c r="E67" s="5"/>
      <c r="F67" s="33"/>
      <c r="G67" s="5"/>
      <c r="H67" s="33"/>
      <c r="I67" s="5"/>
      <c r="J67" s="5"/>
      <c r="K67" s="5"/>
      <c r="L67" s="5"/>
      <c r="M67" s="5"/>
      <c r="N67" s="5"/>
    </row>
    <row r="68" spans="1:14" ht="13.5" customHeight="1" x14ac:dyDescent="0.3">
      <c r="A68" s="18"/>
      <c r="B68" s="13"/>
      <c r="C68" s="5"/>
      <c r="D68" s="33"/>
      <c r="E68" s="5"/>
      <c r="F68" s="33"/>
      <c r="G68" s="5"/>
      <c r="H68" s="33"/>
      <c r="I68" s="5"/>
      <c r="J68" s="5"/>
      <c r="K68" s="5"/>
      <c r="L68" s="5"/>
      <c r="M68" s="5"/>
      <c r="N68" s="5"/>
    </row>
    <row r="69" spans="1:14" ht="13.5" customHeight="1" x14ac:dyDescent="0.3">
      <c r="A69" s="18"/>
      <c r="B69" s="13"/>
      <c r="C69" s="5"/>
      <c r="D69" s="33"/>
      <c r="E69" s="5"/>
      <c r="F69" s="33"/>
      <c r="G69" s="5"/>
      <c r="H69" s="33"/>
      <c r="I69" s="5"/>
      <c r="J69" s="5"/>
      <c r="K69" s="5"/>
      <c r="L69" s="5"/>
      <c r="M69" s="5"/>
      <c r="N69" s="5"/>
    </row>
    <row r="70" spans="1:14" ht="13.5" customHeight="1" x14ac:dyDescent="0.3">
      <c r="A70" s="18"/>
      <c r="B70" s="13"/>
      <c r="C70" s="5"/>
      <c r="D70" s="33"/>
      <c r="E70" s="5"/>
      <c r="F70" s="33"/>
      <c r="G70" s="5"/>
      <c r="H70" s="33"/>
      <c r="I70" s="5"/>
      <c r="J70" s="5"/>
      <c r="K70" s="5"/>
      <c r="L70" s="5"/>
      <c r="M70" s="5"/>
      <c r="N70" s="5"/>
    </row>
    <row r="71" spans="1:14" ht="13.5" customHeight="1" x14ac:dyDescent="0.3">
      <c r="A71" s="18"/>
      <c r="B71" s="13"/>
      <c r="C71" s="5"/>
      <c r="D71" s="33"/>
      <c r="E71" s="5"/>
      <c r="F71" s="33"/>
      <c r="G71" s="5"/>
      <c r="H71" s="33"/>
      <c r="I71" s="5"/>
      <c r="J71" s="5"/>
      <c r="K71" s="5"/>
      <c r="L71" s="5"/>
      <c r="M71" s="5"/>
      <c r="N71" s="5"/>
    </row>
    <row r="72" spans="1:14" ht="13.5" customHeight="1" x14ac:dyDescent="0.3">
      <c r="A72" s="18"/>
      <c r="B72" s="13"/>
      <c r="C72" s="5"/>
      <c r="D72" s="33"/>
      <c r="E72" s="5"/>
      <c r="F72" s="33"/>
      <c r="G72" s="5"/>
      <c r="H72" s="33"/>
      <c r="I72" s="5"/>
      <c r="J72" s="5"/>
      <c r="K72" s="5"/>
      <c r="L72" s="5"/>
      <c r="M72" s="5"/>
      <c r="N72" s="5"/>
    </row>
    <row r="73" spans="1:14" ht="13.5" customHeight="1" x14ac:dyDescent="0.3">
      <c r="A73" s="18"/>
      <c r="B73" s="13"/>
      <c r="C73" s="5"/>
      <c r="D73" s="33"/>
      <c r="E73" s="5"/>
      <c r="F73" s="33"/>
      <c r="G73" s="5"/>
      <c r="H73" s="33"/>
      <c r="I73" s="5"/>
      <c r="J73" s="5"/>
      <c r="K73" s="5"/>
      <c r="L73" s="5"/>
      <c r="M73" s="5"/>
      <c r="N73" s="5"/>
    </row>
    <row r="74" spans="1:14" ht="13.5" customHeight="1" x14ac:dyDescent="0.3">
      <c r="A74" s="18"/>
      <c r="B74" s="13"/>
      <c r="C74" s="5"/>
      <c r="D74" s="33"/>
      <c r="E74" s="5"/>
      <c r="F74" s="33"/>
      <c r="G74" s="5"/>
      <c r="H74" s="33"/>
      <c r="I74" s="5"/>
      <c r="J74" s="5"/>
      <c r="K74" s="5"/>
      <c r="L74" s="5"/>
      <c r="M74" s="5"/>
      <c r="N74" s="5"/>
    </row>
    <row r="75" spans="1:14" ht="13.5" customHeight="1" x14ac:dyDescent="0.3">
      <c r="A75" s="18"/>
      <c r="B75" s="13"/>
      <c r="C75" s="5"/>
      <c r="D75" s="33"/>
      <c r="E75" s="5"/>
      <c r="F75" s="33"/>
      <c r="G75" s="5"/>
      <c r="H75" s="33"/>
      <c r="I75" s="5"/>
      <c r="J75" s="5"/>
      <c r="K75" s="5"/>
      <c r="L75" s="5"/>
      <c r="M75" s="5"/>
      <c r="N75" s="5"/>
    </row>
    <row r="76" spans="1:14" ht="13.5" customHeight="1" x14ac:dyDescent="0.3">
      <c r="A76" s="18"/>
      <c r="B76" s="13"/>
      <c r="C76" s="5"/>
      <c r="D76" s="33"/>
      <c r="E76" s="5"/>
      <c r="F76" s="33"/>
      <c r="G76" s="5"/>
      <c r="H76" s="33"/>
      <c r="I76" s="5"/>
      <c r="J76" s="5"/>
      <c r="K76" s="5"/>
      <c r="L76" s="5"/>
      <c r="M76" s="5"/>
      <c r="N76" s="5"/>
    </row>
    <row r="77" spans="1:14" ht="13.5" customHeight="1" x14ac:dyDescent="0.3">
      <c r="A77" s="18"/>
      <c r="B77" s="13"/>
      <c r="C77" s="5"/>
      <c r="D77" s="33"/>
      <c r="E77" s="5"/>
      <c r="F77" s="33"/>
      <c r="G77" s="5"/>
      <c r="H77" s="33"/>
      <c r="I77" s="5"/>
      <c r="J77" s="5"/>
      <c r="K77" s="5"/>
      <c r="L77" s="5"/>
      <c r="M77" s="5"/>
      <c r="N77" s="5"/>
    </row>
    <row r="78" spans="1:14" ht="13.5" customHeight="1" x14ac:dyDescent="0.3">
      <c r="A78" s="18"/>
      <c r="B78" s="13"/>
      <c r="C78" s="5"/>
      <c r="D78" s="33"/>
      <c r="E78" s="5"/>
      <c r="F78" s="33"/>
      <c r="G78" s="5"/>
      <c r="H78" s="33"/>
      <c r="I78" s="5"/>
      <c r="J78" s="5"/>
      <c r="K78" s="5"/>
      <c r="L78" s="5"/>
      <c r="M78" s="5"/>
      <c r="N78" s="5"/>
    </row>
    <row r="79" spans="1:14" ht="13.5" customHeight="1" x14ac:dyDescent="0.3">
      <c r="A79" s="18"/>
      <c r="B79" s="13"/>
      <c r="C79" s="5"/>
      <c r="D79" s="33"/>
      <c r="E79" s="5"/>
      <c r="F79" s="33"/>
      <c r="G79" s="5"/>
      <c r="H79" s="33"/>
      <c r="I79" s="5"/>
      <c r="J79" s="5"/>
      <c r="K79" s="5"/>
      <c r="L79" s="5"/>
      <c r="M79" s="5"/>
      <c r="N79" s="5"/>
    </row>
    <row r="80" spans="1:14" ht="13.5" customHeight="1" x14ac:dyDescent="0.3">
      <c r="A80" s="18"/>
      <c r="B80" s="13"/>
      <c r="C80" s="5"/>
      <c r="D80" s="33"/>
      <c r="E80" s="5"/>
      <c r="F80" s="33"/>
      <c r="G80" s="5"/>
      <c r="H80" s="33"/>
      <c r="I80" s="5"/>
      <c r="J80" s="5"/>
      <c r="K80" s="5"/>
      <c r="L80" s="5"/>
      <c r="M80" s="5"/>
      <c r="N80" s="5"/>
    </row>
    <row r="81" spans="1:14" ht="13.5" customHeight="1" x14ac:dyDescent="0.3">
      <c r="A81" s="18"/>
      <c r="B81" s="13"/>
      <c r="C81" s="5"/>
      <c r="D81" s="33"/>
      <c r="E81" s="5"/>
      <c r="F81" s="33"/>
      <c r="G81" s="5"/>
      <c r="H81" s="33"/>
      <c r="I81" s="5"/>
      <c r="J81" s="5"/>
      <c r="K81" s="5"/>
      <c r="L81" s="5"/>
      <c r="M81" s="5"/>
      <c r="N81" s="5"/>
    </row>
    <row r="82" spans="1:14" ht="13.5" customHeight="1" x14ac:dyDescent="0.3">
      <c r="A82" s="18"/>
      <c r="B82" s="13"/>
      <c r="C82" s="5"/>
      <c r="D82" s="33"/>
      <c r="E82" s="5"/>
      <c r="F82" s="33"/>
      <c r="G82" s="5"/>
      <c r="H82" s="33"/>
      <c r="I82" s="5"/>
      <c r="J82" s="5"/>
      <c r="K82" s="5"/>
      <c r="L82" s="5"/>
      <c r="M82" s="5"/>
      <c r="N82" s="5"/>
    </row>
    <row r="83" spans="1:14" ht="13.5" customHeight="1" x14ac:dyDescent="0.3">
      <c r="A83" s="18"/>
      <c r="B83" s="13"/>
      <c r="C83" s="5"/>
      <c r="D83" s="33"/>
      <c r="E83" s="5"/>
      <c r="F83" s="33"/>
      <c r="G83" s="5"/>
      <c r="H83" s="33"/>
      <c r="I83" s="5"/>
      <c r="J83" s="5"/>
      <c r="K83" s="5"/>
      <c r="L83" s="5"/>
      <c r="M83" s="5"/>
      <c r="N83" s="5"/>
    </row>
    <row r="84" spans="1:14" ht="13.5" customHeight="1" x14ac:dyDescent="0.3">
      <c r="A84" s="18"/>
      <c r="B84" s="13"/>
      <c r="C84" s="5"/>
      <c r="D84" s="33"/>
      <c r="E84" s="5"/>
      <c r="F84" s="33"/>
      <c r="G84" s="5"/>
      <c r="H84" s="33"/>
      <c r="I84" s="5"/>
      <c r="J84" s="5"/>
      <c r="K84" s="5"/>
      <c r="L84" s="5"/>
      <c r="M84" s="5"/>
      <c r="N84" s="5"/>
    </row>
    <row r="85" spans="1:14" ht="13.5" customHeight="1" x14ac:dyDescent="0.3">
      <c r="A85" s="18"/>
      <c r="B85" s="13"/>
      <c r="C85" s="5"/>
      <c r="D85" s="33"/>
      <c r="E85" s="5"/>
      <c r="F85" s="33"/>
      <c r="G85" s="5"/>
      <c r="H85" s="33"/>
      <c r="I85" s="5"/>
      <c r="J85" s="5"/>
      <c r="K85" s="5"/>
      <c r="L85" s="5"/>
      <c r="M85" s="5"/>
      <c r="N85" s="5"/>
    </row>
    <row r="86" spans="1:14" ht="13.5" customHeight="1" x14ac:dyDescent="0.3">
      <c r="A86" s="18"/>
      <c r="B86" s="13"/>
      <c r="C86" s="5"/>
      <c r="D86" s="33"/>
      <c r="E86" s="5"/>
      <c r="F86" s="33"/>
      <c r="G86" s="5"/>
      <c r="H86" s="33"/>
      <c r="I86" s="5"/>
      <c r="J86" s="5"/>
      <c r="K86" s="5"/>
      <c r="L86" s="5"/>
      <c r="M86" s="5"/>
      <c r="N86" s="5"/>
    </row>
    <row r="87" spans="1:14" ht="13.5" customHeight="1" x14ac:dyDescent="0.3">
      <c r="A87" s="18"/>
      <c r="B87" s="13"/>
      <c r="C87" s="5"/>
      <c r="D87" s="33"/>
      <c r="E87" s="5"/>
      <c r="F87" s="33"/>
      <c r="G87" s="5"/>
      <c r="H87" s="33"/>
      <c r="I87" s="5"/>
      <c r="J87" s="5"/>
      <c r="K87" s="5"/>
      <c r="L87" s="5"/>
      <c r="M87" s="5"/>
      <c r="N87" s="5"/>
    </row>
    <row r="88" spans="1:14" ht="13.5" customHeight="1" x14ac:dyDescent="0.3">
      <c r="A88" s="18"/>
      <c r="B88" s="13"/>
      <c r="C88" s="5"/>
      <c r="D88" s="33"/>
      <c r="E88" s="5"/>
      <c r="F88" s="33"/>
      <c r="G88" s="5"/>
      <c r="H88" s="33"/>
      <c r="I88" s="5"/>
      <c r="J88" s="5"/>
      <c r="K88" s="5"/>
      <c r="L88" s="5"/>
      <c r="M88" s="5"/>
      <c r="N88" s="5"/>
    </row>
    <row r="89" spans="1:14" ht="13.5" customHeight="1" x14ac:dyDescent="0.3">
      <c r="A89" s="18"/>
      <c r="B89" s="13"/>
      <c r="C89" s="5"/>
      <c r="D89" s="33"/>
      <c r="E89" s="5"/>
      <c r="F89" s="33"/>
      <c r="G89" s="5"/>
      <c r="H89" s="33"/>
      <c r="I89" s="5"/>
      <c r="J89" s="5"/>
      <c r="K89" s="5"/>
      <c r="L89" s="5"/>
      <c r="M89" s="5"/>
      <c r="N89" s="5"/>
    </row>
    <row r="90" spans="1:14" ht="13.5" customHeight="1" x14ac:dyDescent="0.3">
      <c r="A90" s="18"/>
      <c r="B90" s="13"/>
      <c r="C90" s="5"/>
      <c r="D90" s="33"/>
      <c r="E90" s="5"/>
      <c r="F90" s="33"/>
      <c r="G90" s="5"/>
      <c r="H90" s="33"/>
      <c r="I90" s="5"/>
      <c r="J90" s="5"/>
      <c r="K90" s="5"/>
      <c r="L90" s="5"/>
      <c r="M90" s="5"/>
      <c r="N90" s="5"/>
    </row>
    <row r="91" spans="1:14" ht="13.5" customHeight="1" x14ac:dyDescent="0.3">
      <c r="A91" s="18"/>
      <c r="B91" s="13"/>
      <c r="C91" s="5"/>
      <c r="D91" s="33"/>
      <c r="E91" s="5"/>
      <c r="F91" s="33"/>
      <c r="G91" s="5"/>
      <c r="H91" s="33"/>
      <c r="I91" s="5"/>
      <c r="J91" s="5"/>
      <c r="K91" s="5"/>
      <c r="L91" s="5"/>
      <c r="M91" s="5"/>
      <c r="N91" s="5"/>
    </row>
    <row r="92" spans="1:14" ht="13.5" customHeight="1" x14ac:dyDescent="0.3">
      <c r="A92" s="18"/>
      <c r="B92" s="13"/>
      <c r="C92" s="5"/>
      <c r="D92" s="33"/>
      <c r="E92" s="5"/>
      <c r="F92" s="33"/>
      <c r="G92" s="5"/>
      <c r="H92" s="33"/>
      <c r="I92" s="5"/>
      <c r="J92" s="5"/>
      <c r="K92" s="5"/>
      <c r="L92" s="5"/>
      <c r="M92" s="5"/>
      <c r="N92" s="5"/>
    </row>
    <row r="93" spans="1:14" ht="13.5" customHeight="1" x14ac:dyDescent="0.3">
      <c r="A93" s="18"/>
      <c r="B93" s="13"/>
      <c r="C93" s="5"/>
      <c r="D93" s="33"/>
      <c r="E93" s="5"/>
      <c r="F93" s="33"/>
      <c r="G93" s="5"/>
      <c r="H93" s="33"/>
      <c r="I93" s="5"/>
      <c r="J93" s="5"/>
      <c r="K93" s="5"/>
      <c r="L93" s="5"/>
      <c r="M93" s="5"/>
      <c r="N93" s="5"/>
    </row>
    <row r="94" spans="1:14" ht="13.5" customHeight="1" x14ac:dyDescent="0.3">
      <c r="A94" s="18"/>
      <c r="B94" s="13"/>
      <c r="C94" s="5"/>
      <c r="D94" s="33"/>
      <c r="E94" s="5"/>
      <c r="F94" s="33"/>
      <c r="G94" s="5"/>
      <c r="H94" s="33"/>
      <c r="I94" s="5"/>
      <c r="J94" s="5"/>
      <c r="K94" s="5"/>
      <c r="L94" s="5"/>
      <c r="M94" s="5"/>
      <c r="N94" s="5"/>
    </row>
    <row r="95" spans="1:14" ht="13.5" customHeight="1" x14ac:dyDescent="0.3">
      <c r="A95" s="18"/>
      <c r="B95" s="13"/>
      <c r="C95" s="5"/>
      <c r="D95" s="33"/>
      <c r="E95" s="5"/>
      <c r="F95" s="33"/>
      <c r="G95" s="5"/>
      <c r="H95" s="33"/>
      <c r="I95" s="5"/>
      <c r="J95" s="5"/>
      <c r="K95" s="5"/>
      <c r="L95" s="5"/>
      <c r="M95" s="5"/>
      <c r="N95" s="5"/>
    </row>
    <row r="96" spans="1:14" ht="13.5" customHeight="1" x14ac:dyDescent="0.3">
      <c r="A96" s="18"/>
      <c r="B96" s="13"/>
      <c r="C96" s="5"/>
      <c r="D96" s="33"/>
      <c r="E96" s="5"/>
      <c r="F96" s="33"/>
      <c r="G96" s="5"/>
      <c r="H96" s="33"/>
      <c r="I96" s="5"/>
      <c r="J96" s="5"/>
      <c r="K96" s="5"/>
      <c r="L96" s="5"/>
      <c r="M96" s="5"/>
      <c r="N96" s="5"/>
    </row>
    <row r="97" spans="1:14" ht="13.5" customHeight="1" x14ac:dyDescent="0.3">
      <c r="A97" s="18"/>
      <c r="B97" s="13"/>
      <c r="C97" s="5"/>
      <c r="D97" s="33"/>
      <c r="E97" s="5"/>
      <c r="F97" s="33"/>
      <c r="G97" s="5"/>
      <c r="H97" s="33"/>
      <c r="I97" s="5"/>
      <c r="J97" s="5"/>
      <c r="K97" s="5"/>
      <c r="L97" s="5"/>
      <c r="M97" s="5"/>
      <c r="N97" s="5"/>
    </row>
    <row r="98" spans="1:14" ht="13.5" customHeight="1" x14ac:dyDescent="0.3">
      <c r="A98" s="18"/>
      <c r="B98" s="13"/>
      <c r="C98" s="5"/>
      <c r="D98" s="33"/>
      <c r="E98" s="5"/>
      <c r="F98" s="33"/>
      <c r="G98" s="5"/>
      <c r="H98" s="33"/>
      <c r="I98" s="5"/>
      <c r="J98" s="5"/>
      <c r="K98" s="5"/>
      <c r="L98" s="5"/>
      <c r="M98" s="5"/>
      <c r="N98" s="5"/>
    </row>
    <row r="99" spans="1:14" ht="13.5" customHeight="1" x14ac:dyDescent="0.3">
      <c r="A99" s="18"/>
      <c r="B99" s="13"/>
      <c r="C99" s="5"/>
      <c r="D99" s="33"/>
      <c r="E99" s="5"/>
      <c r="F99" s="33"/>
      <c r="G99" s="5"/>
      <c r="H99" s="33"/>
      <c r="I99" s="5"/>
      <c r="J99" s="5"/>
      <c r="K99" s="5"/>
      <c r="L99" s="5"/>
      <c r="M99" s="5"/>
      <c r="N99" s="5"/>
    </row>
    <row r="100" spans="1:14" ht="13.5" customHeight="1" x14ac:dyDescent="0.3">
      <c r="A100" s="18"/>
      <c r="B100" s="13"/>
      <c r="C100" s="5"/>
      <c r="D100" s="33"/>
      <c r="E100" s="5"/>
      <c r="F100" s="33"/>
      <c r="G100" s="5"/>
      <c r="H100" s="33"/>
      <c r="I100" s="5"/>
      <c r="J100" s="5"/>
      <c r="K100" s="5"/>
      <c r="L100" s="5"/>
      <c r="M100" s="5"/>
      <c r="N100" s="5"/>
    </row>
  </sheetData>
  <mergeCells count="7">
    <mergeCell ref="C6:D6"/>
    <mergeCell ref="E6:F6"/>
    <mergeCell ref="G6:H6"/>
    <mergeCell ref="A1:H1"/>
    <mergeCell ref="B6:B7"/>
    <mergeCell ref="A6:A7"/>
    <mergeCell ref="A2:H2"/>
  </mergeCells>
  <pageMargins left="1.2" right="0.7" top="1.25" bottom="0.75" header="0" footer="0"/>
  <pageSetup paperSize="9" scale="101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10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4.296875" defaultRowHeight="15" customHeight="1" x14ac:dyDescent="0.3"/>
  <cols>
    <col min="1" max="1" width="4.3984375" customWidth="1"/>
    <col min="2" max="2" width="41.8984375" customWidth="1"/>
    <col min="3" max="3" width="16.09765625" customWidth="1"/>
    <col min="4" max="4" width="15.3984375" customWidth="1"/>
    <col min="5" max="5" width="16.59765625" customWidth="1"/>
    <col min="6" max="11" width="9" customWidth="1"/>
  </cols>
  <sheetData>
    <row r="1" spans="1:11" ht="12.75" customHeight="1" x14ac:dyDescent="0.3">
      <c r="A1" s="594" t="s">
        <v>888</v>
      </c>
      <c r="B1" s="434"/>
      <c r="C1" s="434"/>
      <c r="D1" s="434"/>
      <c r="E1" s="434"/>
      <c r="F1" s="2"/>
      <c r="G1" s="2"/>
      <c r="H1" s="2"/>
      <c r="I1" s="2"/>
      <c r="J1" s="2"/>
      <c r="K1" s="2"/>
    </row>
    <row r="2" spans="1:11" ht="12.75" customHeight="1" x14ac:dyDescent="0.3">
      <c r="A2" s="2"/>
      <c r="B2" s="2"/>
      <c r="C2" s="2"/>
      <c r="D2" s="2"/>
      <c r="E2" s="69" t="s">
        <v>889</v>
      </c>
      <c r="F2" s="2"/>
      <c r="G2" s="2"/>
      <c r="H2" s="2"/>
      <c r="I2" s="2"/>
      <c r="J2" s="2"/>
      <c r="K2" s="2"/>
    </row>
    <row r="3" spans="1:11" ht="30" customHeight="1" x14ac:dyDescent="0.3">
      <c r="A3" s="41" t="s">
        <v>890</v>
      </c>
      <c r="B3" s="41" t="s">
        <v>891</v>
      </c>
      <c r="C3" s="41" t="s">
        <v>892</v>
      </c>
      <c r="D3" s="41" t="s">
        <v>893</v>
      </c>
      <c r="E3" s="41" t="s">
        <v>894</v>
      </c>
      <c r="F3" s="70"/>
      <c r="G3" s="70"/>
      <c r="H3" s="70"/>
      <c r="I3" s="70"/>
      <c r="J3" s="70"/>
      <c r="K3" s="70"/>
    </row>
    <row r="4" spans="1:11" ht="12.75" customHeight="1" x14ac:dyDescent="0.3">
      <c r="A4" s="29">
        <v>1</v>
      </c>
      <c r="B4" s="30" t="s">
        <v>895</v>
      </c>
      <c r="C4" s="30"/>
      <c r="D4" s="20"/>
      <c r="E4" s="20"/>
      <c r="F4" s="2"/>
      <c r="G4" s="2"/>
      <c r="H4" s="2"/>
      <c r="I4" s="2"/>
      <c r="J4" s="2"/>
      <c r="K4" s="2"/>
    </row>
    <row r="5" spans="1:11" ht="12.75" customHeight="1" x14ac:dyDescent="0.3">
      <c r="A5" s="29">
        <v>2</v>
      </c>
      <c r="B5" s="30" t="s">
        <v>896</v>
      </c>
      <c r="C5" s="30"/>
      <c r="D5" s="20"/>
      <c r="E5" s="20"/>
      <c r="F5" s="2"/>
      <c r="G5" s="2"/>
      <c r="H5" s="2"/>
      <c r="I5" s="2"/>
      <c r="J5" s="2"/>
      <c r="K5" s="2"/>
    </row>
    <row r="6" spans="1:11" ht="12.75" customHeight="1" x14ac:dyDescent="0.3">
      <c r="A6" s="29">
        <v>3</v>
      </c>
      <c r="B6" s="30" t="s">
        <v>191</v>
      </c>
      <c r="C6" s="30"/>
      <c r="D6" s="20"/>
      <c r="E6" s="20"/>
      <c r="F6" s="2"/>
      <c r="G6" s="2"/>
      <c r="H6" s="2"/>
      <c r="I6" s="2"/>
      <c r="J6" s="2"/>
      <c r="K6" s="2"/>
    </row>
    <row r="7" spans="1:11" ht="12.75" customHeight="1" x14ac:dyDescent="0.3">
      <c r="A7" s="29">
        <v>4</v>
      </c>
      <c r="B7" s="30" t="s">
        <v>897</v>
      </c>
      <c r="C7" s="30"/>
      <c r="D7" s="20"/>
      <c r="E7" s="20"/>
      <c r="F7" s="2"/>
      <c r="G7" s="2"/>
      <c r="H7" s="2"/>
      <c r="I7" s="2"/>
      <c r="J7" s="2"/>
      <c r="K7" s="2"/>
    </row>
    <row r="8" spans="1:11" ht="12.75" customHeight="1" x14ac:dyDescent="0.3">
      <c r="A8" s="29">
        <v>5</v>
      </c>
      <c r="B8" s="30" t="s">
        <v>898</v>
      </c>
      <c r="C8" s="30"/>
      <c r="D8" s="20"/>
      <c r="E8" s="20"/>
      <c r="F8" s="2"/>
      <c r="G8" s="2"/>
      <c r="H8" s="2"/>
      <c r="I8" s="2"/>
      <c r="J8" s="2"/>
      <c r="K8" s="2"/>
    </row>
    <row r="9" spans="1:11" ht="12.75" customHeight="1" x14ac:dyDescent="0.3">
      <c r="A9" s="29">
        <v>6</v>
      </c>
      <c r="B9" s="30" t="s">
        <v>899</v>
      </c>
      <c r="C9" s="30"/>
      <c r="D9" s="20"/>
      <c r="E9" s="20"/>
      <c r="F9" s="2"/>
      <c r="G9" s="2"/>
      <c r="H9" s="2"/>
      <c r="I9" s="2"/>
      <c r="J9" s="2"/>
      <c r="K9" s="2"/>
    </row>
    <row r="10" spans="1:11" ht="12.75" customHeight="1" x14ac:dyDescent="0.3">
      <c r="A10" s="29">
        <v>7</v>
      </c>
      <c r="B10" s="30" t="s">
        <v>6</v>
      </c>
      <c r="C10" s="30"/>
      <c r="D10" s="20"/>
      <c r="E10" s="20"/>
      <c r="F10" s="2"/>
      <c r="G10" s="2"/>
      <c r="H10" s="2"/>
      <c r="I10" s="2"/>
      <c r="J10" s="2"/>
      <c r="K10" s="2"/>
    </row>
    <row r="11" spans="1:11" ht="12.75" customHeight="1" x14ac:dyDescent="0.3">
      <c r="A11" s="29">
        <v>8</v>
      </c>
      <c r="B11" s="30" t="s">
        <v>8</v>
      </c>
      <c r="C11" s="30"/>
      <c r="D11" s="20"/>
      <c r="E11" s="20"/>
      <c r="F11" s="2"/>
      <c r="G11" s="2"/>
      <c r="H11" s="2"/>
      <c r="I11" s="2"/>
      <c r="J11" s="2"/>
      <c r="K11" s="2"/>
    </row>
    <row r="12" spans="1:11" ht="12.75" customHeight="1" x14ac:dyDescent="0.3">
      <c r="A12" s="29">
        <v>9</v>
      </c>
      <c r="B12" s="30" t="s">
        <v>900</v>
      </c>
      <c r="C12" s="30"/>
      <c r="D12" s="20"/>
      <c r="E12" s="20"/>
      <c r="F12" s="2"/>
      <c r="G12" s="2"/>
      <c r="H12" s="2"/>
      <c r="I12" s="2"/>
      <c r="J12" s="2"/>
      <c r="K12" s="2"/>
    </row>
    <row r="13" spans="1:11" ht="12.75" customHeight="1" x14ac:dyDescent="0.3">
      <c r="A13" s="29">
        <v>10</v>
      </c>
      <c r="B13" s="30" t="s">
        <v>901</v>
      </c>
      <c r="C13" s="30"/>
      <c r="D13" s="20"/>
      <c r="E13" s="20"/>
      <c r="F13" s="2"/>
      <c r="G13" s="2"/>
      <c r="H13" s="2"/>
      <c r="I13" s="2"/>
      <c r="J13" s="2"/>
      <c r="K13" s="2"/>
    </row>
    <row r="14" spans="1:11" ht="12.75" customHeight="1" x14ac:dyDescent="0.3">
      <c r="A14" s="29">
        <v>11</v>
      </c>
      <c r="B14" s="30" t="s">
        <v>9</v>
      </c>
      <c r="C14" s="30"/>
      <c r="D14" s="20"/>
      <c r="E14" s="20"/>
      <c r="F14" s="2"/>
      <c r="G14" s="2"/>
      <c r="H14" s="2"/>
      <c r="I14" s="2"/>
      <c r="J14" s="2"/>
      <c r="K14" s="2"/>
    </row>
    <row r="15" spans="1:11" ht="12.75" customHeight="1" x14ac:dyDescent="0.3">
      <c r="A15" s="29">
        <v>12</v>
      </c>
      <c r="B15" s="30" t="s">
        <v>902</v>
      </c>
      <c r="C15" s="30"/>
      <c r="D15" s="20"/>
      <c r="E15" s="20"/>
      <c r="F15" s="2"/>
      <c r="G15" s="2"/>
      <c r="H15" s="2"/>
      <c r="I15" s="2"/>
      <c r="J15" s="2"/>
      <c r="K15" s="2"/>
    </row>
    <row r="16" spans="1:11" ht="12.75" customHeight="1" x14ac:dyDescent="0.3">
      <c r="A16" s="29">
        <v>13</v>
      </c>
      <c r="B16" s="30" t="s">
        <v>903</v>
      </c>
      <c r="C16" s="30"/>
      <c r="D16" s="20"/>
      <c r="E16" s="20"/>
      <c r="F16" s="2"/>
      <c r="G16" s="2"/>
      <c r="H16" s="2"/>
      <c r="I16" s="2"/>
      <c r="J16" s="2"/>
      <c r="K16" s="2"/>
    </row>
    <row r="17" spans="1:11" ht="12.75" customHeight="1" x14ac:dyDescent="0.3">
      <c r="A17" s="29">
        <v>14</v>
      </c>
      <c r="B17" s="30" t="s">
        <v>10</v>
      </c>
      <c r="C17" s="30"/>
      <c r="D17" s="20"/>
      <c r="E17" s="20"/>
      <c r="F17" s="2"/>
      <c r="G17" s="2"/>
      <c r="H17" s="2"/>
      <c r="I17" s="2"/>
      <c r="J17" s="2"/>
      <c r="K17" s="2"/>
    </row>
    <row r="18" spans="1:11" ht="12.75" customHeight="1" x14ac:dyDescent="0.3">
      <c r="A18" s="29">
        <v>15</v>
      </c>
      <c r="B18" s="30" t="s">
        <v>904</v>
      </c>
      <c r="C18" s="30"/>
      <c r="D18" s="20"/>
      <c r="E18" s="20"/>
      <c r="F18" s="2"/>
      <c r="G18" s="2"/>
      <c r="H18" s="2"/>
      <c r="I18" s="2"/>
      <c r="J18" s="2"/>
      <c r="K18" s="2"/>
    </row>
    <row r="19" spans="1:11" ht="12.75" customHeight="1" x14ac:dyDescent="0.3">
      <c r="A19" s="29">
        <v>16</v>
      </c>
      <c r="B19" s="30" t="s">
        <v>905</v>
      </c>
      <c r="C19" s="30"/>
      <c r="D19" s="20"/>
      <c r="E19" s="20"/>
      <c r="F19" s="2"/>
      <c r="G19" s="2"/>
      <c r="H19" s="2"/>
      <c r="I19" s="2"/>
      <c r="J19" s="2"/>
      <c r="K19" s="2"/>
    </row>
    <row r="20" spans="1:11" ht="12.75" customHeight="1" x14ac:dyDescent="0.3">
      <c r="A20" s="29">
        <v>17</v>
      </c>
      <c r="B20" s="30" t="s">
        <v>193</v>
      </c>
      <c r="C20" s="30"/>
      <c r="D20" s="20"/>
      <c r="E20" s="20"/>
      <c r="F20" s="2"/>
      <c r="G20" s="2"/>
      <c r="H20" s="2"/>
      <c r="I20" s="2"/>
      <c r="J20" s="2"/>
      <c r="K20" s="2"/>
    </row>
    <row r="21" spans="1:11" ht="12.75" customHeight="1" x14ac:dyDescent="0.3">
      <c r="A21" s="29">
        <v>18</v>
      </c>
      <c r="B21" s="30" t="s">
        <v>194</v>
      </c>
      <c r="C21" s="30"/>
      <c r="D21" s="20"/>
      <c r="E21" s="20"/>
      <c r="F21" s="2"/>
      <c r="G21" s="2"/>
      <c r="H21" s="2"/>
      <c r="I21" s="2"/>
      <c r="J21" s="2"/>
      <c r="K21" s="2"/>
    </row>
    <row r="22" spans="1:11" ht="12.75" customHeight="1" x14ac:dyDescent="0.3">
      <c r="A22" s="29">
        <v>19</v>
      </c>
      <c r="B22" s="30" t="s">
        <v>906</v>
      </c>
      <c r="C22" s="30"/>
      <c r="D22" s="20"/>
      <c r="E22" s="20"/>
      <c r="F22" s="2"/>
      <c r="G22" s="2"/>
      <c r="H22" s="2"/>
      <c r="I22" s="2"/>
      <c r="J22" s="2"/>
      <c r="K22" s="2"/>
    </row>
    <row r="23" spans="1:11" ht="12.75" customHeight="1" x14ac:dyDescent="0.3">
      <c r="A23" s="29">
        <v>20</v>
      </c>
      <c r="B23" s="30" t="s">
        <v>907</v>
      </c>
      <c r="C23" s="30"/>
      <c r="D23" s="20"/>
      <c r="E23" s="20"/>
      <c r="F23" s="2"/>
      <c r="G23" s="2"/>
      <c r="H23" s="2"/>
      <c r="I23" s="2"/>
      <c r="J23" s="2"/>
      <c r="K23" s="2"/>
    </row>
    <row r="24" spans="1:11" ht="12.75" customHeight="1" x14ac:dyDescent="0.3">
      <c r="A24" s="29">
        <v>21</v>
      </c>
      <c r="B24" s="30" t="s">
        <v>908</v>
      </c>
      <c r="C24" s="30"/>
      <c r="D24" s="20"/>
      <c r="E24" s="20"/>
      <c r="F24" s="2"/>
      <c r="G24" s="2"/>
      <c r="H24" s="2"/>
      <c r="I24" s="2"/>
      <c r="J24" s="2"/>
      <c r="K24" s="2"/>
    </row>
    <row r="25" spans="1:11" ht="12.75" customHeight="1" x14ac:dyDescent="0.3">
      <c r="A25" s="29">
        <v>22</v>
      </c>
      <c r="B25" s="30" t="s">
        <v>909</v>
      </c>
      <c r="C25" s="30"/>
      <c r="D25" s="20"/>
      <c r="E25" s="20"/>
      <c r="F25" s="2"/>
      <c r="G25" s="2"/>
      <c r="H25" s="2"/>
      <c r="I25" s="2"/>
      <c r="J25" s="2"/>
      <c r="K25" s="2"/>
    </row>
    <row r="26" spans="1:11" ht="12.75" customHeight="1" x14ac:dyDescent="0.3">
      <c r="A26" s="29">
        <v>23</v>
      </c>
      <c r="B26" s="30" t="s">
        <v>910</v>
      </c>
      <c r="C26" s="30"/>
      <c r="D26" s="20"/>
      <c r="E26" s="20"/>
      <c r="F26" s="2"/>
      <c r="G26" s="2"/>
      <c r="H26" s="2"/>
      <c r="I26" s="2"/>
      <c r="J26" s="2"/>
      <c r="K26" s="2"/>
    </row>
    <row r="27" spans="1:11" ht="12.75" customHeight="1" x14ac:dyDescent="0.3">
      <c r="A27" s="29">
        <v>24</v>
      </c>
      <c r="B27" s="30" t="s">
        <v>911</v>
      </c>
      <c r="C27" s="30"/>
      <c r="D27" s="20"/>
      <c r="E27" s="20"/>
      <c r="F27" s="2"/>
      <c r="G27" s="2"/>
      <c r="H27" s="2"/>
      <c r="I27" s="2"/>
      <c r="J27" s="2"/>
      <c r="K27" s="2"/>
    </row>
    <row r="28" spans="1:11" ht="12.75" customHeight="1" x14ac:dyDescent="0.3">
      <c r="A28" s="29">
        <v>25</v>
      </c>
      <c r="B28" s="30" t="s">
        <v>912</v>
      </c>
      <c r="C28" s="30"/>
      <c r="D28" s="20"/>
      <c r="E28" s="20"/>
      <c r="F28" s="2"/>
      <c r="G28" s="2"/>
      <c r="H28" s="2"/>
      <c r="I28" s="2"/>
      <c r="J28" s="2"/>
      <c r="K28" s="2"/>
    </row>
    <row r="29" spans="1:11" ht="12.75" customHeight="1" x14ac:dyDescent="0.3">
      <c r="A29" s="29">
        <v>26</v>
      </c>
      <c r="B29" s="30" t="s">
        <v>913</v>
      </c>
      <c r="C29" s="30"/>
      <c r="D29" s="20"/>
      <c r="E29" s="20"/>
      <c r="F29" s="2"/>
      <c r="G29" s="2"/>
      <c r="H29" s="2"/>
      <c r="I29" s="2"/>
      <c r="J29" s="2"/>
      <c r="K29" s="2"/>
    </row>
    <row r="30" spans="1:11" ht="12.75" customHeight="1" x14ac:dyDescent="0.3">
      <c r="A30" s="29">
        <v>27</v>
      </c>
      <c r="B30" s="30" t="s">
        <v>914</v>
      </c>
      <c r="C30" s="30"/>
      <c r="D30" s="20"/>
      <c r="E30" s="20"/>
      <c r="F30" s="2"/>
      <c r="G30" s="2"/>
      <c r="H30" s="2"/>
      <c r="I30" s="2"/>
      <c r="J30" s="2"/>
      <c r="K30" s="2"/>
    </row>
    <row r="31" spans="1:11" ht="12.75" customHeight="1" x14ac:dyDescent="0.3">
      <c r="A31" s="29">
        <v>28</v>
      </c>
      <c r="B31" s="30" t="s">
        <v>915</v>
      </c>
      <c r="C31" s="30"/>
      <c r="D31" s="20"/>
      <c r="E31" s="20"/>
      <c r="F31" s="2"/>
      <c r="G31" s="2"/>
      <c r="H31" s="2"/>
      <c r="I31" s="2"/>
      <c r="J31" s="2"/>
      <c r="K31" s="2"/>
    </row>
    <row r="32" spans="1:11" ht="12.75" customHeight="1" x14ac:dyDescent="0.3">
      <c r="A32" s="29">
        <v>29</v>
      </c>
      <c r="B32" s="30" t="s">
        <v>916</v>
      </c>
      <c r="C32" s="30"/>
      <c r="D32" s="20"/>
      <c r="E32" s="20"/>
      <c r="F32" s="2"/>
      <c r="G32" s="2"/>
      <c r="H32" s="2"/>
      <c r="I32" s="2"/>
      <c r="J32" s="2"/>
      <c r="K32" s="2"/>
    </row>
    <row r="33" spans="1:11" ht="12.75" customHeight="1" x14ac:dyDescent="0.3">
      <c r="A33" s="29">
        <v>30</v>
      </c>
      <c r="B33" s="30" t="s">
        <v>917</v>
      </c>
      <c r="C33" s="30"/>
      <c r="D33" s="20"/>
      <c r="E33" s="20"/>
      <c r="F33" s="2"/>
      <c r="G33" s="2"/>
      <c r="H33" s="2"/>
      <c r="I33" s="2"/>
      <c r="J33" s="2"/>
      <c r="K33" s="2"/>
    </row>
    <row r="34" spans="1:11" ht="12.75" customHeight="1" x14ac:dyDescent="0.3">
      <c r="A34" s="29">
        <v>31</v>
      </c>
      <c r="B34" s="30" t="s">
        <v>12</v>
      </c>
      <c r="C34" s="30"/>
      <c r="D34" s="20"/>
      <c r="E34" s="20"/>
      <c r="F34" s="2"/>
      <c r="G34" s="2"/>
      <c r="H34" s="2"/>
      <c r="I34" s="2"/>
      <c r="J34" s="2"/>
      <c r="K34" s="2"/>
    </row>
    <row r="35" spans="1:11" ht="12.75" customHeight="1" x14ac:dyDescent="0.3">
      <c r="A35" s="29">
        <v>32</v>
      </c>
      <c r="B35" s="30" t="s">
        <v>918</v>
      </c>
      <c r="C35" s="30"/>
      <c r="D35" s="20"/>
      <c r="E35" s="20"/>
      <c r="F35" s="2"/>
      <c r="G35" s="2"/>
      <c r="H35" s="2"/>
      <c r="I35" s="2"/>
      <c r="J35" s="2"/>
      <c r="K35" s="2"/>
    </row>
    <row r="36" spans="1:11" ht="12.75" customHeight="1" x14ac:dyDescent="0.3">
      <c r="A36" s="29">
        <v>33</v>
      </c>
      <c r="B36" s="30" t="s">
        <v>919</v>
      </c>
      <c r="C36" s="30"/>
      <c r="D36" s="20"/>
      <c r="E36" s="20"/>
      <c r="F36" s="2"/>
      <c r="G36" s="2"/>
      <c r="H36" s="2"/>
      <c r="I36" s="2"/>
      <c r="J36" s="2"/>
      <c r="K36" s="2"/>
    </row>
    <row r="37" spans="1:11" ht="12.75" customHeight="1" x14ac:dyDescent="0.3">
      <c r="A37" s="29">
        <v>34</v>
      </c>
      <c r="B37" s="30" t="s">
        <v>920</v>
      </c>
      <c r="C37" s="30"/>
      <c r="D37" s="20"/>
      <c r="E37" s="20"/>
      <c r="F37" s="2"/>
      <c r="G37" s="2"/>
      <c r="H37" s="2"/>
      <c r="I37" s="2"/>
      <c r="J37" s="2"/>
      <c r="K37" s="2"/>
    </row>
    <row r="38" spans="1:11" ht="12.75" customHeight="1" x14ac:dyDescent="0.3">
      <c r="A38" s="29">
        <v>35</v>
      </c>
      <c r="B38" s="30" t="s">
        <v>262</v>
      </c>
      <c r="C38" s="30"/>
      <c r="D38" s="20"/>
      <c r="E38" s="20"/>
      <c r="F38" s="2"/>
      <c r="G38" s="2"/>
      <c r="H38" s="2"/>
      <c r="I38" s="2"/>
      <c r="J38" s="2"/>
      <c r="K38" s="2"/>
    </row>
    <row r="39" spans="1:11" ht="12.75" customHeight="1" x14ac:dyDescent="0.3">
      <c r="A39" s="29">
        <v>36</v>
      </c>
      <c r="B39" s="30" t="s">
        <v>921</v>
      </c>
      <c r="C39" s="30"/>
      <c r="D39" s="20"/>
      <c r="E39" s="20"/>
      <c r="F39" s="2"/>
      <c r="G39" s="2"/>
      <c r="H39" s="2"/>
      <c r="I39" s="2"/>
      <c r="J39" s="2"/>
      <c r="K39" s="2"/>
    </row>
    <row r="40" spans="1:11" ht="12.75" customHeight="1" x14ac:dyDescent="0.3">
      <c r="A40" s="29">
        <v>37</v>
      </c>
      <c r="B40" s="30" t="s">
        <v>922</v>
      </c>
      <c r="C40" s="30"/>
      <c r="D40" s="20"/>
      <c r="E40" s="20"/>
      <c r="F40" s="2"/>
      <c r="G40" s="2"/>
      <c r="H40" s="2"/>
      <c r="I40" s="2"/>
      <c r="J40" s="2"/>
      <c r="K40" s="2"/>
    </row>
    <row r="41" spans="1:11" ht="12.75" customHeight="1" x14ac:dyDescent="0.3">
      <c r="A41" s="29">
        <v>38</v>
      </c>
      <c r="B41" s="30" t="s">
        <v>923</v>
      </c>
      <c r="C41" s="30"/>
      <c r="D41" s="20"/>
      <c r="E41" s="20"/>
      <c r="F41" s="2"/>
      <c r="G41" s="2"/>
      <c r="H41" s="2"/>
      <c r="I41" s="2"/>
      <c r="J41" s="2"/>
      <c r="K41" s="2"/>
    </row>
    <row r="42" spans="1:11" ht="12.75" customHeight="1" x14ac:dyDescent="0.3">
      <c r="A42" s="29">
        <v>39</v>
      </c>
      <c r="B42" s="30" t="s">
        <v>924</v>
      </c>
      <c r="C42" s="30"/>
      <c r="D42" s="20"/>
      <c r="E42" s="20"/>
      <c r="F42" s="2"/>
      <c r="G42" s="2"/>
      <c r="H42" s="2"/>
      <c r="I42" s="2"/>
      <c r="J42" s="2"/>
      <c r="K42" s="2"/>
    </row>
    <row r="43" spans="1:11" ht="12.75" customHeight="1" x14ac:dyDescent="0.3">
      <c r="A43" s="29">
        <v>40</v>
      </c>
      <c r="B43" s="30" t="s">
        <v>925</v>
      </c>
      <c r="C43" s="30"/>
      <c r="D43" s="20"/>
      <c r="E43" s="20"/>
      <c r="F43" s="2"/>
      <c r="G43" s="2"/>
      <c r="H43" s="2"/>
      <c r="I43" s="2"/>
      <c r="J43" s="2"/>
      <c r="K43" s="2"/>
    </row>
    <row r="44" spans="1:11" ht="12.75" customHeight="1" x14ac:dyDescent="0.3">
      <c r="A44" s="29">
        <v>41</v>
      </c>
      <c r="B44" s="30" t="s">
        <v>926</v>
      </c>
      <c r="C44" s="30"/>
      <c r="D44" s="20"/>
      <c r="E44" s="20"/>
      <c r="F44" s="2"/>
      <c r="G44" s="2"/>
      <c r="H44" s="2"/>
      <c r="I44" s="2"/>
      <c r="J44" s="2"/>
      <c r="K44" s="2"/>
    </row>
    <row r="45" spans="1:11" ht="12.75" customHeight="1" x14ac:dyDescent="0.3">
      <c r="A45" s="29">
        <v>42</v>
      </c>
      <c r="B45" s="30" t="s">
        <v>927</v>
      </c>
      <c r="C45" s="30"/>
      <c r="D45" s="20"/>
      <c r="E45" s="20"/>
      <c r="F45" s="2"/>
      <c r="G45" s="2"/>
      <c r="H45" s="2"/>
      <c r="I45" s="2"/>
      <c r="J45" s="2"/>
      <c r="K45" s="2"/>
    </row>
    <row r="46" spans="1:11" ht="12.75" customHeight="1" x14ac:dyDescent="0.3">
      <c r="A46" s="29">
        <v>43</v>
      </c>
      <c r="B46" s="30" t="s">
        <v>195</v>
      </c>
      <c r="C46" s="30"/>
      <c r="D46" s="20"/>
      <c r="E46" s="20"/>
      <c r="F46" s="2"/>
      <c r="G46" s="2"/>
      <c r="H46" s="2"/>
      <c r="I46" s="2"/>
      <c r="J46" s="2"/>
      <c r="K46" s="2"/>
    </row>
    <row r="47" spans="1:11" ht="12.75" customHeight="1" x14ac:dyDescent="0.3">
      <c r="A47" s="29">
        <v>44</v>
      </c>
      <c r="B47" s="30" t="s">
        <v>928</v>
      </c>
      <c r="C47" s="30"/>
      <c r="D47" s="20"/>
      <c r="E47" s="20"/>
      <c r="F47" s="2"/>
      <c r="G47" s="2"/>
      <c r="H47" s="2"/>
      <c r="I47" s="2"/>
      <c r="J47" s="2"/>
      <c r="K47" s="2"/>
    </row>
    <row r="48" spans="1:11" ht="12.75" customHeight="1" x14ac:dyDescent="0.3">
      <c r="A48" s="29">
        <v>45</v>
      </c>
      <c r="B48" s="30" t="s">
        <v>13</v>
      </c>
      <c r="C48" s="30"/>
      <c r="D48" s="20"/>
      <c r="E48" s="20"/>
      <c r="F48" s="2"/>
      <c r="G48" s="2"/>
      <c r="H48" s="2"/>
      <c r="I48" s="2"/>
      <c r="J48" s="2"/>
      <c r="K48" s="2"/>
    </row>
    <row r="49" spans="1:11" ht="12.75" customHeight="1" x14ac:dyDescent="0.3">
      <c r="A49" s="29">
        <v>46</v>
      </c>
      <c r="B49" s="30" t="s">
        <v>929</v>
      </c>
      <c r="C49" s="30"/>
      <c r="D49" s="20"/>
      <c r="E49" s="20"/>
      <c r="F49" s="2"/>
      <c r="G49" s="2"/>
      <c r="H49" s="2"/>
      <c r="I49" s="2"/>
      <c r="J49" s="2"/>
      <c r="K49" s="2"/>
    </row>
    <row r="50" spans="1:11" ht="12.75" customHeight="1" x14ac:dyDescent="0.3">
      <c r="A50" s="29">
        <v>47</v>
      </c>
      <c r="B50" s="30" t="s">
        <v>930</v>
      </c>
      <c r="C50" s="30"/>
      <c r="D50" s="20"/>
      <c r="E50" s="20"/>
      <c r="F50" s="2"/>
      <c r="G50" s="2"/>
      <c r="H50" s="2"/>
      <c r="I50" s="2"/>
      <c r="J50" s="2"/>
      <c r="K50" s="2"/>
    </row>
    <row r="51" spans="1:11" ht="12.75" customHeight="1" x14ac:dyDescent="0.3">
      <c r="A51" s="29">
        <v>48</v>
      </c>
      <c r="B51" s="30" t="s">
        <v>931</v>
      </c>
      <c r="C51" s="30"/>
      <c r="D51" s="20"/>
      <c r="E51" s="20"/>
      <c r="F51" s="2"/>
      <c r="G51" s="2"/>
      <c r="H51" s="2"/>
      <c r="I51" s="2"/>
      <c r="J51" s="2"/>
      <c r="K51" s="2"/>
    </row>
    <row r="52" spans="1:11" ht="12.75" customHeight="1" x14ac:dyDescent="0.3">
      <c r="A52" s="29">
        <v>49</v>
      </c>
      <c r="B52" s="30" t="s">
        <v>932</v>
      </c>
      <c r="C52" s="30"/>
      <c r="D52" s="20"/>
      <c r="E52" s="20"/>
      <c r="F52" s="2"/>
      <c r="G52" s="2"/>
      <c r="H52" s="2"/>
      <c r="I52" s="2"/>
      <c r="J52" s="2"/>
      <c r="K52" s="2"/>
    </row>
    <row r="53" spans="1:11" ht="12.75" customHeight="1" x14ac:dyDescent="0.3">
      <c r="A53" s="29">
        <v>50</v>
      </c>
      <c r="B53" s="30" t="s">
        <v>933</v>
      </c>
      <c r="C53" s="30"/>
      <c r="D53" s="20"/>
      <c r="E53" s="20"/>
      <c r="F53" s="2"/>
      <c r="G53" s="2"/>
      <c r="H53" s="2"/>
      <c r="I53" s="2"/>
      <c r="J53" s="2"/>
      <c r="K53" s="2"/>
    </row>
    <row r="54" spans="1:11" ht="12.75" customHeight="1" x14ac:dyDescent="0.3">
      <c r="A54" s="29">
        <v>51</v>
      </c>
      <c r="B54" s="30" t="s">
        <v>934</v>
      </c>
      <c r="C54" s="30"/>
      <c r="D54" s="20"/>
      <c r="E54" s="20"/>
      <c r="F54" s="2"/>
      <c r="G54" s="2"/>
      <c r="H54" s="2"/>
      <c r="I54" s="2"/>
      <c r="J54" s="2"/>
      <c r="K54" s="2"/>
    </row>
    <row r="55" spans="1:11" ht="12.75" customHeight="1" x14ac:dyDescent="0.3">
      <c r="A55" s="29">
        <v>52</v>
      </c>
      <c r="B55" s="30" t="s">
        <v>14</v>
      </c>
      <c r="C55" s="30"/>
      <c r="D55" s="20"/>
      <c r="E55" s="20"/>
      <c r="F55" s="2"/>
      <c r="G55" s="2"/>
      <c r="H55" s="2"/>
      <c r="I55" s="2"/>
      <c r="J55" s="2"/>
      <c r="K55" s="2"/>
    </row>
    <row r="56" spans="1:11" ht="12.75" customHeight="1" x14ac:dyDescent="0.3">
      <c r="A56" s="29">
        <v>53</v>
      </c>
      <c r="B56" s="30" t="s">
        <v>935</v>
      </c>
      <c r="C56" s="30"/>
      <c r="D56" s="20"/>
      <c r="E56" s="20"/>
      <c r="F56" s="2"/>
      <c r="G56" s="2"/>
      <c r="H56" s="2"/>
      <c r="I56" s="2"/>
      <c r="J56" s="2"/>
      <c r="K56" s="2"/>
    </row>
    <row r="57" spans="1:11" ht="12.75" customHeight="1" x14ac:dyDescent="0.3">
      <c r="A57" s="29">
        <v>54</v>
      </c>
      <c r="B57" s="30" t="s">
        <v>936</v>
      </c>
      <c r="C57" s="30"/>
      <c r="D57" s="20"/>
      <c r="E57" s="20"/>
      <c r="F57" s="2"/>
      <c r="G57" s="2"/>
      <c r="H57" s="2"/>
      <c r="I57" s="2"/>
      <c r="J57" s="2"/>
      <c r="K57" s="2"/>
    </row>
    <row r="58" spans="1:11" ht="12.75" customHeight="1" x14ac:dyDescent="0.3">
      <c r="A58" s="29">
        <v>55</v>
      </c>
      <c r="B58" s="30" t="s">
        <v>197</v>
      </c>
      <c r="C58" s="30"/>
      <c r="D58" s="20"/>
      <c r="E58" s="20"/>
      <c r="F58" s="2"/>
      <c r="G58" s="2"/>
      <c r="H58" s="2"/>
      <c r="I58" s="2"/>
      <c r="J58" s="2"/>
      <c r="K58" s="2"/>
    </row>
    <row r="59" spans="1:11" ht="12.75" customHeight="1" x14ac:dyDescent="0.3">
      <c r="A59" s="29">
        <v>56</v>
      </c>
      <c r="B59" s="30" t="s">
        <v>937</v>
      </c>
      <c r="C59" s="30"/>
      <c r="D59" s="20"/>
      <c r="E59" s="20"/>
      <c r="F59" s="2"/>
      <c r="G59" s="2"/>
      <c r="H59" s="2"/>
      <c r="I59" s="2"/>
      <c r="J59" s="2"/>
      <c r="K59" s="2"/>
    </row>
    <row r="60" spans="1:11" ht="12.75" customHeight="1" x14ac:dyDescent="0.3">
      <c r="A60" s="29">
        <v>57</v>
      </c>
      <c r="B60" s="30" t="s">
        <v>15</v>
      </c>
      <c r="C60" s="30"/>
      <c r="D60" s="20"/>
      <c r="E60" s="20"/>
      <c r="F60" s="2"/>
      <c r="G60" s="2"/>
      <c r="H60" s="2"/>
      <c r="I60" s="2"/>
      <c r="J60" s="2"/>
      <c r="K60" s="2"/>
    </row>
    <row r="61" spans="1:11" ht="12.75" customHeight="1" x14ac:dyDescent="0.3">
      <c r="A61" s="29">
        <v>58</v>
      </c>
      <c r="B61" s="30" t="s">
        <v>53</v>
      </c>
      <c r="C61" s="30"/>
      <c r="D61" s="20"/>
      <c r="E61" s="20"/>
      <c r="F61" s="2"/>
      <c r="G61" s="2"/>
      <c r="H61" s="2"/>
      <c r="I61" s="2"/>
      <c r="J61" s="2"/>
      <c r="K61" s="2"/>
    </row>
    <row r="62" spans="1:11" ht="12.75" customHeight="1" x14ac:dyDescent="0.3">
      <c r="A62" s="29">
        <v>59</v>
      </c>
      <c r="B62" s="30" t="s">
        <v>16</v>
      </c>
      <c r="C62" s="30"/>
      <c r="D62" s="20"/>
      <c r="E62" s="20"/>
      <c r="F62" s="2"/>
      <c r="G62" s="2"/>
      <c r="H62" s="2"/>
      <c r="I62" s="2"/>
      <c r="J62" s="2"/>
      <c r="K62" s="2"/>
    </row>
    <row r="63" spans="1:11" ht="12.75" customHeight="1" x14ac:dyDescent="0.3">
      <c r="A63" s="29">
        <v>60</v>
      </c>
      <c r="B63" s="30" t="s">
        <v>199</v>
      </c>
      <c r="C63" s="30"/>
      <c r="D63" s="20"/>
      <c r="E63" s="20"/>
      <c r="F63" s="2"/>
      <c r="G63" s="2"/>
      <c r="H63" s="2"/>
      <c r="I63" s="2"/>
      <c r="J63" s="2"/>
      <c r="K63" s="2"/>
    </row>
    <row r="64" spans="1:11" ht="12.75" customHeight="1" x14ac:dyDescent="0.3">
      <c r="A64" s="29">
        <v>61</v>
      </c>
      <c r="B64" s="30" t="s">
        <v>938</v>
      </c>
      <c r="C64" s="30"/>
      <c r="D64" s="20"/>
      <c r="E64" s="20"/>
      <c r="F64" s="2"/>
      <c r="G64" s="2"/>
      <c r="H64" s="2"/>
      <c r="I64" s="2"/>
      <c r="J64" s="2"/>
      <c r="K64" s="2"/>
    </row>
    <row r="65" spans="1:11" ht="12.75" customHeight="1" x14ac:dyDescent="0.3">
      <c r="A65" s="29">
        <v>62</v>
      </c>
      <c r="B65" s="30" t="s">
        <v>200</v>
      </c>
      <c r="C65" s="30"/>
      <c r="D65" s="20"/>
      <c r="E65" s="20"/>
      <c r="F65" s="2"/>
      <c r="G65" s="2"/>
      <c r="H65" s="2"/>
      <c r="I65" s="2"/>
      <c r="J65" s="2"/>
      <c r="K65" s="2"/>
    </row>
    <row r="66" spans="1:11" ht="12.75" customHeight="1" x14ac:dyDescent="0.3">
      <c r="A66" s="29">
        <v>63</v>
      </c>
      <c r="B66" s="30" t="s">
        <v>39</v>
      </c>
      <c r="C66" s="30"/>
      <c r="D66" s="20"/>
      <c r="E66" s="20"/>
      <c r="F66" s="2"/>
      <c r="G66" s="2"/>
      <c r="H66" s="2"/>
      <c r="I66" s="2"/>
      <c r="J66" s="2"/>
      <c r="K66" s="2"/>
    </row>
    <row r="67" spans="1:11" ht="12.75" customHeight="1" x14ac:dyDescent="0.3">
      <c r="A67" s="30"/>
      <c r="B67" s="4" t="s">
        <v>72</v>
      </c>
      <c r="C67" s="4">
        <f>SUM(C4:C66)</f>
        <v>0</v>
      </c>
      <c r="D67" s="12">
        <f>SUM(D4:D66)</f>
        <v>0</v>
      </c>
      <c r="E67" s="12">
        <f>SUM(E4:E66)</f>
        <v>0</v>
      </c>
      <c r="F67" s="2"/>
      <c r="G67" s="2"/>
      <c r="H67" s="2"/>
      <c r="I67" s="2"/>
      <c r="J67" s="2"/>
      <c r="K67" s="2"/>
    </row>
    <row r="68" spans="1:11" ht="12.75" customHeight="1" x14ac:dyDescent="0.3">
      <c r="A68" s="2"/>
      <c r="B68" s="2"/>
      <c r="C68" s="10" t="s">
        <v>58</v>
      </c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1">
    <mergeCell ref="A1:E1"/>
  </mergeCells>
  <pageMargins left="0.7" right="0.7" top="0.75" bottom="0.75" header="0" footer="0"/>
  <pageSetup orientation="portrait"/>
  <colBreaks count="1" manualBreakCount="1">
    <brk id="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96875" defaultRowHeight="15" customHeight="1" x14ac:dyDescent="0.3"/>
  <cols>
    <col min="1" max="1" width="7" customWidth="1"/>
    <col min="2" max="2" width="28.8984375" customWidth="1"/>
    <col min="3" max="3" width="13" customWidth="1"/>
    <col min="4" max="4" width="11.09765625" customWidth="1"/>
    <col min="5" max="5" width="10.5" customWidth="1"/>
    <col min="6" max="6" width="11.09765625" customWidth="1"/>
    <col min="7" max="14" width="9" customWidth="1"/>
  </cols>
  <sheetData>
    <row r="1" spans="1:14" ht="12.75" customHeight="1" x14ac:dyDescent="0.3">
      <c r="A1" s="70"/>
      <c r="B1" s="595" t="s">
        <v>939</v>
      </c>
      <c r="C1" s="434"/>
      <c r="D1" s="434"/>
      <c r="E1" s="434"/>
      <c r="F1" s="434"/>
      <c r="G1" s="434"/>
      <c r="H1" s="36"/>
      <c r="I1" s="36"/>
      <c r="J1" s="36"/>
      <c r="K1" s="36"/>
      <c r="L1" s="36"/>
      <c r="M1" s="36"/>
      <c r="N1" s="36"/>
    </row>
    <row r="2" spans="1:14" ht="12.75" customHeight="1" x14ac:dyDescent="0.3">
      <c r="A2" s="70"/>
      <c r="B2" s="36"/>
      <c r="C2" s="28"/>
      <c r="D2" s="28"/>
      <c r="E2" s="28"/>
      <c r="F2" s="596" t="s">
        <v>940</v>
      </c>
      <c r="G2" s="443"/>
      <c r="H2" s="36"/>
      <c r="I2" s="36"/>
      <c r="J2" s="36"/>
      <c r="K2" s="36"/>
      <c r="L2" s="36"/>
      <c r="M2" s="36"/>
      <c r="N2" s="36"/>
    </row>
    <row r="3" spans="1:14" ht="12.75" customHeight="1" x14ac:dyDescent="0.3">
      <c r="A3" s="34" t="s">
        <v>0</v>
      </c>
      <c r="B3" s="34" t="s">
        <v>239</v>
      </c>
      <c r="C3" s="71" t="s">
        <v>941</v>
      </c>
      <c r="D3" s="71" t="s">
        <v>942</v>
      </c>
      <c r="E3" s="71" t="s">
        <v>943</v>
      </c>
      <c r="F3" s="71" t="s">
        <v>944</v>
      </c>
      <c r="G3" s="71" t="s">
        <v>945</v>
      </c>
      <c r="H3" s="36"/>
      <c r="I3" s="36"/>
      <c r="J3" s="36"/>
      <c r="K3" s="36"/>
      <c r="L3" s="36"/>
      <c r="M3" s="36"/>
      <c r="N3" s="36"/>
    </row>
    <row r="4" spans="1:14" ht="12.75" customHeight="1" x14ac:dyDescent="0.3">
      <c r="A4" s="72">
        <v>1</v>
      </c>
      <c r="B4" s="30" t="s">
        <v>191</v>
      </c>
      <c r="C4" s="21"/>
      <c r="D4" s="21"/>
      <c r="E4" s="21"/>
      <c r="F4" s="21"/>
      <c r="G4" s="21"/>
      <c r="H4" s="36"/>
      <c r="I4" s="36"/>
      <c r="J4" s="36"/>
      <c r="K4" s="36"/>
      <c r="L4" s="36"/>
      <c r="M4" s="36"/>
      <c r="N4" s="36"/>
    </row>
    <row r="5" spans="1:14" ht="12.75" customHeight="1" x14ac:dyDescent="0.3">
      <c r="A5" s="72">
        <v>2</v>
      </c>
      <c r="B5" s="30" t="s">
        <v>192</v>
      </c>
      <c r="C5" s="21"/>
      <c r="D5" s="21"/>
      <c r="E5" s="21"/>
      <c r="F5" s="21"/>
      <c r="G5" s="21"/>
      <c r="H5" s="36"/>
      <c r="I5" s="36"/>
      <c r="J5" s="36"/>
      <c r="K5" s="36"/>
      <c r="L5" s="36"/>
      <c r="M5" s="36"/>
      <c r="N5" s="36"/>
    </row>
    <row r="6" spans="1:14" ht="12.75" customHeight="1" x14ac:dyDescent="0.3">
      <c r="A6" s="72">
        <v>3</v>
      </c>
      <c r="B6" s="30" t="s">
        <v>6</v>
      </c>
      <c r="C6" s="21"/>
      <c r="D6" s="21"/>
      <c r="E6" s="21"/>
      <c r="F6" s="21"/>
      <c r="G6" s="21"/>
      <c r="H6" s="36"/>
      <c r="I6" s="36"/>
      <c r="J6" s="36"/>
      <c r="K6" s="36"/>
      <c r="L6" s="36"/>
      <c r="M6" s="36"/>
      <c r="N6" s="36"/>
    </row>
    <row r="7" spans="1:14" ht="12.75" customHeight="1" x14ac:dyDescent="0.3">
      <c r="A7" s="72">
        <v>4</v>
      </c>
      <c r="B7" s="30" t="s">
        <v>7</v>
      </c>
      <c r="C7" s="21"/>
      <c r="D7" s="21"/>
      <c r="E7" s="21"/>
      <c r="F7" s="21"/>
      <c r="G7" s="21"/>
      <c r="H7" s="36"/>
      <c r="I7" s="36"/>
      <c r="J7" s="36"/>
      <c r="K7" s="36"/>
      <c r="L7" s="36"/>
      <c r="M7" s="36"/>
      <c r="N7" s="36"/>
    </row>
    <row r="8" spans="1:14" ht="12.75" customHeight="1" x14ac:dyDescent="0.3">
      <c r="A8" s="72">
        <v>5</v>
      </c>
      <c r="B8" s="30" t="s">
        <v>8</v>
      </c>
      <c r="C8" s="21"/>
      <c r="D8" s="21"/>
      <c r="E8" s="21"/>
      <c r="F8" s="21"/>
      <c r="G8" s="21"/>
      <c r="H8" s="36"/>
      <c r="I8" s="36"/>
      <c r="J8" s="36"/>
      <c r="K8" s="36"/>
      <c r="L8" s="36"/>
      <c r="M8" s="36"/>
      <c r="N8" s="36"/>
    </row>
    <row r="9" spans="1:14" ht="12.75" customHeight="1" x14ac:dyDescent="0.3">
      <c r="A9" s="72">
        <v>6</v>
      </c>
      <c r="B9" s="30" t="s">
        <v>9</v>
      </c>
      <c r="C9" s="21"/>
      <c r="D9" s="21"/>
      <c r="E9" s="21"/>
      <c r="F9" s="21"/>
      <c r="G9" s="21"/>
      <c r="H9" s="36"/>
      <c r="I9" s="36"/>
      <c r="J9" s="36"/>
      <c r="K9" s="36"/>
      <c r="L9" s="36"/>
      <c r="M9" s="36"/>
      <c r="N9" s="36"/>
    </row>
    <row r="10" spans="1:14" ht="12.75" customHeight="1" x14ac:dyDescent="0.3">
      <c r="A10" s="72">
        <v>7</v>
      </c>
      <c r="B10" s="30" t="s">
        <v>10</v>
      </c>
      <c r="C10" s="21"/>
      <c r="D10" s="21"/>
      <c r="E10" s="21"/>
      <c r="F10" s="21"/>
      <c r="G10" s="21"/>
      <c r="H10" s="36"/>
      <c r="I10" s="36"/>
      <c r="J10" s="36"/>
      <c r="K10" s="36"/>
      <c r="L10" s="36"/>
      <c r="M10" s="36"/>
      <c r="N10" s="36"/>
    </row>
    <row r="11" spans="1:14" ht="12.75" customHeight="1" x14ac:dyDescent="0.3">
      <c r="A11" s="72">
        <v>8</v>
      </c>
      <c r="B11" s="30" t="s">
        <v>193</v>
      </c>
      <c r="C11" s="21"/>
      <c r="D11" s="21"/>
      <c r="E11" s="21"/>
      <c r="F11" s="21"/>
      <c r="G11" s="21"/>
      <c r="H11" s="36"/>
      <c r="I11" s="36"/>
      <c r="J11" s="36"/>
      <c r="K11" s="36"/>
      <c r="L11" s="36"/>
      <c r="M11" s="36"/>
      <c r="N11" s="36"/>
    </row>
    <row r="12" spans="1:14" ht="12.75" customHeight="1" x14ac:dyDescent="0.3">
      <c r="A12" s="72">
        <v>9</v>
      </c>
      <c r="B12" s="30" t="s">
        <v>194</v>
      </c>
      <c r="C12" s="21"/>
      <c r="D12" s="21"/>
      <c r="E12" s="21"/>
      <c r="F12" s="21"/>
      <c r="G12" s="21"/>
      <c r="H12" s="36"/>
      <c r="I12" s="36"/>
      <c r="J12" s="36"/>
      <c r="K12" s="36"/>
      <c r="L12" s="36"/>
      <c r="M12" s="36"/>
      <c r="N12" s="36"/>
    </row>
    <row r="13" spans="1:14" ht="12.75" customHeight="1" x14ac:dyDescent="0.3">
      <c r="A13" s="72">
        <v>10</v>
      </c>
      <c r="B13" s="30" t="s">
        <v>252</v>
      </c>
      <c r="C13" s="21"/>
      <c r="D13" s="21"/>
      <c r="E13" s="21"/>
      <c r="F13" s="21"/>
      <c r="G13" s="21"/>
      <c r="H13" s="36"/>
      <c r="I13" s="36"/>
      <c r="J13" s="36"/>
      <c r="K13" s="36"/>
      <c r="L13" s="36"/>
      <c r="M13" s="36"/>
      <c r="N13" s="36"/>
    </row>
    <row r="14" spans="1:14" ht="12.75" customHeight="1" x14ac:dyDescent="0.3">
      <c r="A14" s="72">
        <v>11</v>
      </c>
      <c r="B14" s="30" t="s">
        <v>11</v>
      </c>
      <c r="C14" s="21"/>
      <c r="D14" s="21"/>
      <c r="E14" s="21"/>
      <c r="F14" s="21"/>
      <c r="G14" s="21"/>
      <c r="H14" s="36"/>
      <c r="I14" s="36"/>
      <c r="J14" s="36"/>
      <c r="K14" s="36"/>
      <c r="L14" s="36"/>
      <c r="M14" s="36"/>
      <c r="N14" s="36"/>
    </row>
    <row r="15" spans="1:14" ht="12.75" customHeight="1" x14ac:dyDescent="0.3">
      <c r="A15" s="72">
        <v>12</v>
      </c>
      <c r="B15" s="30" t="s">
        <v>12</v>
      </c>
      <c r="C15" s="21"/>
      <c r="D15" s="21"/>
      <c r="E15" s="21"/>
      <c r="F15" s="21"/>
      <c r="G15" s="21"/>
      <c r="H15" s="36"/>
      <c r="I15" s="36"/>
      <c r="J15" s="36"/>
      <c r="K15" s="36"/>
      <c r="L15" s="36"/>
      <c r="M15" s="36"/>
      <c r="N15" s="36"/>
    </row>
    <row r="16" spans="1:14" ht="12.75" customHeight="1" x14ac:dyDescent="0.3">
      <c r="A16" s="72">
        <v>13</v>
      </c>
      <c r="B16" s="30" t="s">
        <v>195</v>
      </c>
      <c r="C16" s="21"/>
      <c r="D16" s="21"/>
      <c r="E16" s="21"/>
      <c r="F16" s="21"/>
      <c r="G16" s="21"/>
      <c r="H16" s="36"/>
      <c r="I16" s="36"/>
      <c r="J16" s="36"/>
      <c r="K16" s="36"/>
      <c r="L16" s="36"/>
      <c r="M16" s="36"/>
      <c r="N16" s="36"/>
    </row>
    <row r="17" spans="1:14" ht="12.75" customHeight="1" x14ac:dyDescent="0.3">
      <c r="A17" s="72">
        <v>14</v>
      </c>
      <c r="B17" s="30" t="s">
        <v>196</v>
      </c>
      <c r="C17" s="21"/>
      <c r="D17" s="21"/>
      <c r="E17" s="21"/>
      <c r="F17" s="21"/>
      <c r="G17" s="21"/>
      <c r="H17" s="36"/>
      <c r="I17" s="36"/>
      <c r="J17" s="36"/>
      <c r="K17" s="36"/>
      <c r="L17" s="36"/>
      <c r="M17" s="36"/>
      <c r="N17" s="36"/>
    </row>
    <row r="18" spans="1:14" ht="12.75" customHeight="1" x14ac:dyDescent="0.3">
      <c r="A18" s="72">
        <v>15</v>
      </c>
      <c r="B18" s="30" t="s">
        <v>13</v>
      </c>
      <c r="C18" s="21"/>
      <c r="D18" s="21"/>
      <c r="E18" s="21"/>
      <c r="F18" s="21"/>
      <c r="G18" s="21"/>
      <c r="H18" s="36"/>
      <c r="I18" s="36"/>
      <c r="J18" s="36"/>
      <c r="K18" s="36"/>
      <c r="L18" s="36"/>
      <c r="M18" s="36"/>
      <c r="N18" s="36"/>
    </row>
    <row r="19" spans="1:14" ht="12.75" customHeight="1" x14ac:dyDescent="0.3">
      <c r="A19" s="72">
        <v>16</v>
      </c>
      <c r="B19" s="30" t="s">
        <v>14</v>
      </c>
      <c r="C19" s="21"/>
      <c r="D19" s="21"/>
      <c r="E19" s="21"/>
      <c r="F19" s="21"/>
      <c r="G19" s="21"/>
      <c r="H19" s="36"/>
      <c r="I19" s="36"/>
      <c r="J19" s="36"/>
      <c r="K19" s="36"/>
      <c r="L19" s="36"/>
      <c r="M19" s="36"/>
      <c r="N19" s="36"/>
    </row>
    <row r="20" spans="1:14" ht="12.75" customHeight="1" x14ac:dyDescent="0.3">
      <c r="A20" s="72">
        <v>17</v>
      </c>
      <c r="B20" s="30" t="s">
        <v>197</v>
      </c>
      <c r="C20" s="21"/>
      <c r="D20" s="21"/>
      <c r="E20" s="21"/>
      <c r="F20" s="21"/>
      <c r="G20" s="21"/>
      <c r="H20" s="36"/>
      <c r="I20" s="36"/>
      <c r="J20" s="36"/>
      <c r="K20" s="36"/>
      <c r="L20" s="36"/>
      <c r="M20" s="36"/>
      <c r="N20" s="36"/>
    </row>
    <row r="21" spans="1:14" ht="12.75" customHeight="1" x14ac:dyDescent="0.3">
      <c r="A21" s="72">
        <v>18</v>
      </c>
      <c r="B21" s="30" t="s">
        <v>15</v>
      </c>
      <c r="C21" s="21"/>
      <c r="D21" s="21"/>
      <c r="E21" s="21"/>
      <c r="F21" s="21"/>
      <c r="G21" s="21"/>
      <c r="H21" s="36"/>
      <c r="I21" s="36"/>
      <c r="J21" s="36"/>
      <c r="K21" s="36"/>
      <c r="L21" s="36"/>
      <c r="M21" s="36"/>
      <c r="N21" s="36"/>
    </row>
    <row r="22" spans="1:14" ht="12.75" customHeight="1" x14ac:dyDescent="0.3">
      <c r="A22" s="72">
        <v>19</v>
      </c>
      <c r="B22" s="30" t="s">
        <v>16</v>
      </c>
      <c r="C22" s="21"/>
      <c r="D22" s="21"/>
      <c r="E22" s="21"/>
      <c r="F22" s="21"/>
      <c r="G22" s="21"/>
      <c r="H22" s="36"/>
      <c r="I22" s="36"/>
      <c r="J22" s="36"/>
      <c r="K22" s="36"/>
      <c r="L22" s="36"/>
      <c r="M22" s="36"/>
      <c r="N22" s="36"/>
    </row>
    <row r="23" spans="1:14" ht="12.75" customHeight="1" x14ac:dyDescent="0.3">
      <c r="A23" s="72">
        <v>20</v>
      </c>
      <c r="B23" s="30" t="s">
        <v>199</v>
      </c>
      <c r="C23" s="21"/>
      <c r="D23" s="21"/>
      <c r="E23" s="21"/>
      <c r="F23" s="21"/>
      <c r="G23" s="21"/>
      <c r="H23" s="36"/>
      <c r="I23" s="36"/>
      <c r="J23" s="36"/>
      <c r="K23" s="36"/>
      <c r="L23" s="36"/>
      <c r="M23" s="36"/>
      <c r="N23" s="36"/>
    </row>
    <row r="24" spans="1:14" ht="12.75" customHeight="1" x14ac:dyDescent="0.3">
      <c r="A24" s="72">
        <v>21</v>
      </c>
      <c r="B24" s="30" t="s">
        <v>200</v>
      </c>
      <c r="C24" s="21"/>
      <c r="D24" s="21"/>
      <c r="E24" s="21"/>
      <c r="F24" s="21"/>
      <c r="G24" s="21"/>
      <c r="H24" s="36"/>
      <c r="I24" s="36"/>
      <c r="J24" s="36"/>
      <c r="K24" s="36"/>
      <c r="L24" s="36"/>
      <c r="M24" s="36"/>
      <c r="N24" s="36"/>
    </row>
    <row r="25" spans="1:14" ht="12.75" customHeight="1" x14ac:dyDescent="0.3">
      <c r="A25" s="34"/>
      <c r="B25" s="32" t="s">
        <v>946</v>
      </c>
      <c r="C25" s="23"/>
      <c r="D25" s="23"/>
      <c r="E25" s="23"/>
      <c r="F25" s="23"/>
      <c r="G25" s="23"/>
      <c r="H25" s="38"/>
      <c r="I25" s="38"/>
      <c r="J25" s="38"/>
      <c r="K25" s="38"/>
      <c r="L25" s="38"/>
      <c r="M25" s="38"/>
      <c r="N25" s="38"/>
    </row>
    <row r="26" spans="1:14" ht="12.75" customHeight="1" x14ac:dyDescent="0.3">
      <c r="A26" s="72">
        <v>22</v>
      </c>
      <c r="B26" s="30" t="s">
        <v>947</v>
      </c>
      <c r="C26" s="21"/>
      <c r="D26" s="21"/>
      <c r="E26" s="21"/>
      <c r="F26" s="21"/>
      <c r="G26" s="21"/>
      <c r="H26" s="36"/>
      <c r="I26" s="36"/>
      <c r="J26" s="36"/>
      <c r="K26" s="36"/>
      <c r="L26" s="36"/>
      <c r="M26" s="36"/>
      <c r="N26" s="36"/>
    </row>
    <row r="27" spans="1:14" ht="12.75" customHeight="1" x14ac:dyDescent="0.3">
      <c r="A27" s="72">
        <v>23</v>
      </c>
      <c r="B27" s="30" t="s">
        <v>247</v>
      </c>
      <c r="C27" s="21"/>
      <c r="D27" s="21"/>
      <c r="E27" s="21"/>
      <c r="F27" s="21"/>
      <c r="G27" s="21"/>
      <c r="H27" s="36"/>
      <c r="I27" s="36"/>
      <c r="J27" s="36"/>
      <c r="K27" s="36"/>
      <c r="L27" s="36"/>
      <c r="M27" s="36"/>
      <c r="N27" s="36"/>
    </row>
    <row r="28" spans="1:14" ht="12.75" customHeight="1" x14ac:dyDescent="0.3">
      <c r="A28" s="72">
        <v>24</v>
      </c>
      <c r="B28" s="30" t="s">
        <v>19</v>
      </c>
      <c r="C28" s="21"/>
      <c r="D28" s="21"/>
      <c r="E28" s="21"/>
      <c r="F28" s="21"/>
      <c r="G28" s="21"/>
      <c r="H28" s="36"/>
      <c r="I28" s="36"/>
      <c r="J28" s="36"/>
      <c r="K28" s="36"/>
      <c r="L28" s="36"/>
      <c r="M28" s="36"/>
      <c r="N28" s="36"/>
    </row>
    <row r="29" spans="1:14" ht="12.75" customHeight="1" x14ac:dyDescent="0.3">
      <c r="A29" s="72">
        <v>25</v>
      </c>
      <c r="B29" s="30" t="s">
        <v>948</v>
      </c>
      <c r="C29" s="21"/>
      <c r="D29" s="21"/>
      <c r="E29" s="21"/>
      <c r="F29" s="21"/>
      <c r="G29" s="21"/>
      <c r="H29" s="36"/>
      <c r="I29" s="36"/>
      <c r="J29" s="36"/>
      <c r="K29" s="36"/>
      <c r="L29" s="36"/>
      <c r="M29" s="36"/>
      <c r="N29" s="36"/>
    </row>
    <row r="30" spans="1:14" ht="12.75" customHeight="1" x14ac:dyDescent="0.3">
      <c r="A30" s="72">
        <v>26</v>
      </c>
      <c r="B30" s="30" t="s">
        <v>248</v>
      </c>
      <c r="C30" s="21"/>
      <c r="D30" s="21"/>
      <c r="E30" s="21"/>
      <c r="F30" s="21"/>
      <c r="G30" s="21"/>
      <c r="H30" s="36"/>
      <c r="I30" s="36"/>
      <c r="J30" s="36"/>
      <c r="K30" s="36"/>
      <c r="L30" s="36"/>
      <c r="M30" s="36"/>
      <c r="N30" s="36"/>
    </row>
    <row r="31" spans="1:14" ht="12.75" customHeight="1" x14ac:dyDescent="0.3">
      <c r="A31" s="72">
        <v>27</v>
      </c>
      <c r="B31" s="30" t="s">
        <v>949</v>
      </c>
      <c r="C31" s="21"/>
      <c r="D31" s="21"/>
      <c r="E31" s="21"/>
      <c r="F31" s="21"/>
      <c r="G31" s="21"/>
      <c r="H31" s="36"/>
      <c r="I31" s="36"/>
      <c r="J31" s="36"/>
      <c r="K31" s="36"/>
      <c r="L31" s="36"/>
      <c r="M31" s="36"/>
      <c r="N31" s="36"/>
    </row>
    <row r="32" spans="1:14" ht="12.75" customHeight="1" x14ac:dyDescent="0.3">
      <c r="A32" s="72">
        <v>28</v>
      </c>
      <c r="B32" s="30" t="s">
        <v>950</v>
      </c>
      <c r="C32" s="21"/>
      <c r="D32" s="21"/>
      <c r="E32" s="21"/>
      <c r="F32" s="21"/>
      <c r="G32" s="21"/>
      <c r="H32" s="36"/>
      <c r="I32" s="36"/>
      <c r="J32" s="36"/>
      <c r="K32" s="36"/>
      <c r="L32" s="36"/>
      <c r="M32" s="36"/>
      <c r="N32" s="36"/>
    </row>
    <row r="33" spans="1:14" ht="12.75" customHeight="1" x14ac:dyDescent="0.3">
      <c r="A33" s="72">
        <v>29</v>
      </c>
      <c r="B33" s="30" t="s">
        <v>249</v>
      </c>
      <c r="C33" s="21"/>
      <c r="D33" s="21"/>
      <c r="E33" s="21"/>
      <c r="F33" s="21"/>
      <c r="G33" s="21"/>
      <c r="H33" s="36"/>
      <c r="I33" s="36"/>
      <c r="J33" s="36"/>
      <c r="K33" s="36"/>
      <c r="L33" s="36"/>
      <c r="M33" s="36"/>
      <c r="N33" s="36"/>
    </row>
    <row r="34" spans="1:14" ht="12.75" customHeight="1" x14ac:dyDescent="0.3">
      <c r="A34" s="72">
        <v>30</v>
      </c>
      <c r="B34" s="30" t="s">
        <v>250</v>
      </c>
      <c r="C34" s="21"/>
      <c r="D34" s="21"/>
      <c r="E34" s="21"/>
      <c r="F34" s="21"/>
      <c r="G34" s="21"/>
      <c r="H34" s="36"/>
      <c r="I34" s="36"/>
      <c r="J34" s="36"/>
      <c r="K34" s="36"/>
      <c r="L34" s="36"/>
      <c r="M34" s="36"/>
      <c r="N34" s="36"/>
    </row>
    <row r="35" spans="1:14" ht="12.75" customHeight="1" x14ac:dyDescent="0.3">
      <c r="A35" s="72">
        <v>31</v>
      </c>
      <c r="B35" s="30" t="s">
        <v>251</v>
      </c>
      <c r="C35" s="21"/>
      <c r="D35" s="21"/>
      <c r="E35" s="21"/>
      <c r="F35" s="21"/>
      <c r="G35" s="21"/>
      <c r="H35" s="36"/>
      <c r="I35" s="36"/>
      <c r="J35" s="36"/>
      <c r="K35" s="36"/>
      <c r="L35" s="36"/>
      <c r="M35" s="36"/>
      <c r="N35" s="36"/>
    </row>
    <row r="36" spans="1:14" ht="12.75" customHeight="1" x14ac:dyDescent="0.3">
      <c r="A36" s="72">
        <v>32</v>
      </c>
      <c r="B36" s="30" t="s">
        <v>951</v>
      </c>
      <c r="C36" s="21"/>
      <c r="D36" s="21"/>
      <c r="E36" s="21"/>
      <c r="F36" s="21"/>
      <c r="G36" s="21"/>
      <c r="H36" s="36"/>
      <c r="I36" s="36"/>
      <c r="J36" s="36"/>
      <c r="K36" s="36"/>
      <c r="L36" s="36"/>
      <c r="M36" s="36"/>
      <c r="N36" s="36"/>
    </row>
    <row r="37" spans="1:14" ht="12.75" customHeight="1" x14ac:dyDescent="0.3">
      <c r="A37" s="72">
        <v>33</v>
      </c>
      <c r="B37" s="30" t="s">
        <v>253</v>
      </c>
      <c r="C37" s="21"/>
      <c r="D37" s="21"/>
      <c r="E37" s="21"/>
      <c r="F37" s="21"/>
      <c r="G37" s="21"/>
      <c r="H37" s="36"/>
      <c r="I37" s="36"/>
      <c r="J37" s="36"/>
      <c r="K37" s="36"/>
      <c r="L37" s="36"/>
      <c r="M37" s="36"/>
      <c r="N37" s="36"/>
    </row>
    <row r="38" spans="1:14" ht="12.75" customHeight="1" x14ac:dyDescent="0.3">
      <c r="A38" s="72">
        <v>34</v>
      </c>
      <c r="B38" s="30" t="s">
        <v>254</v>
      </c>
      <c r="C38" s="21"/>
      <c r="D38" s="21"/>
      <c r="E38" s="21"/>
      <c r="F38" s="21"/>
      <c r="G38" s="21"/>
      <c r="H38" s="36"/>
      <c r="I38" s="36"/>
      <c r="J38" s="36"/>
      <c r="K38" s="36"/>
      <c r="L38" s="36"/>
      <c r="M38" s="36"/>
      <c r="N38" s="36"/>
    </row>
    <row r="39" spans="1:14" ht="12.75" customHeight="1" x14ac:dyDescent="0.3">
      <c r="A39" s="72">
        <v>35</v>
      </c>
      <c r="B39" s="30" t="s">
        <v>208</v>
      </c>
      <c r="C39" s="21"/>
      <c r="D39" s="21"/>
      <c r="E39" s="21"/>
      <c r="F39" s="21"/>
      <c r="G39" s="21"/>
      <c r="H39" s="36"/>
      <c r="I39" s="36"/>
      <c r="J39" s="36"/>
      <c r="K39" s="36"/>
      <c r="L39" s="36"/>
      <c r="M39" s="36"/>
      <c r="N39" s="36"/>
    </row>
    <row r="40" spans="1:14" ht="12.75" customHeight="1" x14ac:dyDescent="0.3">
      <c r="A40" s="72">
        <v>36</v>
      </c>
      <c r="B40" s="30" t="s">
        <v>214</v>
      </c>
      <c r="C40" s="21"/>
      <c r="D40" s="21"/>
      <c r="E40" s="21"/>
      <c r="F40" s="21"/>
      <c r="G40" s="21"/>
      <c r="H40" s="36"/>
      <c r="I40" s="36"/>
      <c r="J40" s="36"/>
      <c r="K40" s="36"/>
      <c r="L40" s="36"/>
      <c r="M40" s="36"/>
      <c r="N40" s="36"/>
    </row>
    <row r="41" spans="1:14" ht="12.75" customHeight="1" x14ac:dyDescent="0.3">
      <c r="A41" s="72">
        <v>37</v>
      </c>
      <c r="B41" s="30" t="s">
        <v>255</v>
      </c>
      <c r="C41" s="21"/>
      <c r="D41" s="21"/>
      <c r="E41" s="21"/>
      <c r="F41" s="21"/>
      <c r="G41" s="21"/>
      <c r="H41" s="36"/>
      <c r="I41" s="36"/>
      <c r="J41" s="36"/>
      <c r="K41" s="36"/>
      <c r="L41" s="36"/>
      <c r="M41" s="36"/>
      <c r="N41" s="36"/>
    </row>
    <row r="42" spans="1:14" ht="12.75" customHeight="1" x14ac:dyDescent="0.3">
      <c r="A42" s="72">
        <v>38</v>
      </c>
      <c r="B42" s="30" t="s">
        <v>256</v>
      </c>
      <c r="C42" s="21"/>
      <c r="D42" s="21"/>
      <c r="E42" s="21"/>
      <c r="F42" s="21"/>
      <c r="G42" s="21"/>
      <c r="H42" s="36"/>
      <c r="I42" s="36"/>
      <c r="J42" s="36"/>
      <c r="K42" s="36"/>
      <c r="L42" s="36"/>
      <c r="M42" s="36"/>
      <c r="N42" s="36"/>
    </row>
    <row r="43" spans="1:14" ht="12.75" customHeight="1" x14ac:dyDescent="0.3">
      <c r="A43" s="72">
        <v>39</v>
      </c>
      <c r="B43" s="30" t="s">
        <v>257</v>
      </c>
      <c r="C43" s="21"/>
      <c r="D43" s="21"/>
      <c r="E43" s="21"/>
      <c r="F43" s="21"/>
      <c r="G43" s="21"/>
      <c r="H43" s="36"/>
      <c r="I43" s="36"/>
      <c r="J43" s="36"/>
      <c r="K43" s="36"/>
      <c r="L43" s="36"/>
      <c r="M43" s="36"/>
      <c r="N43" s="36"/>
    </row>
    <row r="44" spans="1:14" ht="12.75" customHeight="1" x14ac:dyDescent="0.3">
      <c r="A44" s="72">
        <v>40</v>
      </c>
      <c r="B44" s="30" t="s">
        <v>258</v>
      </c>
      <c r="C44" s="21"/>
      <c r="D44" s="21"/>
      <c r="E44" s="21"/>
      <c r="F44" s="21"/>
      <c r="G44" s="21"/>
      <c r="H44" s="36"/>
      <c r="I44" s="36"/>
      <c r="J44" s="36"/>
      <c r="K44" s="36"/>
      <c r="L44" s="36"/>
      <c r="M44" s="36"/>
      <c r="N44" s="36"/>
    </row>
    <row r="45" spans="1:14" ht="12.75" customHeight="1" x14ac:dyDescent="0.3">
      <c r="A45" s="72">
        <v>41</v>
      </c>
      <c r="B45" s="30" t="s">
        <v>952</v>
      </c>
      <c r="C45" s="21"/>
      <c r="D45" s="21"/>
      <c r="E45" s="21"/>
      <c r="F45" s="21"/>
      <c r="G45" s="21"/>
      <c r="H45" s="36"/>
      <c r="I45" s="36"/>
      <c r="J45" s="36"/>
      <c r="K45" s="36"/>
      <c r="L45" s="36"/>
      <c r="M45" s="36"/>
      <c r="N45" s="36"/>
    </row>
    <row r="46" spans="1:14" ht="12.75" customHeight="1" x14ac:dyDescent="0.3">
      <c r="A46" s="72">
        <v>42</v>
      </c>
      <c r="B46" s="30" t="s">
        <v>259</v>
      </c>
      <c r="C46" s="21"/>
      <c r="D46" s="21"/>
      <c r="E46" s="21"/>
      <c r="F46" s="21"/>
      <c r="G46" s="21"/>
      <c r="H46" s="36"/>
      <c r="I46" s="36"/>
      <c r="J46" s="36"/>
      <c r="K46" s="36"/>
      <c r="L46" s="36"/>
      <c r="M46" s="36"/>
      <c r="N46" s="36"/>
    </row>
    <row r="47" spans="1:14" ht="12.75" customHeight="1" x14ac:dyDescent="0.3">
      <c r="A47" s="72"/>
      <c r="B47" s="32" t="s">
        <v>953</v>
      </c>
      <c r="C47" s="23"/>
      <c r="D47" s="23"/>
      <c r="E47" s="23"/>
      <c r="F47" s="23"/>
      <c r="G47" s="23"/>
      <c r="H47" s="36"/>
      <c r="I47" s="36"/>
      <c r="J47" s="36"/>
      <c r="K47" s="36"/>
      <c r="L47" s="36"/>
      <c r="M47" s="36"/>
      <c r="N47" s="36"/>
    </row>
    <row r="48" spans="1:14" ht="12.75" customHeight="1" x14ac:dyDescent="0.3">
      <c r="A48" s="72">
        <v>43</v>
      </c>
      <c r="B48" s="30" t="s">
        <v>220</v>
      </c>
      <c r="C48" s="21"/>
      <c r="D48" s="21"/>
      <c r="E48" s="21"/>
      <c r="F48" s="21"/>
      <c r="G48" s="21"/>
      <c r="H48" s="36"/>
      <c r="I48" s="36"/>
      <c r="J48" s="36"/>
      <c r="K48" s="36"/>
      <c r="L48" s="36"/>
      <c r="M48" s="36"/>
      <c r="N48" s="36"/>
    </row>
    <row r="49" spans="1:14" ht="12.75" customHeight="1" x14ac:dyDescent="0.3">
      <c r="A49" s="72">
        <v>44</v>
      </c>
      <c r="B49" s="30" t="s">
        <v>221</v>
      </c>
      <c r="C49" s="21"/>
      <c r="D49" s="21"/>
      <c r="E49" s="21"/>
      <c r="F49" s="21"/>
      <c r="G49" s="21"/>
      <c r="H49" s="36"/>
      <c r="I49" s="36"/>
      <c r="J49" s="36"/>
      <c r="K49" s="36"/>
      <c r="L49" s="36"/>
      <c r="M49" s="36"/>
      <c r="N49" s="36"/>
    </row>
    <row r="50" spans="1:14" ht="12.75" customHeight="1" x14ac:dyDescent="0.3">
      <c r="A50" s="72">
        <v>45</v>
      </c>
      <c r="B50" s="30" t="s">
        <v>42</v>
      </c>
      <c r="C50" s="21"/>
      <c r="D50" s="21"/>
      <c r="E50" s="21"/>
      <c r="F50" s="21"/>
      <c r="G50" s="21"/>
      <c r="H50" s="36"/>
      <c r="I50" s="36"/>
      <c r="J50" s="36"/>
      <c r="K50" s="36"/>
      <c r="L50" s="36"/>
      <c r="M50" s="36"/>
      <c r="N50" s="36"/>
    </row>
    <row r="51" spans="1:14" ht="12.75" customHeight="1" x14ac:dyDescent="0.3">
      <c r="A51" s="34"/>
      <c r="B51" s="32" t="s">
        <v>954</v>
      </c>
      <c r="C51" s="23"/>
      <c r="D51" s="23"/>
      <c r="E51" s="23"/>
      <c r="F51" s="23"/>
      <c r="G51" s="23"/>
      <c r="H51" s="38"/>
      <c r="I51" s="38"/>
      <c r="J51" s="38"/>
      <c r="K51" s="38"/>
      <c r="L51" s="38"/>
      <c r="M51" s="38"/>
      <c r="N51" s="38"/>
    </row>
    <row r="52" spans="1:14" ht="12.75" customHeight="1" x14ac:dyDescent="0.3">
      <c r="A52" s="34"/>
      <c r="B52" s="35" t="s">
        <v>5</v>
      </c>
      <c r="C52" s="73">
        <f>C51+C47+C25</f>
        <v>0</v>
      </c>
      <c r="D52" s="73">
        <f>D51+D47+D25</f>
        <v>0</v>
      </c>
      <c r="E52" s="23" t="e">
        <f>D52*100/C52</f>
        <v>#DIV/0!</v>
      </c>
      <c r="F52" s="73">
        <f>F51+F47+F25</f>
        <v>0</v>
      </c>
      <c r="G52" s="23" t="e">
        <f>F52*100/C52</f>
        <v>#DIV/0!</v>
      </c>
      <c r="H52" s="36"/>
      <c r="I52" s="36"/>
      <c r="J52" s="36"/>
      <c r="K52" s="36"/>
      <c r="L52" s="36"/>
      <c r="M52" s="36"/>
      <c r="N52" s="36"/>
    </row>
    <row r="53" spans="1:14" ht="12.75" customHeight="1" x14ac:dyDescent="0.3">
      <c r="A53" s="70"/>
      <c r="B53" s="36"/>
      <c r="C53" s="28"/>
      <c r="D53" s="74" t="s">
        <v>58</v>
      </c>
      <c r="E53" s="28"/>
      <c r="F53" s="28"/>
      <c r="G53" s="28"/>
      <c r="H53" s="36"/>
      <c r="I53" s="36"/>
      <c r="J53" s="36"/>
      <c r="K53" s="36"/>
      <c r="L53" s="36"/>
      <c r="M53" s="36"/>
      <c r="N53" s="36"/>
    </row>
    <row r="54" spans="1:14" ht="12.75" customHeight="1" x14ac:dyDescent="0.3">
      <c r="A54" s="70"/>
      <c r="B54" s="36"/>
      <c r="C54" s="28"/>
      <c r="D54" s="28"/>
      <c r="E54" s="28"/>
      <c r="F54" s="28"/>
      <c r="G54" s="28"/>
      <c r="H54" s="36"/>
      <c r="I54" s="36"/>
      <c r="J54" s="36"/>
      <c r="K54" s="36"/>
      <c r="L54" s="36"/>
      <c r="M54" s="36"/>
      <c r="N54" s="36"/>
    </row>
    <row r="55" spans="1:14" ht="12.75" customHeight="1" x14ac:dyDescent="0.3">
      <c r="A55" s="70"/>
      <c r="B55" s="36"/>
      <c r="C55" s="28"/>
      <c r="D55" s="28"/>
      <c r="E55" s="28"/>
      <c r="F55" s="28"/>
      <c r="G55" s="28"/>
      <c r="H55" s="36"/>
      <c r="I55" s="36"/>
      <c r="J55" s="36"/>
      <c r="K55" s="36"/>
      <c r="L55" s="36"/>
      <c r="M55" s="36"/>
      <c r="N55" s="36"/>
    </row>
    <row r="56" spans="1:14" ht="12.75" customHeight="1" x14ac:dyDescent="0.3">
      <c r="A56" s="70"/>
      <c r="B56" s="36"/>
      <c r="C56" s="28"/>
      <c r="D56" s="28"/>
      <c r="E56" s="28"/>
      <c r="F56" s="28"/>
      <c r="G56" s="28"/>
      <c r="H56" s="36"/>
      <c r="I56" s="36"/>
      <c r="J56" s="36"/>
      <c r="K56" s="36"/>
      <c r="L56" s="36"/>
      <c r="M56" s="36"/>
      <c r="N56" s="36"/>
    </row>
    <row r="57" spans="1:14" ht="12.75" customHeight="1" x14ac:dyDescent="0.3">
      <c r="A57" s="70"/>
      <c r="B57" s="36"/>
      <c r="C57" s="28"/>
      <c r="D57" s="28"/>
      <c r="E57" s="28"/>
      <c r="F57" s="28"/>
      <c r="G57" s="28"/>
      <c r="H57" s="36"/>
      <c r="I57" s="36"/>
      <c r="J57" s="36"/>
      <c r="K57" s="36"/>
      <c r="L57" s="36"/>
      <c r="M57" s="36"/>
      <c r="N57" s="36"/>
    </row>
    <row r="58" spans="1:14" ht="12.75" customHeight="1" x14ac:dyDescent="0.3">
      <c r="A58" s="70"/>
      <c r="B58" s="36"/>
      <c r="C58" s="28"/>
      <c r="D58" s="28"/>
      <c r="E58" s="28"/>
      <c r="F58" s="28"/>
      <c r="G58" s="28"/>
      <c r="H58" s="36"/>
      <c r="I58" s="36"/>
      <c r="J58" s="36"/>
      <c r="K58" s="36"/>
      <c r="L58" s="36"/>
      <c r="M58" s="36"/>
      <c r="N58" s="36"/>
    </row>
    <row r="59" spans="1:14" ht="12.75" customHeight="1" x14ac:dyDescent="0.3">
      <c r="A59" s="70"/>
      <c r="B59" s="36"/>
      <c r="C59" s="28"/>
      <c r="D59" s="28"/>
      <c r="E59" s="28"/>
      <c r="F59" s="28"/>
      <c r="G59" s="28"/>
      <c r="H59" s="36"/>
      <c r="I59" s="36"/>
      <c r="J59" s="36"/>
      <c r="K59" s="36"/>
      <c r="L59" s="36"/>
      <c r="M59" s="36"/>
      <c r="N59" s="36"/>
    </row>
    <row r="60" spans="1:14" ht="12.75" customHeight="1" x14ac:dyDescent="0.3">
      <c r="A60" s="70"/>
      <c r="B60" s="36"/>
      <c r="C60" s="28"/>
      <c r="D60" s="28"/>
      <c r="E60" s="28"/>
      <c r="F60" s="28"/>
      <c r="G60" s="28"/>
      <c r="H60" s="36"/>
      <c r="I60" s="36"/>
      <c r="J60" s="36"/>
      <c r="K60" s="36"/>
      <c r="L60" s="36"/>
      <c r="M60" s="36"/>
      <c r="N60" s="36"/>
    </row>
    <row r="61" spans="1:14" ht="12.75" customHeight="1" x14ac:dyDescent="0.3">
      <c r="A61" s="70"/>
      <c r="B61" s="36"/>
      <c r="C61" s="28"/>
      <c r="D61" s="28"/>
      <c r="E61" s="28"/>
      <c r="F61" s="28"/>
      <c r="G61" s="28"/>
      <c r="H61" s="36"/>
      <c r="I61" s="36"/>
      <c r="J61" s="36"/>
      <c r="K61" s="36"/>
      <c r="L61" s="36"/>
      <c r="M61" s="36"/>
      <c r="N61" s="36"/>
    </row>
    <row r="62" spans="1:14" ht="12.75" customHeight="1" x14ac:dyDescent="0.3">
      <c r="A62" s="70"/>
      <c r="B62" s="36"/>
      <c r="C62" s="28"/>
      <c r="D62" s="28"/>
      <c r="E62" s="28"/>
      <c r="F62" s="28"/>
      <c r="G62" s="28"/>
      <c r="H62" s="36"/>
      <c r="I62" s="36"/>
      <c r="J62" s="36"/>
      <c r="K62" s="36"/>
      <c r="L62" s="36"/>
      <c r="M62" s="36"/>
      <c r="N62" s="36"/>
    </row>
    <row r="63" spans="1:14" ht="12.75" customHeight="1" x14ac:dyDescent="0.3">
      <c r="A63" s="70"/>
      <c r="B63" s="36"/>
      <c r="C63" s="28"/>
      <c r="D63" s="28"/>
      <c r="E63" s="28"/>
      <c r="F63" s="28"/>
      <c r="G63" s="28"/>
      <c r="H63" s="36"/>
      <c r="I63" s="36"/>
      <c r="J63" s="36"/>
      <c r="K63" s="36"/>
      <c r="L63" s="36"/>
      <c r="M63" s="36"/>
      <c r="N63" s="36"/>
    </row>
    <row r="64" spans="1:14" ht="12.75" customHeight="1" x14ac:dyDescent="0.3">
      <c r="A64" s="70"/>
      <c r="B64" s="36"/>
      <c r="C64" s="28"/>
      <c r="D64" s="28"/>
      <c r="E64" s="28"/>
      <c r="F64" s="28"/>
      <c r="G64" s="28"/>
      <c r="H64" s="36"/>
      <c r="I64" s="36"/>
      <c r="J64" s="36"/>
      <c r="K64" s="36"/>
      <c r="L64" s="36"/>
      <c r="M64" s="36"/>
      <c r="N64" s="36"/>
    </row>
    <row r="65" spans="1:14" ht="12.75" customHeight="1" x14ac:dyDescent="0.3">
      <c r="A65" s="70"/>
      <c r="B65" s="36"/>
      <c r="C65" s="28"/>
      <c r="D65" s="28"/>
      <c r="E65" s="28"/>
      <c r="F65" s="28"/>
      <c r="G65" s="28"/>
      <c r="H65" s="36"/>
      <c r="I65" s="36"/>
      <c r="J65" s="36"/>
      <c r="K65" s="36"/>
      <c r="L65" s="36"/>
      <c r="M65" s="36"/>
      <c r="N65" s="36"/>
    </row>
    <row r="66" spans="1:14" ht="12.75" customHeight="1" x14ac:dyDescent="0.3">
      <c r="A66" s="70"/>
      <c r="B66" s="36"/>
      <c r="C66" s="28"/>
      <c r="D66" s="28"/>
      <c r="E66" s="28"/>
      <c r="F66" s="28"/>
      <c r="G66" s="28"/>
      <c r="H66" s="36"/>
      <c r="I66" s="36"/>
      <c r="J66" s="36"/>
      <c r="K66" s="36"/>
      <c r="L66" s="36"/>
      <c r="M66" s="36"/>
      <c r="N66" s="36"/>
    </row>
    <row r="67" spans="1:14" ht="12.75" customHeight="1" x14ac:dyDescent="0.3">
      <c r="A67" s="70"/>
      <c r="B67" s="36"/>
      <c r="C67" s="28"/>
      <c r="D67" s="28"/>
      <c r="E67" s="28"/>
      <c r="F67" s="28"/>
      <c r="G67" s="28"/>
      <c r="H67" s="36"/>
      <c r="I67" s="36"/>
      <c r="J67" s="36"/>
      <c r="K67" s="36"/>
      <c r="L67" s="36"/>
      <c r="M67" s="36"/>
      <c r="N67" s="36"/>
    </row>
    <row r="68" spans="1:14" ht="12.75" customHeight="1" x14ac:dyDescent="0.3">
      <c r="A68" s="70"/>
      <c r="B68" s="36"/>
      <c r="C68" s="28"/>
      <c r="D68" s="28"/>
      <c r="E68" s="28"/>
      <c r="F68" s="28"/>
      <c r="G68" s="28"/>
      <c r="H68" s="36"/>
      <c r="I68" s="36"/>
      <c r="J68" s="36"/>
      <c r="K68" s="36"/>
      <c r="L68" s="36"/>
      <c r="M68" s="36"/>
      <c r="N68" s="36"/>
    </row>
    <row r="69" spans="1:14" ht="12.75" customHeight="1" x14ac:dyDescent="0.3">
      <c r="A69" s="70"/>
      <c r="B69" s="36"/>
      <c r="C69" s="28"/>
      <c r="D69" s="28"/>
      <c r="E69" s="28"/>
      <c r="F69" s="28"/>
      <c r="G69" s="28"/>
      <c r="H69" s="36"/>
      <c r="I69" s="36"/>
      <c r="J69" s="36"/>
      <c r="K69" s="36"/>
      <c r="L69" s="36"/>
      <c r="M69" s="36"/>
      <c r="N69" s="36"/>
    </row>
    <row r="70" spans="1:14" ht="12.75" customHeight="1" x14ac:dyDescent="0.3">
      <c r="A70" s="70"/>
      <c r="B70" s="36"/>
      <c r="C70" s="28"/>
      <c r="D70" s="28"/>
      <c r="E70" s="28"/>
      <c r="F70" s="28"/>
      <c r="G70" s="28"/>
      <c r="H70" s="36"/>
      <c r="I70" s="36"/>
      <c r="J70" s="36"/>
      <c r="K70" s="36"/>
      <c r="L70" s="36"/>
      <c r="M70" s="36"/>
      <c r="N70" s="36"/>
    </row>
    <row r="71" spans="1:14" ht="12.75" customHeight="1" x14ac:dyDescent="0.3">
      <c r="A71" s="70"/>
      <c r="B71" s="36"/>
      <c r="C71" s="28"/>
      <c r="D71" s="28"/>
      <c r="E71" s="28"/>
      <c r="F71" s="28"/>
      <c r="G71" s="28"/>
      <c r="H71" s="36"/>
      <c r="I71" s="36"/>
      <c r="J71" s="36"/>
      <c r="K71" s="36"/>
      <c r="L71" s="36"/>
      <c r="M71" s="36"/>
      <c r="N71" s="36"/>
    </row>
    <row r="72" spans="1:14" ht="12.75" customHeight="1" x14ac:dyDescent="0.3">
      <c r="A72" s="70"/>
      <c r="B72" s="36"/>
      <c r="C72" s="28"/>
      <c r="D72" s="28"/>
      <c r="E72" s="28"/>
      <c r="F72" s="28"/>
      <c r="G72" s="28"/>
      <c r="H72" s="36"/>
      <c r="I72" s="36"/>
      <c r="J72" s="36"/>
      <c r="K72" s="36"/>
      <c r="L72" s="36"/>
      <c r="M72" s="36"/>
      <c r="N72" s="36"/>
    </row>
    <row r="73" spans="1:14" ht="12.75" customHeight="1" x14ac:dyDescent="0.3">
      <c r="A73" s="70"/>
      <c r="B73" s="36"/>
      <c r="C73" s="28"/>
      <c r="D73" s="28"/>
      <c r="E73" s="28"/>
      <c r="F73" s="28"/>
      <c r="G73" s="28"/>
      <c r="H73" s="36"/>
      <c r="I73" s="36"/>
      <c r="J73" s="36"/>
      <c r="K73" s="36"/>
      <c r="L73" s="36"/>
      <c r="M73" s="36"/>
      <c r="N73" s="36"/>
    </row>
    <row r="74" spans="1:14" ht="12.75" customHeight="1" x14ac:dyDescent="0.3">
      <c r="A74" s="70"/>
      <c r="B74" s="36"/>
      <c r="C74" s="28"/>
      <c r="D74" s="28"/>
      <c r="E74" s="28"/>
      <c r="F74" s="28"/>
      <c r="G74" s="28"/>
      <c r="H74" s="36"/>
      <c r="I74" s="36"/>
      <c r="J74" s="36"/>
      <c r="K74" s="36"/>
      <c r="L74" s="36"/>
      <c r="M74" s="36"/>
      <c r="N74" s="36"/>
    </row>
    <row r="75" spans="1:14" ht="12.75" customHeight="1" x14ac:dyDescent="0.3">
      <c r="A75" s="70"/>
      <c r="B75" s="36"/>
      <c r="C75" s="28"/>
      <c r="D75" s="28"/>
      <c r="E75" s="28"/>
      <c r="F75" s="28"/>
      <c r="G75" s="28"/>
      <c r="H75" s="36"/>
      <c r="I75" s="36"/>
      <c r="J75" s="36"/>
      <c r="K75" s="36"/>
      <c r="L75" s="36"/>
      <c r="M75" s="36"/>
      <c r="N75" s="36"/>
    </row>
    <row r="76" spans="1:14" ht="12.75" customHeight="1" x14ac:dyDescent="0.3">
      <c r="A76" s="70"/>
      <c r="B76" s="36"/>
      <c r="C76" s="28"/>
      <c r="D76" s="28"/>
      <c r="E76" s="28"/>
      <c r="F76" s="28"/>
      <c r="G76" s="28"/>
      <c r="H76" s="36"/>
      <c r="I76" s="36"/>
      <c r="J76" s="36"/>
      <c r="K76" s="36"/>
      <c r="L76" s="36"/>
      <c r="M76" s="36"/>
      <c r="N76" s="36"/>
    </row>
    <row r="77" spans="1:14" ht="12.75" customHeight="1" x14ac:dyDescent="0.3">
      <c r="A77" s="70"/>
      <c r="B77" s="36"/>
      <c r="C77" s="28"/>
      <c r="D77" s="28"/>
      <c r="E77" s="28"/>
      <c r="F77" s="28"/>
      <c r="G77" s="28"/>
      <c r="H77" s="36"/>
      <c r="I77" s="36"/>
      <c r="J77" s="36"/>
      <c r="K77" s="36"/>
      <c r="L77" s="36"/>
      <c r="M77" s="36"/>
      <c r="N77" s="36"/>
    </row>
    <row r="78" spans="1:14" ht="12.75" customHeight="1" x14ac:dyDescent="0.3">
      <c r="A78" s="70"/>
      <c r="B78" s="36"/>
      <c r="C78" s="28"/>
      <c r="D78" s="28"/>
      <c r="E78" s="28"/>
      <c r="F78" s="28"/>
      <c r="G78" s="28"/>
      <c r="H78" s="36"/>
      <c r="I78" s="36"/>
      <c r="J78" s="36"/>
      <c r="K78" s="36"/>
      <c r="L78" s="36"/>
      <c r="M78" s="36"/>
      <c r="N78" s="36"/>
    </row>
    <row r="79" spans="1:14" ht="12.75" customHeight="1" x14ac:dyDescent="0.3">
      <c r="A79" s="70"/>
      <c r="B79" s="36"/>
      <c r="C79" s="28"/>
      <c r="D79" s="28"/>
      <c r="E79" s="28"/>
      <c r="F79" s="28"/>
      <c r="G79" s="28"/>
      <c r="H79" s="36"/>
      <c r="I79" s="36"/>
      <c r="J79" s="36"/>
      <c r="K79" s="36"/>
      <c r="L79" s="36"/>
      <c r="M79" s="36"/>
      <c r="N79" s="36"/>
    </row>
    <row r="80" spans="1:14" ht="12.75" customHeight="1" x14ac:dyDescent="0.3">
      <c r="A80" s="70"/>
      <c r="B80" s="36"/>
      <c r="C80" s="28"/>
      <c r="D80" s="28"/>
      <c r="E80" s="28"/>
      <c r="F80" s="28"/>
      <c r="G80" s="28"/>
      <c r="H80" s="36"/>
      <c r="I80" s="36"/>
      <c r="J80" s="36"/>
      <c r="K80" s="36"/>
      <c r="L80" s="36"/>
      <c r="M80" s="36"/>
      <c r="N80" s="36"/>
    </row>
    <row r="81" spans="1:14" ht="12.75" customHeight="1" x14ac:dyDescent="0.3">
      <c r="A81" s="70"/>
      <c r="B81" s="36"/>
      <c r="C81" s="28"/>
      <c r="D81" s="28"/>
      <c r="E81" s="28"/>
      <c r="F81" s="28"/>
      <c r="G81" s="28"/>
      <c r="H81" s="36"/>
      <c r="I81" s="36"/>
      <c r="J81" s="36"/>
      <c r="K81" s="36"/>
      <c r="L81" s="36"/>
      <c r="M81" s="36"/>
      <c r="N81" s="36"/>
    </row>
    <row r="82" spans="1:14" ht="12.75" customHeight="1" x14ac:dyDescent="0.3">
      <c r="A82" s="70"/>
      <c r="B82" s="36"/>
      <c r="C82" s="28"/>
      <c r="D82" s="28"/>
      <c r="E82" s="28"/>
      <c r="F82" s="28"/>
      <c r="G82" s="28"/>
      <c r="H82" s="36"/>
      <c r="I82" s="36"/>
      <c r="J82" s="36"/>
      <c r="K82" s="36"/>
      <c r="L82" s="36"/>
      <c r="M82" s="36"/>
      <c r="N82" s="36"/>
    </row>
    <row r="83" spans="1:14" ht="12.75" customHeight="1" x14ac:dyDescent="0.3">
      <c r="A83" s="70"/>
      <c r="B83" s="36"/>
      <c r="C83" s="28"/>
      <c r="D83" s="28"/>
      <c r="E83" s="28"/>
      <c r="F83" s="28"/>
      <c r="G83" s="28"/>
      <c r="H83" s="36"/>
      <c r="I83" s="36"/>
      <c r="J83" s="36"/>
      <c r="K83" s="36"/>
      <c r="L83" s="36"/>
      <c r="M83" s="36"/>
      <c r="N83" s="36"/>
    </row>
    <row r="84" spans="1:14" ht="12.75" customHeight="1" x14ac:dyDescent="0.3">
      <c r="A84" s="70"/>
      <c r="B84" s="36"/>
      <c r="C84" s="28"/>
      <c r="D84" s="28"/>
      <c r="E84" s="28"/>
      <c r="F84" s="28"/>
      <c r="G84" s="28"/>
      <c r="H84" s="36"/>
      <c r="I84" s="36"/>
      <c r="J84" s="36"/>
      <c r="K84" s="36"/>
      <c r="L84" s="36"/>
      <c r="M84" s="36"/>
      <c r="N84" s="36"/>
    </row>
    <row r="85" spans="1:14" ht="12.75" customHeight="1" x14ac:dyDescent="0.3">
      <c r="A85" s="70"/>
      <c r="B85" s="36"/>
      <c r="C85" s="28"/>
      <c r="D85" s="28"/>
      <c r="E85" s="28"/>
      <c r="F85" s="28"/>
      <c r="G85" s="28"/>
      <c r="H85" s="36"/>
      <c r="I85" s="36"/>
      <c r="J85" s="36"/>
      <c r="K85" s="36"/>
      <c r="L85" s="36"/>
      <c r="M85" s="36"/>
      <c r="N85" s="36"/>
    </row>
    <row r="86" spans="1:14" ht="12.75" customHeight="1" x14ac:dyDescent="0.3">
      <c r="A86" s="70"/>
      <c r="B86" s="36"/>
      <c r="C86" s="28"/>
      <c r="D86" s="28"/>
      <c r="E86" s="28"/>
      <c r="F86" s="28"/>
      <c r="G86" s="28"/>
      <c r="H86" s="36"/>
      <c r="I86" s="36"/>
      <c r="J86" s="36"/>
      <c r="K86" s="36"/>
      <c r="L86" s="36"/>
      <c r="M86" s="36"/>
      <c r="N86" s="36"/>
    </row>
    <row r="87" spans="1:14" ht="12.75" customHeight="1" x14ac:dyDescent="0.3">
      <c r="A87" s="70"/>
      <c r="B87" s="36"/>
      <c r="C87" s="28"/>
      <c r="D87" s="28"/>
      <c r="E87" s="28"/>
      <c r="F87" s="28"/>
      <c r="G87" s="28"/>
      <c r="H87" s="36"/>
      <c r="I87" s="36"/>
      <c r="J87" s="36"/>
      <c r="K87" s="36"/>
      <c r="L87" s="36"/>
      <c r="M87" s="36"/>
      <c r="N87" s="36"/>
    </row>
    <row r="88" spans="1:14" ht="12.75" customHeight="1" x14ac:dyDescent="0.3">
      <c r="A88" s="70"/>
      <c r="B88" s="36"/>
      <c r="C88" s="28"/>
      <c r="D88" s="28"/>
      <c r="E88" s="28"/>
      <c r="F88" s="28"/>
      <c r="G88" s="28"/>
      <c r="H88" s="36"/>
      <c r="I88" s="36"/>
      <c r="J88" s="36"/>
      <c r="K88" s="36"/>
      <c r="L88" s="36"/>
      <c r="M88" s="36"/>
      <c r="N88" s="36"/>
    </row>
    <row r="89" spans="1:14" ht="12.75" customHeight="1" x14ac:dyDescent="0.3">
      <c r="A89" s="70"/>
      <c r="B89" s="36"/>
      <c r="C89" s="28"/>
      <c r="D89" s="28"/>
      <c r="E89" s="28"/>
      <c r="F89" s="28"/>
      <c r="G89" s="28"/>
      <c r="H89" s="36"/>
      <c r="I89" s="36"/>
      <c r="J89" s="36"/>
      <c r="K89" s="36"/>
      <c r="L89" s="36"/>
      <c r="M89" s="36"/>
      <c r="N89" s="36"/>
    </row>
    <row r="90" spans="1:14" ht="12.75" customHeight="1" x14ac:dyDescent="0.3">
      <c r="A90" s="70"/>
      <c r="B90" s="36"/>
      <c r="C90" s="28"/>
      <c r="D90" s="28"/>
      <c r="E90" s="28"/>
      <c r="F90" s="28"/>
      <c r="G90" s="28"/>
      <c r="H90" s="36"/>
      <c r="I90" s="36"/>
      <c r="J90" s="36"/>
      <c r="K90" s="36"/>
      <c r="L90" s="36"/>
      <c r="M90" s="36"/>
      <c r="N90" s="36"/>
    </row>
    <row r="91" spans="1:14" ht="12.75" customHeight="1" x14ac:dyDescent="0.3">
      <c r="A91" s="70"/>
      <c r="B91" s="36"/>
      <c r="C91" s="28"/>
      <c r="D91" s="28"/>
      <c r="E91" s="28"/>
      <c r="F91" s="28"/>
      <c r="G91" s="28"/>
      <c r="H91" s="36"/>
      <c r="I91" s="36"/>
      <c r="J91" s="36"/>
      <c r="K91" s="36"/>
      <c r="L91" s="36"/>
      <c r="M91" s="36"/>
      <c r="N91" s="36"/>
    </row>
    <row r="92" spans="1:14" ht="12.75" customHeight="1" x14ac:dyDescent="0.3">
      <c r="A92" s="70"/>
      <c r="B92" s="36"/>
      <c r="C92" s="28"/>
      <c r="D92" s="28"/>
      <c r="E92" s="28"/>
      <c r="F92" s="28"/>
      <c r="G92" s="28"/>
      <c r="H92" s="36"/>
      <c r="I92" s="36"/>
      <c r="J92" s="36"/>
      <c r="K92" s="36"/>
      <c r="L92" s="36"/>
      <c r="M92" s="36"/>
      <c r="N92" s="36"/>
    </row>
    <row r="93" spans="1:14" ht="12.75" customHeight="1" x14ac:dyDescent="0.3">
      <c r="A93" s="70"/>
      <c r="B93" s="36"/>
      <c r="C93" s="28"/>
      <c r="D93" s="28"/>
      <c r="E93" s="28"/>
      <c r="F93" s="28"/>
      <c r="G93" s="28"/>
      <c r="H93" s="36"/>
      <c r="I93" s="36"/>
      <c r="J93" s="36"/>
      <c r="K93" s="36"/>
      <c r="L93" s="36"/>
      <c r="M93" s="36"/>
      <c r="N93" s="36"/>
    </row>
    <row r="94" spans="1:14" ht="12.75" customHeight="1" x14ac:dyDescent="0.3">
      <c r="A94" s="70"/>
      <c r="B94" s="36"/>
      <c r="C94" s="28"/>
      <c r="D94" s="28"/>
      <c r="E94" s="28"/>
      <c r="F94" s="28"/>
      <c r="G94" s="28"/>
      <c r="H94" s="36"/>
      <c r="I94" s="36"/>
      <c r="J94" s="36"/>
      <c r="K94" s="36"/>
      <c r="L94" s="36"/>
      <c r="M94" s="36"/>
      <c r="N94" s="36"/>
    </row>
    <row r="95" spans="1:14" ht="12.75" customHeight="1" x14ac:dyDescent="0.3">
      <c r="A95" s="70"/>
      <c r="B95" s="36"/>
      <c r="C95" s="28"/>
      <c r="D95" s="28"/>
      <c r="E95" s="28"/>
      <c r="F95" s="28"/>
      <c r="G95" s="28"/>
      <c r="H95" s="36"/>
      <c r="I95" s="36"/>
      <c r="J95" s="36"/>
      <c r="K95" s="36"/>
      <c r="L95" s="36"/>
      <c r="M95" s="36"/>
      <c r="N95" s="36"/>
    </row>
    <row r="96" spans="1:14" ht="12.75" customHeight="1" x14ac:dyDescent="0.3">
      <c r="A96" s="70"/>
      <c r="B96" s="36"/>
      <c r="C96" s="28"/>
      <c r="D96" s="28"/>
      <c r="E96" s="28"/>
      <c r="F96" s="28"/>
      <c r="G96" s="28"/>
      <c r="H96" s="36"/>
      <c r="I96" s="36"/>
      <c r="J96" s="36"/>
      <c r="K96" s="36"/>
      <c r="L96" s="36"/>
      <c r="M96" s="36"/>
      <c r="N96" s="36"/>
    </row>
    <row r="97" spans="1:14" ht="12.75" customHeight="1" x14ac:dyDescent="0.3">
      <c r="A97" s="70"/>
      <c r="B97" s="36"/>
      <c r="C97" s="28"/>
      <c r="D97" s="28"/>
      <c r="E97" s="28"/>
      <c r="F97" s="28"/>
      <c r="G97" s="28"/>
      <c r="H97" s="36"/>
      <c r="I97" s="36"/>
      <c r="J97" s="36"/>
      <c r="K97" s="36"/>
      <c r="L97" s="36"/>
      <c r="M97" s="36"/>
      <c r="N97" s="36"/>
    </row>
    <row r="98" spans="1:14" ht="12.75" customHeight="1" x14ac:dyDescent="0.3">
      <c r="A98" s="70"/>
      <c r="B98" s="36"/>
      <c r="C98" s="28"/>
      <c r="D98" s="28"/>
      <c r="E98" s="28"/>
      <c r="F98" s="28"/>
      <c r="G98" s="28"/>
      <c r="H98" s="36"/>
      <c r="I98" s="36"/>
      <c r="J98" s="36"/>
      <c r="K98" s="36"/>
      <c r="L98" s="36"/>
      <c r="M98" s="36"/>
      <c r="N98" s="36"/>
    </row>
    <row r="99" spans="1:14" ht="12.75" customHeight="1" x14ac:dyDescent="0.3">
      <c r="A99" s="70"/>
      <c r="B99" s="36"/>
      <c r="C99" s="28"/>
      <c r="D99" s="28"/>
      <c r="E99" s="28"/>
      <c r="F99" s="28"/>
      <c r="G99" s="28"/>
      <c r="H99" s="36"/>
      <c r="I99" s="36"/>
      <c r="J99" s="36"/>
      <c r="K99" s="36"/>
      <c r="L99" s="36"/>
      <c r="M99" s="36"/>
      <c r="N99" s="36"/>
    </row>
    <row r="100" spans="1:14" ht="12.75" customHeight="1" x14ac:dyDescent="0.3">
      <c r="A100" s="70"/>
      <c r="B100" s="36"/>
      <c r="C100" s="28"/>
      <c r="D100" s="28"/>
      <c r="E100" s="28"/>
      <c r="F100" s="28"/>
      <c r="G100" s="28"/>
      <c r="H100" s="36"/>
      <c r="I100" s="36"/>
      <c r="J100" s="36"/>
      <c r="K100" s="36"/>
      <c r="L100" s="36"/>
      <c r="M100" s="36"/>
      <c r="N100" s="36"/>
    </row>
  </sheetData>
  <mergeCells count="2">
    <mergeCell ref="B1:G1"/>
    <mergeCell ref="F2:G2"/>
  </mergeCells>
  <pageMargins left="1.45" right="0.7" top="0.5" bottom="0.5" header="0" footer="0"/>
  <pageSetup orientation="portrait"/>
  <rowBreaks count="1" manualBreakCount="1">
    <brk id="5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4.296875" defaultRowHeight="15" customHeight="1" x14ac:dyDescent="0.3"/>
  <cols>
    <col min="1" max="1" width="36" customWidth="1"/>
    <col min="2" max="2" width="10.796875" customWidth="1"/>
    <col min="3" max="11" width="9" customWidth="1"/>
  </cols>
  <sheetData>
    <row r="1" spans="1:11" ht="12.75" customHeight="1" x14ac:dyDescent="0.3">
      <c r="A1" s="597" t="s">
        <v>955</v>
      </c>
      <c r="B1" s="434"/>
      <c r="C1" s="434"/>
      <c r="D1" s="434"/>
      <c r="E1" s="434"/>
      <c r="F1" s="434"/>
      <c r="G1" s="75"/>
      <c r="H1" s="75"/>
      <c r="I1" s="75"/>
      <c r="J1" s="75"/>
      <c r="K1" s="75"/>
    </row>
    <row r="2" spans="1:11" ht="12.75" customHeight="1" x14ac:dyDescent="0.3">
      <c r="A2" s="75"/>
      <c r="B2" s="75"/>
      <c r="C2" s="75"/>
      <c r="D2" s="75" t="s">
        <v>956</v>
      </c>
      <c r="E2" s="75"/>
      <c r="F2" s="75"/>
      <c r="G2" s="75"/>
      <c r="H2" s="75"/>
      <c r="I2" s="75"/>
      <c r="J2" s="75"/>
      <c r="K2" s="75"/>
    </row>
    <row r="3" spans="1:11" ht="12.75" customHeight="1" x14ac:dyDescent="0.3">
      <c r="A3" s="76" t="s">
        <v>239</v>
      </c>
      <c r="B3" s="77" t="s">
        <v>941</v>
      </c>
      <c r="C3" s="77" t="s">
        <v>942</v>
      </c>
      <c r="D3" s="77" t="s">
        <v>943</v>
      </c>
      <c r="E3" s="77" t="s">
        <v>944</v>
      </c>
      <c r="F3" s="77" t="s">
        <v>945</v>
      </c>
      <c r="G3" s="75"/>
      <c r="H3" s="75"/>
      <c r="I3" s="75"/>
      <c r="J3" s="75"/>
      <c r="K3" s="75"/>
    </row>
    <row r="4" spans="1:11" ht="15" customHeight="1" x14ac:dyDescent="0.3">
      <c r="A4" s="78" t="s">
        <v>191</v>
      </c>
      <c r="B4" s="79">
        <v>17.739999999999998</v>
      </c>
      <c r="C4" s="79">
        <v>15.53</v>
      </c>
      <c r="D4" s="79">
        <v>87.5</v>
      </c>
      <c r="E4" s="79">
        <v>10.43</v>
      </c>
      <c r="F4" s="79">
        <v>58.8</v>
      </c>
      <c r="G4" s="75"/>
      <c r="H4" s="75"/>
      <c r="I4" s="75"/>
      <c r="J4" s="75"/>
      <c r="K4" s="75"/>
    </row>
    <row r="5" spans="1:11" ht="15" customHeight="1" x14ac:dyDescent="0.3">
      <c r="A5" s="78" t="s">
        <v>192</v>
      </c>
      <c r="B5" s="79">
        <v>1.46</v>
      </c>
      <c r="C5" s="79">
        <v>1.01</v>
      </c>
      <c r="D5" s="79">
        <v>69.3</v>
      </c>
      <c r="E5" s="79">
        <v>0.94</v>
      </c>
      <c r="F5" s="79">
        <v>64.5</v>
      </c>
      <c r="G5" s="75"/>
      <c r="H5" s="75"/>
      <c r="I5" s="75"/>
      <c r="J5" s="75"/>
      <c r="K5" s="75"/>
    </row>
    <row r="6" spans="1:11" ht="15" customHeight="1" x14ac:dyDescent="0.3">
      <c r="A6" s="78" t="s">
        <v>6</v>
      </c>
      <c r="B6" s="79">
        <v>20.89</v>
      </c>
      <c r="C6" s="79">
        <v>16.18</v>
      </c>
      <c r="D6" s="79">
        <v>77.400000000000006</v>
      </c>
      <c r="E6" s="79">
        <v>12.2</v>
      </c>
      <c r="F6" s="79">
        <v>58.4</v>
      </c>
      <c r="G6" s="75"/>
      <c r="H6" s="75"/>
      <c r="I6" s="75"/>
      <c r="J6" s="75"/>
      <c r="K6" s="75"/>
    </row>
    <row r="7" spans="1:11" ht="15" customHeight="1" x14ac:dyDescent="0.3">
      <c r="A7" s="78" t="s">
        <v>7</v>
      </c>
      <c r="B7" s="79">
        <v>66.290000000000006</v>
      </c>
      <c r="C7" s="79">
        <v>54.92</v>
      </c>
      <c r="D7" s="79">
        <v>82.8</v>
      </c>
      <c r="E7" s="79">
        <v>33.21</v>
      </c>
      <c r="F7" s="79">
        <v>50.1</v>
      </c>
      <c r="G7" s="75"/>
      <c r="H7" s="75"/>
      <c r="I7" s="75"/>
      <c r="J7" s="75"/>
      <c r="K7" s="75"/>
    </row>
    <row r="8" spans="1:11" ht="15" customHeight="1" x14ac:dyDescent="0.3">
      <c r="A8" s="78" t="s">
        <v>8</v>
      </c>
      <c r="B8" s="79">
        <v>14.13</v>
      </c>
      <c r="C8" s="79">
        <v>10.57</v>
      </c>
      <c r="D8" s="79">
        <v>74.8</v>
      </c>
      <c r="E8" s="79">
        <v>5.85</v>
      </c>
      <c r="F8" s="79">
        <v>41.4</v>
      </c>
      <c r="G8" s="75"/>
      <c r="H8" s="75"/>
      <c r="I8" s="75"/>
      <c r="J8" s="75"/>
      <c r="K8" s="75"/>
    </row>
    <row r="9" spans="1:11" ht="15" customHeight="1" x14ac:dyDescent="0.3">
      <c r="A9" s="78" t="s">
        <v>9</v>
      </c>
      <c r="B9" s="79">
        <v>20.29</v>
      </c>
      <c r="C9" s="79">
        <v>15.96</v>
      </c>
      <c r="D9" s="79">
        <v>78.599999999999994</v>
      </c>
      <c r="E9" s="79">
        <v>10.93</v>
      </c>
      <c r="F9" s="79">
        <v>53.8</v>
      </c>
      <c r="G9" s="75"/>
      <c r="H9" s="75"/>
      <c r="I9" s="75"/>
      <c r="J9" s="75"/>
      <c r="K9" s="75"/>
    </row>
    <row r="10" spans="1:11" ht="15" customHeight="1" x14ac:dyDescent="0.3">
      <c r="A10" s="78" t="s">
        <v>10</v>
      </c>
      <c r="B10" s="79">
        <v>40.770000000000003</v>
      </c>
      <c r="C10" s="79">
        <v>37.07</v>
      </c>
      <c r="D10" s="79">
        <v>90.9</v>
      </c>
      <c r="E10" s="79">
        <v>26.12</v>
      </c>
      <c r="F10" s="79">
        <v>64.099999999999994</v>
      </c>
      <c r="G10" s="75"/>
      <c r="H10" s="75"/>
      <c r="I10" s="75"/>
      <c r="J10" s="75"/>
      <c r="K10" s="75"/>
    </row>
    <row r="11" spans="1:11" ht="15" customHeight="1" x14ac:dyDescent="0.3">
      <c r="A11" s="78" t="s">
        <v>193</v>
      </c>
      <c r="B11" s="79">
        <v>4.05</v>
      </c>
      <c r="C11" s="79">
        <v>2.86</v>
      </c>
      <c r="D11" s="79">
        <v>70.5</v>
      </c>
      <c r="E11" s="79">
        <v>2.06</v>
      </c>
      <c r="F11" s="79">
        <v>50.8</v>
      </c>
      <c r="G11" s="75"/>
      <c r="H11" s="75"/>
      <c r="I11" s="75"/>
      <c r="J11" s="75"/>
      <c r="K11" s="75"/>
    </row>
    <row r="12" spans="1:11" ht="15" customHeight="1" x14ac:dyDescent="0.3">
      <c r="A12" s="78" t="s">
        <v>194</v>
      </c>
      <c r="B12" s="79">
        <v>3.59</v>
      </c>
      <c r="C12" s="79">
        <v>3.22</v>
      </c>
      <c r="D12" s="79">
        <v>89.9</v>
      </c>
      <c r="E12" s="79">
        <v>2.0699999999999998</v>
      </c>
      <c r="F12" s="79">
        <v>57.6</v>
      </c>
      <c r="G12" s="75"/>
      <c r="H12" s="75"/>
      <c r="I12" s="75"/>
      <c r="J12" s="75"/>
      <c r="K12" s="75"/>
    </row>
    <row r="13" spans="1:11" ht="15" customHeight="1" x14ac:dyDescent="0.3">
      <c r="A13" s="78" t="s">
        <v>252</v>
      </c>
      <c r="B13" s="79">
        <v>4.67</v>
      </c>
      <c r="C13" s="79">
        <v>3.31</v>
      </c>
      <c r="D13" s="79">
        <v>70.900000000000006</v>
      </c>
      <c r="E13" s="79">
        <v>2.4300000000000002</v>
      </c>
      <c r="F13" s="79">
        <v>52</v>
      </c>
      <c r="G13" s="75"/>
      <c r="H13" s="75"/>
      <c r="I13" s="75"/>
      <c r="J13" s="75"/>
      <c r="K13" s="75"/>
    </row>
    <row r="14" spans="1:11" ht="15" customHeight="1" x14ac:dyDescent="0.3">
      <c r="A14" s="78" t="s">
        <v>11</v>
      </c>
      <c r="B14" s="79">
        <v>1.79</v>
      </c>
      <c r="C14" s="79">
        <v>1.38</v>
      </c>
      <c r="D14" s="79">
        <v>77.099999999999994</v>
      </c>
      <c r="E14" s="79">
        <v>0.73</v>
      </c>
      <c r="F14" s="79">
        <v>41</v>
      </c>
      <c r="G14" s="75"/>
      <c r="H14" s="75"/>
      <c r="I14" s="75"/>
      <c r="J14" s="75"/>
      <c r="K14" s="75"/>
    </row>
    <row r="15" spans="1:11" ht="15" customHeight="1" x14ac:dyDescent="0.3">
      <c r="A15" s="78" t="s">
        <v>12</v>
      </c>
      <c r="B15" s="79">
        <v>1.91</v>
      </c>
      <c r="C15" s="79">
        <v>1.47</v>
      </c>
      <c r="D15" s="79">
        <v>77</v>
      </c>
      <c r="E15" s="79">
        <v>0.8</v>
      </c>
      <c r="F15" s="79">
        <v>42</v>
      </c>
      <c r="G15" s="75"/>
      <c r="H15" s="75"/>
      <c r="I15" s="75"/>
      <c r="J15" s="75"/>
      <c r="K15" s="75"/>
    </row>
    <row r="16" spans="1:11" ht="15" customHeight="1" x14ac:dyDescent="0.3">
      <c r="A16" s="78" t="s">
        <v>195</v>
      </c>
      <c r="B16" s="79">
        <v>4.3099999999999996</v>
      </c>
      <c r="C16" s="79">
        <v>2.92</v>
      </c>
      <c r="D16" s="79">
        <v>67.8</v>
      </c>
      <c r="E16" s="79">
        <v>2.62</v>
      </c>
      <c r="F16" s="79">
        <v>60.9</v>
      </c>
      <c r="G16" s="75"/>
      <c r="H16" s="75"/>
      <c r="I16" s="75"/>
      <c r="J16" s="75"/>
      <c r="K16" s="75"/>
    </row>
    <row r="17" spans="1:11" ht="15" customHeight="1" x14ac:dyDescent="0.3">
      <c r="A17" s="78" t="s">
        <v>196</v>
      </c>
      <c r="B17" s="79">
        <v>0.94</v>
      </c>
      <c r="C17" s="79">
        <v>0.81</v>
      </c>
      <c r="D17" s="79">
        <v>85.8</v>
      </c>
      <c r="E17" s="79">
        <v>0.62</v>
      </c>
      <c r="F17" s="79">
        <v>66.099999999999994</v>
      </c>
      <c r="G17" s="75"/>
      <c r="H17" s="75"/>
      <c r="I17" s="75"/>
      <c r="J17" s="75"/>
      <c r="K17" s="75"/>
    </row>
    <row r="18" spans="1:11" ht="15" customHeight="1" x14ac:dyDescent="0.3">
      <c r="A18" s="78" t="s">
        <v>13</v>
      </c>
      <c r="B18" s="79">
        <v>28.07</v>
      </c>
      <c r="C18" s="79">
        <v>25.99</v>
      </c>
      <c r="D18" s="79">
        <v>92.6</v>
      </c>
      <c r="E18" s="79">
        <v>19.03</v>
      </c>
      <c r="F18" s="79">
        <v>67.8</v>
      </c>
      <c r="G18" s="75"/>
      <c r="H18" s="75"/>
      <c r="I18" s="75"/>
      <c r="J18" s="75"/>
      <c r="K18" s="75"/>
    </row>
    <row r="19" spans="1:11" ht="15" customHeight="1" x14ac:dyDescent="0.3">
      <c r="A19" s="78" t="s">
        <v>14</v>
      </c>
      <c r="B19" s="79">
        <v>214.91</v>
      </c>
      <c r="C19" s="79">
        <v>173.98</v>
      </c>
      <c r="D19" s="79">
        <v>81</v>
      </c>
      <c r="E19" s="79">
        <v>88.35</v>
      </c>
      <c r="F19" s="79">
        <v>41.1</v>
      </c>
      <c r="G19" s="75"/>
      <c r="H19" s="75"/>
      <c r="I19" s="75"/>
      <c r="J19" s="75"/>
      <c r="K19" s="75"/>
    </row>
    <row r="20" spans="1:11" ht="15" customHeight="1" x14ac:dyDescent="0.3">
      <c r="A20" s="78" t="s">
        <v>197</v>
      </c>
      <c r="B20" s="79">
        <v>3.95</v>
      </c>
      <c r="C20" s="79">
        <v>3.28</v>
      </c>
      <c r="D20" s="79">
        <v>83.2</v>
      </c>
      <c r="E20" s="79">
        <v>2.34</v>
      </c>
      <c r="F20" s="79">
        <v>59.4</v>
      </c>
      <c r="G20" s="75"/>
      <c r="H20" s="75"/>
      <c r="I20" s="75"/>
      <c r="J20" s="75"/>
      <c r="K20" s="75"/>
    </row>
    <row r="21" spans="1:11" ht="15" customHeight="1" x14ac:dyDescent="0.3">
      <c r="A21" s="78" t="s">
        <v>15</v>
      </c>
      <c r="B21" s="79">
        <v>11.26</v>
      </c>
      <c r="C21" s="79">
        <v>9.08</v>
      </c>
      <c r="D21" s="79">
        <v>80.599999999999994</v>
      </c>
      <c r="E21" s="79">
        <v>3.11</v>
      </c>
      <c r="F21" s="79">
        <v>27.6</v>
      </c>
      <c r="G21" s="75"/>
      <c r="H21" s="75"/>
      <c r="I21" s="75"/>
      <c r="J21" s="75"/>
      <c r="K21" s="75"/>
    </row>
    <row r="22" spans="1:11" ht="15" customHeight="1" x14ac:dyDescent="0.3">
      <c r="A22" s="78" t="s">
        <v>16</v>
      </c>
      <c r="B22" s="79">
        <v>25.71</v>
      </c>
      <c r="C22" s="79">
        <v>20.68</v>
      </c>
      <c r="D22" s="79">
        <v>80.400000000000006</v>
      </c>
      <c r="E22" s="79">
        <v>9.66</v>
      </c>
      <c r="F22" s="79">
        <v>37.6</v>
      </c>
      <c r="G22" s="75"/>
      <c r="H22" s="75"/>
      <c r="I22" s="75"/>
      <c r="J22" s="75"/>
      <c r="K22" s="75"/>
    </row>
    <row r="23" spans="1:11" ht="15" customHeight="1" x14ac:dyDescent="0.3">
      <c r="A23" s="78" t="s">
        <v>199</v>
      </c>
      <c r="B23" s="79">
        <v>0.57999999999999996</v>
      </c>
      <c r="C23" s="79">
        <v>0.42</v>
      </c>
      <c r="D23" s="79">
        <v>71.3</v>
      </c>
      <c r="E23" s="79">
        <v>0.32</v>
      </c>
      <c r="F23" s="79">
        <v>55.6</v>
      </c>
      <c r="G23" s="75"/>
      <c r="H23" s="75"/>
      <c r="I23" s="75"/>
      <c r="J23" s="75"/>
      <c r="K23" s="75"/>
    </row>
    <row r="24" spans="1:11" ht="15" customHeight="1" x14ac:dyDescent="0.3">
      <c r="A24" s="78" t="s">
        <v>200</v>
      </c>
      <c r="B24" s="79">
        <v>2.44</v>
      </c>
      <c r="C24" s="79">
        <v>1.88</v>
      </c>
      <c r="D24" s="79">
        <v>77.099999999999994</v>
      </c>
      <c r="E24" s="79">
        <v>1.63</v>
      </c>
      <c r="F24" s="79">
        <v>66.900000000000006</v>
      </c>
      <c r="G24" s="75"/>
      <c r="H24" s="75"/>
      <c r="I24" s="75"/>
      <c r="J24" s="75"/>
      <c r="K24" s="75"/>
    </row>
    <row r="25" spans="1:11" ht="15" customHeight="1" x14ac:dyDescent="0.3">
      <c r="A25" s="78" t="s">
        <v>947</v>
      </c>
      <c r="B25" s="79">
        <v>7.22</v>
      </c>
      <c r="C25" s="79">
        <v>7.22</v>
      </c>
      <c r="D25" s="79">
        <v>100</v>
      </c>
      <c r="E25" s="79">
        <v>7.22</v>
      </c>
      <c r="F25" s="79">
        <v>100</v>
      </c>
      <c r="G25" s="75"/>
      <c r="H25" s="75"/>
      <c r="I25" s="75"/>
      <c r="J25" s="75"/>
      <c r="K25" s="75"/>
    </row>
    <row r="26" spans="1:11" ht="15" customHeight="1" x14ac:dyDescent="0.3">
      <c r="A26" s="78" t="s">
        <v>247</v>
      </c>
      <c r="B26" s="79">
        <v>6.09</v>
      </c>
      <c r="C26" s="79">
        <v>4.16</v>
      </c>
      <c r="D26" s="79">
        <v>68.3</v>
      </c>
      <c r="E26" s="79">
        <v>4</v>
      </c>
      <c r="F26" s="79">
        <v>65.7</v>
      </c>
      <c r="G26" s="75"/>
      <c r="H26" s="75"/>
      <c r="I26" s="75"/>
      <c r="J26" s="75"/>
      <c r="K26" s="75"/>
    </row>
    <row r="27" spans="1:11" ht="15" customHeight="1" x14ac:dyDescent="0.3">
      <c r="A27" s="78" t="s">
        <v>19</v>
      </c>
      <c r="B27" s="79">
        <v>4.16</v>
      </c>
      <c r="C27" s="79">
        <v>2.34</v>
      </c>
      <c r="D27" s="79">
        <v>56.2</v>
      </c>
      <c r="E27" s="79">
        <v>1.82</v>
      </c>
      <c r="F27" s="79">
        <v>43.7</v>
      </c>
      <c r="G27" s="75"/>
      <c r="H27" s="75"/>
      <c r="I27" s="75"/>
      <c r="J27" s="75"/>
      <c r="K27" s="75"/>
    </row>
    <row r="28" spans="1:11" ht="15" customHeight="1" x14ac:dyDescent="0.3">
      <c r="A28" s="78" t="s">
        <v>248</v>
      </c>
      <c r="B28" s="79">
        <v>0.04</v>
      </c>
      <c r="C28" s="79">
        <v>0.02</v>
      </c>
      <c r="D28" s="79">
        <v>63.3</v>
      </c>
      <c r="E28" s="79">
        <v>0.01</v>
      </c>
      <c r="F28" s="79">
        <v>15</v>
      </c>
      <c r="G28" s="75"/>
      <c r="H28" s="75"/>
      <c r="I28" s="75"/>
      <c r="J28" s="75"/>
      <c r="K28" s="75"/>
    </row>
    <row r="29" spans="1:11" ht="15" customHeight="1" x14ac:dyDescent="0.3">
      <c r="A29" s="78" t="s">
        <v>949</v>
      </c>
      <c r="B29" s="79">
        <v>0.36</v>
      </c>
      <c r="C29" s="79">
        <v>0.21</v>
      </c>
      <c r="D29" s="79">
        <v>57.4</v>
      </c>
      <c r="E29" s="79">
        <v>0.19</v>
      </c>
      <c r="F29" s="79">
        <v>52.9</v>
      </c>
      <c r="G29" s="75"/>
      <c r="H29" s="75"/>
      <c r="I29" s="75"/>
      <c r="J29" s="75"/>
      <c r="K29" s="75"/>
    </row>
    <row r="30" spans="1:11" ht="15" customHeight="1" x14ac:dyDescent="0.3">
      <c r="A30" s="78" t="s">
        <v>950</v>
      </c>
      <c r="B30" s="79">
        <v>0.01</v>
      </c>
      <c r="C30" s="79">
        <v>0</v>
      </c>
      <c r="D30" s="79">
        <v>56.6</v>
      </c>
      <c r="E30" s="79">
        <v>0</v>
      </c>
      <c r="F30" s="79">
        <v>46.2</v>
      </c>
      <c r="G30" s="75"/>
      <c r="H30" s="75"/>
      <c r="I30" s="75"/>
      <c r="J30" s="75"/>
      <c r="K30" s="75"/>
    </row>
    <row r="31" spans="1:11" ht="15" customHeight="1" x14ac:dyDescent="0.3">
      <c r="A31" s="78" t="s">
        <v>249</v>
      </c>
      <c r="B31" s="79">
        <v>0.28999999999999998</v>
      </c>
      <c r="C31" s="79">
        <v>0.23</v>
      </c>
      <c r="D31" s="79">
        <v>79.3</v>
      </c>
      <c r="E31" s="79">
        <v>0.18</v>
      </c>
      <c r="F31" s="79">
        <v>61.3</v>
      </c>
      <c r="G31" s="75"/>
      <c r="H31" s="75"/>
      <c r="I31" s="75"/>
      <c r="J31" s="75"/>
      <c r="K31" s="75"/>
    </row>
    <row r="32" spans="1:11" ht="15" customHeight="1" x14ac:dyDescent="0.3">
      <c r="A32" s="78" t="s">
        <v>250</v>
      </c>
      <c r="B32" s="79">
        <v>6.77</v>
      </c>
      <c r="C32" s="79">
        <v>4.76</v>
      </c>
      <c r="D32" s="79">
        <v>70.400000000000006</v>
      </c>
      <c r="E32" s="79">
        <v>4.62</v>
      </c>
      <c r="F32" s="79">
        <v>68.2</v>
      </c>
      <c r="G32" s="75"/>
      <c r="H32" s="75"/>
      <c r="I32" s="75"/>
      <c r="J32" s="75"/>
      <c r="K32" s="75"/>
    </row>
    <row r="33" spans="1:11" ht="15" customHeight="1" x14ac:dyDescent="0.3">
      <c r="A33" s="78" t="s">
        <v>251</v>
      </c>
      <c r="B33" s="79">
        <v>7.48</v>
      </c>
      <c r="C33" s="79">
        <v>5.14</v>
      </c>
      <c r="D33" s="79">
        <v>68.7</v>
      </c>
      <c r="E33" s="79">
        <v>4.82</v>
      </c>
      <c r="F33" s="79">
        <v>64.5</v>
      </c>
      <c r="G33" s="75"/>
      <c r="H33" s="75"/>
      <c r="I33" s="75"/>
      <c r="J33" s="75"/>
      <c r="K33" s="75"/>
    </row>
    <row r="34" spans="1:11" ht="15" customHeight="1" x14ac:dyDescent="0.3">
      <c r="A34" s="78" t="s">
        <v>951</v>
      </c>
      <c r="B34" s="79">
        <v>2.0299999999999998</v>
      </c>
      <c r="C34" s="79">
        <v>1.86</v>
      </c>
      <c r="D34" s="79">
        <v>91.4</v>
      </c>
      <c r="E34" s="79">
        <v>1.84</v>
      </c>
      <c r="F34" s="79">
        <v>90.7</v>
      </c>
      <c r="G34" s="75"/>
      <c r="H34" s="75"/>
      <c r="I34" s="75"/>
      <c r="J34" s="75"/>
      <c r="K34" s="75"/>
    </row>
    <row r="35" spans="1:11" ht="15" customHeight="1" x14ac:dyDescent="0.3">
      <c r="A35" s="78" t="s">
        <v>253</v>
      </c>
      <c r="B35" s="79">
        <v>1.07</v>
      </c>
      <c r="C35" s="79">
        <v>0.94</v>
      </c>
      <c r="D35" s="79">
        <v>87.3</v>
      </c>
      <c r="E35" s="79">
        <v>0.94</v>
      </c>
      <c r="F35" s="79">
        <v>87.3</v>
      </c>
      <c r="G35" s="75"/>
      <c r="H35" s="75"/>
      <c r="I35" s="75"/>
      <c r="J35" s="75"/>
      <c r="K35" s="75"/>
    </row>
    <row r="36" spans="1:11" ht="15" customHeight="1" x14ac:dyDescent="0.3">
      <c r="A36" s="78" t="s">
        <v>254</v>
      </c>
      <c r="B36" s="79">
        <v>0.03</v>
      </c>
      <c r="C36" s="79">
        <v>0.01</v>
      </c>
      <c r="D36" s="79">
        <v>47.9</v>
      </c>
      <c r="E36" s="79">
        <v>0</v>
      </c>
      <c r="F36" s="79">
        <v>0</v>
      </c>
      <c r="G36" s="75"/>
      <c r="H36" s="75"/>
      <c r="I36" s="75"/>
      <c r="J36" s="75"/>
      <c r="K36" s="75"/>
    </row>
    <row r="37" spans="1:11" ht="15" customHeight="1" x14ac:dyDescent="0.3">
      <c r="A37" s="78" t="s">
        <v>208</v>
      </c>
      <c r="B37" s="79">
        <v>0.36</v>
      </c>
      <c r="C37" s="79">
        <v>0.25</v>
      </c>
      <c r="D37" s="79">
        <v>69.900000000000006</v>
      </c>
      <c r="E37" s="79">
        <v>0.23</v>
      </c>
      <c r="F37" s="79">
        <v>62.5</v>
      </c>
      <c r="G37" s="75"/>
      <c r="H37" s="75"/>
      <c r="I37" s="75"/>
      <c r="J37" s="75"/>
      <c r="K37" s="75"/>
    </row>
    <row r="38" spans="1:11" ht="15" customHeight="1" x14ac:dyDescent="0.3">
      <c r="A38" s="78" t="s">
        <v>214</v>
      </c>
      <c r="B38" s="79">
        <v>0.12</v>
      </c>
      <c r="C38" s="79">
        <v>0.08</v>
      </c>
      <c r="D38" s="79">
        <v>61.4</v>
      </c>
      <c r="E38" s="79">
        <v>0.04</v>
      </c>
      <c r="F38" s="79">
        <v>29</v>
      </c>
      <c r="G38" s="75"/>
      <c r="H38" s="75"/>
      <c r="I38" s="75"/>
      <c r="J38" s="75"/>
      <c r="K38" s="75"/>
    </row>
    <row r="39" spans="1:11" ht="15" customHeight="1" x14ac:dyDescent="0.3">
      <c r="A39" s="78" t="s">
        <v>255</v>
      </c>
      <c r="B39" s="79">
        <v>1.08</v>
      </c>
      <c r="C39" s="79">
        <v>0.9</v>
      </c>
      <c r="D39" s="79">
        <v>82.6</v>
      </c>
      <c r="E39" s="79">
        <v>0.75</v>
      </c>
      <c r="F39" s="79">
        <v>69.599999999999994</v>
      </c>
      <c r="G39" s="75"/>
      <c r="H39" s="75"/>
      <c r="I39" s="75"/>
      <c r="J39" s="75"/>
      <c r="K39" s="75"/>
    </row>
    <row r="40" spans="1:11" ht="15" customHeight="1" x14ac:dyDescent="0.3">
      <c r="A40" s="78" t="s">
        <v>256</v>
      </c>
      <c r="B40" s="79">
        <v>0.05</v>
      </c>
      <c r="C40" s="79">
        <v>0.03</v>
      </c>
      <c r="D40" s="79">
        <v>55.4</v>
      </c>
      <c r="E40" s="79">
        <v>0.03</v>
      </c>
      <c r="F40" s="79">
        <v>49.2</v>
      </c>
      <c r="G40" s="75"/>
      <c r="H40" s="75"/>
      <c r="I40" s="75"/>
      <c r="J40" s="75"/>
      <c r="K40" s="75"/>
    </row>
    <row r="41" spans="1:11" ht="15" customHeight="1" x14ac:dyDescent="0.3">
      <c r="A41" s="78" t="s">
        <v>257</v>
      </c>
      <c r="B41" s="79">
        <v>1.56</v>
      </c>
      <c r="C41" s="79">
        <v>1.28</v>
      </c>
      <c r="D41" s="79">
        <v>82.3</v>
      </c>
      <c r="E41" s="79">
        <v>0.88</v>
      </c>
      <c r="F41" s="79">
        <v>56.4</v>
      </c>
      <c r="G41" s="75"/>
      <c r="H41" s="75"/>
      <c r="I41" s="75"/>
      <c r="J41" s="75"/>
      <c r="K41" s="75"/>
    </row>
    <row r="42" spans="1:11" ht="15" customHeight="1" x14ac:dyDescent="0.3">
      <c r="A42" s="78" t="s">
        <v>258</v>
      </c>
      <c r="B42" s="79">
        <v>7.0000000000000007E-2</v>
      </c>
      <c r="C42" s="79">
        <v>0.05</v>
      </c>
      <c r="D42" s="79">
        <v>66.8</v>
      </c>
      <c r="E42" s="79">
        <v>0.03</v>
      </c>
      <c r="F42" s="79">
        <v>35.299999999999997</v>
      </c>
      <c r="G42" s="75"/>
      <c r="H42" s="75"/>
      <c r="I42" s="75"/>
      <c r="J42" s="75"/>
      <c r="K42" s="75"/>
    </row>
    <row r="43" spans="1:11" ht="15" customHeight="1" x14ac:dyDescent="0.3">
      <c r="A43" s="78" t="s">
        <v>259</v>
      </c>
      <c r="B43" s="79">
        <v>0.54</v>
      </c>
      <c r="C43" s="79">
        <v>0.34</v>
      </c>
      <c r="D43" s="79">
        <v>62.8</v>
      </c>
      <c r="E43" s="79">
        <v>0.21</v>
      </c>
      <c r="F43" s="79">
        <v>38.5</v>
      </c>
      <c r="G43" s="75"/>
      <c r="H43" s="75"/>
      <c r="I43" s="75"/>
      <c r="J43" s="75"/>
      <c r="K43" s="75"/>
    </row>
    <row r="44" spans="1:11" ht="15" customHeight="1" x14ac:dyDescent="0.3">
      <c r="A44" s="78" t="s">
        <v>7</v>
      </c>
      <c r="B44" s="79">
        <v>20.8</v>
      </c>
      <c r="C44" s="79">
        <v>16.43</v>
      </c>
      <c r="D44" s="79">
        <v>79</v>
      </c>
      <c r="E44" s="79">
        <v>9.66</v>
      </c>
      <c r="F44" s="79">
        <v>46.4</v>
      </c>
      <c r="G44" s="75"/>
      <c r="H44" s="75"/>
      <c r="I44" s="75"/>
      <c r="J44" s="75"/>
      <c r="K44" s="75"/>
    </row>
    <row r="45" spans="1:11" ht="15" customHeight="1" x14ac:dyDescent="0.3">
      <c r="A45" s="78" t="s">
        <v>10</v>
      </c>
      <c r="B45" s="79">
        <v>8.77</v>
      </c>
      <c r="C45" s="79">
        <v>6.95</v>
      </c>
      <c r="D45" s="79">
        <v>79.2</v>
      </c>
      <c r="E45" s="79">
        <v>4.84</v>
      </c>
      <c r="F45" s="79">
        <v>55.2</v>
      </c>
      <c r="G45" s="75"/>
      <c r="H45" s="75"/>
      <c r="I45" s="75"/>
      <c r="J45" s="75"/>
      <c r="K45" s="75"/>
    </row>
    <row r="46" spans="1:11" ht="15" customHeight="1" x14ac:dyDescent="0.3">
      <c r="A46" s="78" t="s">
        <v>14</v>
      </c>
      <c r="B46" s="79">
        <v>22.89</v>
      </c>
      <c r="C46" s="79">
        <v>16.96</v>
      </c>
      <c r="D46" s="79">
        <v>74.099999999999994</v>
      </c>
      <c r="E46" s="79">
        <v>0</v>
      </c>
      <c r="F46" s="79">
        <v>0</v>
      </c>
      <c r="G46" s="75"/>
      <c r="H46" s="75"/>
      <c r="I46" s="75"/>
      <c r="J46" s="75"/>
      <c r="K46" s="75"/>
    </row>
    <row r="47" spans="1:11" ht="15" customHeight="1" x14ac:dyDescent="0.3">
      <c r="A47" s="80"/>
      <c r="B47" s="81">
        <v>581.55999999999995</v>
      </c>
      <c r="C47" s="81">
        <v>472.69</v>
      </c>
      <c r="D47" s="81">
        <v>81.28</v>
      </c>
      <c r="E47" s="81">
        <v>277.8</v>
      </c>
      <c r="F47" s="81">
        <v>47.77</v>
      </c>
      <c r="G47" s="75"/>
      <c r="H47" s="75"/>
      <c r="I47" s="75"/>
      <c r="J47" s="75"/>
      <c r="K47" s="75"/>
    </row>
    <row r="48" spans="1:11" ht="15" customHeight="1" x14ac:dyDescent="0.3">
      <c r="A48" s="75"/>
      <c r="B48" s="75"/>
      <c r="C48" s="75" t="s">
        <v>957</v>
      </c>
      <c r="D48" s="75"/>
      <c r="E48" s="75"/>
      <c r="F48" s="75"/>
      <c r="G48" s="75"/>
      <c r="H48" s="75"/>
      <c r="I48" s="75"/>
      <c r="J48" s="75"/>
      <c r="K48" s="75"/>
    </row>
    <row r="49" spans="1:11" ht="12.75" customHeight="1" x14ac:dyDescent="0.3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 ht="12.75" customHeight="1" x14ac:dyDescent="0.3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 customHeight="1" x14ac:dyDescent="0.3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 customHeight="1" x14ac:dyDescent="0.3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 customHeight="1" x14ac:dyDescent="0.3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 customHeight="1" x14ac:dyDescent="0.3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 customHeight="1" x14ac:dyDescent="0.3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 customHeight="1" x14ac:dyDescent="0.3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 customHeight="1" x14ac:dyDescent="0.3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 customHeight="1" x14ac:dyDescent="0.3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 customHeight="1" x14ac:dyDescent="0.3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 customHeight="1" x14ac:dyDescent="0.3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 customHeight="1" x14ac:dyDescent="0.3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 customHeight="1" x14ac:dyDescent="0.3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 customHeight="1" x14ac:dyDescent="0.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 customHeight="1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 customHeight="1" x14ac:dyDescent="0.3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 customHeight="1" x14ac:dyDescent="0.3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 customHeight="1" x14ac:dyDescent="0.3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 customHeight="1" x14ac:dyDescent="0.3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 customHeight="1" x14ac:dyDescent="0.3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 customHeight="1" x14ac:dyDescent="0.3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 customHeight="1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 customHeight="1" x14ac:dyDescent="0.3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 customHeight="1" x14ac:dyDescent="0.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 customHeight="1" x14ac:dyDescent="0.3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 customHeight="1" x14ac:dyDescent="0.3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 customHeight="1" x14ac:dyDescent="0.3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 customHeight="1" x14ac:dyDescent="0.3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 customHeight="1" x14ac:dyDescent="0.3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 customHeight="1" x14ac:dyDescent="0.3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 customHeight="1" x14ac:dyDescent="0.3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 customHeight="1" x14ac:dyDescent="0.3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 customHeight="1" x14ac:dyDescent="0.3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 customHeight="1" x14ac:dyDescent="0.3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 customHeight="1" x14ac:dyDescent="0.3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 customHeight="1" x14ac:dyDescent="0.3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 customHeight="1" x14ac:dyDescent="0.3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 customHeight="1" x14ac:dyDescent="0.3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 customHeight="1" x14ac:dyDescent="0.3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 customHeight="1" x14ac:dyDescent="0.3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 customHeight="1" x14ac:dyDescent="0.3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 customHeight="1" x14ac:dyDescent="0.3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 customHeight="1" x14ac:dyDescent="0.3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 customHeight="1" x14ac:dyDescent="0.3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 customHeight="1" x14ac:dyDescent="0.3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 customHeight="1" x14ac:dyDescent="0.3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 customHeight="1" x14ac:dyDescent="0.3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1" ht="12.75" customHeight="1" x14ac:dyDescent="0.3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1:11" ht="12.75" customHeight="1" x14ac:dyDescent="0.3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1:11" ht="12.75" customHeight="1" x14ac:dyDescent="0.3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1:11" ht="12.75" customHeight="1" x14ac:dyDescent="0.3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</sheetData>
  <mergeCells count="1">
    <mergeCell ref="A1:F1"/>
  </mergeCells>
  <pageMargins left="1.45" right="0.7" top="0.75" bottom="0.75" header="0" footer="0"/>
  <pageSetup scale="85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100"/>
  <sheetViews>
    <sheetView workbookViewId="0"/>
  </sheetViews>
  <sheetFormatPr defaultColWidth="14.296875" defaultRowHeight="15" customHeight="1" x14ac:dyDescent="0.3"/>
  <cols>
    <col min="1" max="11" width="8.898437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86"/>
  <sheetViews>
    <sheetView view="pageBreakPreview" zoomScale="130" zoomScaleNormal="100" zoomScaleSheetLayoutView="130" workbookViewId="0">
      <pane xSplit="2" ySplit="4" topLeftCell="C55" activePane="bottomRight" state="frozen"/>
      <selection pane="topRight" activeCell="C1" sqref="C1"/>
      <selection pane="bottomLeft" activeCell="A4" sqref="A4"/>
      <selection pane="bottomRight" activeCell="D61" sqref="D61"/>
    </sheetView>
  </sheetViews>
  <sheetFormatPr defaultColWidth="14.296875" defaultRowHeight="15" customHeight="1" x14ac:dyDescent="0.3"/>
  <cols>
    <col min="1" max="1" width="5" style="99" customWidth="1"/>
    <col min="2" max="2" width="20.3984375" style="99" customWidth="1"/>
    <col min="3" max="3" width="21.19921875" style="99" customWidth="1"/>
    <col min="4" max="4" width="21.59765625" style="99" customWidth="1"/>
    <col min="5" max="5" width="21.5" style="99" customWidth="1"/>
    <col min="6" max="16384" width="14.296875" style="99"/>
  </cols>
  <sheetData>
    <row r="1" spans="1:5" ht="5.5" customHeight="1" x14ac:dyDescent="0.3"/>
    <row r="2" spans="1:5" ht="13.5" customHeight="1" x14ac:dyDescent="0.3">
      <c r="A2" s="454" t="s">
        <v>1074</v>
      </c>
      <c r="B2" s="455"/>
      <c r="C2" s="455"/>
      <c r="D2" s="455"/>
      <c r="E2" s="456"/>
    </row>
    <row r="3" spans="1:5" ht="11" customHeight="1" x14ac:dyDescent="0.3">
      <c r="A3" s="457" t="s">
        <v>69</v>
      </c>
      <c r="B3" s="458"/>
      <c r="C3" s="458"/>
      <c r="D3" s="458"/>
      <c r="E3" s="458"/>
    </row>
    <row r="4" spans="1:5" ht="19.5" customHeight="1" x14ac:dyDescent="0.3">
      <c r="A4" s="302" t="s">
        <v>0</v>
      </c>
      <c r="B4" s="303" t="s">
        <v>70</v>
      </c>
      <c r="C4" s="304" t="s">
        <v>71</v>
      </c>
      <c r="D4" s="304" t="s">
        <v>1019</v>
      </c>
      <c r="E4" s="305" t="s">
        <v>1020</v>
      </c>
    </row>
    <row r="5" spans="1:5" ht="13.5" customHeight="1" x14ac:dyDescent="0.3">
      <c r="A5" s="300">
        <v>1</v>
      </c>
      <c r="B5" s="301" t="s">
        <v>1001</v>
      </c>
      <c r="C5" s="195">
        <v>195601.94999999998</v>
      </c>
      <c r="D5" s="195">
        <v>446952.19000000006</v>
      </c>
      <c r="E5" s="306">
        <f>D5/C5*100</f>
        <v>228.50088662204038</v>
      </c>
    </row>
    <row r="6" spans="1:5" ht="13.5" customHeight="1" x14ac:dyDescent="0.3">
      <c r="A6" s="300">
        <v>2</v>
      </c>
      <c r="B6" s="301" t="s">
        <v>968</v>
      </c>
      <c r="C6" s="195">
        <v>214366.50999999998</v>
      </c>
      <c r="D6" s="195">
        <v>135590.39999999999</v>
      </c>
      <c r="E6" s="306">
        <f t="shared" ref="E6:E59" si="0">D6/C6*100</f>
        <v>63.251671168224931</v>
      </c>
    </row>
    <row r="7" spans="1:5" ht="13.5" customHeight="1" x14ac:dyDescent="0.3">
      <c r="A7" s="300">
        <v>3</v>
      </c>
      <c r="B7" s="301" t="s">
        <v>969</v>
      </c>
      <c r="C7" s="195">
        <v>582607.04999999993</v>
      </c>
      <c r="D7" s="195">
        <v>189430.81000000003</v>
      </c>
      <c r="E7" s="306">
        <f t="shared" si="0"/>
        <v>32.51433534832784</v>
      </c>
    </row>
    <row r="8" spans="1:5" ht="13.5" customHeight="1" x14ac:dyDescent="0.3">
      <c r="A8" s="300">
        <v>4</v>
      </c>
      <c r="B8" s="301" t="s">
        <v>970</v>
      </c>
      <c r="C8" s="195">
        <v>356391.52999999997</v>
      </c>
      <c r="D8" s="195">
        <v>433723.59999999986</v>
      </c>
      <c r="E8" s="306">
        <f t="shared" si="0"/>
        <v>121.69862734953323</v>
      </c>
    </row>
    <row r="9" spans="1:5" ht="13.5" customHeight="1" x14ac:dyDescent="0.3">
      <c r="A9" s="300">
        <v>5</v>
      </c>
      <c r="B9" s="301" t="s">
        <v>971</v>
      </c>
      <c r="C9" s="195">
        <v>852312.88000000035</v>
      </c>
      <c r="D9" s="195">
        <v>587212.4</v>
      </c>
      <c r="E9" s="306">
        <f t="shared" si="0"/>
        <v>68.896342385439453</v>
      </c>
    </row>
    <row r="10" spans="1:5" ht="13.5" customHeight="1" x14ac:dyDescent="0.3">
      <c r="A10" s="300">
        <v>6</v>
      </c>
      <c r="B10" s="301" t="s">
        <v>870</v>
      </c>
      <c r="C10" s="195">
        <v>570714.83000000007</v>
      </c>
      <c r="D10" s="195">
        <v>656279.98999999987</v>
      </c>
      <c r="E10" s="306">
        <f t="shared" si="0"/>
        <v>114.99262950640336</v>
      </c>
    </row>
    <row r="11" spans="1:5" ht="13.5" customHeight="1" x14ac:dyDescent="0.3">
      <c r="A11" s="300">
        <v>7</v>
      </c>
      <c r="B11" s="301" t="s">
        <v>972</v>
      </c>
      <c r="C11" s="195">
        <v>1149718.2299999997</v>
      </c>
      <c r="D11" s="195">
        <v>770345.78</v>
      </c>
      <c r="E11" s="306">
        <f t="shared" si="0"/>
        <v>67.003006467071515</v>
      </c>
    </row>
    <row r="12" spans="1:5" ht="13.5" customHeight="1" x14ac:dyDescent="0.3">
      <c r="A12" s="300">
        <v>8</v>
      </c>
      <c r="B12" s="301" t="s">
        <v>973</v>
      </c>
      <c r="C12" s="195">
        <v>689914.15999999992</v>
      </c>
      <c r="D12" s="195">
        <v>419152.09999999992</v>
      </c>
      <c r="E12" s="306">
        <f t="shared" si="0"/>
        <v>60.754239338992541</v>
      </c>
    </row>
    <row r="13" spans="1:5" ht="13.5" customHeight="1" x14ac:dyDescent="0.3">
      <c r="A13" s="300">
        <v>9</v>
      </c>
      <c r="B13" s="301" t="s">
        <v>871</v>
      </c>
      <c r="C13" s="195">
        <v>16824085.879999999</v>
      </c>
      <c r="D13" s="195">
        <v>12537375.57</v>
      </c>
      <c r="E13" s="306">
        <f t="shared" si="0"/>
        <v>74.52039688470731</v>
      </c>
    </row>
    <row r="14" spans="1:5" ht="15.75" customHeight="1" x14ac:dyDescent="0.3">
      <c r="A14" s="300">
        <v>10</v>
      </c>
      <c r="B14" s="301" t="s">
        <v>974</v>
      </c>
      <c r="C14" s="195">
        <v>477847.06000000006</v>
      </c>
      <c r="D14" s="195">
        <v>419593.52</v>
      </c>
      <c r="E14" s="306">
        <f t="shared" si="0"/>
        <v>87.809166388927864</v>
      </c>
    </row>
    <row r="15" spans="1:5" ht="13.5" customHeight="1" x14ac:dyDescent="0.3">
      <c r="A15" s="300">
        <v>11</v>
      </c>
      <c r="B15" s="301" t="s">
        <v>872</v>
      </c>
      <c r="C15" s="195">
        <v>1189719.3000000003</v>
      </c>
      <c r="D15" s="195">
        <v>605459.13000000024</v>
      </c>
      <c r="E15" s="306">
        <f t="shared" si="0"/>
        <v>50.890922757998467</v>
      </c>
    </row>
    <row r="16" spans="1:5" ht="13.5" customHeight="1" x14ac:dyDescent="0.3">
      <c r="A16" s="300">
        <v>12</v>
      </c>
      <c r="B16" s="301" t="s">
        <v>975</v>
      </c>
      <c r="C16" s="195">
        <v>1320105.1400000001</v>
      </c>
      <c r="D16" s="195">
        <v>1067884.8600000001</v>
      </c>
      <c r="E16" s="306">
        <f t="shared" si="0"/>
        <v>80.893924858136685</v>
      </c>
    </row>
    <row r="17" spans="1:5" ht="13.5" customHeight="1" x14ac:dyDescent="0.3">
      <c r="A17" s="300">
        <v>13</v>
      </c>
      <c r="B17" s="301" t="s">
        <v>976</v>
      </c>
      <c r="C17" s="195">
        <v>618046.0499999997</v>
      </c>
      <c r="D17" s="195">
        <v>403376.91000000003</v>
      </c>
      <c r="E17" s="306">
        <f t="shared" si="0"/>
        <v>65.266481356850392</v>
      </c>
    </row>
    <row r="18" spans="1:5" ht="13.5" customHeight="1" x14ac:dyDescent="0.3">
      <c r="A18" s="300">
        <v>14</v>
      </c>
      <c r="B18" s="301" t="s">
        <v>977</v>
      </c>
      <c r="C18" s="195">
        <v>422372.96999999991</v>
      </c>
      <c r="D18" s="195">
        <v>324496.18000000005</v>
      </c>
      <c r="E18" s="306">
        <f t="shared" si="0"/>
        <v>76.826928579260198</v>
      </c>
    </row>
    <row r="19" spans="1:5" ht="13.5" customHeight="1" x14ac:dyDescent="0.3">
      <c r="A19" s="300">
        <v>15</v>
      </c>
      <c r="B19" s="301" t="s">
        <v>873</v>
      </c>
      <c r="C19" s="195">
        <v>1082199.9900000002</v>
      </c>
      <c r="D19" s="195">
        <v>1461535.83</v>
      </c>
      <c r="E19" s="306">
        <f t="shared" si="0"/>
        <v>135.05228640780155</v>
      </c>
    </row>
    <row r="20" spans="1:5" ht="13.5" customHeight="1" x14ac:dyDescent="0.3">
      <c r="A20" s="300">
        <v>16</v>
      </c>
      <c r="B20" s="301" t="s">
        <v>874</v>
      </c>
      <c r="C20" s="195">
        <v>1421733.2500000002</v>
      </c>
      <c r="D20" s="195">
        <v>1639743.0499999989</v>
      </c>
      <c r="E20" s="306">
        <f t="shared" si="0"/>
        <v>115.33408605306225</v>
      </c>
    </row>
    <row r="21" spans="1:5" ht="13.5" customHeight="1" x14ac:dyDescent="0.3">
      <c r="A21" s="300">
        <v>17</v>
      </c>
      <c r="B21" s="301" t="s">
        <v>978</v>
      </c>
      <c r="C21" s="195">
        <v>244294.69999999995</v>
      </c>
      <c r="D21" s="195">
        <v>118414.58999999998</v>
      </c>
      <c r="E21" s="306">
        <f t="shared" si="0"/>
        <v>48.472025795074558</v>
      </c>
    </row>
    <row r="22" spans="1:5" ht="13.5" customHeight="1" x14ac:dyDescent="0.3">
      <c r="A22" s="300">
        <v>18</v>
      </c>
      <c r="B22" s="301" t="s">
        <v>1002</v>
      </c>
      <c r="C22" s="195">
        <v>771657.58999999973</v>
      </c>
      <c r="D22" s="195">
        <v>881282.79999999981</v>
      </c>
      <c r="E22" s="306">
        <f t="shared" si="0"/>
        <v>114.2064578150524</v>
      </c>
    </row>
    <row r="23" spans="1:5" ht="13.5" customHeight="1" x14ac:dyDescent="0.3">
      <c r="A23" s="300">
        <v>19</v>
      </c>
      <c r="B23" s="301" t="s">
        <v>979</v>
      </c>
      <c r="C23" s="195">
        <v>637967.45000000019</v>
      </c>
      <c r="D23" s="195">
        <v>772231.84000000008</v>
      </c>
      <c r="E23" s="306">
        <f t="shared" si="0"/>
        <v>121.04564895904953</v>
      </c>
    </row>
    <row r="24" spans="1:5" ht="13.5" customHeight="1" x14ac:dyDescent="0.3">
      <c r="A24" s="300">
        <v>20</v>
      </c>
      <c r="B24" s="301" t="s">
        <v>875</v>
      </c>
      <c r="C24" s="195">
        <v>3988112.67</v>
      </c>
      <c r="D24" s="195">
        <v>2763422.8299999982</v>
      </c>
      <c r="E24" s="306">
        <f t="shared" si="0"/>
        <v>69.291493462244588</v>
      </c>
    </row>
    <row r="25" spans="1:5" ht="13.5" customHeight="1" x14ac:dyDescent="0.3">
      <c r="A25" s="300">
        <v>21</v>
      </c>
      <c r="B25" s="301" t="s">
        <v>980</v>
      </c>
      <c r="C25" s="195">
        <v>406629.24</v>
      </c>
      <c r="D25" s="195">
        <v>576136.7699999999</v>
      </c>
      <c r="E25" s="306">
        <f t="shared" si="0"/>
        <v>141.68601598842224</v>
      </c>
    </row>
    <row r="26" spans="1:5" ht="13.5" customHeight="1" x14ac:dyDescent="0.3">
      <c r="A26" s="300">
        <v>22</v>
      </c>
      <c r="B26" s="301" t="s">
        <v>981</v>
      </c>
      <c r="C26" s="195">
        <v>1321679.1900000002</v>
      </c>
      <c r="D26" s="195">
        <v>1335661.43</v>
      </c>
      <c r="E26" s="306">
        <f t="shared" si="0"/>
        <v>101.05791481819426</v>
      </c>
    </row>
    <row r="27" spans="1:5" ht="13.5" customHeight="1" x14ac:dyDescent="0.3">
      <c r="A27" s="300">
        <v>23</v>
      </c>
      <c r="B27" s="301" t="s">
        <v>876</v>
      </c>
      <c r="C27" s="195">
        <v>12530775.549999997</v>
      </c>
      <c r="D27" s="195">
        <v>12834814.200000009</v>
      </c>
      <c r="E27" s="306">
        <f t="shared" si="0"/>
        <v>102.42633545535027</v>
      </c>
    </row>
    <row r="28" spans="1:5" ht="13.5" customHeight="1" x14ac:dyDescent="0.3">
      <c r="A28" s="300">
        <v>24</v>
      </c>
      <c r="B28" s="301" t="s">
        <v>877</v>
      </c>
      <c r="C28" s="195">
        <v>5396297.6700000009</v>
      </c>
      <c r="D28" s="195">
        <v>3649000.129999999</v>
      </c>
      <c r="E28" s="306">
        <f t="shared" si="0"/>
        <v>67.62043818090558</v>
      </c>
    </row>
    <row r="29" spans="1:5" ht="13.5" customHeight="1" x14ac:dyDescent="0.3">
      <c r="A29" s="300">
        <v>25</v>
      </c>
      <c r="B29" s="301" t="s">
        <v>982</v>
      </c>
      <c r="C29" s="195">
        <v>361272.81999999989</v>
      </c>
      <c r="D29" s="195">
        <v>402340.35</v>
      </c>
      <c r="E29" s="306">
        <f t="shared" si="0"/>
        <v>111.36745631736152</v>
      </c>
    </row>
    <row r="30" spans="1:5" ht="13.5" customHeight="1" x14ac:dyDescent="0.3">
      <c r="A30" s="300">
        <v>26</v>
      </c>
      <c r="B30" s="301" t="s">
        <v>878</v>
      </c>
      <c r="C30" s="195">
        <v>968361.72999999975</v>
      </c>
      <c r="D30" s="195">
        <v>683516.73</v>
      </c>
      <c r="E30" s="306">
        <f t="shared" si="0"/>
        <v>70.584855723284335</v>
      </c>
    </row>
    <row r="31" spans="1:5" ht="13.5" customHeight="1" x14ac:dyDescent="0.3">
      <c r="A31" s="300">
        <v>27</v>
      </c>
      <c r="B31" s="301" t="s">
        <v>983</v>
      </c>
      <c r="C31" s="195">
        <v>1135943.7000000007</v>
      </c>
      <c r="D31" s="195">
        <v>1458985.9600000009</v>
      </c>
      <c r="E31" s="306">
        <f t="shared" si="0"/>
        <v>128.43822805654895</v>
      </c>
    </row>
    <row r="32" spans="1:5" ht="13.5" customHeight="1" x14ac:dyDescent="0.3">
      <c r="A32" s="300">
        <v>28</v>
      </c>
      <c r="B32" s="301" t="s">
        <v>1021</v>
      </c>
      <c r="C32" s="195">
        <v>417174.94999999995</v>
      </c>
      <c r="D32" s="195">
        <v>207305.52000000002</v>
      </c>
      <c r="E32" s="306">
        <f t="shared" si="0"/>
        <v>49.692705662216788</v>
      </c>
    </row>
    <row r="33" spans="1:5" ht="13.5" customHeight="1" x14ac:dyDescent="0.3">
      <c r="A33" s="300">
        <v>29</v>
      </c>
      <c r="B33" s="301" t="s">
        <v>984</v>
      </c>
      <c r="C33" s="195">
        <v>587014.58999999985</v>
      </c>
      <c r="D33" s="195">
        <v>294162.69000000012</v>
      </c>
      <c r="E33" s="306">
        <f t="shared" si="0"/>
        <v>50.111648843344788</v>
      </c>
    </row>
    <row r="34" spans="1:5" ht="13.5" customHeight="1" x14ac:dyDescent="0.3">
      <c r="A34" s="300">
        <v>30</v>
      </c>
      <c r="B34" s="301" t="s">
        <v>879</v>
      </c>
      <c r="C34" s="195">
        <v>816018.64000000013</v>
      </c>
      <c r="D34" s="195">
        <v>1025311.7999999999</v>
      </c>
      <c r="E34" s="306">
        <f t="shared" si="0"/>
        <v>125.64808568588577</v>
      </c>
    </row>
    <row r="35" spans="1:5" ht="13.5" customHeight="1" x14ac:dyDescent="0.3">
      <c r="A35" s="300">
        <v>31</v>
      </c>
      <c r="B35" s="301" t="s">
        <v>1022</v>
      </c>
      <c r="C35" s="195">
        <v>271413.69</v>
      </c>
      <c r="D35" s="195">
        <v>66027.320000000007</v>
      </c>
      <c r="E35" s="306">
        <f t="shared" si="0"/>
        <v>24.327188506961463</v>
      </c>
    </row>
    <row r="36" spans="1:5" ht="13.5" customHeight="1" x14ac:dyDescent="0.3">
      <c r="A36" s="300">
        <v>32</v>
      </c>
      <c r="B36" s="301" t="s">
        <v>985</v>
      </c>
      <c r="C36" s="195">
        <v>785365.97999999975</v>
      </c>
      <c r="D36" s="195">
        <v>685083.92999999993</v>
      </c>
      <c r="E36" s="306">
        <f t="shared" si="0"/>
        <v>87.231169600700071</v>
      </c>
    </row>
    <row r="37" spans="1:5" ht="13.5" customHeight="1" x14ac:dyDescent="0.3">
      <c r="A37" s="300">
        <v>33</v>
      </c>
      <c r="B37" s="301" t="s">
        <v>1003</v>
      </c>
      <c r="C37" s="195">
        <v>777312.39999999991</v>
      </c>
      <c r="D37" s="195">
        <v>787598.53999999992</v>
      </c>
      <c r="E37" s="306">
        <f t="shared" si="0"/>
        <v>101.32329549869526</v>
      </c>
    </row>
    <row r="38" spans="1:5" ht="13.5" customHeight="1" x14ac:dyDescent="0.3">
      <c r="A38" s="300">
        <v>34</v>
      </c>
      <c r="B38" s="301" t="s">
        <v>986</v>
      </c>
      <c r="C38" s="195">
        <v>651258.1</v>
      </c>
      <c r="D38" s="195">
        <v>658666.12000000023</v>
      </c>
      <c r="E38" s="306">
        <f t="shared" si="0"/>
        <v>101.13749372176719</v>
      </c>
    </row>
    <row r="39" spans="1:5" ht="13.5" customHeight="1" x14ac:dyDescent="0.3">
      <c r="A39" s="300">
        <v>35</v>
      </c>
      <c r="B39" s="301" t="s">
        <v>1004</v>
      </c>
      <c r="C39" s="195">
        <v>229868.11000000002</v>
      </c>
      <c r="D39" s="195">
        <v>75499.079999999987</v>
      </c>
      <c r="E39" s="306">
        <f t="shared" si="0"/>
        <v>32.844521147365754</v>
      </c>
    </row>
    <row r="40" spans="1:5" ht="13.5" customHeight="1" x14ac:dyDescent="0.3">
      <c r="A40" s="300">
        <v>36</v>
      </c>
      <c r="B40" s="301" t="s">
        <v>1023</v>
      </c>
      <c r="C40" s="195">
        <v>270029.79999999993</v>
      </c>
      <c r="D40" s="195">
        <v>189174.00999999998</v>
      </c>
      <c r="E40" s="306">
        <f t="shared" si="0"/>
        <v>70.056715962460444</v>
      </c>
    </row>
    <row r="41" spans="1:5" ht="13.5" customHeight="1" x14ac:dyDescent="0.3">
      <c r="A41" s="300">
        <v>37</v>
      </c>
      <c r="B41" s="301" t="s">
        <v>987</v>
      </c>
      <c r="C41" s="195">
        <v>510729.4599999999</v>
      </c>
      <c r="D41" s="195">
        <v>214013.59999999998</v>
      </c>
      <c r="E41" s="306">
        <f t="shared" si="0"/>
        <v>41.903515806587706</v>
      </c>
    </row>
    <row r="42" spans="1:5" ht="13.5" customHeight="1" x14ac:dyDescent="0.3">
      <c r="A42" s="300">
        <v>38</v>
      </c>
      <c r="B42" s="301" t="s">
        <v>880</v>
      </c>
      <c r="C42" s="195">
        <v>730881.69999999984</v>
      </c>
      <c r="D42" s="195">
        <v>1053029.0199999998</v>
      </c>
      <c r="E42" s="306">
        <f t="shared" si="0"/>
        <v>144.07653386314092</v>
      </c>
    </row>
    <row r="43" spans="1:5" ht="13.5" customHeight="1" x14ac:dyDescent="0.3">
      <c r="A43" s="300">
        <v>39</v>
      </c>
      <c r="B43" s="301" t="s">
        <v>988</v>
      </c>
      <c r="C43" s="195">
        <v>598968.03999999992</v>
      </c>
      <c r="D43" s="195">
        <v>1019516.0799999998</v>
      </c>
      <c r="E43" s="306">
        <f t="shared" si="0"/>
        <v>170.21210013141936</v>
      </c>
    </row>
    <row r="44" spans="1:5" ht="13.5" customHeight="1" x14ac:dyDescent="0.3">
      <c r="A44" s="300">
        <v>40</v>
      </c>
      <c r="B44" s="301" t="s">
        <v>881</v>
      </c>
      <c r="C44" s="195">
        <v>1057097.7600000005</v>
      </c>
      <c r="D44" s="195">
        <v>1429526.0900000005</v>
      </c>
      <c r="E44" s="306">
        <f t="shared" si="0"/>
        <v>135.23120983625961</v>
      </c>
    </row>
    <row r="45" spans="1:5" ht="13.5" customHeight="1" x14ac:dyDescent="0.3">
      <c r="A45" s="300">
        <v>41</v>
      </c>
      <c r="B45" s="301" t="s">
        <v>882</v>
      </c>
      <c r="C45" s="195">
        <v>1802872.4299999988</v>
      </c>
      <c r="D45" s="195">
        <v>919447.76000000024</v>
      </c>
      <c r="E45" s="306">
        <f t="shared" si="0"/>
        <v>50.999047115052996</v>
      </c>
    </row>
    <row r="46" spans="1:5" ht="13.5" customHeight="1" x14ac:dyDescent="0.3">
      <c r="A46" s="300">
        <v>42</v>
      </c>
      <c r="B46" s="301" t="s">
        <v>989</v>
      </c>
      <c r="C46" s="195">
        <v>1862645.6900000004</v>
      </c>
      <c r="D46" s="195">
        <v>1196397.1200000006</v>
      </c>
      <c r="E46" s="306">
        <f t="shared" si="0"/>
        <v>64.231062645091683</v>
      </c>
    </row>
    <row r="47" spans="1:5" ht="13.5" customHeight="1" x14ac:dyDescent="0.3">
      <c r="A47" s="300">
        <v>43</v>
      </c>
      <c r="B47" s="301" t="s">
        <v>990</v>
      </c>
      <c r="C47" s="195">
        <v>1489759.6299999992</v>
      </c>
      <c r="D47" s="195">
        <v>763798.45999999961</v>
      </c>
      <c r="E47" s="306">
        <f t="shared" si="0"/>
        <v>51.269912583146052</v>
      </c>
    </row>
    <row r="48" spans="1:5" ht="13.5" customHeight="1" x14ac:dyDescent="0.3">
      <c r="A48" s="300">
        <v>44</v>
      </c>
      <c r="B48" s="301" t="s">
        <v>991</v>
      </c>
      <c r="C48" s="195">
        <v>868538.06999999983</v>
      </c>
      <c r="D48" s="195">
        <v>1125593.9399999995</v>
      </c>
      <c r="E48" s="306">
        <f t="shared" si="0"/>
        <v>129.5963848769461</v>
      </c>
    </row>
    <row r="49" spans="1:5" ht="13.5" customHeight="1" x14ac:dyDescent="0.3">
      <c r="A49" s="300">
        <v>45</v>
      </c>
      <c r="B49" s="301" t="s">
        <v>883</v>
      </c>
      <c r="C49" s="195">
        <v>716158.10999999975</v>
      </c>
      <c r="D49" s="195">
        <v>597979.52</v>
      </c>
      <c r="E49" s="306">
        <f t="shared" si="0"/>
        <v>83.498254317053011</v>
      </c>
    </row>
    <row r="50" spans="1:5" ht="13.5" customHeight="1" x14ac:dyDescent="0.3">
      <c r="A50" s="300">
        <v>46</v>
      </c>
      <c r="B50" s="301" t="s">
        <v>884</v>
      </c>
      <c r="C50" s="195">
        <v>795344.48999999964</v>
      </c>
      <c r="D50" s="195">
        <v>355971.52999999997</v>
      </c>
      <c r="E50" s="306">
        <f t="shared" si="0"/>
        <v>44.756898988512525</v>
      </c>
    </row>
    <row r="51" spans="1:5" ht="13.5" customHeight="1" x14ac:dyDescent="0.3">
      <c r="A51" s="300">
        <v>47</v>
      </c>
      <c r="B51" s="301" t="s">
        <v>992</v>
      </c>
      <c r="C51" s="195">
        <v>456932.58999999985</v>
      </c>
      <c r="D51" s="195">
        <v>843016.8</v>
      </c>
      <c r="E51" s="306">
        <f t="shared" si="0"/>
        <v>184.4947851060482</v>
      </c>
    </row>
    <row r="52" spans="1:5" ht="13.5" customHeight="1" x14ac:dyDescent="0.3">
      <c r="A52" s="300">
        <v>48</v>
      </c>
      <c r="B52" s="301" t="s">
        <v>1005</v>
      </c>
      <c r="C52" s="195">
        <v>220998.96999999997</v>
      </c>
      <c r="D52" s="195">
        <v>221958.83000000002</v>
      </c>
      <c r="E52" s="306">
        <f t="shared" si="0"/>
        <v>100.43432781609798</v>
      </c>
    </row>
    <row r="53" spans="1:5" ht="13.5" customHeight="1" x14ac:dyDescent="0.3">
      <c r="A53" s="300">
        <v>49</v>
      </c>
      <c r="B53" s="301" t="s">
        <v>993</v>
      </c>
      <c r="C53" s="195">
        <v>756652.58000000007</v>
      </c>
      <c r="D53" s="195">
        <v>567741.26999999979</v>
      </c>
      <c r="E53" s="306">
        <f t="shared" si="0"/>
        <v>75.033282778207095</v>
      </c>
    </row>
    <row r="54" spans="1:5" ht="13.5" customHeight="1" x14ac:dyDescent="0.3">
      <c r="A54" s="300">
        <v>50</v>
      </c>
      <c r="B54" s="301" t="s">
        <v>885</v>
      </c>
      <c r="C54" s="195">
        <v>623839.97999999986</v>
      </c>
      <c r="D54" s="195">
        <v>246413.85</v>
      </c>
      <c r="E54" s="306">
        <f t="shared" si="0"/>
        <v>39.4995283886743</v>
      </c>
    </row>
    <row r="55" spans="1:5" ht="13.5" customHeight="1" x14ac:dyDescent="0.3">
      <c r="A55" s="300">
        <v>51</v>
      </c>
      <c r="B55" s="301" t="s">
        <v>886</v>
      </c>
      <c r="C55" s="195">
        <v>2825657.790000001</v>
      </c>
      <c r="D55" s="195">
        <v>359461.35999999993</v>
      </c>
      <c r="E55" s="306">
        <f t="shared" si="0"/>
        <v>12.721333817284359</v>
      </c>
    </row>
    <row r="56" spans="1:5" ht="13.5" customHeight="1" x14ac:dyDescent="0.3">
      <c r="A56" s="300">
        <v>52</v>
      </c>
      <c r="B56" s="301" t="s">
        <v>994</v>
      </c>
      <c r="C56" s="195">
        <v>524625.68000000005</v>
      </c>
      <c r="D56" s="195">
        <v>254948.86999999997</v>
      </c>
      <c r="E56" s="306">
        <f t="shared" si="0"/>
        <v>48.596338250159612</v>
      </c>
    </row>
    <row r="57" spans="1:5" ht="13.5" customHeight="1" x14ac:dyDescent="0.3">
      <c r="A57" s="300">
        <v>53</v>
      </c>
      <c r="B57" s="301" t="s">
        <v>887</v>
      </c>
      <c r="C57" s="195">
        <v>2354391.8799999994</v>
      </c>
      <c r="D57" s="195">
        <v>2657109.6299999985</v>
      </c>
      <c r="E57" s="306">
        <f t="shared" si="0"/>
        <v>112.85757704872815</v>
      </c>
    </row>
    <row r="58" spans="1:5" ht="13.5" customHeight="1" x14ac:dyDescent="0.3">
      <c r="A58" s="300">
        <v>54</v>
      </c>
      <c r="B58" s="301" t="s">
        <v>1006</v>
      </c>
      <c r="C58" s="195">
        <v>405035.94</v>
      </c>
      <c r="D58" s="195">
        <v>140071.00999999995</v>
      </c>
      <c r="E58" s="306">
        <f t="shared" si="0"/>
        <v>34.582365703152156</v>
      </c>
    </row>
    <row r="59" spans="1:5" ht="13.5" customHeight="1" x14ac:dyDescent="0.3">
      <c r="A59" s="300">
        <v>55</v>
      </c>
      <c r="B59" s="301" t="s">
        <v>995</v>
      </c>
      <c r="C59" s="195">
        <v>900432.80999999959</v>
      </c>
      <c r="D59" s="195">
        <v>1065337.22</v>
      </c>
      <c r="E59" s="306">
        <f t="shared" si="0"/>
        <v>118.31390506527639</v>
      </c>
    </row>
    <row r="60" spans="1:5" ht="13.5" customHeight="1" x14ac:dyDescent="0.3">
      <c r="A60" s="300"/>
      <c r="B60" s="303" t="s">
        <v>264</v>
      </c>
      <c r="C60" s="290">
        <f>SUM(C5:C59)</f>
        <v>80037748.949999988</v>
      </c>
      <c r="D60" s="290">
        <f>SUM(D5:D59)</f>
        <v>66594120.919999979</v>
      </c>
      <c r="E60" s="310">
        <f>D60/C60*100</f>
        <v>83.203390642085253</v>
      </c>
    </row>
    <row r="61" spans="1:5" ht="13.5" customHeight="1" x14ac:dyDescent="0.3">
      <c r="A61" s="267"/>
      <c r="B61" s="266"/>
      <c r="D61" s="351" t="s">
        <v>1037</v>
      </c>
      <c r="E61" s="121"/>
    </row>
    <row r="62" spans="1:5" ht="13.5" customHeight="1" x14ac:dyDescent="0.3">
      <c r="A62" s="267"/>
      <c r="B62" s="266"/>
      <c r="C62" s="121"/>
      <c r="D62" s="121"/>
      <c r="E62" s="266"/>
    </row>
    <row r="63" spans="1:5" ht="13.5" customHeight="1" x14ac:dyDescent="0.3">
      <c r="A63" s="267"/>
      <c r="B63" s="266"/>
      <c r="C63" s="121"/>
      <c r="D63" s="121"/>
      <c r="E63" s="266"/>
    </row>
    <row r="64" spans="1:5" ht="13.5" customHeight="1" x14ac:dyDescent="0.3">
      <c r="A64" s="267"/>
      <c r="B64" s="266"/>
      <c r="C64" s="121"/>
      <c r="D64" s="121"/>
      <c r="E64" s="266"/>
    </row>
    <row r="65" spans="1:5" ht="13.5" customHeight="1" x14ac:dyDescent="0.3">
      <c r="A65" s="267"/>
      <c r="B65" s="266"/>
      <c r="C65" s="121"/>
      <c r="D65" s="121"/>
      <c r="E65" s="266"/>
    </row>
    <row r="66" spans="1:5" ht="13.5" customHeight="1" x14ac:dyDescent="0.3">
      <c r="A66" s="267"/>
      <c r="B66" s="266"/>
      <c r="C66" s="121"/>
      <c r="D66" s="121"/>
      <c r="E66" s="266"/>
    </row>
    <row r="67" spans="1:5" ht="13.5" customHeight="1" x14ac:dyDescent="0.3">
      <c r="A67" s="267"/>
      <c r="B67" s="266"/>
      <c r="C67" s="121"/>
      <c r="D67" s="121"/>
      <c r="E67" s="266"/>
    </row>
    <row r="68" spans="1:5" ht="13.5" customHeight="1" x14ac:dyDescent="0.3">
      <c r="A68" s="267"/>
      <c r="B68" s="266"/>
      <c r="C68" s="121"/>
      <c r="D68" s="121"/>
      <c r="E68" s="266"/>
    </row>
    <row r="69" spans="1:5" ht="13.5" customHeight="1" x14ac:dyDescent="0.3">
      <c r="A69" s="267"/>
      <c r="B69" s="266"/>
      <c r="C69" s="121"/>
      <c r="D69" s="121"/>
      <c r="E69" s="266"/>
    </row>
    <row r="70" spans="1:5" ht="13.5" customHeight="1" x14ac:dyDescent="0.3">
      <c r="A70" s="267"/>
      <c r="B70" s="266"/>
      <c r="C70" s="121"/>
      <c r="D70" s="121"/>
      <c r="E70" s="266"/>
    </row>
    <row r="71" spans="1:5" ht="13.5" customHeight="1" x14ac:dyDescent="0.3">
      <c r="A71" s="267"/>
      <c r="B71" s="266"/>
      <c r="C71" s="121"/>
      <c r="D71" s="121"/>
      <c r="E71" s="266"/>
    </row>
    <row r="72" spans="1:5" ht="13.5" customHeight="1" x14ac:dyDescent="0.3">
      <c r="A72" s="267"/>
      <c r="B72" s="266"/>
      <c r="C72" s="121"/>
      <c r="D72" s="121"/>
      <c r="E72" s="266"/>
    </row>
    <row r="73" spans="1:5" ht="13.5" customHeight="1" x14ac:dyDescent="0.3">
      <c r="A73" s="267"/>
      <c r="B73" s="266"/>
      <c r="C73" s="121"/>
      <c r="D73" s="121"/>
      <c r="E73" s="266"/>
    </row>
    <row r="74" spans="1:5" ht="13.5" customHeight="1" x14ac:dyDescent="0.3">
      <c r="A74" s="267"/>
      <c r="B74" s="266"/>
      <c r="C74" s="121"/>
      <c r="D74" s="121"/>
      <c r="E74" s="266"/>
    </row>
    <row r="75" spans="1:5" ht="13.5" customHeight="1" x14ac:dyDescent="0.3">
      <c r="A75" s="267"/>
      <c r="B75" s="266"/>
      <c r="C75" s="121"/>
      <c r="D75" s="121"/>
      <c r="E75" s="266"/>
    </row>
    <row r="76" spans="1:5" ht="13.5" customHeight="1" x14ac:dyDescent="0.3">
      <c r="A76" s="267"/>
      <c r="B76" s="266"/>
      <c r="C76" s="121"/>
      <c r="D76" s="121"/>
      <c r="E76" s="266"/>
    </row>
    <row r="77" spans="1:5" ht="13.5" customHeight="1" x14ac:dyDescent="0.3">
      <c r="A77" s="267"/>
      <c r="B77" s="266"/>
      <c r="C77" s="121"/>
      <c r="D77" s="121"/>
      <c r="E77" s="266"/>
    </row>
    <row r="78" spans="1:5" ht="13.5" customHeight="1" x14ac:dyDescent="0.3">
      <c r="A78" s="267"/>
      <c r="B78" s="266"/>
      <c r="C78" s="121"/>
      <c r="D78" s="121"/>
      <c r="E78" s="266"/>
    </row>
    <row r="79" spans="1:5" ht="13.5" customHeight="1" x14ac:dyDescent="0.3">
      <c r="A79" s="267"/>
      <c r="B79" s="266"/>
      <c r="C79" s="121"/>
      <c r="D79" s="121"/>
      <c r="E79" s="266"/>
    </row>
    <row r="80" spans="1:5" ht="13.5" customHeight="1" x14ac:dyDescent="0.3">
      <c r="A80" s="267"/>
      <c r="B80" s="266"/>
      <c r="C80" s="121"/>
      <c r="D80" s="121"/>
      <c r="E80" s="266"/>
    </row>
    <row r="81" spans="1:5" ht="13.5" customHeight="1" x14ac:dyDescent="0.3">
      <c r="A81" s="267"/>
      <c r="B81" s="266"/>
      <c r="C81" s="121"/>
      <c r="D81" s="121"/>
      <c r="E81" s="266"/>
    </row>
    <row r="82" spans="1:5" ht="13.5" customHeight="1" x14ac:dyDescent="0.3">
      <c r="A82" s="267"/>
      <c r="B82" s="266"/>
      <c r="C82" s="121"/>
      <c r="D82" s="121"/>
      <c r="E82" s="266"/>
    </row>
    <row r="83" spans="1:5" ht="13.5" customHeight="1" x14ac:dyDescent="0.3">
      <c r="A83" s="267"/>
      <c r="B83" s="266"/>
      <c r="C83" s="121"/>
      <c r="D83" s="121"/>
      <c r="E83" s="266"/>
    </row>
    <row r="84" spans="1:5" ht="13.5" customHeight="1" x14ac:dyDescent="0.3">
      <c r="A84" s="267"/>
      <c r="B84" s="266"/>
      <c r="C84" s="121"/>
      <c r="D84" s="121"/>
      <c r="E84" s="266"/>
    </row>
    <row r="85" spans="1:5" ht="13.5" customHeight="1" x14ac:dyDescent="0.3">
      <c r="A85" s="267"/>
      <c r="B85" s="266"/>
      <c r="C85" s="121"/>
      <c r="D85" s="121"/>
      <c r="E85" s="266"/>
    </row>
    <row r="86" spans="1:5" ht="13.5" customHeight="1" x14ac:dyDescent="0.3">
      <c r="A86" s="267"/>
      <c r="B86" s="266"/>
      <c r="C86" s="121"/>
      <c r="D86" s="121"/>
      <c r="E86" s="266"/>
    </row>
  </sheetData>
  <autoFilter ref="A4:E61" xr:uid="{00000000-0009-0000-0000-000003000000}"/>
  <sortState xmlns:xlrd2="http://schemas.microsoft.com/office/spreadsheetml/2017/richdata2" ref="B5:E59">
    <sortCondition ref="B5:B59"/>
  </sortState>
  <mergeCells count="2">
    <mergeCell ref="A2:E2"/>
    <mergeCell ref="A3:E3"/>
  </mergeCells>
  <printOptions horizontalCentered="1"/>
  <pageMargins left="0.7" right="0.7" top="0.75" bottom="0.75" header="0.3" footer="0.3"/>
  <pageSetup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P90"/>
  <sheetViews>
    <sheetView view="pageBreakPreview" zoomScale="85" zoomScaleNormal="100" zoomScaleSheetLayoutView="85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G56" sqref="G56"/>
    </sheetView>
  </sheetViews>
  <sheetFormatPr defaultColWidth="14.296875" defaultRowHeight="15" customHeight="1" x14ac:dyDescent="0.3"/>
  <cols>
    <col min="1" max="1" width="4.3984375" style="407" customWidth="1"/>
    <col min="2" max="2" width="36" style="407" customWidth="1"/>
    <col min="3" max="3" width="12.296875" style="407" customWidth="1"/>
    <col min="4" max="4" width="12.8984375" style="407" customWidth="1"/>
    <col min="5" max="5" width="10.3984375" style="407" customWidth="1"/>
    <col min="6" max="6" width="10.5" style="407" customWidth="1"/>
    <col min="7" max="8" width="9" style="407" customWidth="1"/>
    <col min="9" max="9" width="9.59765625" style="407" customWidth="1"/>
    <col min="10" max="10" width="10.796875" style="407" customWidth="1"/>
    <col min="11" max="11" width="11.3984375" style="407" customWidth="1"/>
    <col min="12" max="12" width="10.5" style="407" customWidth="1"/>
    <col min="13" max="13" width="9" style="407" customWidth="1"/>
    <col min="14" max="16384" width="14.296875" style="407"/>
  </cols>
  <sheetData>
    <row r="1" spans="1:15" ht="15" customHeight="1" x14ac:dyDescent="0.3">
      <c r="A1" s="460" t="s">
        <v>1049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5" ht="15" customHeight="1" x14ac:dyDescent="0.3">
      <c r="A2" s="408"/>
      <c r="B2" s="10" t="s">
        <v>73</v>
      </c>
      <c r="C2" s="8"/>
      <c r="D2" s="8"/>
      <c r="E2" s="8"/>
      <c r="F2" s="8"/>
      <c r="G2" s="8"/>
      <c r="H2" s="8" t="s">
        <v>74</v>
      </c>
      <c r="I2" s="8"/>
      <c r="J2" s="409" t="s">
        <v>75</v>
      </c>
      <c r="K2" s="8"/>
      <c r="L2" s="8"/>
      <c r="M2" s="410"/>
    </row>
    <row r="3" spans="1:15" ht="21.75" customHeight="1" x14ac:dyDescent="0.3">
      <c r="A3" s="465" t="s">
        <v>0</v>
      </c>
      <c r="B3" s="465" t="s">
        <v>76</v>
      </c>
      <c r="C3" s="435" t="s">
        <v>1050</v>
      </c>
      <c r="D3" s="466"/>
      <c r="E3" s="466"/>
      <c r="F3" s="466"/>
      <c r="G3" s="466"/>
      <c r="H3" s="466"/>
      <c r="I3" s="466"/>
      <c r="J3" s="466"/>
      <c r="K3" s="466"/>
      <c r="L3" s="459"/>
      <c r="M3" s="462" t="s">
        <v>962</v>
      </c>
    </row>
    <row r="4" spans="1:15" ht="24.75" customHeight="1" x14ac:dyDescent="0.3">
      <c r="A4" s="463"/>
      <c r="B4" s="463"/>
      <c r="C4" s="435" t="s">
        <v>77</v>
      </c>
      <c r="D4" s="459"/>
      <c r="E4" s="435" t="s">
        <v>78</v>
      </c>
      <c r="F4" s="459"/>
      <c r="G4" s="435" t="s">
        <v>79</v>
      </c>
      <c r="H4" s="459"/>
      <c r="I4" s="435" t="s">
        <v>80</v>
      </c>
      <c r="J4" s="459"/>
      <c r="K4" s="435" t="s">
        <v>81</v>
      </c>
      <c r="L4" s="459"/>
      <c r="M4" s="463"/>
    </row>
    <row r="5" spans="1:15" ht="21.75" customHeight="1" x14ac:dyDescent="0.3">
      <c r="A5" s="464"/>
      <c r="B5" s="464"/>
      <c r="C5" s="411" t="s">
        <v>82</v>
      </c>
      <c r="D5" s="411" t="s">
        <v>83</v>
      </c>
      <c r="E5" s="411" t="s">
        <v>82</v>
      </c>
      <c r="F5" s="411" t="s">
        <v>83</v>
      </c>
      <c r="G5" s="411" t="s">
        <v>82</v>
      </c>
      <c r="H5" s="411" t="s">
        <v>83</v>
      </c>
      <c r="I5" s="411" t="s">
        <v>82</v>
      </c>
      <c r="J5" s="411" t="s">
        <v>83</v>
      </c>
      <c r="K5" s="411" t="s">
        <v>82</v>
      </c>
      <c r="L5" s="411" t="s">
        <v>83</v>
      </c>
      <c r="M5" s="464"/>
    </row>
    <row r="6" spans="1:15" ht="13.5" customHeight="1" x14ac:dyDescent="0.3">
      <c r="A6" s="412">
        <v>1</v>
      </c>
      <c r="B6" s="403" t="s">
        <v>6</v>
      </c>
      <c r="C6" s="413">
        <v>125077</v>
      </c>
      <c r="D6" s="413">
        <v>342286.6999999999</v>
      </c>
      <c r="E6" s="413">
        <v>90869</v>
      </c>
      <c r="F6" s="413">
        <v>245961.08999999997</v>
      </c>
      <c r="G6" s="413">
        <v>2286</v>
      </c>
      <c r="H6" s="413">
        <v>30329.93</v>
      </c>
      <c r="I6" s="413">
        <v>3808</v>
      </c>
      <c r="J6" s="413">
        <v>144452.19999999998</v>
      </c>
      <c r="K6" s="413">
        <f>C6+G6+I6</f>
        <v>131171</v>
      </c>
      <c r="L6" s="413">
        <f>D6+H6+J6</f>
        <v>517068.82999999984</v>
      </c>
      <c r="M6" s="414">
        <f>L6*100/'CD Ratio_3(i)'!F6</f>
        <v>20.40378578507443</v>
      </c>
    </row>
    <row r="7" spans="1:15" ht="13.5" customHeight="1" x14ac:dyDescent="0.3">
      <c r="A7" s="412">
        <v>2</v>
      </c>
      <c r="B7" s="403" t="s">
        <v>7</v>
      </c>
      <c r="C7" s="413">
        <v>638480</v>
      </c>
      <c r="D7" s="413">
        <v>1722378.4900000002</v>
      </c>
      <c r="E7" s="413">
        <v>378036</v>
      </c>
      <c r="F7" s="413">
        <v>1026672.89</v>
      </c>
      <c r="G7" s="413">
        <v>750</v>
      </c>
      <c r="H7" s="413">
        <v>42898.420000000013</v>
      </c>
      <c r="I7" s="413">
        <v>18380</v>
      </c>
      <c r="J7" s="413">
        <v>109166.05000000005</v>
      </c>
      <c r="K7" s="413">
        <f t="shared" ref="K7:K19" si="0">C7+G7+I7</f>
        <v>657610</v>
      </c>
      <c r="L7" s="413">
        <f t="shared" ref="L7:L18" si="1">D7+H7+J7</f>
        <v>1874442.9600000002</v>
      </c>
      <c r="M7" s="414">
        <f>L7*100/'CD Ratio_3(i)'!F7</f>
        <v>43.068970749566894</v>
      </c>
    </row>
    <row r="8" spans="1:15" ht="13.5" customHeight="1" x14ac:dyDescent="0.3">
      <c r="A8" s="412">
        <v>3</v>
      </c>
      <c r="B8" s="403" t="s">
        <v>8</v>
      </c>
      <c r="C8" s="413">
        <v>44759</v>
      </c>
      <c r="D8" s="413">
        <v>123669.19000000002</v>
      </c>
      <c r="E8" s="413">
        <v>33058</v>
      </c>
      <c r="F8" s="413">
        <v>78717.680000000022</v>
      </c>
      <c r="G8" s="413">
        <v>441</v>
      </c>
      <c r="H8" s="413">
        <v>19006.329999999994</v>
      </c>
      <c r="I8" s="413">
        <v>17669</v>
      </c>
      <c r="J8" s="413">
        <v>118692.70000000007</v>
      </c>
      <c r="K8" s="413">
        <f t="shared" si="0"/>
        <v>62869</v>
      </c>
      <c r="L8" s="413">
        <f t="shared" si="1"/>
        <v>261368.22000000009</v>
      </c>
      <c r="M8" s="414">
        <f>L8*100/'CD Ratio_3(i)'!F8</f>
        <v>25.207113089348201</v>
      </c>
    </row>
    <row r="9" spans="1:15" ht="13.5" customHeight="1" x14ac:dyDescent="0.3">
      <c r="A9" s="412">
        <v>4</v>
      </c>
      <c r="B9" s="403" t="s">
        <v>9</v>
      </c>
      <c r="C9" s="413">
        <v>137670</v>
      </c>
      <c r="D9" s="413">
        <v>365041.30000000016</v>
      </c>
      <c r="E9" s="413">
        <v>124384</v>
      </c>
      <c r="F9" s="413">
        <v>337888.33999999991</v>
      </c>
      <c r="G9" s="413">
        <v>587</v>
      </c>
      <c r="H9" s="413">
        <v>59465.66</v>
      </c>
      <c r="I9" s="413">
        <v>2047</v>
      </c>
      <c r="J9" s="413">
        <v>46468.649999999987</v>
      </c>
      <c r="K9" s="413">
        <f t="shared" si="0"/>
        <v>140304</v>
      </c>
      <c r="L9" s="413">
        <f t="shared" si="1"/>
        <v>470975.61000000016</v>
      </c>
      <c r="M9" s="414">
        <f>L9*100/'CD Ratio_3(i)'!F9</f>
        <v>18.440700619560932</v>
      </c>
    </row>
    <row r="10" spans="1:15" ht="13.5" customHeight="1" x14ac:dyDescent="0.3">
      <c r="A10" s="412">
        <v>5</v>
      </c>
      <c r="B10" s="403" t="s">
        <v>10</v>
      </c>
      <c r="C10" s="413">
        <v>331767</v>
      </c>
      <c r="D10" s="413">
        <v>825758.24999999988</v>
      </c>
      <c r="E10" s="413">
        <v>279492</v>
      </c>
      <c r="F10" s="413">
        <v>647796.26999999979</v>
      </c>
      <c r="G10" s="413">
        <v>1562</v>
      </c>
      <c r="H10" s="413">
        <v>61922.279999999977</v>
      </c>
      <c r="I10" s="413">
        <v>2688</v>
      </c>
      <c r="J10" s="413">
        <v>71288.27999999997</v>
      </c>
      <c r="K10" s="413">
        <f t="shared" si="0"/>
        <v>336017</v>
      </c>
      <c r="L10" s="413">
        <f t="shared" si="1"/>
        <v>958968.80999999982</v>
      </c>
      <c r="M10" s="414">
        <f>L10*100/'CD Ratio_3(i)'!F10</f>
        <v>33.481122441175664</v>
      </c>
    </row>
    <row r="11" spans="1:15" ht="13.5" customHeight="1" x14ac:dyDescent="0.3">
      <c r="A11" s="412">
        <v>6</v>
      </c>
      <c r="B11" s="403" t="s">
        <v>11</v>
      </c>
      <c r="C11" s="413">
        <v>85488</v>
      </c>
      <c r="D11" s="413">
        <v>184387.01</v>
      </c>
      <c r="E11" s="413">
        <v>75262</v>
      </c>
      <c r="F11" s="413">
        <v>161456.33999999985</v>
      </c>
      <c r="G11" s="413">
        <v>313</v>
      </c>
      <c r="H11" s="413">
        <v>5770.8899999999994</v>
      </c>
      <c r="I11" s="413">
        <v>484</v>
      </c>
      <c r="J11" s="413">
        <v>23452.240000000013</v>
      </c>
      <c r="K11" s="413">
        <f t="shared" si="0"/>
        <v>86285</v>
      </c>
      <c r="L11" s="413">
        <f t="shared" si="1"/>
        <v>213610.14000000004</v>
      </c>
      <c r="M11" s="414">
        <f>L11*100/'CD Ratio_3(i)'!F11</f>
        <v>15.992285555895593</v>
      </c>
    </row>
    <row r="12" spans="1:15" ht="13.5" customHeight="1" x14ac:dyDescent="0.3">
      <c r="A12" s="412">
        <v>7</v>
      </c>
      <c r="B12" s="403" t="s">
        <v>12</v>
      </c>
      <c r="C12" s="413">
        <v>8188</v>
      </c>
      <c r="D12" s="413">
        <v>23710.670000000002</v>
      </c>
      <c r="E12" s="413">
        <v>4948</v>
      </c>
      <c r="F12" s="413">
        <v>14231.560000000001</v>
      </c>
      <c r="G12" s="413">
        <v>48</v>
      </c>
      <c r="H12" s="413">
        <v>324.81000000000006</v>
      </c>
      <c r="I12" s="413">
        <v>230</v>
      </c>
      <c r="J12" s="413">
        <v>7830.0499999999993</v>
      </c>
      <c r="K12" s="413">
        <f t="shared" si="0"/>
        <v>8466</v>
      </c>
      <c r="L12" s="413">
        <f t="shared" si="1"/>
        <v>31865.530000000002</v>
      </c>
      <c r="M12" s="414">
        <f>L12*100/'CD Ratio_3(i)'!F12</f>
        <v>6.3490622283225884</v>
      </c>
    </row>
    <row r="13" spans="1:15" ht="13.5" customHeight="1" x14ac:dyDescent="0.3">
      <c r="A13" s="412">
        <v>8</v>
      </c>
      <c r="B13" s="403" t="s">
        <v>967</v>
      </c>
      <c r="C13" s="413">
        <v>7672</v>
      </c>
      <c r="D13" s="413">
        <v>28848.440000000006</v>
      </c>
      <c r="E13" s="413">
        <v>5087</v>
      </c>
      <c r="F13" s="413">
        <v>10204.220000000001</v>
      </c>
      <c r="G13" s="413">
        <v>10</v>
      </c>
      <c r="H13" s="413">
        <v>452.23</v>
      </c>
      <c r="I13" s="413">
        <v>367</v>
      </c>
      <c r="J13" s="413">
        <v>9323.1400000000012</v>
      </c>
      <c r="K13" s="413">
        <f t="shared" si="0"/>
        <v>8049</v>
      </c>
      <c r="L13" s="413">
        <f t="shared" si="1"/>
        <v>38623.810000000005</v>
      </c>
      <c r="M13" s="414">
        <f>L13*100/'CD Ratio_3(i)'!F13</f>
        <v>22.277230492432231</v>
      </c>
      <c r="O13" s="415"/>
    </row>
    <row r="14" spans="1:15" ht="13.5" customHeight="1" x14ac:dyDescent="0.3">
      <c r="A14" s="412">
        <v>9</v>
      </c>
      <c r="B14" s="403" t="s">
        <v>13</v>
      </c>
      <c r="C14" s="413">
        <v>208232</v>
      </c>
      <c r="D14" s="413">
        <v>463606.7199999998</v>
      </c>
      <c r="E14" s="413">
        <v>179483</v>
      </c>
      <c r="F14" s="413">
        <v>408149.60000000015</v>
      </c>
      <c r="G14" s="413">
        <v>701</v>
      </c>
      <c r="H14" s="413">
        <v>32683.760000000002</v>
      </c>
      <c r="I14" s="413">
        <v>3846</v>
      </c>
      <c r="J14" s="413">
        <v>163575.43</v>
      </c>
      <c r="K14" s="413">
        <f t="shared" si="0"/>
        <v>212779</v>
      </c>
      <c r="L14" s="413">
        <f t="shared" si="1"/>
        <v>659865.9099999998</v>
      </c>
      <c r="M14" s="414">
        <f>L14*100/'CD Ratio_3(i)'!F14</f>
        <v>17.549676981494926</v>
      </c>
    </row>
    <row r="15" spans="1:15" ht="13.5" customHeight="1" x14ac:dyDescent="0.3">
      <c r="A15" s="412">
        <v>10</v>
      </c>
      <c r="B15" s="403" t="s">
        <v>14</v>
      </c>
      <c r="C15" s="413">
        <v>679919</v>
      </c>
      <c r="D15" s="413">
        <v>1838047.4</v>
      </c>
      <c r="E15" s="413">
        <v>564216</v>
      </c>
      <c r="F15" s="413">
        <v>1311590.0800000003</v>
      </c>
      <c r="G15" s="413">
        <v>1062</v>
      </c>
      <c r="H15" s="413">
        <v>42725.880000000026</v>
      </c>
      <c r="I15" s="413">
        <v>16742</v>
      </c>
      <c r="J15" s="413">
        <v>326306.01999999984</v>
      </c>
      <c r="K15" s="413">
        <f t="shared" si="0"/>
        <v>697723</v>
      </c>
      <c r="L15" s="413">
        <f t="shared" si="1"/>
        <v>2207079.2999999998</v>
      </c>
      <c r="M15" s="414">
        <f>L15*100/'CD Ratio_3(i)'!F15</f>
        <v>16.96573086624597</v>
      </c>
    </row>
    <row r="16" spans="1:15" ht="13.5" customHeight="1" x14ac:dyDescent="0.3">
      <c r="A16" s="412">
        <v>11</v>
      </c>
      <c r="B16" s="403" t="s">
        <v>15</v>
      </c>
      <c r="C16" s="413">
        <v>64312</v>
      </c>
      <c r="D16" s="413">
        <v>142809.71</v>
      </c>
      <c r="E16" s="413">
        <v>8275</v>
      </c>
      <c r="F16" s="413">
        <v>33287.849999999991</v>
      </c>
      <c r="G16" s="413">
        <v>375</v>
      </c>
      <c r="H16" s="413">
        <v>10170.99</v>
      </c>
      <c r="I16" s="413">
        <v>36410</v>
      </c>
      <c r="J16" s="413">
        <v>163568.50999999998</v>
      </c>
      <c r="K16" s="413">
        <f t="shared" si="0"/>
        <v>101097</v>
      </c>
      <c r="L16" s="413">
        <f t="shared" si="1"/>
        <v>316549.20999999996</v>
      </c>
      <c r="M16" s="414">
        <f>L16*100/'CD Ratio_3(i)'!F16</f>
        <v>29.924285837718553</v>
      </c>
    </row>
    <row r="17" spans="1:16" ht="13.5" customHeight="1" x14ac:dyDescent="0.3">
      <c r="A17" s="412">
        <v>12</v>
      </c>
      <c r="B17" s="403" t="s">
        <v>16</v>
      </c>
      <c r="C17" s="413">
        <v>216244</v>
      </c>
      <c r="D17" s="413">
        <v>612151.53000000014</v>
      </c>
      <c r="E17" s="413">
        <v>186722</v>
      </c>
      <c r="F17" s="413">
        <v>545778.53999999992</v>
      </c>
      <c r="G17" s="413">
        <v>545</v>
      </c>
      <c r="H17" s="413">
        <v>12575.710000000001</v>
      </c>
      <c r="I17" s="413">
        <v>3421</v>
      </c>
      <c r="J17" s="413">
        <v>113449.21000000009</v>
      </c>
      <c r="K17" s="413">
        <f t="shared" si="0"/>
        <v>220210</v>
      </c>
      <c r="L17" s="413">
        <f t="shared" si="1"/>
        <v>738176.45000000019</v>
      </c>
      <c r="M17" s="414">
        <f>L17*100/'CD Ratio_3(i)'!F17</f>
        <v>31.051154745661698</v>
      </c>
    </row>
    <row r="18" spans="1:16" s="419" customFormat="1" ht="13.5" customHeight="1" x14ac:dyDescent="0.3">
      <c r="A18" s="416"/>
      <c r="B18" s="404" t="s">
        <v>17</v>
      </c>
      <c r="C18" s="417">
        <f t="shared" ref="C18:J18" si="2">SUM(C6:C17)</f>
        <v>2547808</v>
      </c>
      <c r="D18" s="417">
        <f t="shared" si="2"/>
        <v>6672695.4100000001</v>
      </c>
      <c r="E18" s="417">
        <f t="shared" si="2"/>
        <v>1929832</v>
      </c>
      <c r="F18" s="417">
        <f t="shared" si="2"/>
        <v>4821734.46</v>
      </c>
      <c r="G18" s="417">
        <f t="shared" si="2"/>
        <v>8680</v>
      </c>
      <c r="H18" s="417">
        <f t="shared" si="2"/>
        <v>318326.89</v>
      </c>
      <c r="I18" s="417">
        <f t="shared" si="2"/>
        <v>106092</v>
      </c>
      <c r="J18" s="417">
        <f t="shared" si="2"/>
        <v>1297572.48</v>
      </c>
      <c r="K18" s="417">
        <f t="shared" si="0"/>
        <v>2662580</v>
      </c>
      <c r="L18" s="417">
        <f t="shared" si="1"/>
        <v>8288594.7799999993</v>
      </c>
      <c r="M18" s="418">
        <f>L18*100/'CD Ratio_3(i)'!F18</f>
        <v>23.310989953166526</v>
      </c>
    </row>
    <row r="19" spans="1:16" ht="13.5" customHeight="1" x14ac:dyDescent="0.3">
      <c r="A19" s="412">
        <v>13</v>
      </c>
      <c r="B19" s="403" t="s">
        <v>18</v>
      </c>
      <c r="C19" s="413">
        <v>130894</v>
      </c>
      <c r="D19" s="413">
        <v>264957.51</v>
      </c>
      <c r="E19" s="413">
        <v>33549</v>
      </c>
      <c r="F19" s="413">
        <v>181572.86999999994</v>
      </c>
      <c r="G19" s="413">
        <v>104</v>
      </c>
      <c r="H19" s="413">
        <v>7376.57</v>
      </c>
      <c r="I19" s="413">
        <v>1867</v>
      </c>
      <c r="J19" s="413">
        <v>332363.42999999993</v>
      </c>
      <c r="K19" s="413">
        <f t="shared" si="0"/>
        <v>132865</v>
      </c>
      <c r="L19" s="413">
        <f>D19+H19+J19</f>
        <v>604697.51</v>
      </c>
      <c r="M19" s="414">
        <f>L19*100/'CD Ratio_3(i)'!F19</f>
        <v>22.185396220645874</v>
      </c>
    </row>
    <row r="20" spans="1:16" ht="13.5" customHeight="1" x14ac:dyDescent="0.3">
      <c r="A20" s="412">
        <v>14</v>
      </c>
      <c r="B20" s="403" t="s">
        <v>19</v>
      </c>
      <c r="C20" s="413">
        <v>124243</v>
      </c>
      <c r="D20" s="413">
        <v>101001.35999999999</v>
      </c>
      <c r="E20" s="413">
        <v>2147</v>
      </c>
      <c r="F20" s="413">
        <v>25678.73</v>
      </c>
      <c r="G20" s="413">
        <v>0</v>
      </c>
      <c r="H20" s="413">
        <v>0</v>
      </c>
      <c r="I20" s="413">
        <v>4978</v>
      </c>
      <c r="J20" s="413">
        <v>11371.65</v>
      </c>
      <c r="K20" s="413">
        <f t="shared" ref="K20:K30" si="3">C20+G20+I20</f>
        <v>129221</v>
      </c>
      <c r="L20" s="413">
        <f t="shared" ref="L20:L53" si="4">D20+H20+J20</f>
        <v>112373.00999999998</v>
      </c>
      <c r="M20" s="414">
        <f>L20*100/'CD Ratio_3(i)'!F20</f>
        <v>11.823291215613049</v>
      </c>
    </row>
    <row r="21" spans="1:16" ht="13.5" customHeight="1" x14ac:dyDescent="0.3">
      <c r="A21" s="412">
        <v>15</v>
      </c>
      <c r="B21" s="403" t="s">
        <v>20</v>
      </c>
      <c r="C21" s="413">
        <v>0</v>
      </c>
      <c r="D21" s="413">
        <v>0</v>
      </c>
      <c r="E21" s="413">
        <v>1883</v>
      </c>
      <c r="F21" s="413">
        <v>5278.7300000000005</v>
      </c>
      <c r="G21" s="413">
        <v>0</v>
      </c>
      <c r="H21" s="413">
        <v>0</v>
      </c>
      <c r="I21" s="413">
        <v>12</v>
      </c>
      <c r="J21" s="413">
        <v>215.85999999999999</v>
      </c>
      <c r="K21" s="413">
        <f t="shared" si="3"/>
        <v>12</v>
      </c>
      <c r="L21" s="413">
        <f t="shared" si="4"/>
        <v>215.85999999999999</v>
      </c>
      <c r="M21" s="414">
        <f>L21*100/'CD Ratio_3(i)'!F21</f>
        <v>1.4264379361387187</v>
      </c>
    </row>
    <row r="22" spans="1:16" ht="13.5" customHeight="1" x14ac:dyDescent="0.3">
      <c r="A22" s="412">
        <v>16</v>
      </c>
      <c r="B22" s="403" t="s">
        <v>21</v>
      </c>
      <c r="C22" s="413">
        <v>73</v>
      </c>
      <c r="D22" s="413">
        <v>60.82</v>
      </c>
      <c r="E22" s="413">
        <v>1</v>
      </c>
      <c r="F22" s="413">
        <v>7.8</v>
      </c>
      <c r="G22" s="413">
        <v>15</v>
      </c>
      <c r="H22" s="413">
        <v>843.89</v>
      </c>
      <c r="I22" s="413">
        <v>116</v>
      </c>
      <c r="J22" s="413">
        <v>7683.2099999999991</v>
      </c>
      <c r="K22" s="413">
        <f t="shared" si="3"/>
        <v>204</v>
      </c>
      <c r="L22" s="413">
        <f t="shared" si="4"/>
        <v>8587.9199999999983</v>
      </c>
      <c r="M22" s="414">
        <v>0</v>
      </c>
    </row>
    <row r="23" spans="1:16" ht="12.75" customHeight="1" x14ac:dyDescent="0.3">
      <c r="A23" s="412">
        <v>17</v>
      </c>
      <c r="B23" s="403" t="s">
        <v>22</v>
      </c>
      <c r="C23" s="413">
        <v>48753</v>
      </c>
      <c r="D23" s="413">
        <v>89416.839999999967</v>
      </c>
      <c r="E23" s="413">
        <v>18230</v>
      </c>
      <c r="F23" s="413">
        <v>41397.590000000004</v>
      </c>
      <c r="G23" s="413">
        <v>12</v>
      </c>
      <c r="H23" s="413">
        <v>221.07000000000002</v>
      </c>
      <c r="I23" s="413">
        <v>1995</v>
      </c>
      <c r="J23" s="413">
        <v>52915.75</v>
      </c>
      <c r="K23" s="413">
        <f t="shared" si="3"/>
        <v>50760</v>
      </c>
      <c r="L23" s="413">
        <f t="shared" si="4"/>
        <v>142553.65999999997</v>
      </c>
      <c r="M23" s="414">
        <f>L23*100/'CD Ratio_3(i)'!F23</f>
        <v>48.277859021501492</v>
      </c>
    </row>
    <row r="24" spans="1:16" ht="13.5" customHeight="1" x14ac:dyDescent="0.3">
      <c r="A24" s="412">
        <v>18</v>
      </c>
      <c r="B24" s="403" t="s">
        <v>23</v>
      </c>
      <c r="C24" s="413">
        <v>0</v>
      </c>
      <c r="D24" s="413">
        <v>0</v>
      </c>
      <c r="E24" s="413">
        <v>0</v>
      </c>
      <c r="F24" s="413">
        <v>0</v>
      </c>
      <c r="G24" s="413">
        <v>1</v>
      </c>
      <c r="H24" s="413">
        <v>11.6</v>
      </c>
      <c r="I24" s="413">
        <v>11</v>
      </c>
      <c r="J24" s="413">
        <v>114.39</v>
      </c>
      <c r="K24" s="413">
        <f t="shared" si="3"/>
        <v>12</v>
      </c>
      <c r="L24" s="413">
        <f t="shared" si="4"/>
        <v>125.99</v>
      </c>
      <c r="M24" s="414">
        <f>L24*100/'CD Ratio_3(i)'!F24</f>
        <v>12.508190536703532</v>
      </c>
    </row>
    <row r="25" spans="1:16" ht="13.5" customHeight="1" x14ac:dyDescent="0.3">
      <c r="A25" s="412">
        <v>19</v>
      </c>
      <c r="B25" s="403" t="s">
        <v>24</v>
      </c>
      <c r="C25" s="413">
        <v>5753</v>
      </c>
      <c r="D25" s="413">
        <v>25785.440000000002</v>
      </c>
      <c r="E25" s="413">
        <v>422</v>
      </c>
      <c r="F25" s="413">
        <v>1942.4099999999999</v>
      </c>
      <c r="G25" s="413">
        <v>24</v>
      </c>
      <c r="H25" s="413">
        <v>199.35</v>
      </c>
      <c r="I25" s="413">
        <v>728</v>
      </c>
      <c r="J25" s="413">
        <v>4805.630000000001</v>
      </c>
      <c r="K25" s="413">
        <f t="shared" si="3"/>
        <v>6505</v>
      </c>
      <c r="L25" s="413">
        <f t="shared" si="4"/>
        <v>30790.420000000002</v>
      </c>
      <c r="M25" s="414">
        <f>L25*100/'CD Ratio_3(i)'!F25</f>
        <v>28.215012876188553</v>
      </c>
    </row>
    <row r="26" spans="1:16" ht="13.5" customHeight="1" x14ac:dyDescent="0.3">
      <c r="A26" s="412">
        <v>20</v>
      </c>
      <c r="B26" s="403" t="s">
        <v>25</v>
      </c>
      <c r="C26" s="413">
        <v>368930</v>
      </c>
      <c r="D26" s="413">
        <v>1175235.45</v>
      </c>
      <c r="E26" s="413">
        <v>77572</v>
      </c>
      <c r="F26" s="413">
        <v>478294.24999999994</v>
      </c>
      <c r="G26" s="413">
        <v>392</v>
      </c>
      <c r="H26" s="413">
        <v>13995.180000000002</v>
      </c>
      <c r="I26" s="413">
        <v>4665</v>
      </c>
      <c r="J26" s="413">
        <v>422629.95999999985</v>
      </c>
      <c r="K26" s="413">
        <f t="shared" si="3"/>
        <v>373987</v>
      </c>
      <c r="L26" s="413">
        <f t="shared" si="4"/>
        <v>1611860.5899999999</v>
      </c>
      <c r="M26" s="414">
        <f>L26*100/'CD Ratio_3(i)'!F26</f>
        <v>20.610695004462222</v>
      </c>
    </row>
    <row r="27" spans="1:16" ht="13.5" customHeight="1" x14ac:dyDescent="0.3">
      <c r="A27" s="412">
        <v>21</v>
      </c>
      <c r="B27" s="403" t="s">
        <v>26</v>
      </c>
      <c r="C27" s="413">
        <v>128926</v>
      </c>
      <c r="D27" s="413">
        <v>720718.0399999998</v>
      </c>
      <c r="E27" s="413">
        <v>68035</v>
      </c>
      <c r="F27" s="413">
        <v>463983.30999999988</v>
      </c>
      <c r="G27" s="413">
        <v>19</v>
      </c>
      <c r="H27" s="413">
        <v>478.44</v>
      </c>
      <c r="I27" s="413">
        <v>2653</v>
      </c>
      <c r="J27" s="413">
        <v>241685.74999999994</v>
      </c>
      <c r="K27" s="413">
        <f t="shared" si="3"/>
        <v>131598</v>
      </c>
      <c r="L27" s="413">
        <f t="shared" si="4"/>
        <v>962882.22999999975</v>
      </c>
      <c r="M27" s="414">
        <f>L27*100/'CD Ratio_3(i)'!F27</f>
        <v>22.135474139778644</v>
      </c>
      <c r="P27" s="415"/>
    </row>
    <row r="28" spans="1:16" ht="13.5" customHeight="1" x14ac:dyDescent="0.3">
      <c r="A28" s="412">
        <v>22</v>
      </c>
      <c r="B28" s="403" t="s">
        <v>27</v>
      </c>
      <c r="C28" s="413">
        <v>33747</v>
      </c>
      <c r="D28" s="413">
        <v>77868.650000000009</v>
      </c>
      <c r="E28" s="413">
        <v>23482</v>
      </c>
      <c r="F28" s="413">
        <v>70617.110000000015</v>
      </c>
      <c r="G28" s="413">
        <v>50</v>
      </c>
      <c r="H28" s="413">
        <v>1899.8599999999994</v>
      </c>
      <c r="I28" s="413">
        <v>1104</v>
      </c>
      <c r="J28" s="413">
        <v>16905.36</v>
      </c>
      <c r="K28" s="413">
        <f t="shared" si="3"/>
        <v>34901</v>
      </c>
      <c r="L28" s="413">
        <f t="shared" si="4"/>
        <v>96673.87000000001</v>
      </c>
      <c r="M28" s="414">
        <f>L28*100/'CD Ratio_3(i)'!F28</f>
        <v>15.814353433623761</v>
      </c>
      <c r="N28" s="415"/>
      <c r="O28" s="415"/>
    </row>
    <row r="29" spans="1:16" ht="13.5" customHeight="1" x14ac:dyDescent="0.3">
      <c r="A29" s="412">
        <v>23</v>
      </c>
      <c r="B29" s="403" t="s">
        <v>28</v>
      </c>
      <c r="C29" s="413">
        <v>144808</v>
      </c>
      <c r="D29" s="413">
        <v>245796.87</v>
      </c>
      <c r="E29" s="413">
        <v>8417</v>
      </c>
      <c r="F29" s="413">
        <v>134593.29999999996</v>
      </c>
      <c r="G29" s="413">
        <v>0</v>
      </c>
      <c r="H29" s="413">
        <v>0</v>
      </c>
      <c r="I29" s="413">
        <v>112</v>
      </c>
      <c r="J29" s="413">
        <v>15440.800000000001</v>
      </c>
      <c r="K29" s="413">
        <f t="shared" si="3"/>
        <v>144920</v>
      </c>
      <c r="L29" s="413">
        <f t="shared" si="4"/>
        <v>261237.66999999998</v>
      </c>
      <c r="M29" s="414">
        <f>L29*100/'CD Ratio_3(i)'!F29</f>
        <v>24.35100166013158</v>
      </c>
    </row>
    <row r="30" spans="1:16" ht="12.75" customHeight="1" x14ac:dyDescent="0.3">
      <c r="A30" s="412">
        <v>24</v>
      </c>
      <c r="B30" s="403" t="s">
        <v>29</v>
      </c>
      <c r="C30" s="413">
        <v>409684</v>
      </c>
      <c r="D30" s="413">
        <v>449801.54000000004</v>
      </c>
      <c r="E30" s="413">
        <v>26760</v>
      </c>
      <c r="F30" s="413">
        <v>221694.92999999996</v>
      </c>
      <c r="G30" s="413">
        <v>4</v>
      </c>
      <c r="H30" s="413">
        <v>399.6</v>
      </c>
      <c r="I30" s="413">
        <v>1</v>
      </c>
      <c r="J30" s="413">
        <v>241.72</v>
      </c>
      <c r="K30" s="413">
        <f t="shared" si="3"/>
        <v>409689</v>
      </c>
      <c r="L30" s="413">
        <f>D30+H30+J30</f>
        <v>450442.86</v>
      </c>
      <c r="M30" s="414">
        <f>L30*100/'CD Ratio_3(i)'!F30</f>
        <v>43.873458272027285</v>
      </c>
    </row>
    <row r="31" spans="1:16" ht="13.5" customHeight="1" x14ac:dyDescent="0.3">
      <c r="A31" s="412">
        <v>25</v>
      </c>
      <c r="B31" s="403" t="s">
        <v>30</v>
      </c>
      <c r="C31" s="413">
        <v>0</v>
      </c>
      <c r="D31" s="413">
        <v>0</v>
      </c>
      <c r="E31" s="413">
        <v>1</v>
      </c>
      <c r="F31" s="413">
        <v>0.48</v>
      </c>
      <c r="G31" s="413">
        <v>0</v>
      </c>
      <c r="H31" s="413">
        <v>0</v>
      </c>
      <c r="I31" s="413">
        <v>138</v>
      </c>
      <c r="J31" s="413">
        <v>1280.5900000000001</v>
      </c>
      <c r="K31" s="413">
        <f t="shared" ref="K31:K37" si="5">C31+G31+I31</f>
        <v>138</v>
      </c>
      <c r="L31" s="413">
        <f t="shared" ref="L31:L37" si="6">D31+H31+J31</f>
        <v>1280.5900000000001</v>
      </c>
      <c r="M31" s="414">
        <f>L31*100/'CD Ratio_3(i)'!F31</f>
        <v>23.617578874956429</v>
      </c>
    </row>
    <row r="32" spans="1:16" ht="13.5" customHeight="1" x14ac:dyDescent="0.3">
      <c r="A32" s="412">
        <v>26</v>
      </c>
      <c r="B32" s="403" t="s">
        <v>31</v>
      </c>
      <c r="C32" s="413">
        <v>145</v>
      </c>
      <c r="D32" s="413">
        <v>879.43000000000006</v>
      </c>
      <c r="E32" s="413">
        <v>6</v>
      </c>
      <c r="F32" s="413">
        <v>27.06</v>
      </c>
      <c r="G32" s="413">
        <v>19</v>
      </c>
      <c r="H32" s="413">
        <v>3970.92</v>
      </c>
      <c r="I32" s="413">
        <v>173</v>
      </c>
      <c r="J32" s="413">
        <v>4556.82</v>
      </c>
      <c r="K32" s="413">
        <f t="shared" si="5"/>
        <v>337</v>
      </c>
      <c r="L32" s="413">
        <f t="shared" si="6"/>
        <v>9407.17</v>
      </c>
      <c r="M32" s="414">
        <f>L32*100/'CD Ratio_3(i)'!F32</f>
        <v>28.536227492142594</v>
      </c>
    </row>
    <row r="33" spans="1:13" ht="13.5" customHeight="1" x14ac:dyDescent="0.3">
      <c r="A33" s="412">
        <v>27</v>
      </c>
      <c r="B33" s="403" t="s">
        <v>32</v>
      </c>
      <c r="C33" s="413">
        <v>0</v>
      </c>
      <c r="D33" s="413">
        <v>0</v>
      </c>
      <c r="E33" s="413">
        <v>2</v>
      </c>
      <c r="F33" s="413">
        <v>69.23</v>
      </c>
      <c r="G33" s="413">
        <v>0</v>
      </c>
      <c r="H33" s="413">
        <v>0</v>
      </c>
      <c r="I33" s="413">
        <v>135</v>
      </c>
      <c r="J33" s="413">
        <v>5097.5099999999993</v>
      </c>
      <c r="K33" s="413">
        <f t="shared" si="5"/>
        <v>135</v>
      </c>
      <c r="L33" s="413">
        <f t="shared" si="6"/>
        <v>5097.5099999999993</v>
      </c>
      <c r="M33" s="414">
        <f>L33*100/'CD Ratio_3(i)'!F33</f>
        <v>16.875361259477163</v>
      </c>
    </row>
    <row r="34" spans="1:13" ht="13.5" customHeight="1" x14ac:dyDescent="0.3">
      <c r="A34" s="412">
        <v>28</v>
      </c>
      <c r="B34" s="403" t="s">
        <v>33</v>
      </c>
      <c r="C34" s="413">
        <v>205189</v>
      </c>
      <c r="D34" s="413">
        <v>347305.43000000005</v>
      </c>
      <c r="E34" s="413">
        <v>1145</v>
      </c>
      <c r="F34" s="413">
        <v>1275.2600000000002</v>
      </c>
      <c r="G34" s="413">
        <v>57</v>
      </c>
      <c r="H34" s="413">
        <v>3409.84</v>
      </c>
      <c r="I34" s="413">
        <v>805</v>
      </c>
      <c r="J34" s="413">
        <v>121019.03</v>
      </c>
      <c r="K34" s="413">
        <f t="shared" si="5"/>
        <v>206051</v>
      </c>
      <c r="L34" s="413">
        <f t="shared" si="6"/>
        <v>471734.30000000005</v>
      </c>
      <c r="M34" s="414">
        <f>L34*100/'CD Ratio_3(i)'!F34</f>
        <v>33.856285558446785</v>
      </c>
    </row>
    <row r="35" spans="1:13" ht="13.5" customHeight="1" x14ac:dyDescent="0.3">
      <c r="A35" s="412">
        <v>29</v>
      </c>
      <c r="B35" s="403" t="s">
        <v>34</v>
      </c>
      <c r="C35" s="413">
        <v>36647</v>
      </c>
      <c r="D35" s="413">
        <v>21221.34</v>
      </c>
      <c r="E35" s="413">
        <v>0</v>
      </c>
      <c r="F35" s="413">
        <v>0</v>
      </c>
      <c r="G35" s="413">
        <v>0</v>
      </c>
      <c r="H35" s="413">
        <v>0</v>
      </c>
      <c r="I35" s="413">
        <v>8</v>
      </c>
      <c r="J35" s="413">
        <v>484.64</v>
      </c>
      <c r="K35" s="413">
        <f t="shared" si="5"/>
        <v>36655</v>
      </c>
      <c r="L35" s="413">
        <f t="shared" si="6"/>
        <v>21705.98</v>
      </c>
      <c r="M35" s="414">
        <f>L35*100/'CD Ratio_3(i)'!F35</f>
        <v>75.05826651414786</v>
      </c>
    </row>
    <row r="36" spans="1:13" ht="13.5" customHeight="1" x14ac:dyDescent="0.3">
      <c r="A36" s="412">
        <v>30</v>
      </c>
      <c r="B36" s="403" t="s">
        <v>35</v>
      </c>
      <c r="C36" s="413">
        <v>130070</v>
      </c>
      <c r="D36" s="413">
        <v>91065.74</v>
      </c>
      <c r="E36" s="413">
        <v>4872</v>
      </c>
      <c r="F36" s="413">
        <v>23090.18</v>
      </c>
      <c r="G36" s="413">
        <v>2</v>
      </c>
      <c r="H36" s="413">
        <v>33.270000000000003</v>
      </c>
      <c r="I36" s="413">
        <v>20</v>
      </c>
      <c r="J36" s="413">
        <v>261.11</v>
      </c>
      <c r="K36" s="413">
        <f t="shared" si="5"/>
        <v>130092</v>
      </c>
      <c r="L36" s="413">
        <f t="shared" si="6"/>
        <v>91360.12000000001</v>
      </c>
      <c r="M36" s="414">
        <f>L36*100/'CD Ratio_3(i)'!F36</f>
        <v>61.829925157193735</v>
      </c>
    </row>
    <row r="37" spans="1:13" ht="13.5" customHeight="1" x14ac:dyDescent="0.3">
      <c r="A37" s="412">
        <v>31</v>
      </c>
      <c r="B37" s="403" t="s">
        <v>36</v>
      </c>
      <c r="C37" s="413">
        <v>576</v>
      </c>
      <c r="D37" s="413">
        <v>1916.79</v>
      </c>
      <c r="E37" s="413">
        <v>0</v>
      </c>
      <c r="F37" s="413">
        <v>0</v>
      </c>
      <c r="G37" s="413">
        <v>1</v>
      </c>
      <c r="H37" s="413">
        <v>0</v>
      </c>
      <c r="I37" s="413">
        <v>48</v>
      </c>
      <c r="J37" s="413">
        <v>666.07999999999993</v>
      </c>
      <c r="K37" s="413">
        <f t="shared" si="5"/>
        <v>625</v>
      </c>
      <c r="L37" s="413">
        <f t="shared" si="6"/>
        <v>2582.87</v>
      </c>
      <c r="M37" s="414">
        <f>L37*100/'CD Ratio_3(i)'!F37</f>
        <v>26.142594127691186</v>
      </c>
    </row>
    <row r="38" spans="1:13" ht="13.5" customHeight="1" x14ac:dyDescent="0.3">
      <c r="A38" s="412">
        <v>32</v>
      </c>
      <c r="B38" s="403" t="s">
        <v>38</v>
      </c>
      <c r="C38" s="413">
        <v>579</v>
      </c>
      <c r="D38" s="413">
        <v>1717.5</v>
      </c>
      <c r="E38" s="413">
        <v>131</v>
      </c>
      <c r="F38" s="413">
        <v>202.62</v>
      </c>
      <c r="G38" s="413">
        <v>0</v>
      </c>
      <c r="H38" s="413">
        <v>0</v>
      </c>
      <c r="I38" s="413">
        <v>141</v>
      </c>
      <c r="J38" s="413">
        <v>1658.81</v>
      </c>
      <c r="K38" s="413">
        <f>C38+G38+I38</f>
        <v>720</v>
      </c>
      <c r="L38" s="413">
        <f t="shared" si="4"/>
        <v>3376.31</v>
      </c>
      <c r="M38" s="414">
        <f>L38*100/'CD Ratio_3(i)'!F38</f>
        <v>49.752439502403405</v>
      </c>
    </row>
    <row r="39" spans="1:13" ht="13.5" customHeight="1" x14ac:dyDescent="0.3">
      <c r="A39" s="412">
        <v>33</v>
      </c>
      <c r="B39" s="403" t="s">
        <v>39</v>
      </c>
      <c r="C39" s="413">
        <v>92352</v>
      </c>
      <c r="D39" s="413">
        <v>121606.01999999995</v>
      </c>
      <c r="E39" s="413">
        <v>5646</v>
      </c>
      <c r="F39" s="413">
        <v>58264.649999999994</v>
      </c>
      <c r="G39" s="413">
        <v>22</v>
      </c>
      <c r="H39" s="413">
        <v>2751.1800000000003</v>
      </c>
      <c r="I39" s="413">
        <v>321</v>
      </c>
      <c r="J39" s="413">
        <v>54788.3</v>
      </c>
      <c r="K39" s="413">
        <f>C39+G39+I39</f>
        <v>92695</v>
      </c>
      <c r="L39" s="413">
        <f t="shared" si="4"/>
        <v>179145.49999999994</v>
      </c>
      <c r="M39" s="414">
        <f>L39*100/'CD Ratio_3(i)'!F39</f>
        <v>25.071123518934975</v>
      </c>
    </row>
    <row r="40" spans="1:13" s="419" customFormat="1" ht="13.5" customHeight="1" x14ac:dyDescent="0.3">
      <c r="A40" s="416"/>
      <c r="B40" s="404" t="s">
        <v>40</v>
      </c>
      <c r="C40" s="417">
        <f t="shared" ref="C40:L40" si="7">SUM(C19:C39)</f>
        <v>1861369</v>
      </c>
      <c r="D40" s="417">
        <f t="shared" si="7"/>
        <v>3736354.7700000005</v>
      </c>
      <c r="E40" s="417">
        <f t="shared" si="7"/>
        <v>272301</v>
      </c>
      <c r="F40" s="417">
        <f t="shared" si="7"/>
        <v>1707990.5099999998</v>
      </c>
      <c r="G40" s="417">
        <f t="shared" si="7"/>
        <v>722</v>
      </c>
      <c r="H40" s="417">
        <f t="shared" si="7"/>
        <v>35590.770000000004</v>
      </c>
      <c r="I40" s="417">
        <f t="shared" si="7"/>
        <v>20031</v>
      </c>
      <c r="J40" s="417">
        <f t="shared" si="7"/>
        <v>1296186.4000000004</v>
      </c>
      <c r="K40" s="417">
        <f t="shared" si="7"/>
        <v>1882122</v>
      </c>
      <c r="L40" s="417">
        <f t="shared" si="7"/>
        <v>5068131.9399999995</v>
      </c>
      <c r="M40" s="418">
        <f>L40*100/'CD Ratio_3(i)'!F40</f>
        <v>23.7163917622204</v>
      </c>
    </row>
    <row r="41" spans="1:13" s="419" customFormat="1" ht="13.5" customHeight="1" x14ac:dyDescent="0.3">
      <c r="A41" s="416"/>
      <c r="B41" s="404" t="s">
        <v>41</v>
      </c>
      <c r="C41" s="417">
        <f t="shared" ref="C41:L41" si="8">C40+C18</f>
        <v>4409177</v>
      </c>
      <c r="D41" s="417">
        <f t="shared" si="8"/>
        <v>10409050.18</v>
      </c>
      <c r="E41" s="417">
        <f t="shared" si="8"/>
        <v>2202133</v>
      </c>
      <c r="F41" s="417">
        <f t="shared" si="8"/>
        <v>6529724.9699999997</v>
      </c>
      <c r="G41" s="417">
        <f t="shared" si="8"/>
        <v>9402</v>
      </c>
      <c r="H41" s="417">
        <f t="shared" si="8"/>
        <v>353917.66000000003</v>
      </c>
      <c r="I41" s="417">
        <f t="shared" si="8"/>
        <v>126123</v>
      </c>
      <c r="J41" s="417">
        <f t="shared" si="8"/>
        <v>2593758.8800000004</v>
      </c>
      <c r="K41" s="417">
        <f t="shared" si="8"/>
        <v>4544702</v>
      </c>
      <c r="L41" s="417">
        <f t="shared" si="8"/>
        <v>13356726.719999999</v>
      </c>
      <c r="M41" s="418">
        <f>L41*100/'CD Ratio_3(i)'!F41</f>
        <v>23.46317490698738</v>
      </c>
    </row>
    <row r="42" spans="1:13" ht="13.5" customHeight="1" x14ac:dyDescent="0.3">
      <c r="A42" s="412">
        <v>34</v>
      </c>
      <c r="B42" s="403" t="s">
        <v>43</v>
      </c>
      <c r="C42" s="413">
        <v>765566</v>
      </c>
      <c r="D42" s="413">
        <v>1226934.3200000008</v>
      </c>
      <c r="E42" s="413">
        <v>611479</v>
      </c>
      <c r="F42" s="413">
        <v>956587.17000000016</v>
      </c>
      <c r="G42" s="413">
        <v>508</v>
      </c>
      <c r="H42" s="413">
        <v>17991.489999999994</v>
      </c>
      <c r="I42" s="413">
        <v>1593</v>
      </c>
      <c r="J42" s="413">
        <v>6533.9700000000021</v>
      </c>
      <c r="K42" s="413">
        <f t="shared" ref="K42:K53" si="9">C42+G42+I42</f>
        <v>767667</v>
      </c>
      <c r="L42" s="413">
        <f t="shared" si="4"/>
        <v>1251459.7800000007</v>
      </c>
      <c r="M42" s="414">
        <f>L42*100/'CD Ratio_3(i)'!F42</f>
        <v>51.178605508670827</v>
      </c>
    </row>
    <row r="43" spans="1:13" s="419" customFormat="1" ht="13.5" customHeight="1" x14ac:dyDescent="0.3">
      <c r="A43" s="416"/>
      <c r="B43" s="404" t="s">
        <v>44</v>
      </c>
      <c r="C43" s="417">
        <f t="shared" ref="C43:J43" si="10">SUM(C42:C42)</f>
        <v>765566</v>
      </c>
      <c r="D43" s="417">
        <f t="shared" si="10"/>
        <v>1226934.3200000008</v>
      </c>
      <c r="E43" s="417">
        <f t="shared" si="10"/>
        <v>611479</v>
      </c>
      <c r="F43" s="417">
        <f t="shared" si="10"/>
        <v>956587.17000000016</v>
      </c>
      <c r="G43" s="417">
        <f t="shared" si="10"/>
        <v>508</v>
      </c>
      <c r="H43" s="417">
        <f t="shared" si="10"/>
        <v>17991.489999999994</v>
      </c>
      <c r="I43" s="417">
        <f t="shared" si="10"/>
        <v>1593</v>
      </c>
      <c r="J43" s="417">
        <f t="shared" si="10"/>
        <v>6533.9700000000021</v>
      </c>
      <c r="K43" s="417">
        <f t="shared" si="9"/>
        <v>767667</v>
      </c>
      <c r="L43" s="417">
        <f t="shared" si="4"/>
        <v>1251459.7800000007</v>
      </c>
      <c r="M43" s="418">
        <f>L43*100/'CD Ratio_3(i)'!F43</f>
        <v>51.178605508670827</v>
      </c>
    </row>
    <row r="44" spans="1:13" ht="13.5" customHeight="1" x14ac:dyDescent="0.3">
      <c r="A44" s="412">
        <v>35</v>
      </c>
      <c r="B44" s="403" t="s">
        <v>45</v>
      </c>
      <c r="C44" s="413">
        <v>4205026</v>
      </c>
      <c r="D44" s="413">
        <v>4406567.09</v>
      </c>
      <c r="E44" s="413">
        <v>4110839</v>
      </c>
      <c r="F44" s="413">
        <v>4210071.4800000004</v>
      </c>
      <c r="G44" s="413">
        <v>348</v>
      </c>
      <c r="H44" s="413">
        <v>1372.0399999999995</v>
      </c>
      <c r="I44" s="413">
        <v>2</v>
      </c>
      <c r="J44" s="413">
        <v>23.27</v>
      </c>
      <c r="K44" s="413">
        <f t="shared" si="9"/>
        <v>4205376</v>
      </c>
      <c r="L44" s="413">
        <f t="shared" si="4"/>
        <v>4407962.3999999994</v>
      </c>
      <c r="M44" s="414">
        <f>L44*100/'CD Ratio_3(i)'!F44</f>
        <v>91.876005436487958</v>
      </c>
    </row>
    <row r="45" spans="1:13" s="419" customFormat="1" ht="13.5" customHeight="1" x14ac:dyDescent="0.3">
      <c r="A45" s="416"/>
      <c r="B45" s="404" t="s">
        <v>46</v>
      </c>
      <c r="C45" s="417">
        <f t="shared" ref="C45:M45" si="11">C44</f>
        <v>4205026</v>
      </c>
      <c r="D45" s="417">
        <f t="shared" si="11"/>
        <v>4406567.09</v>
      </c>
      <c r="E45" s="417">
        <f t="shared" si="11"/>
        <v>4110839</v>
      </c>
      <c r="F45" s="417">
        <f t="shared" si="11"/>
        <v>4210071.4800000004</v>
      </c>
      <c r="G45" s="417">
        <f t="shared" si="11"/>
        <v>348</v>
      </c>
      <c r="H45" s="417">
        <f t="shared" si="11"/>
        <v>1372.0399999999995</v>
      </c>
      <c r="I45" s="417">
        <f t="shared" si="11"/>
        <v>2</v>
      </c>
      <c r="J45" s="417">
        <f t="shared" si="11"/>
        <v>23.27</v>
      </c>
      <c r="K45" s="417">
        <f t="shared" si="9"/>
        <v>4205376</v>
      </c>
      <c r="L45" s="417">
        <f t="shared" si="4"/>
        <v>4407962.3999999994</v>
      </c>
      <c r="M45" s="417">
        <f t="shared" si="11"/>
        <v>91.876005436487958</v>
      </c>
    </row>
    <row r="46" spans="1:13" ht="13.5" customHeight="1" x14ac:dyDescent="0.3">
      <c r="A46" s="412">
        <v>36</v>
      </c>
      <c r="B46" s="403" t="s">
        <v>47</v>
      </c>
      <c r="C46" s="413">
        <v>227035</v>
      </c>
      <c r="D46" s="413">
        <v>212327.21</v>
      </c>
      <c r="E46" s="413">
        <v>2</v>
      </c>
      <c r="F46" s="413">
        <v>4.2699999999999996</v>
      </c>
      <c r="G46" s="413">
        <v>145</v>
      </c>
      <c r="H46" s="413">
        <v>7184.1099999999988</v>
      </c>
      <c r="I46" s="413">
        <v>1275</v>
      </c>
      <c r="J46" s="413">
        <v>31470.289999999997</v>
      </c>
      <c r="K46" s="413">
        <f t="shared" si="9"/>
        <v>228455</v>
      </c>
      <c r="L46" s="413">
        <f t="shared" si="4"/>
        <v>250981.61</v>
      </c>
      <c r="M46" s="414">
        <f>L46*100/'CD Ratio_3(i)'!F46</f>
        <v>15.192831988186933</v>
      </c>
    </row>
    <row r="47" spans="1:13" ht="13.5" customHeight="1" x14ac:dyDescent="0.3">
      <c r="A47" s="412">
        <v>37</v>
      </c>
      <c r="B47" s="403" t="s">
        <v>48</v>
      </c>
      <c r="C47" s="413">
        <v>36980</v>
      </c>
      <c r="D47" s="413">
        <v>19826.240000000005</v>
      </c>
      <c r="E47" s="413">
        <v>0</v>
      </c>
      <c r="F47" s="413">
        <v>0</v>
      </c>
      <c r="G47" s="413">
        <v>0</v>
      </c>
      <c r="H47" s="413">
        <v>0</v>
      </c>
      <c r="I47" s="413">
        <v>5301</v>
      </c>
      <c r="J47" s="413">
        <v>34653.510000000009</v>
      </c>
      <c r="K47" s="413">
        <f t="shared" si="9"/>
        <v>42281</v>
      </c>
      <c r="L47" s="413">
        <f t="shared" si="4"/>
        <v>54479.750000000015</v>
      </c>
      <c r="M47" s="414">
        <f>L47*100/'CD Ratio_3(i)'!F47</f>
        <v>44.39938472993186</v>
      </c>
    </row>
    <row r="48" spans="1:13" ht="13.5" customHeight="1" x14ac:dyDescent="0.3">
      <c r="A48" s="412">
        <v>38</v>
      </c>
      <c r="B48" s="403" t="s">
        <v>49</v>
      </c>
      <c r="C48" s="413">
        <v>128262</v>
      </c>
      <c r="D48" s="413">
        <v>82491.08</v>
      </c>
      <c r="E48" s="413">
        <v>270</v>
      </c>
      <c r="F48" s="413">
        <v>1356.61</v>
      </c>
      <c r="G48" s="413">
        <v>0</v>
      </c>
      <c r="H48" s="413">
        <v>0</v>
      </c>
      <c r="I48" s="413">
        <v>0</v>
      </c>
      <c r="J48" s="413">
        <v>0</v>
      </c>
      <c r="K48" s="413">
        <f t="shared" si="9"/>
        <v>128262</v>
      </c>
      <c r="L48" s="413">
        <f t="shared" si="4"/>
        <v>82491.08</v>
      </c>
      <c r="M48" s="414">
        <f>L48*100/'CD Ratio_3(i)'!F48</f>
        <v>64.250898772550514</v>
      </c>
    </row>
    <row r="49" spans="1:13" ht="13.5" customHeight="1" x14ac:dyDescent="0.3">
      <c r="A49" s="412">
        <v>39</v>
      </c>
      <c r="B49" s="403" t="s">
        <v>51</v>
      </c>
      <c r="C49" s="413">
        <v>184469</v>
      </c>
      <c r="D49" s="413">
        <v>78885.529999999984</v>
      </c>
      <c r="E49" s="413">
        <v>0</v>
      </c>
      <c r="F49" s="413">
        <v>0</v>
      </c>
      <c r="G49" s="413">
        <v>0</v>
      </c>
      <c r="H49" s="413">
        <v>0</v>
      </c>
      <c r="I49" s="413">
        <v>0</v>
      </c>
      <c r="J49" s="413">
        <v>0</v>
      </c>
      <c r="K49" s="413">
        <f t="shared" si="9"/>
        <v>184469</v>
      </c>
      <c r="L49" s="413">
        <f t="shared" si="4"/>
        <v>78885.529999999984</v>
      </c>
      <c r="M49" s="414">
        <f>L49*100/'CD Ratio_3(i)'!F49</f>
        <v>29.529435316840082</v>
      </c>
    </row>
    <row r="50" spans="1:13" ht="13.5" customHeight="1" x14ac:dyDescent="0.3">
      <c r="A50" s="412">
        <v>40</v>
      </c>
      <c r="B50" s="403" t="s">
        <v>1007</v>
      </c>
      <c r="C50" s="413">
        <v>48154</v>
      </c>
      <c r="D50" s="413">
        <v>19548.7</v>
      </c>
      <c r="E50" s="413">
        <v>701</v>
      </c>
      <c r="F50" s="413">
        <v>2296.3199999999997</v>
      </c>
      <c r="G50" s="413">
        <v>0</v>
      </c>
      <c r="H50" s="413">
        <v>0</v>
      </c>
      <c r="I50" s="413">
        <v>0</v>
      </c>
      <c r="J50" s="413">
        <v>0</v>
      </c>
      <c r="K50" s="413">
        <f t="shared" si="9"/>
        <v>48154</v>
      </c>
      <c r="L50" s="413">
        <f t="shared" si="4"/>
        <v>19548.7</v>
      </c>
      <c r="M50" s="414">
        <f>L50*100/'CD Ratio_3(i)'!F50</f>
        <v>39.864163261843608</v>
      </c>
    </row>
    <row r="51" spans="1:13" ht="13.5" customHeight="1" x14ac:dyDescent="0.3">
      <c r="A51" s="412">
        <v>41</v>
      </c>
      <c r="B51" s="403" t="s">
        <v>52</v>
      </c>
      <c r="C51" s="413">
        <v>70731</v>
      </c>
      <c r="D51" s="413">
        <v>29736.399999999998</v>
      </c>
      <c r="E51" s="413">
        <v>0</v>
      </c>
      <c r="F51" s="413">
        <v>0</v>
      </c>
      <c r="G51" s="413">
        <v>252</v>
      </c>
      <c r="H51" s="413">
        <v>100.51000000000002</v>
      </c>
      <c r="I51" s="413">
        <v>3956</v>
      </c>
      <c r="J51" s="413">
        <v>1621.9499999999998</v>
      </c>
      <c r="K51" s="413">
        <f t="shared" si="9"/>
        <v>74939</v>
      </c>
      <c r="L51" s="413">
        <f t="shared" si="4"/>
        <v>31458.859999999997</v>
      </c>
      <c r="M51" s="414">
        <f>L51*100/'CD Ratio_3(i)'!F51</f>
        <v>38.71136921266514</v>
      </c>
    </row>
    <row r="52" spans="1:13" ht="13.5" customHeight="1" x14ac:dyDescent="0.3">
      <c r="A52" s="412">
        <v>42</v>
      </c>
      <c r="B52" s="403" t="s">
        <v>53</v>
      </c>
      <c r="C52" s="413">
        <v>29312</v>
      </c>
      <c r="D52" s="413">
        <v>12190.400000000001</v>
      </c>
      <c r="E52" s="413">
        <v>0</v>
      </c>
      <c r="F52" s="413">
        <v>0</v>
      </c>
      <c r="G52" s="413">
        <v>0</v>
      </c>
      <c r="H52" s="413">
        <v>0</v>
      </c>
      <c r="I52" s="413">
        <v>0</v>
      </c>
      <c r="J52" s="413">
        <v>0</v>
      </c>
      <c r="K52" s="413">
        <f t="shared" si="9"/>
        <v>29312</v>
      </c>
      <c r="L52" s="413">
        <f t="shared" si="4"/>
        <v>12190.400000000001</v>
      </c>
      <c r="M52" s="414">
        <f>L52*100/'CD Ratio_3(i)'!F52</f>
        <v>15.474331731367307</v>
      </c>
    </row>
    <row r="53" spans="1:13" ht="13.5" customHeight="1" x14ac:dyDescent="0.3">
      <c r="A53" s="412">
        <v>43</v>
      </c>
      <c r="B53" s="403" t="s">
        <v>54</v>
      </c>
      <c r="C53" s="413">
        <v>35841</v>
      </c>
      <c r="D53" s="413">
        <v>11827.710000000003</v>
      </c>
      <c r="E53" s="413">
        <v>0</v>
      </c>
      <c r="F53" s="413">
        <v>0</v>
      </c>
      <c r="G53" s="413">
        <v>0</v>
      </c>
      <c r="H53" s="413">
        <v>0</v>
      </c>
      <c r="I53" s="413">
        <v>0</v>
      </c>
      <c r="J53" s="413">
        <v>0</v>
      </c>
      <c r="K53" s="413">
        <f t="shared" si="9"/>
        <v>35841</v>
      </c>
      <c r="L53" s="413">
        <f t="shared" si="4"/>
        <v>11827.710000000003</v>
      </c>
      <c r="M53" s="414">
        <f>L53*100/'CD Ratio_3(i)'!F53</f>
        <v>26.005414922742595</v>
      </c>
    </row>
    <row r="54" spans="1:13" s="419" customFormat="1" ht="13.5" customHeight="1" x14ac:dyDescent="0.3">
      <c r="A54" s="416"/>
      <c r="B54" s="404" t="s">
        <v>55</v>
      </c>
      <c r="C54" s="417">
        <f>SUM(C46:C53)</f>
        <v>760784</v>
      </c>
      <c r="D54" s="417">
        <f t="shared" ref="D54:L54" si="12">SUM(D46:D53)</f>
        <v>466833.27000000008</v>
      </c>
      <c r="E54" s="417">
        <f t="shared" si="12"/>
        <v>973</v>
      </c>
      <c r="F54" s="417">
        <f t="shared" si="12"/>
        <v>3657.2</v>
      </c>
      <c r="G54" s="417">
        <f t="shared" si="12"/>
        <v>397</v>
      </c>
      <c r="H54" s="417">
        <f t="shared" si="12"/>
        <v>7284.619999999999</v>
      </c>
      <c r="I54" s="417">
        <f t="shared" si="12"/>
        <v>10532</v>
      </c>
      <c r="J54" s="417">
        <f t="shared" si="12"/>
        <v>67745.75</v>
      </c>
      <c r="K54" s="417">
        <f t="shared" si="12"/>
        <v>771713</v>
      </c>
      <c r="L54" s="417">
        <f t="shared" si="12"/>
        <v>541863.6399999999</v>
      </c>
      <c r="M54" s="418">
        <f>L54*100/'CD Ratio_3(i)'!F54</f>
        <v>22.346992896313726</v>
      </c>
    </row>
    <row r="55" spans="1:13" s="419" customFormat="1" ht="13.5" customHeight="1" x14ac:dyDescent="0.3">
      <c r="A55" s="416"/>
      <c r="B55" s="404" t="s">
        <v>5</v>
      </c>
      <c r="C55" s="417">
        <f t="shared" ref="C55:L55" si="13">C54+C45+C43+C41</f>
        <v>10140553</v>
      </c>
      <c r="D55" s="417">
        <f t="shared" si="13"/>
        <v>16509384.860000001</v>
      </c>
      <c r="E55" s="417">
        <f t="shared" si="13"/>
        <v>6925424</v>
      </c>
      <c r="F55" s="417">
        <f t="shared" si="13"/>
        <v>11700040.82</v>
      </c>
      <c r="G55" s="417">
        <f t="shared" si="13"/>
        <v>10655</v>
      </c>
      <c r="H55" s="417">
        <f t="shared" si="13"/>
        <v>380565.81000000006</v>
      </c>
      <c r="I55" s="417">
        <f t="shared" si="13"/>
        <v>138250</v>
      </c>
      <c r="J55" s="417">
        <f t="shared" si="13"/>
        <v>2668061.8700000006</v>
      </c>
      <c r="K55" s="417">
        <f t="shared" si="13"/>
        <v>10289458</v>
      </c>
      <c r="L55" s="417">
        <f t="shared" si="13"/>
        <v>19558012.539999999</v>
      </c>
      <c r="M55" s="418">
        <f>L55*100/'CD Ratio_3(i)'!F57</f>
        <v>29.368977726269833</v>
      </c>
    </row>
    <row r="56" spans="1:13" ht="13.5" customHeight="1" x14ac:dyDescent="0.3">
      <c r="A56" s="408"/>
      <c r="B56" s="2"/>
      <c r="C56" s="8"/>
      <c r="D56" s="8"/>
      <c r="E56" s="8"/>
      <c r="G56" s="409" t="s">
        <v>1038</v>
      </c>
      <c r="H56" s="8"/>
      <c r="I56" s="8"/>
      <c r="J56" s="8"/>
      <c r="K56" s="8"/>
      <c r="L56" s="8"/>
      <c r="M56" s="410"/>
    </row>
    <row r="57" spans="1:13" ht="13.5" customHeight="1" x14ac:dyDescent="0.3">
      <c r="A57" s="408"/>
      <c r="B57" s="2"/>
      <c r="C57" s="8"/>
      <c r="D57" s="8"/>
      <c r="E57" s="8"/>
      <c r="F57" s="8"/>
      <c r="G57" s="8"/>
      <c r="H57" s="8"/>
      <c r="I57" s="8"/>
      <c r="J57" s="8"/>
      <c r="K57" s="8"/>
      <c r="L57" s="8"/>
      <c r="M57" s="410"/>
    </row>
    <row r="58" spans="1:13" ht="13.5" customHeight="1" x14ac:dyDescent="0.3">
      <c r="A58" s="408"/>
      <c r="B58" s="2"/>
      <c r="C58" s="8"/>
      <c r="D58" s="8"/>
      <c r="E58" s="8"/>
      <c r="F58" s="8"/>
      <c r="G58" s="8"/>
      <c r="H58" s="8"/>
      <c r="I58" s="8"/>
      <c r="J58" s="8"/>
      <c r="K58" s="8"/>
      <c r="L58" s="8"/>
      <c r="M58" s="410"/>
    </row>
    <row r="59" spans="1:13" ht="13.5" customHeight="1" x14ac:dyDescent="0.3">
      <c r="A59" s="408"/>
      <c r="B59" s="2"/>
      <c r="C59" s="8"/>
      <c r="D59" s="8"/>
      <c r="E59" s="8"/>
      <c r="F59" s="8"/>
      <c r="G59" s="8"/>
      <c r="H59" s="8"/>
      <c r="I59" s="8"/>
      <c r="J59" s="8"/>
      <c r="K59" s="8"/>
      <c r="L59" s="8"/>
      <c r="M59" s="410"/>
    </row>
    <row r="60" spans="1:13" ht="13.5" customHeight="1" x14ac:dyDescent="0.3">
      <c r="A60" s="408"/>
      <c r="B60" s="2"/>
      <c r="C60" s="8"/>
      <c r="D60" s="8"/>
      <c r="E60" s="8"/>
      <c r="F60" s="8"/>
      <c r="G60" s="8"/>
      <c r="H60" s="8"/>
      <c r="I60" s="8"/>
      <c r="J60" s="8"/>
      <c r="K60" s="8"/>
      <c r="L60" s="8"/>
      <c r="M60" s="410"/>
    </row>
    <row r="61" spans="1:13" ht="13.5" customHeight="1" x14ac:dyDescent="0.3">
      <c r="A61" s="408"/>
      <c r="B61" s="2"/>
      <c r="C61" s="8"/>
      <c r="D61" s="8"/>
      <c r="E61" s="8"/>
      <c r="F61" s="8"/>
      <c r="G61" s="8"/>
      <c r="H61" s="8"/>
      <c r="I61" s="8"/>
      <c r="J61" s="8"/>
      <c r="K61" s="8"/>
      <c r="L61" s="8"/>
      <c r="M61" s="410"/>
    </row>
    <row r="62" spans="1:13" ht="13.5" customHeight="1" x14ac:dyDescent="0.3">
      <c r="A62" s="408"/>
      <c r="B62" s="2"/>
      <c r="C62" s="8"/>
      <c r="D62" s="8"/>
      <c r="E62" s="8"/>
      <c r="F62" s="8"/>
      <c r="G62" s="8"/>
      <c r="H62" s="8"/>
      <c r="I62" s="8"/>
      <c r="J62" s="8"/>
      <c r="K62" s="8"/>
      <c r="L62" s="8"/>
      <c r="M62" s="410"/>
    </row>
    <row r="63" spans="1:13" ht="13.5" customHeight="1" x14ac:dyDescent="0.3">
      <c r="A63" s="408"/>
      <c r="B63" s="2"/>
      <c r="C63" s="8"/>
      <c r="D63" s="8"/>
      <c r="E63" s="8"/>
      <c r="F63" s="8"/>
      <c r="G63" s="8"/>
      <c r="H63" s="8"/>
      <c r="I63" s="8"/>
      <c r="J63" s="8"/>
      <c r="K63" s="8"/>
      <c r="L63" s="8"/>
      <c r="M63" s="410"/>
    </row>
    <row r="64" spans="1:13" ht="13.5" customHeight="1" x14ac:dyDescent="0.3">
      <c r="A64" s="408"/>
      <c r="B64" s="2"/>
      <c r="C64" s="8"/>
      <c r="D64" s="8"/>
      <c r="E64" s="8"/>
      <c r="F64" s="8"/>
      <c r="G64" s="8"/>
      <c r="H64" s="8"/>
      <c r="I64" s="8"/>
      <c r="J64" s="8"/>
      <c r="K64" s="8"/>
      <c r="L64" s="8"/>
      <c r="M64" s="410"/>
    </row>
    <row r="65" spans="1:13" ht="13.5" customHeight="1" x14ac:dyDescent="0.3">
      <c r="A65" s="408"/>
      <c r="B65" s="2"/>
      <c r="C65" s="8"/>
      <c r="D65" s="8"/>
      <c r="E65" s="8"/>
      <c r="F65" s="8"/>
      <c r="G65" s="8"/>
      <c r="H65" s="8"/>
      <c r="I65" s="8"/>
      <c r="J65" s="8"/>
      <c r="K65" s="8"/>
      <c r="L65" s="8"/>
      <c r="M65" s="410"/>
    </row>
    <row r="66" spans="1:13" ht="13.5" customHeight="1" x14ac:dyDescent="0.3">
      <c r="A66" s="408"/>
      <c r="B66" s="2"/>
      <c r="C66" s="8"/>
      <c r="D66" s="8"/>
      <c r="E66" s="8"/>
      <c r="F66" s="8"/>
      <c r="G66" s="8"/>
      <c r="H66" s="8"/>
      <c r="I66" s="8"/>
      <c r="J66" s="8"/>
      <c r="K66" s="8"/>
      <c r="L66" s="8"/>
      <c r="M66" s="410"/>
    </row>
    <row r="67" spans="1:13" ht="13.5" customHeight="1" x14ac:dyDescent="0.3">
      <c r="A67" s="408"/>
      <c r="B67" s="2"/>
      <c r="C67" s="8"/>
      <c r="D67" s="8"/>
      <c r="E67" s="8"/>
      <c r="F67" s="8"/>
      <c r="G67" s="8"/>
      <c r="H67" s="8"/>
      <c r="I67" s="8"/>
      <c r="J67" s="8"/>
      <c r="K67" s="8"/>
      <c r="L67" s="8"/>
      <c r="M67" s="410"/>
    </row>
    <row r="68" spans="1:13" ht="13.5" customHeight="1" x14ac:dyDescent="0.3">
      <c r="A68" s="408"/>
      <c r="B68" s="2"/>
      <c r="C68" s="8"/>
      <c r="D68" s="8"/>
      <c r="E68" s="8"/>
      <c r="F68" s="8"/>
      <c r="G68" s="8"/>
      <c r="H68" s="8"/>
      <c r="I68" s="8"/>
      <c r="J68" s="8"/>
      <c r="K68" s="8"/>
      <c r="L68" s="8"/>
      <c r="M68" s="410"/>
    </row>
    <row r="69" spans="1:13" ht="13.5" customHeight="1" x14ac:dyDescent="0.3">
      <c r="A69" s="408"/>
      <c r="B69" s="2"/>
      <c r="C69" s="8"/>
      <c r="D69" s="8"/>
      <c r="E69" s="8"/>
      <c r="F69" s="8"/>
      <c r="G69" s="8"/>
      <c r="H69" s="8"/>
      <c r="I69" s="8"/>
      <c r="J69" s="8"/>
      <c r="K69" s="8"/>
      <c r="L69" s="8"/>
      <c r="M69" s="410"/>
    </row>
    <row r="70" spans="1:13" ht="13.5" customHeight="1" x14ac:dyDescent="0.3">
      <c r="A70" s="408"/>
      <c r="B70" s="2"/>
      <c r="C70" s="8"/>
      <c r="D70" s="8"/>
      <c r="E70" s="8"/>
      <c r="F70" s="8"/>
      <c r="G70" s="8"/>
      <c r="H70" s="8"/>
      <c r="I70" s="8"/>
      <c r="J70" s="8"/>
      <c r="K70" s="8"/>
      <c r="L70" s="8"/>
      <c r="M70" s="410"/>
    </row>
    <row r="71" spans="1:13" ht="13.5" customHeight="1" x14ac:dyDescent="0.3">
      <c r="A71" s="408"/>
      <c r="B71" s="2"/>
      <c r="C71" s="8"/>
      <c r="D71" s="8"/>
      <c r="E71" s="8"/>
      <c r="F71" s="8"/>
      <c r="G71" s="8"/>
      <c r="H71" s="8"/>
      <c r="I71" s="8"/>
      <c r="J71" s="8"/>
      <c r="K71" s="8"/>
      <c r="L71" s="8"/>
      <c r="M71" s="410"/>
    </row>
    <row r="72" spans="1:13" ht="13.5" customHeight="1" x14ac:dyDescent="0.3">
      <c r="A72" s="408"/>
      <c r="B72" s="2"/>
      <c r="C72" s="8"/>
      <c r="D72" s="8"/>
      <c r="E72" s="8"/>
      <c r="F72" s="8"/>
      <c r="G72" s="8"/>
      <c r="H72" s="8"/>
      <c r="I72" s="8"/>
      <c r="J72" s="8"/>
      <c r="K72" s="8"/>
      <c r="L72" s="8"/>
      <c r="M72" s="410"/>
    </row>
    <row r="73" spans="1:13" ht="13.5" customHeight="1" x14ac:dyDescent="0.3">
      <c r="A73" s="408"/>
      <c r="B73" s="2"/>
      <c r="C73" s="8"/>
      <c r="D73" s="8"/>
      <c r="E73" s="8"/>
      <c r="F73" s="8"/>
      <c r="G73" s="8"/>
      <c r="H73" s="8"/>
      <c r="I73" s="8"/>
      <c r="J73" s="8"/>
      <c r="K73" s="8"/>
      <c r="L73" s="8"/>
      <c r="M73" s="410"/>
    </row>
    <row r="74" spans="1:13" ht="13.5" customHeight="1" x14ac:dyDescent="0.3">
      <c r="A74" s="408"/>
      <c r="B74" s="2"/>
      <c r="C74" s="8"/>
      <c r="D74" s="8"/>
      <c r="E74" s="8"/>
      <c r="F74" s="8"/>
      <c r="G74" s="8"/>
      <c r="H74" s="8"/>
      <c r="I74" s="8"/>
      <c r="J74" s="8"/>
      <c r="K74" s="8"/>
      <c r="L74" s="8"/>
      <c r="M74" s="410"/>
    </row>
    <row r="75" spans="1:13" ht="13.5" customHeight="1" x14ac:dyDescent="0.3">
      <c r="A75" s="408"/>
      <c r="B75" s="2"/>
      <c r="C75" s="8"/>
      <c r="D75" s="8"/>
      <c r="E75" s="8"/>
      <c r="F75" s="8"/>
      <c r="G75" s="8"/>
      <c r="H75" s="8"/>
      <c r="I75" s="8"/>
      <c r="J75" s="8"/>
      <c r="K75" s="8"/>
      <c r="L75" s="8"/>
      <c r="M75" s="410"/>
    </row>
    <row r="76" spans="1:13" ht="13.5" customHeight="1" x14ac:dyDescent="0.3">
      <c r="A76" s="408"/>
      <c r="B76" s="2"/>
      <c r="C76" s="8"/>
      <c r="D76" s="8"/>
      <c r="E76" s="8"/>
      <c r="F76" s="8"/>
      <c r="G76" s="8"/>
      <c r="H76" s="8"/>
      <c r="I76" s="8"/>
      <c r="J76" s="8"/>
      <c r="K76" s="8"/>
      <c r="L76" s="8"/>
      <c r="M76" s="410"/>
    </row>
    <row r="77" spans="1:13" ht="13.5" customHeight="1" x14ac:dyDescent="0.3">
      <c r="A77" s="408"/>
      <c r="B77" s="2"/>
      <c r="C77" s="8"/>
      <c r="D77" s="8"/>
      <c r="E77" s="8"/>
      <c r="F77" s="8"/>
      <c r="G77" s="8"/>
      <c r="H77" s="8"/>
      <c r="I77" s="8"/>
      <c r="J77" s="8"/>
      <c r="K77" s="8"/>
      <c r="L77" s="8"/>
      <c r="M77" s="410"/>
    </row>
    <row r="78" spans="1:13" ht="13.5" customHeight="1" x14ac:dyDescent="0.3">
      <c r="A78" s="408"/>
      <c r="B78" s="2"/>
      <c r="C78" s="8"/>
      <c r="D78" s="8"/>
      <c r="E78" s="8"/>
      <c r="F78" s="8"/>
      <c r="G78" s="8"/>
      <c r="H78" s="8"/>
      <c r="I78" s="8"/>
      <c r="J78" s="8"/>
      <c r="K78" s="8"/>
      <c r="L78" s="8"/>
      <c r="M78" s="410"/>
    </row>
    <row r="79" spans="1:13" ht="13.5" customHeight="1" x14ac:dyDescent="0.3">
      <c r="A79" s="408"/>
      <c r="B79" s="2"/>
      <c r="C79" s="8"/>
      <c r="D79" s="8"/>
      <c r="E79" s="8"/>
      <c r="F79" s="8"/>
      <c r="G79" s="8"/>
      <c r="H79" s="8"/>
      <c r="I79" s="8"/>
      <c r="J79" s="8"/>
      <c r="K79" s="8"/>
      <c r="L79" s="8"/>
      <c r="M79" s="410"/>
    </row>
    <row r="80" spans="1:13" ht="13.5" customHeight="1" x14ac:dyDescent="0.3">
      <c r="A80" s="408"/>
      <c r="B80" s="2"/>
      <c r="C80" s="8"/>
      <c r="D80" s="8"/>
      <c r="E80" s="8"/>
      <c r="F80" s="8"/>
      <c r="G80" s="8"/>
      <c r="H80" s="8"/>
      <c r="I80" s="8"/>
      <c r="J80" s="8"/>
      <c r="K80" s="8"/>
      <c r="L80" s="8"/>
      <c r="M80" s="410"/>
    </row>
    <row r="81" spans="1:13" ht="13.5" customHeight="1" x14ac:dyDescent="0.3">
      <c r="A81" s="408"/>
      <c r="B81" s="2"/>
      <c r="C81" s="8"/>
      <c r="D81" s="8"/>
      <c r="E81" s="8"/>
      <c r="F81" s="8"/>
      <c r="G81" s="8"/>
      <c r="H81" s="8"/>
      <c r="I81" s="8"/>
      <c r="J81" s="8"/>
      <c r="K81" s="8"/>
      <c r="L81" s="8"/>
      <c r="M81" s="410"/>
    </row>
    <row r="82" spans="1:13" ht="13.5" customHeight="1" x14ac:dyDescent="0.3">
      <c r="A82" s="408"/>
      <c r="B82" s="2"/>
      <c r="C82" s="8"/>
      <c r="D82" s="8"/>
      <c r="E82" s="8"/>
      <c r="F82" s="8"/>
      <c r="G82" s="8"/>
      <c r="H82" s="8"/>
      <c r="I82" s="8"/>
      <c r="J82" s="8"/>
      <c r="K82" s="8"/>
      <c r="L82" s="8"/>
      <c r="M82" s="410"/>
    </row>
    <row r="83" spans="1:13" ht="13.5" customHeight="1" x14ac:dyDescent="0.3">
      <c r="A83" s="408"/>
      <c r="B83" s="2"/>
      <c r="C83" s="8"/>
      <c r="D83" s="8"/>
      <c r="E83" s="8"/>
      <c r="F83" s="8"/>
      <c r="G83" s="8"/>
      <c r="H83" s="8"/>
      <c r="I83" s="8"/>
      <c r="J83" s="8"/>
      <c r="K83" s="8"/>
      <c r="L83" s="8"/>
      <c r="M83" s="410"/>
    </row>
    <row r="84" spans="1:13" ht="13.5" customHeight="1" x14ac:dyDescent="0.3">
      <c r="A84" s="408"/>
      <c r="B84" s="2"/>
      <c r="C84" s="8"/>
      <c r="D84" s="8"/>
      <c r="E84" s="8"/>
      <c r="F84" s="8"/>
      <c r="G84" s="8"/>
      <c r="H84" s="8"/>
      <c r="I84" s="8"/>
      <c r="J84" s="8"/>
      <c r="K84" s="8"/>
      <c r="L84" s="8"/>
      <c r="M84" s="410"/>
    </row>
    <row r="85" spans="1:13" ht="13.5" customHeight="1" x14ac:dyDescent="0.3">
      <c r="A85" s="408"/>
      <c r="B85" s="2"/>
      <c r="C85" s="8"/>
      <c r="D85" s="8"/>
      <c r="E85" s="8"/>
      <c r="F85" s="8"/>
      <c r="G85" s="8"/>
      <c r="H85" s="8"/>
      <c r="I85" s="8"/>
      <c r="J85" s="8"/>
      <c r="K85" s="8"/>
      <c r="L85" s="8"/>
      <c r="M85" s="410"/>
    </row>
    <row r="86" spans="1:13" ht="13.5" customHeight="1" x14ac:dyDescent="0.3">
      <c r="A86" s="408"/>
      <c r="B86" s="2"/>
      <c r="C86" s="8"/>
      <c r="D86" s="8"/>
      <c r="E86" s="8"/>
      <c r="F86" s="8"/>
      <c r="G86" s="8"/>
      <c r="H86" s="8"/>
      <c r="I86" s="8"/>
      <c r="J86" s="8"/>
      <c r="K86" s="8"/>
      <c r="L86" s="8"/>
      <c r="M86" s="410"/>
    </row>
    <row r="87" spans="1:13" ht="13.5" customHeight="1" x14ac:dyDescent="0.3">
      <c r="A87" s="408"/>
      <c r="B87" s="2"/>
      <c r="C87" s="8"/>
      <c r="D87" s="8"/>
      <c r="E87" s="8"/>
      <c r="F87" s="8"/>
      <c r="G87" s="8"/>
      <c r="H87" s="8"/>
      <c r="I87" s="8"/>
      <c r="J87" s="8"/>
      <c r="K87" s="8"/>
      <c r="L87" s="8"/>
      <c r="M87" s="410"/>
    </row>
    <row r="88" spans="1:13" ht="13.5" customHeight="1" x14ac:dyDescent="0.3">
      <c r="A88" s="408"/>
      <c r="B88" s="2"/>
      <c r="C88" s="8"/>
      <c r="D88" s="8"/>
      <c r="E88" s="8"/>
      <c r="F88" s="8"/>
      <c r="G88" s="8"/>
      <c r="H88" s="8"/>
      <c r="I88" s="8"/>
      <c r="J88" s="8"/>
      <c r="K88" s="8"/>
      <c r="L88" s="8"/>
      <c r="M88" s="410"/>
    </row>
    <row r="89" spans="1:13" ht="13.5" customHeight="1" x14ac:dyDescent="0.3">
      <c r="A89" s="408"/>
      <c r="B89" s="2"/>
      <c r="C89" s="8"/>
      <c r="D89" s="8"/>
      <c r="E89" s="8"/>
      <c r="F89" s="8"/>
      <c r="G89" s="8"/>
      <c r="H89" s="8"/>
      <c r="I89" s="8"/>
      <c r="J89" s="8"/>
      <c r="K89" s="8"/>
      <c r="L89" s="8"/>
      <c r="M89" s="410"/>
    </row>
    <row r="90" spans="1:13" ht="13.5" customHeight="1" x14ac:dyDescent="0.3">
      <c r="A90" s="408"/>
      <c r="B90" s="2"/>
      <c r="C90" s="8"/>
      <c r="D90" s="8"/>
      <c r="E90" s="8"/>
      <c r="F90" s="8"/>
      <c r="G90" s="8"/>
      <c r="H90" s="8"/>
      <c r="I90" s="8"/>
      <c r="J90" s="8"/>
      <c r="K90" s="8"/>
      <c r="L90" s="8"/>
      <c r="M90" s="410"/>
    </row>
  </sheetData>
  <mergeCells count="10">
    <mergeCell ref="I4:J4"/>
    <mergeCell ref="G4:H4"/>
    <mergeCell ref="K4:L4"/>
    <mergeCell ref="A1:M1"/>
    <mergeCell ref="M3:M5"/>
    <mergeCell ref="A3:A5"/>
    <mergeCell ref="B3:B5"/>
    <mergeCell ref="C3:L3"/>
    <mergeCell ref="C4:D4"/>
    <mergeCell ref="E4:F4"/>
  </mergeCells>
  <conditionalFormatting sqref="M6:M44 M46:M55">
    <cfRule type="cellIs" dxfId="6" priority="3" operator="greaterThan">
      <formula>100</formula>
    </cfRule>
    <cfRule type="cellIs" dxfId="5" priority="4" operator="greaterThan">
      <formula>100</formula>
    </cfRule>
  </conditionalFormatting>
  <pageMargins left="0.45" right="0.2" top="0.5" bottom="0.5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97"/>
  <sheetViews>
    <sheetView view="pageBreakPreview" zoomScale="6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56" sqref="G56"/>
    </sheetView>
  </sheetViews>
  <sheetFormatPr defaultColWidth="14.296875" defaultRowHeight="15" customHeight="1" x14ac:dyDescent="0.3"/>
  <cols>
    <col min="1" max="1" width="4.3984375" style="83" customWidth="1"/>
    <col min="2" max="2" width="25" style="83" customWidth="1"/>
    <col min="3" max="4" width="9.8984375" style="83" customWidth="1"/>
    <col min="5" max="5" width="7.796875" style="83" customWidth="1"/>
    <col min="6" max="6" width="9.296875" style="83" customWidth="1"/>
    <col min="7" max="7" width="7.796875" style="83" customWidth="1"/>
    <col min="8" max="8" width="9.296875" style="83" customWidth="1"/>
    <col min="9" max="9" width="8.09765625" style="83" customWidth="1"/>
    <col min="10" max="10" width="7.09765625" style="83" customWidth="1"/>
    <col min="11" max="11" width="7.796875" style="83" customWidth="1"/>
    <col min="12" max="12" width="9.296875" style="83" customWidth="1"/>
    <col min="13" max="13" width="9" style="83" customWidth="1"/>
    <col min="14" max="14" width="10.3984375" style="83" customWidth="1"/>
    <col min="15" max="15" width="9" style="83" customWidth="1"/>
    <col min="16" max="16384" width="14.296875" style="83"/>
  </cols>
  <sheetData>
    <row r="1" spans="1:15" ht="13.5" customHeight="1" x14ac:dyDescent="0.3">
      <c r="A1" s="467" t="s">
        <v>1051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ht="13.5" customHeight="1" x14ac:dyDescent="0.3">
      <c r="A2" s="85"/>
      <c r="B2" s="92" t="s">
        <v>963</v>
      </c>
      <c r="C2" s="127"/>
      <c r="D2" s="127"/>
      <c r="E2" s="127"/>
      <c r="F2" s="127"/>
      <c r="G2" s="127"/>
      <c r="H2" s="127"/>
      <c r="I2" s="127" t="s">
        <v>74</v>
      </c>
      <c r="J2" s="127"/>
      <c r="K2" s="127"/>
      <c r="L2" s="127" t="s">
        <v>84</v>
      </c>
      <c r="M2" s="127"/>
      <c r="N2" s="127"/>
      <c r="O2" s="133"/>
    </row>
    <row r="3" spans="1:15" ht="24.75" customHeight="1" x14ac:dyDescent="0.3">
      <c r="A3" s="472" t="s">
        <v>0</v>
      </c>
      <c r="B3" s="472" t="s">
        <v>76</v>
      </c>
      <c r="C3" s="449" t="s">
        <v>1050</v>
      </c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3"/>
      <c r="O3" s="469" t="s">
        <v>85</v>
      </c>
    </row>
    <row r="4" spans="1:15" ht="24.75" customHeight="1" x14ac:dyDescent="0.3">
      <c r="A4" s="470"/>
      <c r="B4" s="470"/>
      <c r="C4" s="449" t="s">
        <v>86</v>
      </c>
      <c r="D4" s="473"/>
      <c r="E4" s="449" t="s">
        <v>87</v>
      </c>
      <c r="F4" s="473"/>
      <c r="G4" s="449" t="s">
        <v>88</v>
      </c>
      <c r="H4" s="473"/>
      <c r="I4" s="449" t="s">
        <v>89</v>
      </c>
      <c r="J4" s="475"/>
      <c r="K4" s="449" t="s">
        <v>90</v>
      </c>
      <c r="L4" s="473"/>
      <c r="M4" s="449" t="s">
        <v>72</v>
      </c>
      <c r="N4" s="473"/>
      <c r="O4" s="470"/>
    </row>
    <row r="5" spans="1:15" ht="24.75" customHeight="1" x14ac:dyDescent="0.3">
      <c r="A5" s="471"/>
      <c r="B5" s="471"/>
      <c r="C5" s="134" t="s">
        <v>91</v>
      </c>
      <c r="D5" s="134" t="s">
        <v>92</v>
      </c>
      <c r="E5" s="134" t="s">
        <v>91</v>
      </c>
      <c r="F5" s="134" t="s">
        <v>92</v>
      </c>
      <c r="G5" s="134" t="s">
        <v>91</v>
      </c>
      <c r="H5" s="134" t="s">
        <v>92</v>
      </c>
      <c r="I5" s="134" t="s">
        <v>91</v>
      </c>
      <c r="J5" s="134" t="s">
        <v>92</v>
      </c>
      <c r="K5" s="134" t="s">
        <v>91</v>
      </c>
      <c r="L5" s="134" t="s">
        <v>92</v>
      </c>
      <c r="M5" s="134" t="s">
        <v>91</v>
      </c>
      <c r="N5" s="134" t="s">
        <v>92</v>
      </c>
      <c r="O5" s="471"/>
    </row>
    <row r="6" spans="1:15" ht="13.5" customHeight="1" x14ac:dyDescent="0.3">
      <c r="A6" s="142">
        <v>1</v>
      </c>
      <c r="B6" s="113" t="s">
        <v>6</v>
      </c>
      <c r="C6" s="113">
        <v>115042</v>
      </c>
      <c r="D6" s="113">
        <v>483419.41000000015</v>
      </c>
      <c r="E6" s="113">
        <v>1097</v>
      </c>
      <c r="F6" s="113">
        <v>158573.50000000003</v>
      </c>
      <c r="G6" s="113">
        <v>275</v>
      </c>
      <c r="H6" s="113">
        <v>82007.02</v>
      </c>
      <c r="I6" s="113">
        <v>0</v>
      </c>
      <c r="J6" s="113">
        <v>0</v>
      </c>
      <c r="K6" s="113">
        <v>0</v>
      </c>
      <c r="L6" s="113">
        <v>0</v>
      </c>
      <c r="M6" s="113">
        <f>C6+E6+G6+I6+K6</f>
        <v>116414</v>
      </c>
      <c r="N6" s="113">
        <f>D6+F6+H6+J6+L6</f>
        <v>723999.93000000017</v>
      </c>
      <c r="O6" s="135">
        <f>D6*100/'CD Ratio_3(i)'!F6</f>
        <v>19.075963418616965</v>
      </c>
    </row>
    <row r="7" spans="1:15" ht="13.5" customHeight="1" x14ac:dyDescent="0.3">
      <c r="A7" s="142">
        <v>2</v>
      </c>
      <c r="B7" s="113" t="s">
        <v>7</v>
      </c>
      <c r="C7" s="113">
        <v>210821</v>
      </c>
      <c r="D7" s="113">
        <v>439429.50999999989</v>
      </c>
      <c r="E7" s="113">
        <v>1414</v>
      </c>
      <c r="F7" s="113">
        <v>198569.64999999994</v>
      </c>
      <c r="G7" s="113">
        <v>1010</v>
      </c>
      <c r="H7" s="113">
        <v>80930.590000000011</v>
      </c>
      <c r="I7" s="113">
        <v>0</v>
      </c>
      <c r="J7" s="113">
        <v>0</v>
      </c>
      <c r="K7" s="113">
        <v>0</v>
      </c>
      <c r="L7" s="113">
        <v>0</v>
      </c>
      <c r="M7" s="113">
        <f t="shared" ref="M7:M17" si="0">C7+E7+G7+I7+K7</f>
        <v>213245</v>
      </c>
      <c r="N7" s="113">
        <f t="shared" ref="N7:N17" si="1">D7+F7+H7+J7+L7</f>
        <v>718929.74999999977</v>
      </c>
      <c r="O7" s="135">
        <f>D7*100/'CD Ratio_3(i)'!F7</f>
        <v>10.096747202532375</v>
      </c>
    </row>
    <row r="8" spans="1:15" ht="13.5" customHeight="1" x14ac:dyDescent="0.3">
      <c r="A8" s="142">
        <v>3</v>
      </c>
      <c r="B8" s="113" t="s">
        <v>8</v>
      </c>
      <c r="C8" s="113">
        <v>20441</v>
      </c>
      <c r="D8" s="113">
        <v>156948.28000000006</v>
      </c>
      <c r="E8" s="113">
        <v>504</v>
      </c>
      <c r="F8" s="113">
        <v>103773.51999999997</v>
      </c>
      <c r="G8" s="113">
        <v>41</v>
      </c>
      <c r="H8" s="113">
        <v>48537.580000000009</v>
      </c>
      <c r="I8" s="113">
        <v>0</v>
      </c>
      <c r="J8" s="113">
        <v>0</v>
      </c>
      <c r="K8" s="113">
        <v>0</v>
      </c>
      <c r="L8" s="113">
        <v>0</v>
      </c>
      <c r="M8" s="113">
        <f t="shared" si="0"/>
        <v>20986</v>
      </c>
      <c r="N8" s="113">
        <f t="shared" si="1"/>
        <v>309259.38000000006</v>
      </c>
      <c r="O8" s="135">
        <f>D8*100/'CD Ratio_3(i)'!F8</f>
        <v>15.136549665979615</v>
      </c>
    </row>
    <row r="9" spans="1:15" ht="13.5" customHeight="1" x14ac:dyDescent="0.3">
      <c r="A9" s="142">
        <v>4</v>
      </c>
      <c r="B9" s="113" t="s">
        <v>9</v>
      </c>
      <c r="C9" s="113">
        <v>60863</v>
      </c>
      <c r="D9" s="113">
        <v>267014.64999999997</v>
      </c>
      <c r="E9" s="113">
        <v>2373</v>
      </c>
      <c r="F9" s="113">
        <v>95681.630000000019</v>
      </c>
      <c r="G9" s="113">
        <v>101</v>
      </c>
      <c r="H9" s="113">
        <v>29672.940000000002</v>
      </c>
      <c r="I9" s="113">
        <v>0</v>
      </c>
      <c r="J9" s="113">
        <v>0</v>
      </c>
      <c r="K9" s="113">
        <v>695</v>
      </c>
      <c r="L9" s="113">
        <v>1878.5500000000002</v>
      </c>
      <c r="M9" s="113">
        <f t="shared" si="0"/>
        <v>64032</v>
      </c>
      <c r="N9" s="113">
        <f t="shared" si="1"/>
        <v>394247.76999999996</v>
      </c>
      <c r="O9" s="135">
        <f>D9*100/'CD Ratio_3(i)'!F9</f>
        <v>10.454760537784203</v>
      </c>
    </row>
    <row r="10" spans="1:15" ht="12.75" customHeight="1" x14ac:dyDescent="0.3">
      <c r="A10" s="142">
        <v>5</v>
      </c>
      <c r="B10" s="113" t="s">
        <v>10</v>
      </c>
      <c r="C10" s="113">
        <v>108434</v>
      </c>
      <c r="D10" s="113">
        <v>524533.14000000013</v>
      </c>
      <c r="E10" s="113">
        <v>2479</v>
      </c>
      <c r="F10" s="113">
        <v>203019.12000000008</v>
      </c>
      <c r="G10" s="113">
        <v>105</v>
      </c>
      <c r="H10" s="113">
        <v>57029.09</v>
      </c>
      <c r="I10" s="113">
        <v>0</v>
      </c>
      <c r="J10" s="113">
        <v>0</v>
      </c>
      <c r="K10" s="113">
        <v>4030</v>
      </c>
      <c r="L10" s="113">
        <v>41529.500000000007</v>
      </c>
      <c r="M10" s="113">
        <f t="shared" si="0"/>
        <v>115048</v>
      </c>
      <c r="N10" s="113">
        <f t="shared" si="1"/>
        <v>826110.85000000021</v>
      </c>
      <c r="O10" s="135">
        <f>D10*100/'CD Ratio_3(i)'!F10</f>
        <v>18.313377976072385</v>
      </c>
    </row>
    <row r="11" spans="1:15" ht="13.5" customHeight="1" x14ac:dyDescent="0.3">
      <c r="A11" s="142">
        <v>6</v>
      </c>
      <c r="B11" s="113" t="s">
        <v>11</v>
      </c>
      <c r="C11" s="113">
        <v>26589</v>
      </c>
      <c r="D11" s="113">
        <v>196873.0100000001</v>
      </c>
      <c r="E11" s="113">
        <v>524</v>
      </c>
      <c r="F11" s="113">
        <v>59930.080000000002</v>
      </c>
      <c r="G11" s="113">
        <v>68</v>
      </c>
      <c r="H11" s="113">
        <v>27136.310000000005</v>
      </c>
      <c r="I11" s="113">
        <v>0</v>
      </c>
      <c r="J11" s="113">
        <v>0</v>
      </c>
      <c r="K11" s="113">
        <v>0</v>
      </c>
      <c r="L11" s="113">
        <v>0</v>
      </c>
      <c r="M11" s="113">
        <f t="shared" si="0"/>
        <v>27181</v>
      </c>
      <c r="N11" s="113">
        <f t="shared" si="1"/>
        <v>283939.40000000008</v>
      </c>
      <c r="O11" s="135">
        <f>D11*100/'CD Ratio_3(i)'!F11</f>
        <v>14.739231921147049</v>
      </c>
    </row>
    <row r="12" spans="1:15" ht="13.5" customHeight="1" x14ac:dyDescent="0.3">
      <c r="A12" s="142">
        <v>7</v>
      </c>
      <c r="B12" s="113" t="s">
        <v>12</v>
      </c>
      <c r="C12" s="113">
        <v>11248</v>
      </c>
      <c r="D12" s="113">
        <v>47661.189999999995</v>
      </c>
      <c r="E12" s="113">
        <v>51</v>
      </c>
      <c r="F12" s="113">
        <v>6302.0599999999986</v>
      </c>
      <c r="G12" s="113">
        <v>5</v>
      </c>
      <c r="H12" s="113">
        <v>1879.1699999999998</v>
      </c>
      <c r="I12" s="113">
        <v>0</v>
      </c>
      <c r="J12" s="113">
        <v>0</v>
      </c>
      <c r="K12" s="113">
        <v>0</v>
      </c>
      <c r="L12" s="113">
        <v>0</v>
      </c>
      <c r="M12" s="113">
        <f t="shared" si="0"/>
        <v>11304</v>
      </c>
      <c r="N12" s="113">
        <f t="shared" si="1"/>
        <v>55842.419999999991</v>
      </c>
      <c r="O12" s="135">
        <f>D12*100/'CD Ratio_3(i)'!F12</f>
        <v>9.4962757934955473</v>
      </c>
    </row>
    <row r="13" spans="1:15" ht="13.5" customHeight="1" x14ac:dyDescent="0.3">
      <c r="A13" s="142">
        <v>8</v>
      </c>
      <c r="B13" s="113" t="s">
        <v>967</v>
      </c>
      <c r="C13" s="113">
        <v>6999</v>
      </c>
      <c r="D13" s="113">
        <v>44335.829999999987</v>
      </c>
      <c r="E13" s="113">
        <v>110</v>
      </c>
      <c r="F13" s="113">
        <v>30944.949999999997</v>
      </c>
      <c r="G13" s="113">
        <v>19</v>
      </c>
      <c r="H13" s="113">
        <v>6823.25</v>
      </c>
      <c r="I13" s="113">
        <v>0</v>
      </c>
      <c r="J13" s="113">
        <v>0</v>
      </c>
      <c r="K13" s="113">
        <v>0</v>
      </c>
      <c r="L13" s="113">
        <v>0</v>
      </c>
      <c r="M13" s="113">
        <f t="shared" si="0"/>
        <v>7128</v>
      </c>
      <c r="N13" s="113">
        <f t="shared" si="1"/>
        <v>82104.029999999984</v>
      </c>
      <c r="O13" s="135">
        <f>D13*100/'CD Ratio_3(i)'!F13</f>
        <v>25.571778236877496</v>
      </c>
    </row>
    <row r="14" spans="1:15" ht="13.5" customHeight="1" x14ac:dyDescent="0.3">
      <c r="A14" s="142">
        <v>9</v>
      </c>
      <c r="B14" s="113" t="s">
        <v>13</v>
      </c>
      <c r="C14" s="113">
        <v>98003</v>
      </c>
      <c r="D14" s="113">
        <v>417113.56000000023</v>
      </c>
      <c r="E14" s="113">
        <v>3683</v>
      </c>
      <c r="F14" s="113">
        <v>191055.47000000009</v>
      </c>
      <c r="G14" s="113">
        <v>256</v>
      </c>
      <c r="H14" s="113">
        <v>87106.650000000009</v>
      </c>
      <c r="I14" s="113">
        <v>0</v>
      </c>
      <c r="J14" s="113">
        <v>0</v>
      </c>
      <c r="K14" s="113">
        <v>0</v>
      </c>
      <c r="L14" s="113">
        <v>0</v>
      </c>
      <c r="M14" s="113">
        <f t="shared" si="0"/>
        <v>101942</v>
      </c>
      <c r="N14" s="113">
        <f t="shared" si="1"/>
        <v>695275.68000000028</v>
      </c>
      <c r="O14" s="135">
        <f>D14*100/'CD Ratio_3(i)'!F14</f>
        <v>11.09347843503752</v>
      </c>
    </row>
    <row r="15" spans="1:15" ht="13.5" customHeight="1" x14ac:dyDescent="0.3">
      <c r="A15" s="142">
        <v>10</v>
      </c>
      <c r="B15" s="113" t="s">
        <v>14</v>
      </c>
      <c r="C15" s="113">
        <v>123851</v>
      </c>
      <c r="D15" s="113">
        <v>1202666.2499999988</v>
      </c>
      <c r="E15" s="113">
        <v>5494</v>
      </c>
      <c r="F15" s="113">
        <v>413167.64000000007</v>
      </c>
      <c r="G15" s="113">
        <v>823</v>
      </c>
      <c r="H15" s="113">
        <v>305928.04000000004</v>
      </c>
      <c r="I15" s="113">
        <v>0</v>
      </c>
      <c r="J15" s="113">
        <v>0</v>
      </c>
      <c r="K15" s="113">
        <v>41186</v>
      </c>
      <c r="L15" s="113">
        <v>72095.060000000012</v>
      </c>
      <c r="M15" s="113">
        <f t="shared" si="0"/>
        <v>171354</v>
      </c>
      <c r="N15" s="113">
        <f t="shared" si="1"/>
        <v>1993856.9899999991</v>
      </c>
      <c r="O15" s="135">
        <f>D15*100/'CD Ratio_3(i)'!F15</f>
        <v>9.2448476678736817</v>
      </c>
    </row>
    <row r="16" spans="1:15" ht="13.5" customHeight="1" x14ac:dyDescent="0.3">
      <c r="A16" s="142">
        <v>11</v>
      </c>
      <c r="B16" s="113" t="s">
        <v>15</v>
      </c>
      <c r="C16" s="113">
        <v>602</v>
      </c>
      <c r="D16" s="113">
        <v>111297.15000000002</v>
      </c>
      <c r="E16" s="113">
        <v>10</v>
      </c>
      <c r="F16" s="113">
        <v>8991.6</v>
      </c>
      <c r="G16" s="113">
        <v>129</v>
      </c>
      <c r="H16" s="113">
        <v>84.949999999999989</v>
      </c>
      <c r="I16" s="113">
        <v>0</v>
      </c>
      <c r="J16" s="113">
        <v>0</v>
      </c>
      <c r="K16" s="113">
        <v>0</v>
      </c>
      <c r="L16" s="113">
        <v>0</v>
      </c>
      <c r="M16" s="113">
        <f t="shared" si="0"/>
        <v>741</v>
      </c>
      <c r="N16" s="113">
        <f t="shared" si="1"/>
        <v>120373.70000000003</v>
      </c>
      <c r="O16" s="135">
        <f>D16*100/'CD Ratio_3(i)'!F16</f>
        <v>10.521232163313371</v>
      </c>
    </row>
    <row r="17" spans="1:15" ht="13.5" customHeight="1" x14ac:dyDescent="0.3">
      <c r="A17" s="142">
        <v>12</v>
      </c>
      <c r="B17" s="113" t="s">
        <v>16</v>
      </c>
      <c r="C17" s="113">
        <v>73298</v>
      </c>
      <c r="D17" s="113">
        <v>356412.18000000011</v>
      </c>
      <c r="E17" s="113">
        <v>1346</v>
      </c>
      <c r="F17" s="113">
        <v>154731.78999999995</v>
      </c>
      <c r="G17" s="113">
        <v>193</v>
      </c>
      <c r="H17" s="113">
        <v>86970.810000000027</v>
      </c>
      <c r="I17" s="113">
        <v>0</v>
      </c>
      <c r="J17" s="113">
        <v>0</v>
      </c>
      <c r="K17" s="113">
        <v>0</v>
      </c>
      <c r="L17" s="113">
        <v>0</v>
      </c>
      <c r="M17" s="113">
        <f t="shared" si="0"/>
        <v>74837</v>
      </c>
      <c r="N17" s="113">
        <f t="shared" si="1"/>
        <v>598114.78000000014</v>
      </c>
      <c r="O17" s="135">
        <f>D17*100/'CD Ratio_3(i)'!F17</f>
        <v>14.992363620403539</v>
      </c>
    </row>
    <row r="18" spans="1:15" s="138" customFormat="1" ht="13.5" customHeight="1" x14ac:dyDescent="0.3">
      <c r="A18" s="134"/>
      <c r="B18" s="120" t="s">
        <v>17</v>
      </c>
      <c r="C18" s="120">
        <f t="shared" ref="C18:L18" si="2">SUM(C6:C17)</f>
        <v>856191</v>
      </c>
      <c r="D18" s="120">
        <f t="shared" si="2"/>
        <v>4247704.1599999992</v>
      </c>
      <c r="E18" s="120">
        <f t="shared" si="2"/>
        <v>19085</v>
      </c>
      <c r="F18" s="120">
        <f t="shared" si="2"/>
        <v>1624741.0100000002</v>
      </c>
      <c r="G18" s="120">
        <f t="shared" si="2"/>
        <v>3025</v>
      </c>
      <c r="H18" s="120">
        <f t="shared" si="2"/>
        <v>814106.40000000014</v>
      </c>
      <c r="I18" s="120">
        <f t="shared" si="2"/>
        <v>0</v>
      </c>
      <c r="J18" s="120">
        <f t="shared" si="2"/>
        <v>0</v>
      </c>
      <c r="K18" s="120">
        <f t="shared" si="2"/>
        <v>45911</v>
      </c>
      <c r="L18" s="120">
        <f t="shared" si="2"/>
        <v>115503.11000000002</v>
      </c>
      <c r="M18" s="120">
        <f>C18+E18+G18+I18+K18</f>
        <v>924212</v>
      </c>
      <c r="N18" s="120">
        <f>D18+F18+H18+J18+L18</f>
        <v>6802054.6800000006</v>
      </c>
      <c r="O18" s="136">
        <f>D18*100/'CD Ratio_3(i)'!F18</f>
        <v>11.946317997920469</v>
      </c>
    </row>
    <row r="19" spans="1:15" ht="13.5" customHeight="1" x14ac:dyDescent="0.3">
      <c r="A19" s="142">
        <v>13</v>
      </c>
      <c r="B19" s="113" t="s">
        <v>18</v>
      </c>
      <c r="C19" s="113">
        <v>9514</v>
      </c>
      <c r="D19" s="113">
        <v>330052.44999999984</v>
      </c>
      <c r="E19" s="113">
        <v>2929</v>
      </c>
      <c r="F19" s="113">
        <v>305019.77999999991</v>
      </c>
      <c r="G19" s="113">
        <v>490</v>
      </c>
      <c r="H19" s="113">
        <v>129813.32999999999</v>
      </c>
      <c r="I19" s="113">
        <v>0</v>
      </c>
      <c r="J19" s="113">
        <v>0</v>
      </c>
      <c r="K19" s="113">
        <v>0</v>
      </c>
      <c r="L19" s="113">
        <v>0</v>
      </c>
      <c r="M19" s="113">
        <f>C19+E19+G19+I19+K19</f>
        <v>12933</v>
      </c>
      <c r="N19" s="113">
        <f>D19+F19+H19+J19+L19</f>
        <v>764885.55999999971</v>
      </c>
      <c r="O19" s="135">
        <f>D19*100/'CD Ratio_3(i)'!F19</f>
        <v>12.109102908072019</v>
      </c>
    </row>
    <row r="20" spans="1:15" ht="13.5" customHeight="1" x14ac:dyDescent="0.3">
      <c r="A20" s="142">
        <v>14</v>
      </c>
      <c r="B20" s="113" t="s">
        <v>19</v>
      </c>
      <c r="C20" s="113">
        <v>100778</v>
      </c>
      <c r="D20" s="113">
        <v>88074.37999999999</v>
      </c>
      <c r="E20" s="113">
        <v>303</v>
      </c>
      <c r="F20" s="113">
        <v>26850.93</v>
      </c>
      <c r="G20" s="113">
        <v>43</v>
      </c>
      <c r="H20" s="113">
        <v>3462.7200000000003</v>
      </c>
      <c r="I20" s="113">
        <v>0</v>
      </c>
      <c r="J20" s="113">
        <v>0</v>
      </c>
      <c r="K20" s="113">
        <v>0</v>
      </c>
      <c r="L20" s="113">
        <v>0</v>
      </c>
      <c r="M20" s="113">
        <f t="shared" ref="M20:M39" si="3">C20+E20+G20+I20+K20</f>
        <v>101124</v>
      </c>
      <c r="N20" s="113">
        <f t="shared" ref="N20:N39" si="4">D20+F20+H20+J20+L20</f>
        <v>118388.03</v>
      </c>
      <c r="O20" s="135">
        <f>D20*100/'CD Ratio_3(i)'!F20</f>
        <v>9.2667184350990102</v>
      </c>
    </row>
    <row r="21" spans="1:15" ht="13.5" customHeight="1" x14ac:dyDescent="0.3">
      <c r="A21" s="142">
        <v>15</v>
      </c>
      <c r="B21" s="113" t="s">
        <v>20</v>
      </c>
      <c r="C21" s="113">
        <v>7</v>
      </c>
      <c r="D21" s="113">
        <v>231.86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f t="shared" si="3"/>
        <v>7</v>
      </c>
      <c r="N21" s="113">
        <f t="shared" si="4"/>
        <v>231.86</v>
      </c>
      <c r="O21" s="135">
        <f>D21*100/'CD Ratio_3(i)'!F21</f>
        <v>1.5321685345739058</v>
      </c>
    </row>
    <row r="22" spans="1:15" ht="13.5" customHeight="1" x14ac:dyDescent="0.3">
      <c r="A22" s="142">
        <v>16</v>
      </c>
      <c r="B22" s="113" t="s">
        <v>21</v>
      </c>
      <c r="C22" s="113">
        <v>42</v>
      </c>
      <c r="D22" s="113">
        <v>5395.91</v>
      </c>
      <c r="E22" s="113">
        <v>1</v>
      </c>
      <c r="F22" s="113">
        <v>2084.81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f t="shared" si="3"/>
        <v>43</v>
      </c>
      <c r="N22" s="113">
        <f t="shared" si="4"/>
        <v>7480.7199999999993</v>
      </c>
      <c r="O22" s="135">
        <v>0</v>
      </c>
    </row>
    <row r="23" spans="1:15" ht="13.5" customHeight="1" x14ac:dyDescent="0.3">
      <c r="A23" s="142">
        <v>17</v>
      </c>
      <c r="B23" s="113" t="s">
        <v>22</v>
      </c>
      <c r="C23" s="113">
        <v>59</v>
      </c>
      <c r="D23" s="113">
        <v>2781.77</v>
      </c>
      <c r="E23" s="113">
        <v>5</v>
      </c>
      <c r="F23" s="113">
        <v>166.81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f t="shared" si="3"/>
        <v>64</v>
      </c>
      <c r="N23" s="113">
        <f t="shared" si="4"/>
        <v>2948.58</v>
      </c>
      <c r="O23" s="135">
        <f>D23*100/'CD Ratio_3(i)'!F23</f>
        <v>0.94208664926766683</v>
      </c>
    </row>
    <row r="24" spans="1:15" ht="13.5" customHeight="1" x14ac:dyDescent="0.3">
      <c r="A24" s="142">
        <v>18</v>
      </c>
      <c r="B24" s="113" t="s">
        <v>23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f t="shared" si="3"/>
        <v>0</v>
      </c>
      <c r="N24" s="113">
        <f t="shared" si="4"/>
        <v>0</v>
      </c>
      <c r="O24" s="135">
        <f>D24*100/'CD Ratio_3(i)'!F24</f>
        <v>0</v>
      </c>
    </row>
    <row r="25" spans="1:15" ht="13.5" customHeight="1" x14ac:dyDescent="0.3">
      <c r="A25" s="142">
        <v>19</v>
      </c>
      <c r="B25" s="113" t="s">
        <v>24</v>
      </c>
      <c r="C25" s="113">
        <v>136</v>
      </c>
      <c r="D25" s="113">
        <v>9010.4500000000007</v>
      </c>
      <c r="E25" s="113">
        <v>64</v>
      </c>
      <c r="F25" s="113">
        <v>5337.21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f t="shared" si="3"/>
        <v>200</v>
      </c>
      <c r="N25" s="113">
        <f t="shared" si="4"/>
        <v>14347.66</v>
      </c>
      <c r="O25" s="135">
        <f>D25*100/'CD Ratio_3(i)'!F25</f>
        <v>8.2567877531470231</v>
      </c>
    </row>
    <row r="26" spans="1:15" ht="13.5" customHeight="1" x14ac:dyDescent="0.3">
      <c r="A26" s="142">
        <v>20</v>
      </c>
      <c r="B26" s="113" t="s">
        <v>25</v>
      </c>
      <c r="C26" s="113">
        <v>59274</v>
      </c>
      <c r="D26" s="113">
        <v>1267968.1899999997</v>
      </c>
      <c r="E26" s="113">
        <v>12747</v>
      </c>
      <c r="F26" s="113">
        <v>846085.22000000067</v>
      </c>
      <c r="G26" s="113">
        <v>2977</v>
      </c>
      <c r="H26" s="113">
        <v>461453.22999999986</v>
      </c>
      <c r="I26" s="113">
        <v>0</v>
      </c>
      <c r="J26" s="113">
        <v>0</v>
      </c>
      <c r="K26" s="113">
        <v>0</v>
      </c>
      <c r="L26" s="113">
        <v>0</v>
      </c>
      <c r="M26" s="113">
        <f t="shared" si="3"/>
        <v>74998</v>
      </c>
      <c r="N26" s="113">
        <f t="shared" si="4"/>
        <v>2575506.64</v>
      </c>
      <c r="O26" s="135">
        <f>D26*100/'CD Ratio_3(i)'!F26</f>
        <v>16.213378378740558</v>
      </c>
    </row>
    <row r="27" spans="1:15" ht="13.5" customHeight="1" x14ac:dyDescent="0.3">
      <c r="A27" s="142">
        <v>21</v>
      </c>
      <c r="B27" s="113" t="s">
        <v>26</v>
      </c>
      <c r="C27" s="113">
        <v>26212</v>
      </c>
      <c r="D27" s="113">
        <v>881204.02000000014</v>
      </c>
      <c r="E27" s="113">
        <v>7360</v>
      </c>
      <c r="F27" s="113">
        <v>561294.6399999999</v>
      </c>
      <c r="G27" s="113">
        <v>1407</v>
      </c>
      <c r="H27" s="113">
        <v>149543.39000000001</v>
      </c>
      <c r="I27" s="113">
        <v>0</v>
      </c>
      <c r="J27" s="113">
        <v>0</v>
      </c>
      <c r="K27" s="113">
        <v>0</v>
      </c>
      <c r="L27" s="113">
        <v>0</v>
      </c>
      <c r="M27" s="113">
        <f t="shared" si="3"/>
        <v>34979</v>
      </c>
      <c r="N27" s="113">
        <f t="shared" si="4"/>
        <v>1592042.0500000003</v>
      </c>
      <c r="O27" s="135">
        <f>D27*100/'CD Ratio_3(i)'!F27</f>
        <v>20.25779289392327</v>
      </c>
    </row>
    <row r="28" spans="1:15" ht="13.5" customHeight="1" x14ac:dyDescent="0.3">
      <c r="A28" s="142">
        <v>22</v>
      </c>
      <c r="B28" s="113" t="s">
        <v>27</v>
      </c>
      <c r="C28" s="113">
        <v>8378</v>
      </c>
      <c r="D28" s="113">
        <v>76568.830000000016</v>
      </c>
      <c r="E28" s="113">
        <v>132</v>
      </c>
      <c r="F28" s="113">
        <v>27907.149999999991</v>
      </c>
      <c r="G28" s="113">
        <v>9</v>
      </c>
      <c r="H28" s="113">
        <v>2208.77</v>
      </c>
      <c r="I28" s="113">
        <v>0</v>
      </c>
      <c r="J28" s="113">
        <v>0</v>
      </c>
      <c r="K28" s="113">
        <v>4</v>
      </c>
      <c r="L28" s="113">
        <v>27.68</v>
      </c>
      <c r="M28" s="113">
        <f t="shared" si="3"/>
        <v>8523</v>
      </c>
      <c r="N28" s="113">
        <f t="shared" si="4"/>
        <v>106712.43000000001</v>
      </c>
      <c r="O28" s="135">
        <f>D28*100/'CD Ratio_3(i)'!F28</f>
        <v>12.525479114667222</v>
      </c>
    </row>
    <row r="29" spans="1:15" ht="13.5" customHeight="1" x14ac:dyDescent="0.3">
      <c r="A29" s="142">
        <v>23</v>
      </c>
      <c r="B29" s="113" t="s">
        <v>28</v>
      </c>
      <c r="C29" s="113">
        <v>22565</v>
      </c>
      <c r="D29" s="113">
        <v>165770.59000000003</v>
      </c>
      <c r="E29" s="113">
        <v>971</v>
      </c>
      <c r="F29" s="113">
        <v>47663.740000000013</v>
      </c>
      <c r="G29" s="113">
        <v>213</v>
      </c>
      <c r="H29" s="113">
        <v>4142.12</v>
      </c>
      <c r="I29" s="113">
        <v>0</v>
      </c>
      <c r="J29" s="113">
        <v>0</v>
      </c>
      <c r="K29" s="113">
        <v>0</v>
      </c>
      <c r="L29" s="113">
        <v>0</v>
      </c>
      <c r="M29" s="113">
        <f t="shared" si="3"/>
        <v>23749</v>
      </c>
      <c r="N29" s="113">
        <f t="shared" si="4"/>
        <v>217576.45000000004</v>
      </c>
      <c r="O29" s="135">
        <f>D29*100/'CD Ratio_3(i)'!F29</f>
        <v>15.452135644491822</v>
      </c>
    </row>
    <row r="30" spans="1:15" ht="13.5" customHeight="1" x14ac:dyDescent="0.3">
      <c r="A30" s="142">
        <v>24</v>
      </c>
      <c r="B30" s="113" t="s">
        <v>29</v>
      </c>
      <c r="C30" s="113">
        <v>59771</v>
      </c>
      <c r="D30" s="113">
        <v>180835.75</v>
      </c>
      <c r="E30" s="113">
        <v>1112</v>
      </c>
      <c r="F30" s="113">
        <v>36978.010000000017</v>
      </c>
      <c r="G30" s="113">
        <v>229</v>
      </c>
      <c r="H30" s="113">
        <v>14903.979999999998</v>
      </c>
      <c r="I30" s="113">
        <v>0</v>
      </c>
      <c r="J30" s="113">
        <v>0</v>
      </c>
      <c r="K30" s="113">
        <v>0</v>
      </c>
      <c r="L30" s="113">
        <v>0</v>
      </c>
      <c r="M30" s="113">
        <f t="shared" si="3"/>
        <v>61112</v>
      </c>
      <c r="N30" s="113">
        <f t="shared" si="4"/>
        <v>232717.74000000002</v>
      </c>
      <c r="O30" s="135">
        <f>D30*100/'CD Ratio_3(i)'!F30</f>
        <v>17.61353200651412</v>
      </c>
    </row>
    <row r="31" spans="1:15" ht="13.5" customHeight="1" x14ac:dyDescent="0.3">
      <c r="A31" s="142">
        <v>25</v>
      </c>
      <c r="B31" s="113" t="s">
        <v>30</v>
      </c>
      <c r="C31" s="113">
        <v>5</v>
      </c>
      <c r="D31" s="113">
        <v>75.59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f t="shared" si="3"/>
        <v>5</v>
      </c>
      <c r="N31" s="113">
        <f t="shared" si="4"/>
        <v>75.59</v>
      </c>
      <c r="O31" s="135">
        <f>D31*100/'CD Ratio_3(i)'!F31</f>
        <v>1.3940861533808293</v>
      </c>
    </row>
    <row r="32" spans="1:15" ht="13.5" customHeight="1" x14ac:dyDescent="0.3">
      <c r="A32" s="142">
        <v>26</v>
      </c>
      <c r="B32" s="113" t="s">
        <v>31</v>
      </c>
      <c r="C32" s="113">
        <v>19</v>
      </c>
      <c r="D32" s="113">
        <v>3352.26</v>
      </c>
      <c r="E32" s="113">
        <v>7</v>
      </c>
      <c r="F32" s="113">
        <v>85.46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f t="shared" si="3"/>
        <v>26</v>
      </c>
      <c r="N32" s="113">
        <f t="shared" si="4"/>
        <v>3437.7200000000003</v>
      </c>
      <c r="O32" s="135">
        <f>D32*100/'CD Ratio_3(i)'!F32</f>
        <v>10.168930079164078</v>
      </c>
    </row>
    <row r="33" spans="1:15" ht="13.5" customHeight="1" x14ac:dyDescent="0.3">
      <c r="A33" s="142">
        <v>27</v>
      </c>
      <c r="B33" s="113" t="s">
        <v>32</v>
      </c>
      <c r="C33" s="113">
        <v>60</v>
      </c>
      <c r="D33" s="113">
        <v>9756.3000000000011</v>
      </c>
      <c r="E33" s="113">
        <v>1</v>
      </c>
      <c r="F33" s="113">
        <v>245.1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f t="shared" si="3"/>
        <v>61</v>
      </c>
      <c r="N33" s="113">
        <f t="shared" si="4"/>
        <v>10001.400000000001</v>
      </c>
      <c r="O33" s="135">
        <f>D33*100/'CD Ratio_3(i)'!F33</f>
        <v>32.298335276603105</v>
      </c>
    </row>
    <row r="34" spans="1:15" ht="13.5" customHeight="1" x14ac:dyDescent="0.3">
      <c r="A34" s="142">
        <v>28</v>
      </c>
      <c r="B34" s="113" t="s">
        <v>33</v>
      </c>
      <c r="C34" s="113">
        <v>10245</v>
      </c>
      <c r="D34" s="113">
        <v>243977.29999999996</v>
      </c>
      <c r="E34" s="113">
        <v>3262</v>
      </c>
      <c r="F34" s="113">
        <v>178555.36000000004</v>
      </c>
      <c r="G34" s="113">
        <v>892</v>
      </c>
      <c r="H34" s="113">
        <v>85811.17</v>
      </c>
      <c r="I34" s="113">
        <v>0</v>
      </c>
      <c r="J34" s="113">
        <v>0</v>
      </c>
      <c r="K34" s="113">
        <v>0</v>
      </c>
      <c r="L34" s="113">
        <v>0</v>
      </c>
      <c r="M34" s="113">
        <f t="shared" si="3"/>
        <v>14399</v>
      </c>
      <c r="N34" s="113">
        <f t="shared" si="4"/>
        <v>508343.83</v>
      </c>
      <c r="O34" s="135">
        <f>D34*100/'CD Ratio_3(i)'!F34</f>
        <v>17.510206780763742</v>
      </c>
    </row>
    <row r="35" spans="1:15" ht="13.5" customHeight="1" x14ac:dyDescent="0.3">
      <c r="A35" s="142">
        <v>29</v>
      </c>
      <c r="B35" s="113" t="s">
        <v>34</v>
      </c>
      <c r="C35" s="113">
        <v>12</v>
      </c>
      <c r="D35" s="113">
        <v>1658.96</v>
      </c>
      <c r="E35" s="113">
        <v>5</v>
      </c>
      <c r="F35" s="113">
        <v>2486.6600000000003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f t="shared" si="3"/>
        <v>17</v>
      </c>
      <c r="N35" s="113">
        <f t="shared" si="4"/>
        <v>4145.6200000000008</v>
      </c>
      <c r="O35" s="135">
        <f>D35*100/'CD Ratio_3(i)'!F35</f>
        <v>5.7366063092433857</v>
      </c>
    </row>
    <row r="36" spans="1:15" ht="13.5" customHeight="1" x14ac:dyDescent="0.3">
      <c r="A36" s="142">
        <v>30</v>
      </c>
      <c r="B36" s="113" t="s">
        <v>35</v>
      </c>
      <c r="C36" s="113">
        <v>238</v>
      </c>
      <c r="D36" s="113">
        <v>12682.580000000002</v>
      </c>
      <c r="E36" s="113">
        <v>34</v>
      </c>
      <c r="F36" s="113">
        <v>3212.8599999999997</v>
      </c>
      <c r="G36" s="113">
        <v>6</v>
      </c>
      <c r="H36" s="113">
        <v>3716.1299999999997</v>
      </c>
      <c r="I36" s="113">
        <v>0</v>
      </c>
      <c r="J36" s="113">
        <v>0</v>
      </c>
      <c r="K36" s="113">
        <v>0</v>
      </c>
      <c r="L36" s="113">
        <v>0</v>
      </c>
      <c r="M36" s="113">
        <f t="shared" si="3"/>
        <v>278</v>
      </c>
      <c r="N36" s="113">
        <f t="shared" si="4"/>
        <v>19611.570000000003</v>
      </c>
      <c r="O36" s="135">
        <f>D36*100/'CD Ratio_3(i)'!F36</f>
        <v>8.5832086494645807</v>
      </c>
    </row>
    <row r="37" spans="1:15" ht="13.5" customHeight="1" x14ac:dyDescent="0.3">
      <c r="A37" s="142">
        <v>31</v>
      </c>
      <c r="B37" s="113" t="s">
        <v>36</v>
      </c>
      <c r="C37" s="113">
        <v>9</v>
      </c>
      <c r="D37" s="113">
        <v>23.1</v>
      </c>
      <c r="E37" s="113">
        <v>3</v>
      </c>
      <c r="F37" s="113">
        <v>303.38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f t="shared" si="3"/>
        <v>12</v>
      </c>
      <c r="N37" s="113">
        <f t="shared" si="4"/>
        <v>326.48</v>
      </c>
      <c r="O37" s="135">
        <f>D37*100/'CD Ratio_3(i)'!F37</f>
        <v>0.23380732454582168</v>
      </c>
    </row>
    <row r="38" spans="1:15" ht="13.5" customHeight="1" x14ac:dyDescent="0.3">
      <c r="A38" s="142">
        <v>32</v>
      </c>
      <c r="B38" s="113" t="s">
        <v>38</v>
      </c>
      <c r="C38" s="11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f t="shared" si="3"/>
        <v>0</v>
      </c>
      <c r="N38" s="113">
        <f t="shared" si="4"/>
        <v>0</v>
      </c>
      <c r="O38" s="135">
        <f>D38*100/'CD Ratio_3(i)'!F38</f>
        <v>0</v>
      </c>
    </row>
    <row r="39" spans="1:15" ht="13.5" customHeight="1" x14ac:dyDescent="0.3">
      <c r="A39" s="142">
        <v>33</v>
      </c>
      <c r="B39" s="113" t="s">
        <v>39</v>
      </c>
      <c r="C39" s="113">
        <v>4465</v>
      </c>
      <c r="D39" s="113">
        <v>126440</v>
      </c>
      <c r="E39" s="113">
        <v>1114</v>
      </c>
      <c r="F39" s="113">
        <v>73960.509999999995</v>
      </c>
      <c r="G39" s="113">
        <v>215</v>
      </c>
      <c r="H39" s="113">
        <v>37700.07</v>
      </c>
      <c r="I39" s="113">
        <v>0</v>
      </c>
      <c r="J39" s="113">
        <v>0</v>
      </c>
      <c r="K39" s="113">
        <v>0</v>
      </c>
      <c r="L39" s="113">
        <v>0</v>
      </c>
      <c r="M39" s="113">
        <f t="shared" si="3"/>
        <v>5794</v>
      </c>
      <c r="N39" s="113">
        <f t="shared" si="4"/>
        <v>238100.58000000002</v>
      </c>
      <c r="O39" s="135">
        <f>D39*100/'CD Ratio_3(i)'!F39</f>
        <v>17.695073879802393</v>
      </c>
    </row>
    <row r="40" spans="1:15" s="138" customFormat="1" ht="13.5" customHeight="1" x14ac:dyDescent="0.3">
      <c r="A40" s="134"/>
      <c r="B40" s="120" t="s">
        <v>40</v>
      </c>
      <c r="C40" s="120">
        <f t="shared" ref="C40:N40" si="5">SUM(C19:C39)</f>
        <v>301789</v>
      </c>
      <c r="D40" s="120">
        <f t="shared" si="5"/>
        <v>3405860.2899999991</v>
      </c>
      <c r="E40" s="120">
        <f t="shared" si="5"/>
        <v>30050</v>
      </c>
      <c r="F40" s="120">
        <f t="shared" si="5"/>
        <v>2118237.6300000004</v>
      </c>
      <c r="G40" s="120">
        <f t="shared" si="5"/>
        <v>6481</v>
      </c>
      <c r="H40" s="120">
        <f t="shared" si="5"/>
        <v>892754.9099999998</v>
      </c>
      <c r="I40" s="120">
        <f t="shared" si="5"/>
        <v>0</v>
      </c>
      <c r="J40" s="120">
        <f t="shared" si="5"/>
        <v>0</v>
      </c>
      <c r="K40" s="120">
        <f t="shared" si="5"/>
        <v>4</v>
      </c>
      <c r="L40" s="120">
        <f t="shared" si="5"/>
        <v>27.68</v>
      </c>
      <c r="M40" s="120">
        <f t="shared" si="5"/>
        <v>338324</v>
      </c>
      <c r="N40" s="120">
        <f t="shared" si="5"/>
        <v>6416880.5100000007</v>
      </c>
      <c r="O40" s="136">
        <f>D40*100/'CD Ratio_3(i)'!F40</f>
        <v>15.937769158596444</v>
      </c>
    </row>
    <row r="41" spans="1:15" s="138" customFormat="1" ht="13.5" customHeight="1" x14ac:dyDescent="0.3">
      <c r="A41" s="134"/>
      <c r="B41" s="120" t="s">
        <v>41</v>
      </c>
      <c r="C41" s="120">
        <f t="shared" ref="C41:N41" si="6">C40+C18</f>
        <v>1157980</v>
      </c>
      <c r="D41" s="120">
        <f t="shared" si="6"/>
        <v>7653564.4499999983</v>
      </c>
      <c r="E41" s="120">
        <f t="shared" si="6"/>
        <v>49135</v>
      </c>
      <c r="F41" s="120">
        <f t="shared" si="6"/>
        <v>3742978.6400000006</v>
      </c>
      <c r="G41" s="120">
        <f t="shared" si="6"/>
        <v>9506</v>
      </c>
      <c r="H41" s="120">
        <f t="shared" si="6"/>
        <v>1706861.31</v>
      </c>
      <c r="I41" s="120">
        <f t="shared" si="6"/>
        <v>0</v>
      </c>
      <c r="J41" s="120">
        <f t="shared" si="6"/>
        <v>0</v>
      </c>
      <c r="K41" s="120">
        <f t="shared" si="6"/>
        <v>45915</v>
      </c>
      <c r="L41" s="120">
        <f t="shared" si="6"/>
        <v>115530.79000000001</v>
      </c>
      <c r="M41" s="120">
        <f t="shared" si="6"/>
        <v>1262536</v>
      </c>
      <c r="N41" s="120">
        <f t="shared" si="6"/>
        <v>13218935.190000001</v>
      </c>
      <c r="O41" s="136">
        <f>D41*100/'CD Ratio_3(i)'!F41</f>
        <v>13.444680355955551</v>
      </c>
    </row>
    <row r="42" spans="1:15" ht="13.5" customHeight="1" x14ac:dyDescent="0.3">
      <c r="A42" s="142">
        <v>34</v>
      </c>
      <c r="B42" s="113" t="s">
        <v>43</v>
      </c>
      <c r="C42" s="113">
        <v>251927</v>
      </c>
      <c r="D42" s="113">
        <v>338163.58</v>
      </c>
      <c r="E42" s="113">
        <v>19</v>
      </c>
      <c r="F42" s="113">
        <v>4518.51</v>
      </c>
      <c r="G42" s="113">
        <v>0</v>
      </c>
      <c r="H42" s="113">
        <v>0</v>
      </c>
      <c r="I42" s="171">
        <v>0</v>
      </c>
      <c r="J42" s="171">
        <v>0</v>
      </c>
      <c r="K42" s="113">
        <v>0</v>
      </c>
      <c r="L42" s="113">
        <v>0</v>
      </c>
      <c r="M42" s="113">
        <f t="shared" ref="M42:N46" si="7">C42+E42+G42+I42+K42</f>
        <v>251946</v>
      </c>
      <c r="N42" s="113">
        <f t="shared" si="7"/>
        <v>342682.09</v>
      </c>
      <c r="O42" s="135">
        <f>D42*100/'CD Ratio_3(i)'!F42</f>
        <v>13.829242245579669</v>
      </c>
    </row>
    <row r="43" spans="1:15" s="138" customFormat="1" ht="13.5" customHeight="1" x14ac:dyDescent="0.3">
      <c r="A43" s="134"/>
      <c r="B43" s="120" t="s">
        <v>44</v>
      </c>
      <c r="C43" s="120">
        <f t="shared" ref="C43:L43" si="8">SUM(C42:C42)</f>
        <v>251927</v>
      </c>
      <c r="D43" s="120">
        <f t="shared" si="8"/>
        <v>338163.58</v>
      </c>
      <c r="E43" s="120">
        <f t="shared" si="8"/>
        <v>19</v>
      </c>
      <c r="F43" s="120">
        <f t="shared" si="8"/>
        <v>4518.51</v>
      </c>
      <c r="G43" s="120">
        <f t="shared" si="8"/>
        <v>0</v>
      </c>
      <c r="H43" s="344">
        <f t="shared" si="8"/>
        <v>0</v>
      </c>
      <c r="I43" s="348">
        <f t="shared" si="8"/>
        <v>0</v>
      </c>
      <c r="J43" s="348">
        <f t="shared" si="8"/>
        <v>0</v>
      </c>
      <c r="K43" s="346">
        <f t="shared" si="8"/>
        <v>0</v>
      </c>
      <c r="L43" s="120">
        <f t="shared" si="8"/>
        <v>0</v>
      </c>
      <c r="M43" s="120">
        <f t="shared" si="7"/>
        <v>251946</v>
      </c>
      <c r="N43" s="120">
        <f t="shared" si="7"/>
        <v>342682.09</v>
      </c>
      <c r="O43" s="136">
        <f>D43*100/'CD Ratio_3(i)'!F43</f>
        <v>13.829242245579669</v>
      </c>
    </row>
    <row r="44" spans="1:15" ht="13.5" customHeight="1" x14ac:dyDescent="0.3">
      <c r="A44" s="142">
        <v>35</v>
      </c>
      <c r="B44" s="113" t="s">
        <v>45</v>
      </c>
      <c r="C44" s="113">
        <v>0</v>
      </c>
      <c r="D44" s="113">
        <v>0</v>
      </c>
      <c r="E44" s="113">
        <v>0</v>
      </c>
      <c r="F44" s="113">
        <v>0</v>
      </c>
      <c r="G44" s="113">
        <v>1</v>
      </c>
      <c r="H44" s="345">
        <v>0</v>
      </c>
      <c r="I44" s="349">
        <v>0</v>
      </c>
      <c r="J44" s="349">
        <v>0</v>
      </c>
      <c r="K44" s="347">
        <v>22</v>
      </c>
      <c r="L44" s="113">
        <f>0.00023</f>
        <v>2.3000000000000001E-4</v>
      </c>
      <c r="M44" s="120">
        <f t="shared" si="7"/>
        <v>23</v>
      </c>
      <c r="N44" s="120">
        <f t="shared" si="7"/>
        <v>2.3000000000000001E-4</v>
      </c>
      <c r="O44" s="136">
        <f>D44*100/'CD Ratio_3(i)'!F44</f>
        <v>0</v>
      </c>
    </row>
    <row r="45" spans="1:15" s="138" customFormat="1" ht="13.5" customHeight="1" x14ac:dyDescent="0.3">
      <c r="A45" s="134"/>
      <c r="B45" s="120" t="s">
        <v>46</v>
      </c>
      <c r="C45" s="120">
        <f t="shared" ref="C45:L45" si="9">C44</f>
        <v>0</v>
      </c>
      <c r="D45" s="120">
        <f t="shared" si="9"/>
        <v>0</v>
      </c>
      <c r="E45" s="120">
        <f t="shared" si="9"/>
        <v>0</v>
      </c>
      <c r="F45" s="120">
        <f t="shared" si="9"/>
        <v>0</v>
      </c>
      <c r="G45" s="120">
        <f t="shared" si="9"/>
        <v>1</v>
      </c>
      <c r="H45" s="120">
        <f t="shared" si="9"/>
        <v>0</v>
      </c>
      <c r="I45" s="120">
        <f t="shared" si="9"/>
        <v>0</v>
      </c>
      <c r="J45" s="120">
        <f t="shared" si="9"/>
        <v>0</v>
      </c>
      <c r="K45" s="120">
        <f t="shared" si="9"/>
        <v>22</v>
      </c>
      <c r="L45" s="120">
        <f t="shared" si="9"/>
        <v>2.3000000000000001E-4</v>
      </c>
      <c r="M45" s="120">
        <f t="shared" si="7"/>
        <v>23</v>
      </c>
      <c r="N45" s="120">
        <f t="shared" si="7"/>
        <v>2.3000000000000001E-4</v>
      </c>
      <c r="O45" s="136">
        <f>D45*100/'CD Ratio_3(i)'!F45</f>
        <v>0</v>
      </c>
    </row>
    <row r="46" spans="1:15" ht="13.5" customHeight="1" x14ac:dyDescent="0.3">
      <c r="A46" s="142">
        <v>36</v>
      </c>
      <c r="B46" s="113" t="s">
        <v>47</v>
      </c>
      <c r="C46" s="113">
        <v>90297</v>
      </c>
      <c r="D46" s="113">
        <v>776936.99000000011</v>
      </c>
      <c r="E46" s="113">
        <v>669</v>
      </c>
      <c r="F46" s="113">
        <v>49004.09</v>
      </c>
      <c r="G46" s="113">
        <v>52</v>
      </c>
      <c r="H46" s="345">
        <v>9316.23</v>
      </c>
      <c r="I46" s="350">
        <v>0</v>
      </c>
      <c r="J46" s="350">
        <v>0</v>
      </c>
      <c r="K46" s="347">
        <v>0</v>
      </c>
      <c r="L46" s="113">
        <v>0</v>
      </c>
      <c r="M46" s="113">
        <f t="shared" si="7"/>
        <v>91018</v>
      </c>
      <c r="N46" s="120">
        <f t="shared" si="7"/>
        <v>835257.31</v>
      </c>
      <c r="O46" s="135">
        <f>D46*100/'CD Ratio_3(i)'!F46</f>
        <v>47.03082889012336</v>
      </c>
    </row>
    <row r="47" spans="1:15" ht="13.5" customHeight="1" x14ac:dyDescent="0.3">
      <c r="A47" s="142">
        <v>37</v>
      </c>
      <c r="B47" s="113" t="s">
        <v>48</v>
      </c>
      <c r="C47" s="113">
        <v>123</v>
      </c>
      <c r="D47" s="113">
        <v>2115.21</v>
      </c>
      <c r="E47" s="113">
        <v>39</v>
      </c>
      <c r="F47" s="113">
        <v>654.17000000000007</v>
      </c>
      <c r="G47" s="113">
        <v>0</v>
      </c>
      <c r="H47" s="113">
        <v>0</v>
      </c>
      <c r="I47" s="209">
        <v>0</v>
      </c>
      <c r="J47" s="209">
        <v>0</v>
      </c>
      <c r="K47" s="113">
        <v>0</v>
      </c>
      <c r="L47" s="113">
        <v>0</v>
      </c>
      <c r="M47" s="113">
        <f t="shared" ref="M47:N55" si="10">C47+E47+G47+I47+K47</f>
        <v>162</v>
      </c>
      <c r="N47" s="113">
        <f>D47+F47+H47+J47+L47</f>
        <v>2769.38</v>
      </c>
      <c r="O47" s="135">
        <f>D47*100/'CD Ratio_3(i)'!F47</f>
        <v>1.7238335817363173</v>
      </c>
    </row>
    <row r="48" spans="1:15" ht="13.5" customHeight="1" x14ac:dyDescent="0.3">
      <c r="A48" s="142">
        <v>38</v>
      </c>
      <c r="B48" s="113" t="s">
        <v>49</v>
      </c>
      <c r="C48" s="113">
        <v>63196</v>
      </c>
      <c r="D48" s="113">
        <v>25808.290000000012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f t="shared" si="10"/>
        <v>63196</v>
      </c>
      <c r="N48" s="113">
        <f>D48+F48+H48+J48+L48</f>
        <v>25808.290000000012</v>
      </c>
      <c r="O48" s="135">
        <f>D48*100/'CD Ratio_3(i)'!F48</f>
        <v>20.101637998710025</v>
      </c>
    </row>
    <row r="49" spans="1:15" ht="13.5" customHeight="1" x14ac:dyDescent="0.3">
      <c r="A49" s="142">
        <v>39</v>
      </c>
      <c r="B49" s="113" t="s">
        <v>51</v>
      </c>
      <c r="C49" s="113">
        <v>67206</v>
      </c>
      <c r="D49" s="113">
        <v>57142.900000000016</v>
      </c>
      <c r="E49" s="113">
        <v>59</v>
      </c>
      <c r="F49" s="113">
        <v>1726.3000000000002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f t="shared" si="10"/>
        <v>67265</v>
      </c>
      <c r="N49" s="113">
        <f>D49+F49+H49+J49+L49</f>
        <v>58869.200000000019</v>
      </c>
      <c r="O49" s="135">
        <f>D49*100/'CD Ratio_3(i)'!F49</f>
        <v>21.390457405390595</v>
      </c>
    </row>
    <row r="50" spans="1:15" ht="13.5" customHeight="1" x14ac:dyDescent="0.3">
      <c r="A50" s="142">
        <v>40</v>
      </c>
      <c r="B50" s="113" t="s">
        <v>1007</v>
      </c>
      <c r="C50" s="113">
        <v>2342</v>
      </c>
      <c r="D50" s="113">
        <v>17781.989999999998</v>
      </c>
      <c r="E50" s="113">
        <v>38</v>
      </c>
      <c r="F50" s="113">
        <v>1030.08</v>
      </c>
      <c r="G50" s="113">
        <v>3</v>
      </c>
      <c r="H50" s="113">
        <v>236.88</v>
      </c>
      <c r="I50" s="113">
        <v>0</v>
      </c>
      <c r="J50" s="113">
        <v>0</v>
      </c>
      <c r="K50" s="113">
        <v>0</v>
      </c>
      <c r="L50" s="113">
        <v>0</v>
      </c>
      <c r="M50" s="113">
        <f t="shared" si="10"/>
        <v>2383</v>
      </c>
      <c r="N50" s="113">
        <f>D50+F50+H50+J50+L50</f>
        <v>19048.95</v>
      </c>
      <c r="O50" s="135">
        <f>D50*100/'CD Ratio_3(i)'!F50</f>
        <v>36.261447179631908</v>
      </c>
    </row>
    <row r="51" spans="1:15" ht="13.5" customHeight="1" x14ac:dyDescent="0.3">
      <c r="A51" s="142">
        <v>41</v>
      </c>
      <c r="B51" s="113" t="s">
        <v>52</v>
      </c>
      <c r="C51" s="113">
        <v>24117</v>
      </c>
      <c r="D51" s="113">
        <v>19875.579999999998</v>
      </c>
      <c r="E51" s="113">
        <v>184</v>
      </c>
      <c r="F51" s="113">
        <v>1478.9100000000003</v>
      </c>
      <c r="G51" s="113">
        <v>29</v>
      </c>
      <c r="H51" s="113">
        <v>249.18</v>
      </c>
      <c r="I51" s="113">
        <v>0</v>
      </c>
      <c r="J51" s="113">
        <v>0</v>
      </c>
      <c r="K51" s="113">
        <v>0</v>
      </c>
      <c r="L51" s="113">
        <v>0</v>
      </c>
      <c r="M51" s="113">
        <f t="shared" si="10"/>
        <v>24330</v>
      </c>
      <c r="N51" s="113">
        <f>D51+F51+H51+J51+L51</f>
        <v>21603.67</v>
      </c>
      <c r="O51" s="135">
        <f>D51*100/'CD Ratio_3(i)'!F51</f>
        <v>24.457685869604401</v>
      </c>
    </row>
    <row r="52" spans="1:15" ht="13.5" customHeight="1" x14ac:dyDescent="0.3">
      <c r="A52" s="142">
        <v>42</v>
      </c>
      <c r="B52" s="113" t="s">
        <v>53</v>
      </c>
      <c r="C52" s="113">
        <v>13101</v>
      </c>
      <c r="D52" s="113">
        <v>11397.91</v>
      </c>
      <c r="E52" s="113">
        <v>26</v>
      </c>
      <c r="F52" s="113">
        <v>1635.27</v>
      </c>
      <c r="G52" s="113">
        <v>1</v>
      </c>
      <c r="H52" s="113">
        <v>3.83</v>
      </c>
      <c r="I52" s="113">
        <v>0</v>
      </c>
      <c r="J52" s="113">
        <v>0</v>
      </c>
      <c r="K52" s="113">
        <v>0</v>
      </c>
      <c r="L52" s="113">
        <v>0</v>
      </c>
      <c r="M52" s="113">
        <f t="shared" si="10"/>
        <v>13128</v>
      </c>
      <c r="N52" s="113">
        <f t="shared" si="10"/>
        <v>13037.01</v>
      </c>
      <c r="O52" s="135">
        <f>D52*100/'CD Ratio_3(i)'!F52</f>
        <v>14.468355458743661</v>
      </c>
    </row>
    <row r="53" spans="1:15" ht="13.5" customHeight="1" x14ac:dyDescent="0.3">
      <c r="A53" s="142">
        <v>43</v>
      </c>
      <c r="B53" s="113" t="s">
        <v>54</v>
      </c>
      <c r="C53" s="113">
        <v>2596</v>
      </c>
      <c r="D53" s="113">
        <v>10545.060000000001</v>
      </c>
      <c r="E53" s="113">
        <v>26</v>
      </c>
      <c r="F53" s="113">
        <v>519</v>
      </c>
      <c r="G53" s="113">
        <v>0</v>
      </c>
      <c r="H53" s="113">
        <v>0</v>
      </c>
      <c r="I53" s="113">
        <v>0</v>
      </c>
      <c r="J53" s="113">
        <v>0</v>
      </c>
      <c r="K53" s="113">
        <v>2</v>
      </c>
      <c r="L53" s="113">
        <v>55.2</v>
      </c>
      <c r="M53" s="113">
        <f t="shared" si="10"/>
        <v>2624</v>
      </c>
      <c r="N53" s="113">
        <f t="shared" si="10"/>
        <v>11119.260000000002</v>
      </c>
      <c r="O53" s="135">
        <f>D53*100/'CD Ratio_3(i)'!F53</f>
        <v>23.185270917634611</v>
      </c>
    </row>
    <row r="54" spans="1:15" s="138" customFormat="1" ht="13.5" customHeight="1" x14ac:dyDescent="0.3">
      <c r="A54" s="134"/>
      <c r="B54" s="120" t="s">
        <v>55</v>
      </c>
      <c r="C54" s="120">
        <f>SUM(C46:C53)</f>
        <v>262978</v>
      </c>
      <c r="D54" s="120">
        <f t="shared" ref="D54:N54" si="11">SUM(D46:D53)</f>
        <v>921603.93000000017</v>
      </c>
      <c r="E54" s="120">
        <f t="shared" si="11"/>
        <v>1041</v>
      </c>
      <c r="F54" s="120">
        <f t="shared" si="11"/>
        <v>56047.82</v>
      </c>
      <c r="G54" s="120">
        <f t="shared" si="11"/>
        <v>85</v>
      </c>
      <c r="H54" s="120">
        <f t="shared" si="11"/>
        <v>9806.119999999999</v>
      </c>
      <c r="I54" s="120">
        <f t="shared" si="11"/>
        <v>0</v>
      </c>
      <c r="J54" s="120">
        <f t="shared" si="11"/>
        <v>0</v>
      </c>
      <c r="K54" s="120">
        <f t="shared" si="11"/>
        <v>2</v>
      </c>
      <c r="L54" s="120">
        <f t="shared" si="11"/>
        <v>55.2</v>
      </c>
      <c r="M54" s="120">
        <f t="shared" si="11"/>
        <v>264106</v>
      </c>
      <c r="N54" s="120">
        <f t="shared" si="11"/>
        <v>987513.07000000018</v>
      </c>
      <c r="O54" s="136">
        <f>D54*100/'CD Ratio_3(i)'!F54</f>
        <v>38.007858355147839</v>
      </c>
    </row>
    <row r="55" spans="1:15" s="138" customFormat="1" ht="13.5" customHeight="1" x14ac:dyDescent="0.3">
      <c r="A55" s="134"/>
      <c r="B55" s="120" t="s">
        <v>5</v>
      </c>
      <c r="C55" s="120">
        <f t="shared" ref="C55:L55" si="12">C54+C45+C43+C41</f>
        <v>1672885</v>
      </c>
      <c r="D55" s="120">
        <f t="shared" si="12"/>
        <v>8913331.959999999</v>
      </c>
      <c r="E55" s="120">
        <f t="shared" si="12"/>
        <v>50195</v>
      </c>
      <c r="F55" s="120">
        <f t="shared" si="12"/>
        <v>3803544.9700000007</v>
      </c>
      <c r="G55" s="120">
        <f t="shared" si="12"/>
        <v>9592</v>
      </c>
      <c r="H55" s="120">
        <f t="shared" si="12"/>
        <v>1716667.4300000002</v>
      </c>
      <c r="I55" s="120">
        <f t="shared" si="12"/>
        <v>0</v>
      </c>
      <c r="J55" s="120">
        <f t="shared" si="12"/>
        <v>0</v>
      </c>
      <c r="K55" s="120">
        <f t="shared" si="12"/>
        <v>45939</v>
      </c>
      <c r="L55" s="120">
        <f t="shared" si="12"/>
        <v>115585.99023000001</v>
      </c>
      <c r="M55" s="120">
        <f t="shared" si="10"/>
        <v>1778611</v>
      </c>
      <c r="N55" s="120">
        <f t="shared" si="10"/>
        <v>14549130.350229999</v>
      </c>
      <c r="O55" s="136">
        <f>D55*100/'CD Ratio_3(i)'!F57</f>
        <v>13.384562836571789</v>
      </c>
    </row>
    <row r="56" spans="1:15" ht="13.5" customHeight="1" x14ac:dyDescent="0.3">
      <c r="A56" s="85"/>
      <c r="B56" s="84"/>
      <c r="C56" s="127"/>
      <c r="D56" s="127"/>
      <c r="E56" s="127"/>
      <c r="F56" s="127"/>
      <c r="G56" s="128" t="s">
        <v>1033</v>
      </c>
      <c r="H56" s="127"/>
      <c r="I56" s="127"/>
      <c r="J56" s="127"/>
      <c r="K56" s="127"/>
      <c r="L56" s="127"/>
      <c r="M56" s="127"/>
      <c r="N56" s="127"/>
      <c r="O56" s="133"/>
    </row>
    <row r="57" spans="1:15" ht="13.5" customHeight="1" x14ac:dyDescent="0.3">
      <c r="A57" s="85"/>
      <c r="B57" s="84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33"/>
      <c r="O57" s="133"/>
    </row>
    <row r="58" spans="1:15" ht="13.5" customHeight="1" x14ac:dyDescent="0.3">
      <c r="A58" s="85"/>
      <c r="B58" s="84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33"/>
      <c r="O58" s="133"/>
    </row>
    <row r="59" spans="1:15" ht="13.5" customHeight="1" x14ac:dyDescent="0.3">
      <c r="A59" s="85"/>
      <c r="B59" s="84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33"/>
    </row>
    <row r="60" spans="1:15" ht="13.5" customHeight="1" x14ac:dyDescent="0.3">
      <c r="A60" s="85"/>
      <c r="B60" s="84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33"/>
    </row>
    <row r="61" spans="1:15" ht="13.5" customHeight="1" x14ac:dyDescent="0.3">
      <c r="A61" s="85"/>
      <c r="B61" s="84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33"/>
    </row>
    <row r="62" spans="1:15" ht="13.5" customHeight="1" x14ac:dyDescent="0.3">
      <c r="A62" s="85"/>
      <c r="B62" s="84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33"/>
    </row>
    <row r="63" spans="1:15" ht="13.5" customHeight="1" x14ac:dyDescent="0.3">
      <c r="A63" s="85"/>
      <c r="B63" s="84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33"/>
    </row>
    <row r="64" spans="1:15" ht="13.5" customHeight="1" x14ac:dyDescent="0.3">
      <c r="A64" s="85"/>
      <c r="B64" s="84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33"/>
    </row>
    <row r="65" spans="1:15" ht="13.5" customHeight="1" x14ac:dyDescent="0.3">
      <c r="A65" s="85"/>
      <c r="B65" s="84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33"/>
    </row>
    <row r="66" spans="1:15" ht="13.5" customHeight="1" x14ac:dyDescent="0.3">
      <c r="A66" s="85"/>
      <c r="B66" s="84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33"/>
    </row>
    <row r="67" spans="1:15" ht="13.5" customHeight="1" x14ac:dyDescent="0.3">
      <c r="A67" s="85"/>
      <c r="B67" s="84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33"/>
    </row>
    <row r="68" spans="1:15" ht="13.5" customHeight="1" x14ac:dyDescent="0.3">
      <c r="A68" s="85"/>
      <c r="B68" s="84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33"/>
    </row>
    <row r="69" spans="1:15" ht="13.5" customHeight="1" x14ac:dyDescent="0.3">
      <c r="A69" s="85"/>
      <c r="B69" s="84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33"/>
    </row>
    <row r="70" spans="1:15" ht="13.5" customHeight="1" x14ac:dyDescent="0.3">
      <c r="A70" s="85"/>
      <c r="B70" s="84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33"/>
    </row>
    <row r="71" spans="1:15" ht="13.5" customHeight="1" x14ac:dyDescent="0.3">
      <c r="A71" s="85"/>
      <c r="B71" s="84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33"/>
    </row>
    <row r="72" spans="1:15" ht="13.5" customHeight="1" x14ac:dyDescent="0.3">
      <c r="A72" s="85"/>
      <c r="B72" s="84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33"/>
    </row>
    <row r="73" spans="1:15" ht="13.5" customHeight="1" x14ac:dyDescent="0.3">
      <c r="A73" s="85"/>
      <c r="B73" s="84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33"/>
    </row>
    <row r="74" spans="1:15" ht="13.5" customHeight="1" x14ac:dyDescent="0.3">
      <c r="A74" s="85"/>
      <c r="B74" s="84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33"/>
    </row>
    <row r="75" spans="1:15" ht="13.5" customHeight="1" x14ac:dyDescent="0.3">
      <c r="A75" s="85"/>
      <c r="B75" s="84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33"/>
    </row>
    <row r="76" spans="1:15" ht="13.5" customHeight="1" x14ac:dyDescent="0.3">
      <c r="A76" s="85"/>
      <c r="B76" s="84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33"/>
    </row>
    <row r="77" spans="1:15" ht="13.5" customHeight="1" x14ac:dyDescent="0.3">
      <c r="A77" s="85"/>
      <c r="B77" s="84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33"/>
    </row>
    <row r="78" spans="1:15" ht="13.5" customHeight="1" x14ac:dyDescent="0.3">
      <c r="A78" s="85"/>
      <c r="B78" s="84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33"/>
    </row>
    <row r="79" spans="1:15" ht="13.5" customHeight="1" x14ac:dyDescent="0.3">
      <c r="A79" s="85"/>
      <c r="B79" s="84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33"/>
    </row>
    <row r="80" spans="1:15" ht="13.5" customHeight="1" x14ac:dyDescent="0.3">
      <c r="A80" s="85"/>
      <c r="B80" s="84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33"/>
    </row>
    <row r="81" spans="1:15" ht="13.5" customHeight="1" x14ac:dyDescent="0.3">
      <c r="A81" s="85"/>
      <c r="B81" s="84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33"/>
    </row>
    <row r="82" spans="1:15" ht="13.5" customHeight="1" x14ac:dyDescent="0.3">
      <c r="A82" s="85"/>
      <c r="B82" s="84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33"/>
    </row>
    <row r="83" spans="1:15" ht="13.5" customHeight="1" x14ac:dyDescent="0.3">
      <c r="A83" s="85"/>
      <c r="B83" s="84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33"/>
    </row>
    <row r="84" spans="1:15" ht="13.5" customHeight="1" x14ac:dyDescent="0.3">
      <c r="A84" s="85"/>
      <c r="B84" s="84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33"/>
    </row>
    <row r="85" spans="1:15" ht="13.5" customHeight="1" x14ac:dyDescent="0.3">
      <c r="A85" s="85"/>
      <c r="B85" s="84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33"/>
    </row>
    <row r="86" spans="1:15" ht="13.5" customHeight="1" x14ac:dyDescent="0.3">
      <c r="A86" s="85"/>
      <c r="B86" s="84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33"/>
    </row>
    <row r="87" spans="1:15" ht="13.5" customHeight="1" x14ac:dyDescent="0.3">
      <c r="A87" s="85"/>
      <c r="B87" s="84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33"/>
    </row>
    <row r="88" spans="1:15" ht="13.5" customHeight="1" x14ac:dyDescent="0.3">
      <c r="A88" s="85"/>
      <c r="B88" s="84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33"/>
    </row>
    <row r="89" spans="1:15" ht="13.5" customHeight="1" x14ac:dyDescent="0.3">
      <c r="A89" s="85"/>
      <c r="B89" s="84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33"/>
    </row>
    <row r="90" spans="1:15" ht="13.5" customHeight="1" x14ac:dyDescent="0.3">
      <c r="A90" s="85"/>
      <c r="B90" s="84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33"/>
    </row>
    <row r="91" spans="1:15" ht="13.5" customHeight="1" x14ac:dyDescent="0.3">
      <c r="A91" s="85"/>
      <c r="B91" s="84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33"/>
    </row>
    <row r="92" spans="1:15" ht="13.5" customHeight="1" x14ac:dyDescent="0.3">
      <c r="A92" s="85"/>
      <c r="B92" s="84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33"/>
    </row>
    <row r="93" spans="1:15" ht="13.5" customHeight="1" x14ac:dyDescent="0.3">
      <c r="A93" s="85"/>
      <c r="B93" s="84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33"/>
    </row>
    <row r="94" spans="1:15" ht="13.5" customHeight="1" x14ac:dyDescent="0.3">
      <c r="A94" s="85"/>
      <c r="B94" s="84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33"/>
    </row>
    <row r="95" spans="1:15" ht="13.5" customHeight="1" x14ac:dyDescent="0.3">
      <c r="A95" s="85"/>
      <c r="B95" s="84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33"/>
    </row>
    <row r="96" spans="1:15" ht="13.5" customHeight="1" x14ac:dyDescent="0.3">
      <c r="A96" s="85"/>
      <c r="B96" s="84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33"/>
    </row>
    <row r="97" spans="1:15" ht="13.5" customHeight="1" x14ac:dyDescent="0.3">
      <c r="A97" s="85"/>
      <c r="B97" s="84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33"/>
    </row>
  </sheetData>
  <mergeCells count="11">
    <mergeCell ref="A1:O1"/>
    <mergeCell ref="O3:O5"/>
    <mergeCell ref="A3:A5"/>
    <mergeCell ref="B3:B5"/>
    <mergeCell ref="M4:N4"/>
    <mergeCell ref="C3:N3"/>
    <mergeCell ref="C4:D4"/>
    <mergeCell ref="E4:F4"/>
    <mergeCell ref="G4:H4"/>
    <mergeCell ref="I4:J4"/>
    <mergeCell ref="K4:L4"/>
  </mergeCells>
  <pageMargins left="0.43307086614173229" right="0" top="0.51181102362204722" bottom="0.51181102362204722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80"/>
  <sheetViews>
    <sheetView view="pageBreakPreview" zoomScaleNormal="115" zoomScaleSheetLayoutView="100" workbookViewId="0">
      <pane xSplit="2" ySplit="5" topLeftCell="D52" activePane="bottomRight" state="frozen"/>
      <selection pane="topRight" activeCell="C1" sqref="C1"/>
      <selection pane="bottomLeft" activeCell="A6" sqref="A6"/>
      <selection pane="bottomRight" activeCell="A43" sqref="A43:XFD43"/>
    </sheetView>
  </sheetViews>
  <sheetFormatPr defaultColWidth="14.296875" defaultRowHeight="15" customHeight="1" x14ac:dyDescent="0.3"/>
  <cols>
    <col min="1" max="1" width="4.59765625" style="338" customWidth="1"/>
    <col min="2" max="2" width="23.796875" style="338" customWidth="1"/>
    <col min="3" max="3" width="6.69921875" style="338" customWidth="1"/>
    <col min="4" max="4" width="8.3984375" style="338" customWidth="1"/>
    <col min="5" max="5" width="8.59765625" style="338" customWidth="1"/>
    <col min="6" max="6" width="9.296875" style="338" customWidth="1"/>
    <col min="7" max="7" width="10.19921875" style="338" customWidth="1"/>
    <col min="8" max="8" width="9" style="338" customWidth="1"/>
    <col min="9" max="9" width="7" style="338" customWidth="1"/>
    <col min="10" max="10" width="8.09765625" style="338" customWidth="1"/>
    <col min="11" max="11" width="7.3984375" style="338" customWidth="1"/>
    <col min="12" max="12" width="7.796875" style="338" customWidth="1"/>
    <col min="13" max="13" width="8.8984375" style="338" customWidth="1"/>
    <col min="14" max="14" width="9.59765625" style="338" customWidth="1"/>
    <col min="15" max="15" width="9.296875" style="338" customWidth="1"/>
    <col min="16" max="17" width="10.19921875" style="338" customWidth="1"/>
    <col min="18" max="16384" width="14.296875" style="338"/>
  </cols>
  <sheetData>
    <row r="1" spans="1:20" ht="13.5" customHeight="1" x14ac:dyDescent="0.3">
      <c r="A1" s="467" t="s">
        <v>1052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</row>
    <row r="2" spans="1:20" ht="13.5" customHeight="1" x14ac:dyDescent="0.3">
      <c r="A2" s="91"/>
      <c r="B2" s="92" t="s">
        <v>73</v>
      </c>
      <c r="C2" s="130"/>
      <c r="D2" s="130"/>
      <c r="E2" s="130"/>
      <c r="F2" s="130"/>
      <c r="G2" s="130"/>
      <c r="H2" s="130"/>
      <c r="I2" s="130"/>
      <c r="J2" s="130"/>
      <c r="K2" s="130" t="s">
        <v>93</v>
      </c>
      <c r="L2" s="130"/>
      <c r="M2" s="130"/>
      <c r="N2" s="131" t="s">
        <v>94</v>
      </c>
      <c r="O2" s="130"/>
      <c r="P2" s="130"/>
      <c r="Q2" s="137"/>
    </row>
    <row r="3" spans="1:20" ht="34.5" customHeight="1" x14ac:dyDescent="0.3">
      <c r="A3" s="484" t="s">
        <v>0</v>
      </c>
      <c r="B3" s="484" t="s">
        <v>76</v>
      </c>
      <c r="C3" s="482" t="s">
        <v>1053</v>
      </c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1"/>
      <c r="Q3" s="477" t="s">
        <v>95</v>
      </c>
    </row>
    <row r="4" spans="1:20" ht="24.75" customHeight="1" x14ac:dyDescent="0.3">
      <c r="A4" s="478"/>
      <c r="B4" s="478"/>
      <c r="C4" s="480" t="s">
        <v>96</v>
      </c>
      <c r="D4" s="481"/>
      <c r="E4" s="480" t="s">
        <v>97</v>
      </c>
      <c r="F4" s="481"/>
      <c r="G4" s="480" t="s">
        <v>98</v>
      </c>
      <c r="H4" s="481"/>
      <c r="I4" s="480" t="s">
        <v>99</v>
      </c>
      <c r="J4" s="481"/>
      <c r="K4" s="480" t="s">
        <v>100</v>
      </c>
      <c r="L4" s="481"/>
      <c r="M4" s="480" t="s">
        <v>101</v>
      </c>
      <c r="N4" s="481"/>
      <c r="O4" s="480" t="s">
        <v>102</v>
      </c>
      <c r="P4" s="481"/>
      <c r="Q4" s="478"/>
    </row>
    <row r="5" spans="1:20" ht="33.65" customHeight="1" x14ac:dyDescent="0.3">
      <c r="A5" s="479"/>
      <c r="B5" s="479"/>
      <c r="C5" s="143" t="s">
        <v>91</v>
      </c>
      <c r="D5" s="143" t="s">
        <v>92</v>
      </c>
      <c r="E5" s="143" t="s">
        <v>91</v>
      </c>
      <c r="F5" s="143" t="s">
        <v>92</v>
      </c>
      <c r="G5" s="143" t="s">
        <v>91</v>
      </c>
      <c r="H5" s="143" t="s">
        <v>92</v>
      </c>
      <c r="I5" s="143" t="s">
        <v>91</v>
      </c>
      <c r="J5" s="143" t="s">
        <v>92</v>
      </c>
      <c r="K5" s="143" t="s">
        <v>91</v>
      </c>
      <c r="L5" s="143" t="s">
        <v>92</v>
      </c>
      <c r="M5" s="143" t="s">
        <v>91</v>
      </c>
      <c r="N5" s="143" t="s">
        <v>92</v>
      </c>
      <c r="O5" s="143" t="s">
        <v>91</v>
      </c>
      <c r="P5" s="143" t="s">
        <v>92</v>
      </c>
      <c r="Q5" s="479"/>
    </row>
    <row r="6" spans="1:20" ht="13.5" customHeight="1" x14ac:dyDescent="0.3">
      <c r="A6" s="144">
        <v>1</v>
      </c>
      <c r="B6" s="145" t="s">
        <v>6</v>
      </c>
      <c r="C6" s="146">
        <v>0</v>
      </c>
      <c r="D6" s="146">
        <v>0</v>
      </c>
      <c r="E6" s="146">
        <v>4520</v>
      </c>
      <c r="F6" s="146">
        <v>21488.26000000002</v>
      </c>
      <c r="G6" s="146">
        <v>34351</v>
      </c>
      <c r="H6" s="146">
        <v>209776.18000000002</v>
      </c>
      <c r="I6" s="146">
        <v>4</v>
      </c>
      <c r="J6" s="146">
        <v>135.10000000000002</v>
      </c>
      <c r="K6" s="146">
        <v>58</v>
      </c>
      <c r="L6" s="146">
        <v>2760.8799999999997</v>
      </c>
      <c r="M6" s="146">
        <v>2074</v>
      </c>
      <c r="N6" s="146">
        <v>3241.4800000000005</v>
      </c>
      <c r="O6" s="145">
        <f>M6+K6+I6+G6+E6+C6+MSMEoutstanding_5!M6+OutstandingAgri_4!K6</f>
        <v>288592</v>
      </c>
      <c r="P6" s="145">
        <f>N6+L6+J6+H6+F6+D6+MSMEoutstanding_5!N6+OutstandingAgri_4!L6</f>
        <v>1478470.6600000001</v>
      </c>
      <c r="Q6" s="147">
        <f>P6*100/'CD Ratio_3(i)'!F6</f>
        <v>58.341166370747239</v>
      </c>
    </row>
    <row r="7" spans="1:20" ht="13.5" customHeight="1" x14ac:dyDescent="0.3">
      <c r="A7" s="144">
        <v>2</v>
      </c>
      <c r="B7" s="145" t="s">
        <v>7</v>
      </c>
      <c r="C7" s="146">
        <v>2</v>
      </c>
      <c r="D7" s="146">
        <v>0</v>
      </c>
      <c r="E7" s="146">
        <v>6898</v>
      </c>
      <c r="F7" s="146">
        <v>19771.600000000002</v>
      </c>
      <c r="G7" s="146">
        <v>53525</v>
      </c>
      <c r="H7" s="146">
        <v>218308.77999999997</v>
      </c>
      <c r="I7" s="146">
        <v>0</v>
      </c>
      <c r="J7" s="146">
        <v>0</v>
      </c>
      <c r="K7" s="146">
        <v>1</v>
      </c>
      <c r="L7" s="146">
        <v>0</v>
      </c>
      <c r="M7" s="146">
        <v>122</v>
      </c>
      <c r="N7" s="146">
        <v>617.61</v>
      </c>
      <c r="O7" s="145">
        <f>M7+K7+I7+G7+E7+C7+MSMEoutstanding_5!M7+OutstandingAgri_4!K7</f>
        <v>931403</v>
      </c>
      <c r="P7" s="145">
        <f>N7+L7+J7+H7+F7+D7+MSMEoutstanding_5!N7+OutstandingAgri_4!L7</f>
        <v>2832070.7</v>
      </c>
      <c r="Q7" s="147">
        <f>P7*100/'CD Ratio_3(i)'!F7</f>
        <v>65.072329615730439</v>
      </c>
    </row>
    <row r="8" spans="1:20" ht="13.5" customHeight="1" x14ac:dyDescent="0.3">
      <c r="A8" s="144">
        <v>3</v>
      </c>
      <c r="B8" s="145" t="s">
        <v>8</v>
      </c>
      <c r="C8" s="146">
        <v>0</v>
      </c>
      <c r="D8" s="146">
        <v>0</v>
      </c>
      <c r="E8" s="146">
        <v>1602</v>
      </c>
      <c r="F8" s="146">
        <v>6718.050000000002</v>
      </c>
      <c r="G8" s="146">
        <v>11324</v>
      </c>
      <c r="H8" s="146">
        <v>99808.880000000019</v>
      </c>
      <c r="I8" s="146">
        <v>0</v>
      </c>
      <c r="J8" s="146">
        <v>0</v>
      </c>
      <c r="K8" s="146">
        <v>654</v>
      </c>
      <c r="L8" s="146">
        <v>1083.6399999999999</v>
      </c>
      <c r="M8" s="146">
        <v>0</v>
      </c>
      <c r="N8" s="146">
        <v>0</v>
      </c>
      <c r="O8" s="145">
        <f>M8+K8+I8+G8+E8+C8+MSMEoutstanding_5!M8+OutstandingAgri_4!K8</f>
        <v>97435</v>
      </c>
      <c r="P8" s="145">
        <f>N8+L8+J8+H8+F8+D8+MSMEoutstanding_5!N8+OutstandingAgri_4!L8</f>
        <v>678238.17000000016</v>
      </c>
      <c r="Q8" s="147">
        <f>P8*100/'CD Ratio_3(i)'!F8</f>
        <v>65.41126634562751</v>
      </c>
    </row>
    <row r="9" spans="1:20" ht="13.5" customHeight="1" x14ac:dyDescent="0.3">
      <c r="A9" s="144">
        <v>4</v>
      </c>
      <c r="B9" s="145" t="s">
        <v>9</v>
      </c>
      <c r="C9" s="146">
        <v>0</v>
      </c>
      <c r="D9" s="146">
        <v>0</v>
      </c>
      <c r="E9" s="146">
        <v>5339</v>
      </c>
      <c r="F9" s="146">
        <v>20996.560000000005</v>
      </c>
      <c r="G9" s="146">
        <v>19866</v>
      </c>
      <c r="H9" s="146">
        <v>170073.74000000005</v>
      </c>
      <c r="I9" s="146">
        <v>1</v>
      </c>
      <c r="J9" s="146">
        <v>0.09</v>
      </c>
      <c r="K9" s="146">
        <v>1496</v>
      </c>
      <c r="L9" s="146">
        <v>2202.3099999999986</v>
      </c>
      <c r="M9" s="146">
        <v>108</v>
      </c>
      <c r="N9" s="146">
        <v>41.959999999999994</v>
      </c>
      <c r="O9" s="145">
        <f>M9+K9+I9+G9+E9+C9+MSMEoutstanding_5!M9+OutstandingAgri_4!K9</f>
        <v>231146</v>
      </c>
      <c r="P9" s="145">
        <f>N9+L9+J9+H9+F9+D9+MSMEoutstanding_5!N9+OutstandingAgri_4!L9</f>
        <v>1058538.04</v>
      </c>
      <c r="Q9" s="147">
        <f>P9*100/'CD Ratio_3(i)'!F9</f>
        <v>41.446271687098211</v>
      </c>
    </row>
    <row r="10" spans="1:20" ht="13.5" customHeight="1" x14ac:dyDescent="0.3">
      <c r="A10" s="144">
        <v>5</v>
      </c>
      <c r="B10" s="145" t="s">
        <v>10</v>
      </c>
      <c r="C10" s="146">
        <v>0</v>
      </c>
      <c r="D10" s="146">
        <v>0</v>
      </c>
      <c r="E10" s="146">
        <v>6068</v>
      </c>
      <c r="F10" s="146">
        <v>25819.360000000001</v>
      </c>
      <c r="G10" s="146">
        <v>90707</v>
      </c>
      <c r="H10" s="146">
        <v>228732.97999999992</v>
      </c>
      <c r="I10" s="146">
        <v>9</v>
      </c>
      <c r="J10" s="146">
        <v>419.12999999999994</v>
      </c>
      <c r="K10" s="146">
        <v>0</v>
      </c>
      <c r="L10" s="146">
        <v>0</v>
      </c>
      <c r="M10" s="146">
        <v>401</v>
      </c>
      <c r="N10" s="146">
        <v>122.43999999999998</v>
      </c>
      <c r="O10" s="145">
        <f>M10+K10+I10+G10+E10+C10+MSMEoutstanding_5!M10+OutstandingAgri_4!K10</f>
        <v>548250</v>
      </c>
      <c r="P10" s="145">
        <f>N10+L10+J10+H10+F10+D10+MSMEoutstanding_5!N10+OutstandingAgri_4!L10</f>
        <v>2040173.57</v>
      </c>
      <c r="Q10" s="147">
        <f>P10*100/'CD Ratio_3(i)'!F10</f>
        <v>71.229950740963588</v>
      </c>
      <c r="R10" s="387">
        <f>F10+NPS_OS_8!F10</f>
        <v>27002.07</v>
      </c>
      <c r="S10" s="387">
        <f>G10+NPS_OS_8!G10</f>
        <v>91016</v>
      </c>
      <c r="T10" s="387">
        <f>H10+NPS_OS_8!H10</f>
        <v>234276.15999999992</v>
      </c>
    </row>
    <row r="11" spans="1:20" ht="13.5" customHeight="1" x14ac:dyDescent="0.3">
      <c r="A11" s="144">
        <v>6</v>
      </c>
      <c r="B11" s="145" t="s">
        <v>11</v>
      </c>
      <c r="C11" s="146">
        <v>0</v>
      </c>
      <c r="D11" s="146">
        <v>0</v>
      </c>
      <c r="E11" s="146">
        <v>916</v>
      </c>
      <c r="F11" s="146">
        <v>3843.1899999999991</v>
      </c>
      <c r="G11" s="146">
        <v>4643</v>
      </c>
      <c r="H11" s="146">
        <v>48304.639999999992</v>
      </c>
      <c r="I11" s="146">
        <v>0</v>
      </c>
      <c r="J11" s="146">
        <v>0</v>
      </c>
      <c r="K11" s="146">
        <v>627</v>
      </c>
      <c r="L11" s="146">
        <v>980.98999999999967</v>
      </c>
      <c r="M11" s="146">
        <v>0</v>
      </c>
      <c r="N11" s="146">
        <v>0</v>
      </c>
      <c r="O11" s="145">
        <f>M11+K11+I11+G11+E11+C11+MSMEoutstanding_5!M11+OutstandingAgri_4!K11</f>
        <v>119652</v>
      </c>
      <c r="P11" s="145">
        <f>N11+L11+J11+H11+F11+D11+MSMEoutstanding_5!N11+OutstandingAgri_4!L11</f>
        <v>550678.3600000001</v>
      </c>
      <c r="Q11" s="147">
        <f>P11*100/'CD Ratio_3(i)'!F11</f>
        <v>41.227469737964093</v>
      </c>
    </row>
    <row r="12" spans="1:20" ht="13.5" customHeight="1" x14ac:dyDescent="0.3">
      <c r="A12" s="144">
        <v>7</v>
      </c>
      <c r="B12" s="145" t="s">
        <v>12</v>
      </c>
      <c r="C12" s="146">
        <v>0</v>
      </c>
      <c r="D12" s="146">
        <v>0</v>
      </c>
      <c r="E12" s="146">
        <v>284</v>
      </c>
      <c r="F12" s="146">
        <v>989</v>
      </c>
      <c r="G12" s="146">
        <v>4591</v>
      </c>
      <c r="H12" s="146">
        <v>37112.670000000006</v>
      </c>
      <c r="I12" s="146">
        <v>0</v>
      </c>
      <c r="J12" s="146">
        <v>0</v>
      </c>
      <c r="K12" s="146">
        <v>150</v>
      </c>
      <c r="L12" s="146">
        <v>253.07999999999998</v>
      </c>
      <c r="M12" s="146">
        <v>229</v>
      </c>
      <c r="N12" s="146">
        <v>1839.4299999999994</v>
      </c>
      <c r="O12" s="145">
        <f>M12+K12+I12+G12+E12+C12+MSMEoutstanding_5!M12+OutstandingAgri_4!K12</f>
        <v>25024</v>
      </c>
      <c r="P12" s="145">
        <f>N12+L12+J12+H12+F12+D12+MSMEoutstanding_5!N12+OutstandingAgri_4!L12</f>
        <v>127902.13</v>
      </c>
      <c r="Q12" s="147">
        <f>P12*100/'CD Ratio_3(i)'!F12</f>
        <v>25.483918908770864</v>
      </c>
    </row>
    <row r="13" spans="1:20" ht="13.5" customHeight="1" x14ac:dyDescent="0.3">
      <c r="A13" s="144">
        <v>8</v>
      </c>
      <c r="B13" s="145" t="s">
        <v>967</v>
      </c>
      <c r="C13" s="146">
        <v>0</v>
      </c>
      <c r="D13" s="146">
        <v>0</v>
      </c>
      <c r="E13" s="146">
        <v>162</v>
      </c>
      <c r="F13" s="146">
        <v>531.48</v>
      </c>
      <c r="G13" s="146">
        <v>909</v>
      </c>
      <c r="H13" s="146">
        <v>7699.63</v>
      </c>
      <c r="I13" s="146">
        <v>3</v>
      </c>
      <c r="J13" s="146">
        <v>13.05</v>
      </c>
      <c r="K13" s="146">
        <v>75</v>
      </c>
      <c r="L13" s="146">
        <v>121.82</v>
      </c>
      <c r="M13" s="146">
        <v>411</v>
      </c>
      <c r="N13" s="146">
        <v>65.08</v>
      </c>
      <c r="O13" s="145">
        <f>M13+K13+I13+G13+E13+C13+MSMEoutstanding_5!M13+OutstandingAgri_4!K13</f>
        <v>16737</v>
      </c>
      <c r="P13" s="145">
        <f>N13+L13+J13+H13+F13+D13+MSMEoutstanding_5!N13+OutstandingAgri_4!L13</f>
        <v>129158.9</v>
      </c>
      <c r="Q13" s="147">
        <f>P13*100/'CD Ratio_3(i)'!F13</f>
        <v>74.495565959158483</v>
      </c>
    </row>
    <row r="14" spans="1:20" ht="13.5" customHeight="1" x14ac:dyDescent="0.3">
      <c r="A14" s="144">
        <v>9</v>
      </c>
      <c r="B14" s="145" t="s">
        <v>13</v>
      </c>
      <c r="C14" s="146">
        <v>0</v>
      </c>
      <c r="D14" s="146">
        <v>0</v>
      </c>
      <c r="E14" s="146">
        <v>6425</v>
      </c>
      <c r="F14" s="146">
        <v>25234.42</v>
      </c>
      <c r="G14" s="146">
        <v>51922</v>
      </c>
      <c r="H14" s="146">
        <v>204897.81999999998</v>
      </c>
      <c r="I14" s="146">
        <v>1</v>
      </c>
      <c r="J14" s="146">
        <v>0.64</v>
      </c>
      <c r="K14" s="146">
        <v>3534</v>
      </c>
      <c r="L14" s="146">
        <v>5319.510000000002</v>
      </c>
      <c r="M14" s="146">
        <v>2203</v>
      </c>
      <c r="N14" s="146">
        <v>197.51000000000008</v>
      </c>
      <c r="O14" s="145">
        <f>M14+K14+I14+G14+E14+C14+MSMEoutstanding_5!M14+OutstandingAgri_4!K14</f>
        <v>378806</v>
      </c>
      <c r="P14" s="145">
        <f>N14+L14+J14+H14+F14+D14+MSMEoutstanding_5!N14+OutstandingAgri_4!L14</f>
        <v>1590791.4900000002</v>
      </c>
      <c r="Q14" s="147">
        <f>P14*100/'CD Ratio_3(i)'!F14</f>
        <v>42.308408983290299</v>
      </c>
    </row>
    <row r="15" spans="1:20" ht="13.5" customHeight="1" x14ac:dyDescent="0.3">
      <c r="A15" s="144">
        <v>10</v>
      </c>
      <c r="B15" s="145" t="s">
        <v>14</v>
      </c>
      <c r="C15" s="146">
        <v>2</v>
      </c>
      <c r="D15" s="146">
        <v>7.78</v>
      </c>
      <c r="E15" s="146">
        <v>28065</v>
      </c>
      <c r="F15" s="146">
        <v>113892.30000000005</v>
      </c>
      <c r="G15" s="146">
        <v>200024</v>
      </c>
      <c r="H15" s="146">
        <v>1161290.0999999999</v>
      </c>
      <c r="I15" s="146">
        <v>30</v>
      </c>
      <c r="J15" s="146">
        <v>128.15</v>
      </c>
      <c r="K15" s="146">
        <v>41247</v>
      </c>
      <c r="L15" s="146">
        <v>70071.44</v>
      </c>
      <c r="M15" s="146">
        <v>0</v>
      </c>
      <c r="N15" s="146">
        <v>0</v>
      </c>
      <c r="O15" s="145">
        <f>M15+K15+I15+G15+E15+C15+MSMEoutstanding_5!M15+OutstandingAgri_4!K15</f>
        <v>1138445</v>
      </c>
      <c r="P15" s="145">
        <f>N15+L15+J15+H15+F15+D15+MSMEoutstanding_5!N15+OutstandingAgri_4!L15</f>
        <v>5546326.0599999987</v>
      </c>
      <c r="Q15" s="147">
        <f>P15*100/'CD Ratio_3(i)'!F15</f>
        <v>42.634388003370063</v>
      </c>
    </row>
    <row r="16" spans="1:20" ht="13.5" customHeight="1" x14ac:dyDescent="0.3">
      <c r="A16" s="144">
        <v>11</v>
      </c>
      <c r="B16" s="145" t="s">
        <v>15</v>
      </c>
      <c r="C16" s="146">
        <v>4</v>
      </c>
      <c r="D16" s="146">
        <v>9.32</v>
      </c>
      <c r="E16" s="146">
        <v>1298</v>
      </c>
      <c r="F16" s="146">
        <v>3522.2999999999993</v>
      </c>
      <c r="G16" s="146">
        <v>8236</v>
      </c>
      <c r="H16" s="146">
        <v>75392.440000000017</v>
      </c>
      <c r="I16" s="146">
        <v>7</v>
      </c>
      <c r="J16" s="146">
        <v>6692.82</v>
      </c>
      <c r="K16" s="146">
        <v>1</v>
      </c>
      <c r="L16" s="146">
        <v>1.1100000000000001</v>
      </c>
      <c r="M16" s="146">
        <v>11589</v>
      </c>
      <c r="N16" s="146">
        <v>59628.87</v>
      </c>
      <c r="O16" s="145">
        <f>M16+K16+I16+G16+E16+C16+MSMEoutstanding_5!M16+OutstandingAgri_4!K16</f>
        <v>122973</v>
      </c>
      <c r="P16" s="145">
        <f>N16+L16+J16+H16+F16+D16+MSMEoutstanding_5!N16+OutstandingAgri_4!L16</f>
        <v>582169.77</v>
      </c>
      <c r="Q16" s="147">
        <f>P16*100/'CD Ratio_3(i)'!F16</f>
        <v>55.034143359760307</v>
      </c>
    </row>
    <row r="17" spans="1:17" ht="13.5" customHeight="1" x14ac:dyDescent="0.3">
      <c r="A17" s="144">
        <v>12</v>
      </c>
      <c r="B17" s="145" t="s">
        <v>16</v>
      </c>
      <c r="C17" s="146">
        <v>0</v>
      </c>
      <c r="D17" s="146">
        <v>0</v>
      </c>
      <c r="E17" s="146">
        <v>4299</v>
      </c>
      <c r="F17" s="146">
        <v>15790.130000000005</v>
      </c>
      <c r="G17" s="146">
        <v>29161</v>
      </c>
      <c r="H17" s="146">
        <v>90249.47</v>
      </c>
      <c r="I17" s="146">
        <v>52</v>
      </c>
      <c r="J17" s="146">
        <v>735.75000000000011</v>
      </c>
      <c r="K17" s="146">
        <v>5</v>
      </c>
      <c r="L17" s="146">
        <v>912.98</v>
      </c>
      <c r="M17" s="146">
        <v>1171</v>
      </c>
      <c r="N17" s="146">
        <v>16.279999999999994</v>
      </c>
      <c r="O17" s="145">
        <f>M17+K17+I17+G17+E17+C17+MSMEoutstanding_5!M17+OutstandingAgri_4!K17</f>
        <v>329735</v>
      </c>
      <c r="P17" s="145">
        <f>N17+L17+J17+H17+F17+D17+MSMEoutstanding_5!N17+OutstandingAgri_4!L17</f>
        <v>1443995.8400000003</v>
      </c>
      <c r="Q17" s="147">
        <f>P17*100/'CD Ratio_3(i)'!F17</f>
        <v>60.74122017836217</v>
      </c>
    </row>
    <row r="18" spans="1:17" ht="13.5" customHeight="1" x14ac:dyDescent="0.3">
      <c r="A18" s="143"/>
      <c r="B18" s="148" t="s">
        <v>17</v>
      </c>
      <c r="C18" s="149">
        <f t="shared" ref="C18:N18" si="0">SUM(C6:C17)</f>
        <v>8</v>
      </c>
      <c r="D18" s="149">
        <f t="shared" si="0"/>
        <v>17.100000000000001</v>
      </c>
      <c r="E18" s="149">
        <f t="shared" si="0"/>
        <v>65876</v>
      </c>
      <c r="F18" s="149">
        <f t="shared" si="0"/>
        <v>258596.65000000008</v>
      </c>
      <c r="G18" s="149">
        <f t="shared" si="0"/>
        <v>509259</v>
      </c>
      <c r="H18" s="149">
        <f t="shared" si="0"/>
        <v>2551647.33</v>
      </c>
      <c r="I18" s="149">
        <f t="shared" si="0"/>
        <v>107</v>
      </c>
      <c r="J18" s="149">
        <f t="shared" si="0"/>
        <v>8124.73</v>
      </c>
      <c r="K18" s="149">
        <f t="shared" si="0"/>
        <v>47848</v>
      </c>
      <c r="L18" s="149">
        <f t="shared" si="0"/>
        <v>83707.759999999995</v>
      </c>
      <c r="M18" s="149">
        <f t="shared" si="0"/>
        <v>18308</v>
      </c>
      <c r="N18" s="149">
        <f t="shared" si="0"/>
        <v>65770.66</v>
      </c>
      <c r="O18" s="156">
        <f>M18+K18+I18+G18+E18+C18+MSMEoutstanding_5!M18+OutstandingAgri_4!K18</f>
        <v>4228198</v>
      </c>
      <c r="P18" s="156">
        <f>N18+L18+J18+H18+F18+D18+MSMEoutstanding_5!N18+OutstandingAgri_4!L18</f>
        <v>18058513.689999998</v>
      </c>
      <c r="Q18" s="150">
        <f>P18*100/'CD Ratio_3(i)'!F18</f>
        <v>50.78808198133558</v>
      </c>
    </row>
    <row r="19" spans="1:17" ht="13.5" customHeight="1" x14ac:dyDescent="0.3">
      <c r="A19" s="144">
        <v>13</v>
      </c>
      <c r="B19" s="145" t="s">
        <v>18</v>
      </c>
      <c r="C19" s="146">
        <v>0</v>
      </c>
      <c r="D19" s="146">
        <v>0</v>
      </c>
      <c r="E19" s="146">
        <v>1011</v>
      </c>
      <c r="F19" s="146">
        <v>5128.07</v>
      </c>
      <c r="G19" s="146">
        <v>5335</v>
      </c>
      <c r="H19" s="146">
        <v>55788.649999999987</v>
      </c>
      <c r="I19" s="146">
        <v>0</v>
      </c>
      <c r="J19" s="146">
        <v>0</v>
      </c>
      <c r="K19" s="146">
        <v>0</v>
      </c>
      <c r="L19" s="146">
        <v>0</v>
      </c>
      <c r="M19" s="146">
        <v>43955</v>
      </c>
      <c r="N19" s="146">
        <v>10538.179999999998</v>
      </c>
      <c r="O19" s="145">
        <f>M19+K19+I19+G19+E19+C19+MSMEoutstanding_5!M19+OutstandingAgri_4!K19</f>
        <v>196099</v>
      </c>
      <c r="P19" s="145">
        <f>N19+L19+J19+H19+F19+D19+MSMEoutstanding_5!N19+OutstandingAgri_4!L19</f>
        <v>1441037.9699999997</v>
      </c>
      <c r="Q19" s="147">
        <f>P19*100/'CD Ratio_3(i)'!F19</f>
        <v>52.869406281241673</v>
      </c>
    </row>
    <row r="20" spans="1:17" ht="13.5" customHeight="1" x14ac:dyDescent="0.3">
      <c r="A20" s="144">
        <v>14</v>
      </c>
      <c r="B20" s="145" t="s">
        <v>19</v>
      </c>
      <c r="C20" s="146">
        <v>0</v>
      </c>
      <c r="D20" s="146">
        <v>0</v>
      </c>
      <c r="E20" s="146">
        <v>0</v>
      </c>
      <c r="F20" s="146">
        <v>0</v>
      </c>
      <c r="G20" s="146">
        <v>38431</v>
      </c>
      <c r="H20" s="146">
        <v>339471.69</v>
      </c>
      <c r="I20" s="146">
        <v>0</v>
      </c>
      <c r="J20" s="146">
        <v>0</v>
      </c>
      <c r="K20" s="146">
        <v>0</v>
      </c>
      <c r="L20" s="146">
        <v>0</v>
      </c>
      <c r="M20" s="146">
        <v>51707</v>
      </c>
      <c r="N20" s="146">
        <v>10767.640000000005</v>
      </c>
      <c r="O20" s="145">
        <f>M20+K20+I20+G20+E20+C20+MSMEoutstanding_5!M20+OutstandingAgri_4!K20</f>
        <v>320483</v>
      </c>
      <c r="P20" s="145">
        <f>N20+L20+J20+H20+F20+D20+MSMEoutstanding_5!N20+OutstandingAgri_4!L20</f>
        <v>581000.37</v>
      </c>
      <c r="Q20" s="147">
        <f>P20*100/'CD Ratio_3(i)'!F20</f>
        <v>61.129772806556772</v>
      </c>
    </row>
    <row r="21" spans="1:17" ht="13.5" customHeight="1" x14ac:dyDescent="0.3">
      <c r="A21" s="144">
        <v>15</v>
      </c>
      <c r="B21" s="145" t="s">
        <v>20</v>
      </c>
      <c r="C21" s="146">
        <v>0</v>
      </c>
      <c r="D21" s="146">
        <v>0</v>
      </c>
      <c r="E21" s="146">
        <v>0</v>
      </c>
      <c r="F21" s="146">
        <v>0</v>
      </c>
      <c r="G21" s="146">
        <v>4</v>
      </c>
      <c r="H21" s="146">
        <v>8.1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5">
        <f>M21+K21+I21+G21+E21+C21+MSMEoutstanding_5!M21+OutstandingAgri_4!K21</f>
        <v>23</v>
      </c>
      <c r="P21" s="145">
        <f>N21+L21+J21+H21+F21+D21+MSMEoutstanding_5!N21+OutstandingAgri_4!L21</f>
        <v>455.82</v>
      </c>
      <c r="Q21" s="147">
        <f>P21*100/'CD Ratio_3(i)'!F21</f>
        <v>3.0121325861704378</v>
      </c>
    </row>
    <row r="22" spans="1:17" ht="13.5" customHeight="1" x14ac:dyDescent="0.3">
      <c r="A22" s="144">
        <v>16</v>
      </c>
      <c r="B22" s="145" t="s">
        <v>21</v>
      </c>
      <c r="C22" s="146">
        <v>0</v>
      </c>
      <c r="D22" s="146">
        <v>0</v>
      </c>
      <c r="E22" s="146">
        <v>0</v>
      </c>
      <c r="F22" s="146">
        <v>0</v>
      </c>
      <c r="G22" s="146">
        <v>16</v>
      </c>
      <c r="H22" s="146">
        <v>177.8</v>
      </c>
      <c r="I22" s="146">
        <v>0</v>
      </c>
      <c r="J22" s="146">
        <v>0</v>
      </c>
      <c r="K22" s="146">
        <v>0</v>
      </c>
      <c r="L22" s="146">
        <v>0</v>
      </c>
      <c r="M22" s="146">
        <v>1</v>
      </c>
      <c r="N22" s="146">
        <v>0.26</v>
      </c>
      <c r="O22" s="145">
        <f>M22+K22+I22+G22+E22+C22+MSMEoutstanding_5!M22+OutstandingAgri_4!K22</f>
        <v>264</v>
      </c>
      <c r="P22" s="145">
        <f>N22+L22+J22+H22+F22+D22+MSMEoutstanding_5!N22+OutstandingAgri_4!L22</f>
        <v>16246.699999999997</v>
      </c>
      <c r="Q22" s="147">
        <v>0</v>
      </c>
    </row>
    <row r="23" spans="1:17" ht="14.25" customHeight="1" x14ac:dyDescent="0.3">
      <c r="A23" s="144">
        <v>17</v>
      </c>
      <c r="B23" s="145" t="s">
        <v>22</v>
      </c>
      <c r="C23" s="146">
        <v>0</v>
      </c>
      <c r="D23" s="146">
        <v>0</v>
      </c>
      <c r="E23" s="146">
        <v>0</v>
      </c>
      <c r="F23" s="146">
        <v>0</v>
      </c>
      <c r="G23" s="146">
        <v>25060</v>
      </c>
      <c r="H23" s="146">
        <v>34569.120000000003</v>
      </c>
      <c r="I23" s="146">
        <v>16</v>
      </c>
      <c r="J23" s="146">
        <v>1510.03</v>
      </c>
      <c r="K23" s="146">
        <v>0</v>
      </c>
      <c r="L23" s="146">
        <v>0</v>
      </c>
      <c r="M23" s="146">
        <v>5402</v>
      </c>
      <c r="N23" s="146">
        <v>385.17</v>
      </c>
      <c r="O23" s="145">
        <f>M23+K23+I23+G23+E23+C23+MSMEoutstanding_5!M23+OutstandingAgri_4!K23</f>
        <v>81302</v>
      </c>
      <c r="P23" s="145">
        <f>N23+L23+J23+H23+F23+D23+MSMEoutstanding_5!N23+OutstandingAgri_4!L23</f>
        <v>181966.55999999997</v>
      </c>
      <c r="Q23" s="147">
        <f>P23*100/'CD Ratio_3(i)'!F23</f>
        <v>61.625607720682808</v>
      </c>
    </row>
    <row r="24" spans="1:17" ht="13.5" customHeight="1" x14ac:dyDescent="0.3">
      <c r="A24" s="144">
        <v>18</v>
      </c>
      <c r="B24" s="145" t="s">
        <v>23</v>
      </c>
      <c r="C24" s="146">
        <v>0</v>
      </c>
      <c r="D24" s="146">
        <v>0</v>
      </c>
      <c r="E24" s="146">
        <v>3</v>
      </c>
      <c r="F24" s="146">
        <v>6.82</v>
      </c>
      <c r="G24" s="146">
        <v>28</v>
      </c>
      <c r="H24" s="146">
        <v>231.98</v>
      </c>
      <c r="I24" s="146">
        <v>0</v>
      </c>
      <c r="J24" s="146">
        <v>0</v>
      </c>
      <c r="K24" s="146">
        <v>2</v>
      </c>
      <c r="L24" s="146">
        <v>4.76</v>
      </c>
      <c r="M24" s="146">
        <v>1</v>
      </c>
      <c r="N24" s="146">
        <v>0.06</v>
      </c>
      <c r="O24" s="145">
        <f>M24+K24+I24+G24+E24+C24+MSMEoutstanding_5!M24+OutstandingAgri_4!K24</f>
        <v>46</v>
      </c>
      <c r="P24" s="145">
        <f>N24+L24+J24+H24+F24+D24+MSMEoutstanding_5!N24+OutstandingAgri_4!L24</f>
        <v>369.60999999999996</v>
      </c>
      <c r="Q24" s="147">
        <f>P24*100/'CD Ratio_3(i)'!F24</f>
        <v>36.694597224152645</v>
      </c>
    </row>
    <row r="25" spans="1:17" ht="13.5" customHeight="1" x14ac:dyDescent="0.3">
      <c r="A25" s="144">
        <v>19</v>
      </c>
      <c r="B25" s="145" t="s">
        <v>24</v>
      </c>
      <c r="C25" s="146">
        <v>0</v>
      </c>
      <c r="D25" s="146">
        <v>0</v>
      </c>
      <c r="E25" s="146">
        <v>7</v>
      </c>
      <c r="F25" s="146">
        <v>20.239999999999998</v>
      </c>
      <c r="G25" s="146">
        <v>138</v>
      </c>
      <c r="H25" s="146">
        <v>1346.18</v>
      </c>
      <c r="I25" s="146">
        <v>0</v>
      </c>
      <c r="J25" s="146">
        <v>0</v>
      </c>
      <c r="K25" s="146">
        <v>0</v>
      </c>
      <c r="L25" s="146">
        <v>0</v>
      </c>
      <c r="M25" s="146">
        <v>5</v>
      </c>
      <c r="N25" s="146">
        <v>0.33</v>
      </c>
      <c r="O25" s="145">
        <f>M25+K25+I25+G25+E25+C25+MSMEoutstanding_5!M25+OutstandingAgri_4!K25</f>
        <v>6855</v>
      </c>
      <c r="P25" s="145">
        <f>N25+L25+J25+H25+F25+D25+MSMEoutstanding_5!N25+OutstandingAgri_4!L25</f>
        <v>46504.83</v>
      </c>
      <c r="Q25" s="147">
        <f>P25*100/'CD Ratio_3(i)'!F25</f>
        <v>42.615020426969153</v>
      </c>
    </row>
    <row r="26" spans="1:17" ht="13.5" customHeight="1" x14ac:dyDescent="0.3">
      <c r="A26" s="144">
        <v>20</v>
      </c>
      <c r="B26" s="145" t="s">
        <v>25</v>
      </c>
      <c r="C26" s="146">
        <v>0</v>
      </c>
      <c r="D26" s="146">
        <v>0</v>
      </c>
      <c r="E26" s="146">
        <v>928</v>
      </c>
      <c r="F26" s="146">
        <v>2145.1000000000004</v>
      </c>
      <c r="G26" s="146">
        <v>52279</v>
      </c>
      <c r="H26" s="146">
        <v>629032.01</v>
      </c>
      <c r="I26" s="146">
        <v>4</v>
      </c>
      <c r="J26" s="146">
        <v>1108.01</v>
      </c>
      <c r="K26" s="146">
        <v>5</v>
      </c>
      <c r="L26" s="146">
        <v>13.11</v>
      </c>
      <c r="M26" s="146">
        <v>9426</v>
      </c>
      <c r="N26" s="146">
        <v>2048.1899999999987</v>
      </c>
      <c r="O26" s="145">
        <f>M26+K26+I26+G26+E26+C26+MSMEoutstanding_5!M26+OutstandingAgri_4!K26</f>
        <v>511627</v>
      </c>
      <c r="P26" s="145">
        <f>N26+L26+J26+H26+F26+D26+MSMEoutstanding_5!N26+OutstandingAgri_4!L26</f>
        <v>4821713.6500000004</v>
      </c>
      <c r="Q26" s="147">
        <f>P26*100/'CD Ratio_3(i)'!F26</f>
        <v>61.654754794273074</v>
      </c>
    </row>
    <row r="27" spans="1:17" ht="13.5" customHeight="1" x14ac:dyDescent="0.3">
      <c r="A27" s="144">
        <v>21</v>
      </c>
      <c r="B27" s="145" t="s">
        <v>26</v>
      </c>
      <c r="C27" s="146">
        <v>0</v>
      </c>
      <c r="D27" s="146">
        <v>0</v>
      </c>
      <c r="E27" s="146">
        <v>554</v>
      </c>
      <c r="F27" s="146">
        <v>5210.8999999999996</v>
      </c>
      <c r="G27" s="146">
        <v>6912</v>
      </c>
      <c r="H27" s="146">
        <v>68686.020000000019</v>
      </c>
      <c r="I27" s="146">
        <v>0</v>
      </c>
      <c r="J27" s="146">
        <v>0</v>
      </c>
      <c r="K27" s="146">
        <v>3</v>
      </c>
      <c r="L27" s="146">
        <v>1009.7</v>
      </c>
      <c r="M27" s="146">
        <v>748</v>
      </c>
      <c r="N27" s="146">
        <v>289.34999999999997</v>
      </c>
      <c r="O27" s="145">
        <f>M27+K27+I27+G27+E27+C27+MSMEoutstanding_5!M27+OutstandingAgri_4!K27</f>
        <v>174794</v>
      </c>
      <c r="P27" s="145">
        <f>N27+L27+J27+H27+F27+D27+MSMEoutstanding_5!N27+OutstandingAgri_4!L27</f>
        <v>2630120.25</v>
      </c>
      <c r="Q27" s="147">
        <f>P27*100/'CD Ratio_3(i)'!F27</f>
        <v>60.463218620602397</v>
      </c>
    </row>
    <row r="28" spans="1:17" ht="13.5" customHeight="1" x14ac:dyDescent="0.3">
      <c r="A28" s="144">
        <v>22</v>
      </c>
      <c r="B28" s="145" t="s">
        <v>27</v>
      </c>
      <c r="C28" s="146">
        <v>0</v>
      </c>
      <c r="D28" s="146">
        <v>0</v>
      </c>
      <c r="E28" s="146">
        <v>712</v>
      </c>
      <c r="F28" s="146">
        <v>2998.2099999999996</v>
      </c>
      <c r="G28" s="146">
        <v>5359</v>
      </c>
      <c r="H28" s="146">
        <v>66635.069999999992</v>
      </c>
      <c r="I28" s="146">
        <v>9</v>
      </c>
      <c r="J28" s="146">
        <v>27.6</v>
      </c>
      <c r="K28" s="146">
        <v>12</v>
      </c>
      <c r="L28" s="146">
        <v>14.969999999999999</v>
      </c>
      <c r="M28" s="146">
        <v>1</v>
      </c>
      <c r="N28" s="146">
        <v>0</v>
      </c>
      <c r="O28" s="145">
        <f>M28+K28+I28+G28+E28+C28+MSMEoutstanding_5!M28+OutstandingAgri_4!K28</f>
        <v>49517</v>
      </c>
      <c r="P28" s="145">
        <f>N28+L28+J28+H28+F28+D28+MSMEoutstanding_5!N28+OutstandingAgri_4!L28</f>
        <v>273062.15000000002</v>
      </c>
      <c r="Q28" s="147">
        <f>P28*100/'CD Ratio_3(i)'!F28</f>
        <v>44.668754332946293</v>
      </c>
    </row>
    <row r="29" spans="1:17" ht="13.5" customHeight="1" x14ac:dyDescent="0.3">
      <c r="A29" s="144">
        <v>23</v>
      </c>
      <c r="B29" s="145" t="s">
        <v>28</v>
      </c>
      <c r="C29" s="146">
        <v>0</v>
      </c>
      <c r="D29" s="146">
        <v>0</v>
      </c>
      <c r="E29" s="146">
        <v>0</v>
      </c>
      <c r="F29" s="146">
        <v>0</v>
      </c>
      <c r="G29" s="146">
        <v>6565</v>
      </c>
      <c r="H29" s="146">
        <v>47570.819999999992</v>
      </c>
      <c r="I29" s="146">
        <v>327</v>
      </c>
      <c r="J29" s="146">
        <v>28.479999999999997</v>
      </c>
      <c r="K29" s="146">
        <v>0</v>
      </c>
      <c r="L29" s="146">
        <v>0</v>
      </c>
      <c r="M29" s="146">
        <v>0</v>
      </c>
      <c r="N29" s="146">
        <v>0</v>
      </c>
      <c r="O29" s="145">
        <f>M29+K29+I29+G29+E29+C29+MSMEoutstanding_5!M29+OutstandingAgri_4!K29</f>
        <v>175561</v>
      </c>
      <c r="P29" s="145">
        <f>N29+L29+J29+H29+F29+D29+MSMEoutstanding_5!N29+OutstandingAgri_4!L29</f>
        <v>526413.42000000004</v>
      </c>
      <c r="Q29" s="147">
        <f>P29*100/'CD Ratio_3(i)'!F29</f>
        <v>49.06908741122804</v>
      </c>
    </row>
    <row r="30" spans="1:17" ht="13.5" customHeight="1" x14ac:dyDescent="0.3">
      <c r="A30" s="144">
        <v>24</v>
      </c>
      <c r="B30" s="145" t="s">
        <v>29</v>
      </c>
      <c r="C30" s="146">
        <v>0</v>
      </c>
      <c r="D30" s="146">
        <v>0</v>
      </c>
      <c r="E30" s="146">
        <v>0</v>
      </c>
      <c r="F30" s="146">
        <v>0</v>
      </c>
      <c r="G30" s="146">
        <v>1591</v>
      </c>
      <c r="H30" s="146">
        <v>14099.989999999998</v>
      </c>
      <c r="I30" s="146">
        <v>15</v>
      </c>
      <c r="J30" s="146">
        <v>5.4499999999999993</v>
      </c>
      <c r="K30" s="146">
        <v>0</v>
      </c>
      <c r="L30" s="146">
        <v>0</v>
      </c>
      <c r="M30" s="146">
        <v>6753</v>
      </c>
      <c r="N30" s="146">
        <v>1278.1199999999999</v>
      </c>
      <c r="O30" s="145">
        <f>M30+K30+I30+G30+E30+C30+MSMEoutstanding_5!M30+OutstandingAgri_4!K30</f>
        <v>479160</v>
      </c>
      <c r="P30" s="145">
        <f>N30+L30+J30+H30+F30+D30+MSMEoutstanding_5!N30+OutstandingAgri_4!L30</f>
        <v>698544.16</v>
      </c>
      <c r="Q30" s="147">
        <f>P30*100/'CD Ratio_3(i)'!F30</f>
        <v>68.038703188520628</v>
      </c>
    </row>
    <row r="31" spans="1:17" ht="13.5" customHeight="1" x14ac:dyDescent="0.3">
      <c r="A31" s="144">
        <v>25</v>
      </c>
      <c r="B31" s="145" t="s">
        <v>30</v>
      </c>
      <c r="C31" s="146">
        <v>0</v>
      </c>
      <c r="D31" s="146">
        <v>0</v>
      </c>
      <c r="E31" s="146">
        <v>10</v>
      </c>
      <c r="F31" s="146">
        <v>32.18</v>
      </c>
      <c r="G31" s="146">
        <v>63</v>
      </c>
      <c r="H31" s="146">
        <v>710.73</v>
      </c>
      <c r="I31" s="146">
        <v>0</v>
      </c>
      <c r="J31" s="146">
        <v>0</v>
      </c>
      <c r="K31" s="146">
        <v>2</v>
      </c>
      <c r="L31" s="146">
        <v>3.44</v>
      </c>
      <c r="M31" s="146">
        <v>160</v>
      </c>
      <c r="N31" s="146">
        <v>456.42999999999995</v>
      </c>
      <c r="O31" s="145">
        <f>M31+K31+I31+G31+E31+C31+MSMEoutstanding_5!M31+OutstandingAgri_4!K31</f>
        <v>378</v>
      </c>
      <c r="P31" s="145">
        <f>N31+L31+J31+H31+F31+D31+MSMEoutstanding_5!N31+OutstandingAgri_4!L31</f>
        <v>2558.96</v>
      </c>
      <c r="Q31" s="147">
        <f>P31*100/'CD Ratio_3(i)'!F31</f>
        <v>47.19421488365402</v>
      </c>
    </row>
    <row r="32" spans="1:17" ht="13.5" customHeight="1" x14ac:dyDescent="0.3">
      <c r="A32" s="144">
        <v>26</v>
      </c>
      <c r="B32" s="145" t="s">
        <v>31</v>
      </c>
      <c r="C32" s="146">
        <v>0</v>
      </c>
      <c r="D32" s="146">
        <v>0</v>
      </c>
      <c r="E32" s="146">
        <v>7</v>
      </c>
      <c r="F32" s="146">
        <v>20.399999999999999</v>
      </c>
      <c r="G32" s="146">
        <v>216</v>
      </c>
      <c r="H32" s="146">
        <v>2485.0999999999995</v>
      </c>
      <c r="I32" s="146">
        <v>0</v>
      </c>
      <c r="J32" s="146">
        <v>0</v>
      </c>
      <c r="K32" s="146">
        <v>0</v>
      </c>
      <c r="L32" s="146">
        <v>0</v>
      </c>
      <c r="M32" s="146">
        <v>14</v>
      </c>
      <c r="N32" s="146">
        <v>335.86</v>
      </c>
      <c r="O32" s="145">
        <f>M32+K32+I32+G32+E32+C32+MSMEoutstanding_5!M32+OutstandingAgri_4!K32</f>
        <v>600</v>
      </c>
      <c r="P32" s="145">
        <f>N32+L32+J32+H32+F32+D32+MSMEoutstanding_5!N32+OutstandingAgri_4!L32</f>
        <v>15686.25</v>
      </c>
      <c r="Q32" s="147">
        <f>P32*100/'CD Ratio_3(i)'!F32</f>
        <v>47.58353452724058</v>
      </c>
    </row>
    <row r="33" spans="1:17" ht="13.5" customHeight="1" x14ac:dyDescent="0.3">
      <c r="A33" s="144">
        <v>27</v>
      </c>
      <c r="B33" s="145" t="s">
        <v>32</v>
      </c>
      <c r="C33" s="146">
        <v>0</v>
      </c>
      <c r="D33" s="146">
        <v>0</v>
      </c>
      <c r="E33" s="146">
        <v>0</v>
      </c>
      <c r="F33" s="146">
        <v>0</v>
      </c>
      <c r="G33" s="146">
        <v>46</v>
      </c>
      <c r="H33" s="146">
        <v>619.36999999999989</v>
      </c>
      <c r="I33" s="146">
        <v>0</v>
      </c>
      <c r="J33" s="146">
        <v>0</v>
      </c>
      <c r="K33" s="146">
        <v>0</v>
      </c>
      <c r="L33" s="146">
        <v>0</v>
      </c>
      <c r="M33" s="146">
        <v>4</v>
      </c>
      <c r="N33" s="146">
        <v>1.17</v>
      </c>
      <c r="O33" s="145">
        <f>M33+K33+I33+G33+E33+C33+MSMEoutstanding_5!M33+OutstandingAgri_4!K33</f>
        <v>246</v>
      </c>
      <c r="P33" s="145">
        <f>N33+L33+J33+H33+F33+D33+MSMEoutstanding_5!N33+OutstandingAgri_4!L33</f>
        <v>15719.45</v>
      </c>
      <c r="Q33" s="147">
        <f>P33*100/'CD Ratio_3(i)'!F33</f>
        <v>52.039406994844214</v>
      </c>
    </row>
    <row r="34" spans="1:17" ht="13.5" customHeight="1" x14ac:dyDescent="0.3">
      <c r="A34" s="144">
        <v>28</v>
      </c>
      <c r="B34" s="145" t="s">
        <v>33</v>
      </c>
      <c r="C34" s="146">
        <v>0</v>
      </c>
      <c r="D34" s="146">
        <v>0</v>
      </c>
      <c r="E34" s="146">
        <v>0</v>
      </c>
      <c r="F34" s="146">
        <v>0</v>
      </c>
      <c r="G34" s="146">
        <v>472</v>
      </c>
      <c r="H34" s="146">
        <v>6985.5999999999995</v>
      </c>
      <c r="I34" s="146">
        <v>0</v>
      </c>
      <c r="J34" s="146">
        <v>0</v>
      </c>
      <c r="K34" s="146">
        <v>0</v>
      </c>
      <c r="L34" s="146">
        <v>0</v>
      </c>
      <c r="M34" s="146">
        <v>1946</v>
      </c>
      <c r="N34" s="146">
        <v>559.85000000000014</v>
      </c>
      <c r="O34" s="145">
        <f>M34+K34+I34+G34+E34+C34+MSMEoutstanding_5!M34+OutstandingAgri_4!K34</f>
        <v>222868</v>
      </c>
      <c r="P34" s="145">
        <f>N34+L34+J34+H34+F34+D34+MSMEoutstanding_5!N34+OutstandingAgri_4!L34</f>
        <v>987623.58000000007</v>
      </c>
      <c r="Q34" s="147">
        <f>P34*100/'CD Ratio_3(i)'!F34</f>
        <v>70.881566061097345</v>
      </c>
    </row>
    <row r="35" spans="1:17" ht="13.5" customHeight="1" x14ac:dyDescent="0.3">
      <c r="A35" s="144">
        <v>29</v>
      </c>
      <c r="B35" s="145" t="s">
        <v>34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183</v>
      </c>
      <c r="J35" s="146">
        <v>1.6199999999999999</v>
      </c>
      <c r="K35" s="146">
        <v>0</v>
      </c>
      <c r="L35" s="146">
        <v>0</v>
      </c>
      <c r="M35" s="146">
        <v>984</v>
      </c>
      <c r="N35" s="146">
        <v>43.37</v>
      </c>
      <c r="O35" s="145">
        <f>M35+K35+I35+G35+E35+C35+MSMEoutstanding_5!M35+OutstandingAgri_4!K35</f>
        <v>37839</v>
      </c>
      <c r="P35" s="145">
        <f>N35+L35+J35+H35+F35+D35+MSMEoutstanding_5!N35+OutstandingAgri_4!L35</f>
        <v>25896.59</v>
      </c>
      <c r="Q35" s="147">
        <f>P35*100/'CD Ratio_3(i)'!F35</f>
        <v>89.549200452023655</v>
      </c>
    </row>
    <row r="36" spans="1:17" ht="13.5" customHeight="1" x14ac:dyDescent="0.3">
      <c r="A36" s="144">
        <v>30</v>
      </c>
      <c r="B36" s="145" t="s">
        <v>35</v>
      </c>
      <c r="C36" s="146">
        <v>0</v>
      </c>
      <c r="D36" s="146">
        <v>0</v>
      </c>
      <c r="E36" s="146">
        <v>0</v>
      </c>
      <c r="F36" s="146">
        <v>0</v>
      </c>
      <c r="G36" s="146">
        <v>702</v>
      </c>
      <c r="H36" s="146">
        <v>10653.76</v>
      </c>
      <c r="I36" s="146">
        <v>0</v>
      </c>
      <c r="J36" s="146">
        <v>0</v>
      </c>
      <c r="K36" s="146">
        <v>0</v>
      </c>
      <c r="L36" s="146">
        <v>0</v>
      </c>
      <c r="M36" s="146">
        <v>3536</v>
      </c>
      <c r="N36" s="146">
        <v>1043.6099999999999</v>
      </c>
      <c r="O36" s="145">
        <f>M36+K36+I36+G36+E36+C36+MSMEoutstanding_5!M36+OutstandingAgri_4!K36</f>
        <v>134608</v>
      </c>
      <c r="P36" s="145">
        <f>N36+L36+J36+H36+F36+D36+MSMEoutstanding_5!N36+OutstandingAgri_4!L36</f>
        <v>122669.06000000001</v>
      </c>
      <c r="Q36" s="147">
        <f>P36*100/'CD Ratio_3(i)'!F36</f>
        <v>83.018923343175416</v>
      </c>
    </row>
    <row r="37" spans="1:17" ht="13.5" customHeight="1" x14ac:dyDescent="0.3">
      <c r="A37" s="144">
        <v>31</v>
      </c>
      <c r="B37" s="145" t="s">
        <v>36</v>
      </c>
      <c r="C37" s="146">
        <v>0</v>
      </c>
      <c r="D37" s="146">
        <v>0</v>
      </c>
      <c r="E37" s="146">
        <v>5</v>
      </c>
      <c r="F37" s="146">
        <v>47.56</v>
      </c>
      <c r="G37" s="146">
        <v>27</v>
      </c>
      <c r="H37" s="146">
        <v>279.75</v>
      </c>
      <c r="I37" s="146">
        <v>0</v>
      </c>
      <c r="J37" s="146">
        <v>0</v>
      </c>
      <c r="K37" s="146">
        <v>0</v>
      </c>
      <c r="L37" s="146">
        <v>0</v>
      </c>
      <c r="M37" s="146">
        <v>21</v>
      </c>
      <c r="N37" s="146">
        <v>146.38</v>
      </c>
      <c r="O37" s="145">
        <f>M37+K37+I37+G37+E37+C37+MSMEoutstanding_5!M37+OutstandingAgri_4!K37</f>
        <v>690</v>
      </c>
      <c r="P37" s="145">
        <f>N37+L37+J37+H37+F37+D37+MSMEoutstanding_5!N37+OutstandingAgri_4!L37</f>
        <v>3383.04</v>
      </c>
      <c r="Q37" s="147">
        <f>P37*100/'CD Ratio_3(i)'!F37</f>
        <v>34.241538148549637</v>
      </c>
    </row>
    <row r="38" spans="1:17" ht="13.5" customHeight="1" x14ac:dyDescent="0.3">
      <c r="A38" s="144">
        <v>32</v>
      </c>
      <c r="B38" s="145" t="s">
        <v>38</v>
      </c>
      <c r="C38" s="146">
        <v>0</v>
      </c>
      <c r="D38" s="146">
        <v>0</v>
      </c>
      <c r="E38" s="146">
        <v>0</v>
      </c>
      <c r="F38" s="146">
        <v>0</v>
      </c>
      <c r="G38" s="146">
        <v>39</v>
      </c>
      <c r="H38" s="146">
        <v>284.22000000000003</v>
      </c>
      <c r="I38" s="146">
        <v>0</v>
      </c>
      <c r="J38" s="146">
        <v>0</v>
      </c>
      <c r="K38" s="146">
        <v>0</v>
      </c>
      <c r="L38" s="146">
        <v>0</v>
      </c>
      <c r="M38" s="146">
        <v>2</v>
      </c>
      <c r="N38" s="146">
        <v>0.08</v>
      </c>
      <c r="O38" s="145">
        <f>M38+K38+I38+G38+E38+C38+MSMEoutstanding_5!M38+OutstandingAgri_4!K38</f>
        <v>761</v>
      </c>
      <c r="P38" s="145">
        <f>N38+L38+J38+H38+F38+D38+MSMEoutstanding_5!N38+OutstandingAgri_4!L38</f>
        <v>3660.61</v>
      </c>
      <c r="Q38" s="147">
        <f>P38*100/'CD Ratio_3(i)'!F38</f>
        <v>53.941811494469682</v>
      </c>
    </row>
    <row r="39" spans="1:17" ht="13.5" customHeight="1" x14ac:dyDescent="0.3">
      <c r="A39" s="144">
        <v>33</v>
      </c>
      <c r="B39" s="145" t="s">
        <v>39</v>
      </c>
      <c r="C39" s="146">
        <v>0</v>
      </c>
      <c r="D39" s="146">
        <v>0</v>
      </c>
      <c r="E39" s="146">
        <v>23</v>
      </c>
      <c r="F39" s="146">
        <v>229.64999999999998</v>
      </c>
      <c r="G39" s="146">
        <v>3167</v>
      </c>
      <c r="H39" s="146">
        <v>38070.699999999997</v>
      </c>
      <c r="I39" s="146">
        <v>0</v>
      </c>
      <c r="J39" s="146">
        <v>0</v>
      </c>
      <c r="K39" s="146">
        <v>0</v>
      </c>
      <c r="L39" s="146">
        <v>0</v>
      </c>
      <c r="M39" s="146">
        <v>363</v>
      </c>
      <c r="N39" s="146">
        <v>115.05</v>
      </c>
      <c r="O39" s="145">
        <f>M39+K39+I39+G39+E39+C39+MSMEoutstanding_5!M39+OutstandingAgri_4!K39</f>
        <v>102042</v>
      </c>
      <c r="P39" s="145">
        <f>N39+L39+J39+H39+F39+D39+MSMEoutstanding_5!N39+OutstandingAgri_4!L39</f>
        <v>455661.48</v>
      </c>
      <c r="Q39" s="147">
        <f>P39*100/'CD Ratio_3(i)'!F39</f>
        <v>63.769088522462042</v>
      </c>
    </row>
    <row r="40" spans="1:17" ht="13.5" customHeight="1" x14ac:dyDescent="0.3">
      <c r="A40" s="143"/>
      <c r="B40" s="148" t="s">
        <v>103</v>
      </c>
      <c r="C40" s="149">
        <f t="shared" ref="C40:N40" si="1">SUM(C19:C39)</f>
        <v>0</v>
      </c>
      <c r="D40" s="149">
        <f t="shared" si="1"/>
        <v>0</v>
      </c>
      <c r="E40" s="149">
        <f t="shared" si="1"/>
        <v>3260</v>
      </c>
      <c r="F40" s="149">
        <f t="shared" si="1"/>
        <v>15839.129999999997</v>
      </c>
      <c r="G40" s="149">
        <f t="shared" si="1"/>
        <v>146450</v>
      </c>
      <c r="H40" s="149">
        <f t="shared" si="1"/>
        <v>1317706.6600000001</v>
      </c>
      <c r="I40" s="149">
        <f t="shared" si="1"/>
        <v>554</v>
      </c>
      <c r="J40" s="149">
        <f t="shared" si="1"/>
        <v>2681.1899999999996</v>
      </c>
      <c r="K40" s="149">
        <f t="shared" si="1"/>
        <v>24</v>
      </c>
      <c r="L40" s="149">
        <f t="shared" si="1"/>
        <v>1045.98</v>
      </c>
      <c r="M40" s="149">
        <f t="shared" si="1"/>
        <v>125029</v>
      </c>
      <c r="N40" s="149">
        <f t="shared" si="1"/>
        <v>28009.1</v>
      </c>
      <c r="O40" s="156">
        <f>M40+K40+I40+G40+E40+C40+MSMEoutstanding_5!M40+OutstandingAgri_4!K40</f>
        <v>2495763</v>
      </c>
      <c r="P40" s="156">
        <f>N40+L40+J40+H40+F40+D40+MSMEoutstanding_5!N40+OutstandingAgri_4!L40</f>
        <v>12850294.51</v>
      </c>
      <c r="Q40" s="150">
        <f>P40*100/'CD Ratio_3(i)'!F40</f>
        <v>60.133126459030201</v>
      </c>
    </row>
    <row r="41" spans="1:17" ht="13.5" customHeight="1" x14ac:dyDescent="0.3">
      <c r="A41" s="143"/>
      <c r="B41" s="148" t="s">
        <v>41</v>
      </c>
      <c r="C41" s="149">
        <f t="shared" ref="C41:N41" si="2">C40+C18</f>
        <v>8</v>
      </c>
      <c r="D41" s="149">
        <f t="shared" si="2"/>
        <v>17.100000000000001</v>
      </c>
      <c r="E41" s="149">
        <f t="shared" si="2"/>
        <v>69136</v>
      </c>
      <c r="F41" s="149">
        <f t="shared" si="2"/>
        <v>274435.78000000009</v>
      </c>
      <c r="G41" s="149">
        <f t="shared" si="2"/>
        <v>655709</v>
      </c>
      <c r="H41" s="149">
        <f t="shared" si="2"/>
        <v>3869353.99</v>
      </c>
      <c r="I41" s="149">
        <f t="shared" si="2"/>
        <v>661</v>
      </c>
      <c r="J41" s="149">
        <f t="shared" si="2"/>
        <v>10805.919999999998</v>
      </c>
      <c r="K41" s="149">
        <f t="shared" si="2"/>
        <v>47872</v>
      </c>
      <c r="L41" s="149">
        <f t="shared" si="2"/>
        <v>84753.739999999991</v>
      </c>
      <c r="M41" s="149">
        <f t="shared" si="2"/>
        <v>143337</v>
      </c>
      <c r="N41" s="149">
        <f t="shared" si="2"/>
        <v>93779.760000000009</v>
      </c>
      <c r="O41" s="156">
        <f>M41+K41+I41+G41+E41+C41+MSMEoutstanding_5!M41+OutstandingAgri_4!K41</f>
        <v>6723961</v>
      </c>
      <c r="P41" s="156">
        <f>N41+L41+J41+H41+F41+D41+MSMEoutstanding_5!N41+OutstandingAgri_4!L41</f>
        <v>30908808.199999999</v>
      </c>
      <c r="Q41" s="150">
        <f>P41*100/'CD Ratio_3(i)'!F41</f>
        <v>54.296145168351977</v>
      </c>
    </row>
    <row r="42" spans="1:17" ht="13.5" customHeight="1" x14ac:dyDescent="0.3">
      <c r="A42" s="144">
        <v>34</v>
      </c>
      <c r="B42" s="145" t="s">
        <v>43</v>
      </c>
      <c r="C42" s="146">
        <v>0</v>
      </c>
      <c r="D42" s="146">
        <v>0</v>
      </c>
      <c r="E42" s="146">
        <v>1753</v>
      </c>
      <c r="F42" s="146">
        <v>4694.6399999999976</v>
      </c>
      <c r="G42" s="146">
        <v>206764</v>
      </c>
      <c r="H42" s="146">
        <v>196082.21000000002</v>
      </c>
      <c r="I42" s="146">
        <v>35</v>
      </c>
      <c r="J42" s="146">
        <v>1676.31</v>
      </c>
      <c r="K42" s="146">
        <v>749</v>
      </c>
      <c r="L42" s="146">
        <v>1321.9700000000005</v>
      </c>
      <c r="M42" s="146">
        <v>86788</v>
      </c>
      <c r="N42" s="146">
        <v>183352.88000000015</v>
      </c>
      <c r="O42" s="145">
        <f>M42+K42+I42+G42+E42+C42+MSMEoutstanding_5!M42+OutstandingAgri_4!K42</f>
        <v>1315702</v>
      </c>
      <c r="P42" s="145">
        <f>N42+L42+J42+H42+F42+D42+MSMEoutstanding_5!N42+OutstandingAgri_4!L42</f>
        <v>1981269.8800000008</v>
      </c>
      <c r="Q42" s="147">
        <f>P42*100/'CD Ratio_3(i)'!F42</f>
        <v>81.024281575179003</v>
      </c>
    </row>
    <row r="43" spans="1:17" s="426" customFormat="1" ht="13.5" customHeight="1" x14ac:dyDescent="0.3">
      <c r="A43" s="151"/>
      <c r="B43" s="156" t="s">
        <v>44</v>
      </c>
      <c r="C43" s="257">
        <f>C42</f>
        <v>0</v>
      </c>
      <c r="D43" s="257">
        <f>D42</f>
        <v>0</v>
      </c>
      <c r="E43" s="257">
        <f>E42</f>
        <v>1753</v>
      </c>
      <c r="F43" s="257">
        <f t="shared" ref="F43:N43" si="3">F42</f>
        <v>4694.6399999999976</v>
      </c>
      <c r="G43" s="257">
        <f t="shared" si="3"/>
        <v>206764</v>
      </c>
      <c r="H43" s="257">
        <f t="shared" si="3"/>
        <v>196082.21000000002</v>
      </c>
      <c r="I43" s="257">
        <f t="shared" si="3"/>
        <v>35</v>
      </c>
      <c r="J43" s="257">
        <f t="shared" si="3"/>
        <v>1676.31</v>
      </c>
      <c r="K43" s="257">
        <f t="shared" si="3"/>
        <v>749</v>
      </c>
      <c r="L43" s="257">
        <f t="shared" si="3"/>
        <v>1321.9700000000005</v>
      </c>
      <c r="M43" s="257">
        <f t="shared" si="3"/>
        <v>86788</v>
      </c>
      <c r="N43" s="257">
        <f t="shared" si="3"/>
        <v>183352.88000000015</v>
      </c>
      <c r="O43" s="156">
        <f>M43+K43+I43+G43+E43+C43+MSMEoutstanding_5!M43+OutstandingAgri_4!K43</f>
        <v>1315702</v>
      </c>
      <c r="P43" s="156">
        <f>N43+L43+J43+H43+F43+D43+MSMEoutstanding_5!N43+OutstandingAgri_4!L43</f>
        <v>1981269.8800000008</v>
      </c>
      <c r="Q43" s="271">
        <f>P43*100/'CD Ratio_3(i)'!F43</f>
        <v>81.024281575179003</v>
      </c>
    </row>
    <row r="44" spans="1:17" ht="13.5" customHeight="1" x14ac:dyDescent="0.3">
      <c r="A44" s="144">
        <v>35</v>
      </c>
      <c r="B44" s="145" t="s">
        <v>45</v>
      </c>
      <c r="C44" s="146">
        <v>0</v>
      </c>
      <c r="D44" s="146">
        <v>0</v>
      </c>
      <c r="E44" s="146">
        <v>57</v>
      </c>
      <c r="F44" s="146">
        <v>107.21</v>
      </c>
      <c r="G44" s="146">
        <v>11503</v>
      </c>
      <c r="H44" s="146">
        <v>18364.230000000003</v>
      </c>
      <c r="I44" s="146">
        <v>0</v>
      </c>
      <c r="J44" s="146">
        <v>0</v>
      </c>
      <c r="K44" s="146">
        <v>16</v>
      </c>
      <c r="L44" s="146">
        <v>27.73</v>
      </c>
      <c r="M44" s="146">
        <v>6358</v>
      </c>
      <c r="N44" s="146">
        <v>272975.68000000005</v>
      </c>
      <c r="O44" s="145">
        <f>M44+K44+I44+G44+E44+C44+MSMEoutstanding_5!M44+OutstandingAgri_4!K44</f>
        <v>4223333</v>
      </c>
      <c r="P44" s="145">
        <f>N44+L44+J44+H44+F44+D44+MSMEoutstanding_5!N44+OutstandingAgri_4!L44</f>
        <v>4699437.2502299994</v>
      </c>
      <c r="Q44" s="147">
        <f>P44*100/'CD Ratio_3(i)'!F44</f>
        <v>97.951271623951584</v>
      </c>
    </row>
    <row r="45" spans="1:17" ht="13.5" customHeight="1" x14ac:dyDescent="0.3">
      <c r="A45" s="143"/>
      <c r="B45" s="148" t="s">
        <v>46</v>
      </c>
      <c r="C45" s="149">
        <f t="shared" ref="C45:N45" si="4">C44</f>
        <v>0</v>
      </c>
      <c r="D45" s="149">
        <f t="shared" si="4"/>
        <v>0</v>
      </c>
      <c r="E45" s="149">
        <f t="shared" si="4"/>
        <v>57</v>
      </c>
      <c r="F45" s="149">
        <f t="shared" si="4"/>
        <v>107.21</v>
      </c>
      <c r="G45" s="149">
        <f t="shared" si="4"/>
        <v>11503</v>
      </c>
      <c r="H45" s="149">
        <f t="shared" si="4"/>
        <v>18364.230000000003</v>
      </c>
      <c r="I45" s="149">
        <f t="shared" si="4"/>
        <v>0</v>
      </c>
      <c r="J45" s="149">
        <f t="shared" si="4"/>
        <v>0</v>
      </c>
      <c r="K45" s="149">
        <f t="shared" si="4"/>
        <v>16</v>
      </c>
      <c r="L45" s="149">
        <f t="shared" si="4"/>
        <v>27.73</v>
      </c>
      <c r="M45" s="149">
        <f t="shared" si="4"/>
        <v>6358</v>
      </c>
      <c r="N45" s="149">
        <f t="shared" si="4"/>
        <v>272975.68000000005</v>
      </c>
      <c r="O45" s="156">
        <f>M45+K45+I45+G45+E45+C45+MSMEoutstanding_5!M45+OutstandingAgri_4!K45</f>
        <v>4223333</v>
      </c>
      <c r="P45" s="156">
        <f>N45+L45+J45+H45+F45+D45+MSMEoutstanding_5!N45+OutstandingAgri_4!L45</f>
        <v>4699437.2502299994</v>
      </c>
      <c r="Q45" s="150">
        <f>P45*100/'CD Ratio_3(i)'!F45</f>
        <v>97.951271623951584</v>
      </c>
    </row>
    <row r="46" spans="1:17" ht="13.5" customHeight="1" x14ac:dyDescent="0.3">
      <c r="A46" s="144">
        <v>36</v>
      </c>
      <c r="B46" s="145" t="s">
        <v>47</v>
      </c>
      <c r="C46" s="146">
        <v>0</v>
      </c>
      <c r="D46" s="146">
        <v>0</v>
      </c>
      <c r="E46" s="146">
        <v>0</v>
      </c>
      <c r="F46" s="146">
        <v>0</v>
      </c>
      <c r="G46" s="146">
        <v>10222</v>
      </c>
      <c r="H46" s="146">
        <v>94281.89</v>
      </c>
      <c r="I46" s="146">
        <v>30</v>
      </c>
      <c r="J46" s="146">
        <v>447.16</v>
      </c>
      <c r="K46" s="146">
        <v>5</v>
      </c>
      <c r="L46" s="146">
        <v>2353.58</v>
      </c>
      <c r="M46" s="146">
        <v>10935</v>
      </c>
      <c r="N46" s="146">
        <v>3465.9399999999982</v>
      </c>
      <c r="O46" s="145">
        <f>M46+K46+I46+G46+E46+C46+MSMEoutstanding_5!M46+OutstandingAgri_4!K46</f>
        <v>340665</v>
      </c>
      <c r="P46" s="145">
        <f>N46+L46+J46+H46+F46+D46+MSMEoutstanding_5!N46+OutstandingAgri_4!L46</f>
        <v>1186787.49</v>
      </c>
      <c r="Q46" s="147">
        <f>P46*100/'CD Ratio_3(i)'!F46</f>
        <v>71.840574061390711</v>
      </c>
    </row>
    <row r="47" spans="1:17" ht="13.5" customHeight="1" x14ac:dyDescent="0.3">
      <c r="A47" s="144">
        <v>37</v>
      </c>
      <c r="B47" s="145" t="s">
        <v>48</v>
      </c>
      <c r="C47" s="146">
        <v>0</v>
      </c>
      <c r="D47" s="146">
        <v>0</v>
      </c>
      <c r="E47" s="146">
        <v>0</v>
      </c>
      <c r="F47" s="146">
        <v>0</v>
      </c>
      <c r="G47" s="146">
        <v>280</v>
      </c>
      <c r="H47" s="146">
        <v>2166.2800000000002</v>
      </c>
      <c r="I47" s="146">
        <v>0</v>
      </c>
      <c r="J47" s="146">
        <v>0</v>
      </c>
      <c r="K47" s="146">
        <v>0</v>
      </c>
      <c r="L47" s="146">
        <v>0</v>
      </c>
      <c r="M47" s="146">
        <v>19335</v>
      </c>
      <c r="N47" s="146">
        <v>6669.6</v>
      </c>
      <c r="O47" s="145">
        <f>M47+K47+I47+G47+E47+C47+MSMEoutstanding_5!M47+OutstandingAgri_4!K47</f>
        <v>62058</v>
      </c>
      <c r="P47" s="145">
        <f>N47+L47+J47+H47+F47+D47+MSMEoutstanding_5!N47+OutstandingAgri_4!L47</f>
        <v>66085.010000000009</v>
      </c>
      <c r="Q47" s="147">
        <f>P47*100/'CD Ratio_3(i)'!F47</f>
        <v>53.857328344410419</v>
      </c>
    </row>
    <row r="48" spans="1:17" ht="13.5" customHeight="1" x14ac:dyDescent="0.3">
      <c r="A48" s="144">
        <v>38</v>
      </c>
      <c r="B48" s="145" t="s">
        <v>49</v>
      </c>
      <c r="C48" s="146">
        <v>0</v>
      </c>
      <c r="D48" s="146">
        <v>0</v>
      </c>
      <c r="E48" s="146">
        <v>31</v>
      </c>
      <c r="F48" s="146">
        <v>5.7999999999999989</v>
      </c>
      <c r="G48" s="146">
        <v>312</v>
      </c>
      <c r="H48" s="146">
        <v>5422.6299999999983</v>
      </c>
      <c r="I48" s="146">
        <v>0</v>
      </c>
      <c r="J48" s="146">
        <v>0</v>
      </c>
      <c r="K48" s="146">
        <v>0</v>
      </c>
      <c r="L48" s="146">
        <v>0</v>
      </c>
      <c r="M48" s="146">
        <v>2064</v>
      </c>
      <c r="N48" s="146">
        <v>283.63000000000011</v>
      </c>
      <c r="O48" s="145">
        <f>M48+K48+I48+G48+E48+C48+MSMEoutstanding_5!M48+OutstandingAgri_4!K48</f>
        <v>193865</v>
      </c>
      <c r="P48" s="145">
        <f>N48+L48+J48+H48+F48+D48+MSMEoutstanding_5!N48+OutstandingAgri_4!L48</f>
        <v>114011.43000000001</v>
      </c>
      <c r="Q48" s="147">
        <f>P48*100/'CD Ratio_3(i)'!F48</f>
        <v>88.801563124688499</v>
      </c>
    </row>
    <row r="49" spans="1:17" ht="13.5" customHeight="1" x14ac:dyDescent="0.3">
      <c r="A49" s="144">
        <v>39</v>
      </c>
      <c r="B49" s="145" t="s">
        <v>51</v>
      </c>
      <c r="C49" s="146">
        <v>0</v>
      </c>
      <c r="D49" s="146">
        <v>0</v>
      </c>
      <c r="E49" s="146">
        <v>0</v>
      </c>
      <c r="F49" s="146">
        <v>0</v>
      </c>
      <c r="G49" s="146">
        <v>11274</v>
      </c>
      <c r="H49" s="146">
        <v>65711.45</v>
      </c>
      <c r="I49" s="146">
        <v>0</v>
      </c>
      <c r="J49" s="146">
        <v>0</v>
      </c>
      <c r="K49" s="146">
        <v>0</v>
      </c>
      <c r="L49" s="146">
        <v>0</v>
      </c>
      <c r="M49" s="146">
        <v>49737</v>
      </c>
      <c r="N49" s="146">
        <v>25756.359999999997</v>
      </c>
      <c r="O49" s="145">
        <f>M49+K49+I49+G49+E49+C49+MSMEoutstanding_5!M49+OutstandingAgri_4!K49</f>
        <v>312745</v>
      </c>
      <c r="P49" s="145">
        <f>N49+L49+J49+H49+F49+D49+MSMEoutstanding_5!N49+OutstandingAgri_4!L49</f>
        <v>229222.53999999998</v>
      </c>
      <c r="Q49" s="147">
        <f>P49*100/'CD Ratio_3(i)'!F49</f>
        <v>85.805497764821865</v>
      </c>
    </row>
    <row r="50" spans="1:17" ht="13.5" customHeight="1" x14ac:dyDescent="0.3">
      <c r="A50" s="144">
        <v>40</v>
      </c>
      <c r="B50" s="153" t="s">
        <v>1007</v>
      </c>
      <c r="C50" s="146">
        <v>0</v>
      </c>
      <c r="D50" s="146">
        <v>0</v>
      </c>
      <c r="E50" s="146">
        <v>1</v>
      </c>
      <c r="F50" s="146">
        <v>13.98</v>
      </c>
      <c r="G50" s="146">
        <v>172</v>
      </c>
      <c r="H50" s="146">
        <v>1729.6600000000003</v>
      </c>
      <c r="I50" s="146">
        <v>0</v>
      </c>
      <c r="J50" s="146">
        <v>0</v>
      </c>
      <c r="K50" s="146">
        <v>0</v>
      </c>
      <c r="L50" s="146">
        <v>0</v>
      </c>
      <c r="M50" s="146">
        <v>6105</v>
      </c>
      <c r="N50" s="146">
        <v>678.22</v>
      </c>
      <c r="O50" s="145">
        <f>M50+K50+I50+G50+E50+C50+MSMEoutstanding_5!M50+OutstandingAgri_4!K50</f>
        <v>56815</v>
      </c>
      <c r="P50" s="145">
        <f>N50+L50+J50+H50+F50+D50+MSMEoutstanding_5!N50+OutstandingAgri_4!L50</f>
        <v>41019.51</v>
      </c>
      <c r="Q50" s="147">
        <f>P50*100/'CD Ratio_3(i)'!F50</f>
        <v>83.647937896679906</v>
      </c>
    </row>
    <row r="51" spans="1:17" ht="13.5" customHeight="1" x14ac:dyDescent="0.3">
      <c r="A51" s="144">
        <v>41</v>
      </c>
      <c r="B51" s="145" t="s">
        <v>52</v>
      </c>
      <c r="C51" s="146">
        <v>0</v>
      </c>
      <c r="D51" s="146">
        <v>0</v>
      </c>
      <c r="E51" s="146">
        <v>0</v>
      </c>
      <c r="F51" s="146">
        <v>0</v>
      </c>
      <c r="G51" s="146">
        <v>29</v>
      </c>
      <c r="H51" s="146">
        <v>191.21999999999997</v>
      </c>
      <c r="I51" s="146">
        <v>0</v>
      </c>
      <c r="J51" s="146">
        <v>0</v>
      </c>
      <c r="K51" s="146">
        <v>0</v>
      </c>
      <c r="L51" s="146">
        <v>0</v>
      </c>
      <c r="M51" s="146">
        <v>11621</v>
      </c>
      <c r="N51" s="146">
        <v>3301.6199999999994</v>
      </c>
      <c r="O51" s="145">
        <f>M51+K51+I51+G51+E51+C51+MSMEoutstanding_5!M51+OutstandingAgri_4!K51</f>
        <v>110919</v>
      </c>
      <c r="P51" s="145">
        <f>N51+L51+J51+H51+F51+D51+MSMEoutstanding_5!N51+OutstandingAgri_4!L51</f>
        <v>56555.369999999995</v>
      </c>
      <c r="Q51" s="147">
        <f>P51*100/'CD Ratio_3(i)'!F51</f>
        <v>69.593615567407284</v>
      </c>
    </row>
    <row r="52" spans="1:17" ht="13.5" customHeight="1" x14ac:dyDescent="0.3">
      <c r="A52" s="144">
        <v>42</v>
      </c>
      <c r="B52" s="145" t="s">
        <v>53</v>
      </c>
      <c r="C52" s="146">
        <v>0</v>
      </c>
      <c r="D52" s="146">
        <v>0</v>
      </c>
      <c r="E52" s="146">
        <v>0</v>
      </c>
      <c r="F52" s="146">
        <v>0</v>
      </c>
      <c r="G52" s="146">
        <v>12202</v>
      </c>
      <c r="H52" s="146">
        <v>23958.709999999995</v>
      </c>
      <c r="I52" s="146">
        <v>1658</v>
      </c>
      <c r="J52" s="146">
        <v>620.42000000000007</v>
      </c>
      <c r="K52" s="146">
        <v>0</v>
      </c>
      <c r="L52" s="146">
        <v>0</v>
      </c>
      <c r="M52" s="146">
        <v>6270</v>
      </c>
      <c r="N52" s="146">
        <v>2880.2000000000003</v>
      </c>
      <c r="O52" s="145">
        <f>M52+K52+I52+G52+E52+C52+MSMEoutstanding_5!M52+OutstandingAgri_4!K52</f>
        <v>62570</v>
      </c>
      <c r="P52" s="145">
        <f>N52+L52+J52+H52+F52+D52+MSMEoutstanding_5!N52+OutstandingAgri_4!L52</f>
        <v>52686.74</v>
      </c>
      <c r="Q52" s="147">
        <f>P52*100/'CD Ratio_3(i)'!F52</f>
        <v>66.87984747049309</v>
      </c>
    </row>
    <row r="53" spans="1:17" ht="13.5" customHeight="1" x14ac:dyDescent="0.3">
      <c r="A53" s="144">
        <v>43</v>
      </c>
      <c r="B53" s="145" t="s">
        <v>54</v>
      </c>
      <c r="C53" s="146">
        <v>0</v>
      </c>
      <c r="D53" s="146">
        <v>0</v>
      </c>
      <c r="E53" s="146">
        <v>0</v>
      </c>
      <c r="F53" s="146">
        <v>0</v>
      </c>
      <c r="G53" s="146">
        <v>41</v>
      </c>
      <c r="H53" s="146">
        <v>509.09</v>
      </c>
      <c r="I53" s="146">
        <v>32</v>
      </c>
      <c r="J53" s="146">
        <v>8.7899999999999991</v>
      </c>
      <c r="K53" s="146">
        <v>0</v>
      </c>
      <c r="L53" s="146">
        <v>0</v>
      </c>
      <c r="M53" s="146">
        <v>30636</v>
      </c>
      <c r="N53" s="146">
        <v>8793.85</v>
      </c>
      <c r="O53" s="145">
        <f>M53+K53+I53+G53+E53+C53+MSMEoutstanding_5!M53+OutstandingAgri_4!K53</f>
        <v>69174</v>
      </c>
      <c r="P53" s="145">
        <f>N53+L53+J53+H53+F53+D53+MSMEoutstanding_5!N53+OutstandingAgri_4!L53</f>
        <v>32258.700000000008</v>
      </c>
      <c r="Q53" s="147">
        <f>P53*100/'CD Ratio_3(i)'!F53</f>
        <v>70.926737159456621</v>
      </c>
    </row>
    <row r="54" spans="1:17" s="426" customFormat="1" ht="13.5" customHeight="1" x14ac:dyDescent="0.3">
      <c r="A54" s="151"/>
      <c r="B54" s="156" t="s">
        <v>55</v>
      </c>
      <c r="C54" s="257">
        <f>SUM(C46:C53)</f>
        <v>0</v>
      </c>
      <c r="D54" s="257">
        <f t="shared" ref="D54:N54" si="5">SUM(D46:D53)</f>
        <v>0</v>
      </c>
      <c r="E54" s="257">
        <f t="shared" si="5"/>
        <v>32</v>
      </c>
      <c r="F54" s="257">
        <f t="shared" si="5"/>
        <v>19.78</v>
      </c>
      <c r="G54" s="257">
        <f t="shared" si="5"/>
        <v>34532</v>
      </c>
      <c r="H54" s="257">
        <f t="shared" si="5"/>
        <v>193970.93</v>
      </c>
      <c r="I54" s="257">
        <f t="shared" si="5"/>
        <v>1720</v>
      </c>
      <c r="J54" s="257">
        <f t="shared" si="5"/>
        <v>1076.3700000000001</v>
      </c>
      <c r="K54" s="257">
        <f t="shared" si="5"/>
        <v>5</v>
      </c>
      <c r="L54" s="257">
        <f t="shared" si="5"/>
        <v>2353.58</v>
      </c>
      <c r="M54" s="257">
        <f t="shared" si="5"/>
        <v>136703</v>
      </c>
      <c r="N54" s="257">
        <f t="shared" si="5"/>
        <v>51829.42</v>
      </c>
      <c r="O54" s="156">
        <f>M54+K54+I54+G54+E54+C54+MSMEoutstanding_5!M54+OutstandingAgri_4!K54</f>
        <v>1208811</v>
      </c>
      <c r="P54" s="156">
        <f>N54+L54+J54+H54+F54+D54+MSMEoutstanding_5!N54+OutstandingAgri_4!L54</f>
        <v>1778626.79</v>
      </c>
      <c r="Q54" s="271">
        <f>P54*100/'CD Ratio_3(i)'!F54</f>
        <v>73.352329455660268</v>
      </c>
    </row>
    <row r="55" spans="1:17" ht="13.5" customHeight="1" x14ac:dyDescent="0.3">
      <c r="A55" s="148"/>
      <c r="B55" s="148" t="s">
        <v>5</v>
      </c>
      <c r="C55" s="149">
        <f t="shared" ref="C55:I55" si="6">C54+C45+C43+C41</f>
        <v>8</v>
      </c>
      <c r="D55" s="149">
        <f t="shared" si="6"/>
        <v>17.100000000000001</v>
      </c>
      <c r="E55" s="149">
        <f t="shared" si="6"/>
        <v>70978</v>
      </c>
      <c r="F55" s="149">
        <f t="shared" si="6"/>
        <v>279257.41000000009</v>
      </c>
      <c r="G55" s="149">
        <f t="shared" si="6"/>
        <v>908508</v>
      </c>
      <c r="H55" s="149">
        <f t="shared" si="6"/>
        <v>4277771.3600000003</v>
      </c>
      <c r="I55" s="149">
        <f t="shared" si="6"/>
        <v>2416</v>
      </c>
      <c r="J55" s="149">
        <f t="shared" ref="J55:O55" si="7">J54+J45+J43+J41</f>
        <v>13558.599999999999</v>
      </c>
      <c r="K55" s="149">
        <f t="shared" si="7"/>
        <v>48642</v>
      </c>
      <c r="L55" s="149">
        <f t="shared" si="7"/>
        <v>88457.01999999999</v>
      </c>
      <c r="M55" s="149">
        <f t="shared" si="7"/>
        <v>373186</v>
      </c>
      <c r="N55" s="149">
        <f t="shared" si="7"/>
        <v>601937.74000000022</v>
      </c>
      <c r="O55" s="149">
        <f t="shared" si="7"/>
        <v>13471807</v>
      </c>
      <c r="P55" s="257">
        <f>P54+P45+P43+P41</f>
        <v>39368142.120230004</v>
      </c>
      <c r="Q55" s="150">
        <f>P55*100/'CD Ratio_3(i)'!F57</f>
        <v>59.116542986614746</v>
      </c>
    </row>
    <row r="56" spans="1:17" ht="13.5" customHeight="1" x14ac:dyDescent="0.3">
      <c r="A56" s="91"/>
      <c r="B56" s="91"/>
      <c r="C56" s="130"/>
      <c r="D56" s="130"/>
      <c r="E56" s="130"/>
      <c r="F56" s="130"/>
      <c r="G56" s="130"/>
      <c r="H56" s="130"/>
      <c r="I56" s="128" t="s">
        <v>1077</v>
      </c>
      <c r="J56" s="130"/>
      <c r="K56" s="130"/>
      <c r="L56" s="130"/>
      <c r="M56" s="130"/>
      <c r="N56" s="130"/>
      <c r="O56" s="130"/>
      <c r="P56" s="130"/>
      <c r="Q56" s="137"/>
    </row>
    <row r="57" spans="1:17" ht="13.5" customHeight="1" x14ac:dyDescent="0.3">
      <c r="A57" s="91"/>
      <c r="B57" s="91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7"/>
    </row>
    <row r="58" spans="1:17" ht="13.5" customHeight="1" x14ac:dyDescent="0.3">
      <c r="A58" s="91"/>
      <c r="B58" s="91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7"/>
    </row>
    <row r="59" spans="1:17" ht="13.5" customHeight="1" x14ac:dyDescent="0.3">
      <c r="A59" s="91"/>
      <c r="B59" s="91"/>
      <c r="C59" s="130"/>
      <c r="D59" s="137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7"/>
    </row>
    <row r="60" spans="1:17" ht="13.5" customHeight="1" x14ac:dyDescent="0.3">
      <c r="A60" s="91"/>
      <c r="B60" s="91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7"/>
    </row>
    <row r="61" spans="1:17" ht="13.5" customHeight="1" x14ac:dyDescent="0.3">
      <c r="A61" s="91"/>
      <c r="B61" s="91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7"/>
    </row>
    <row r="62" spans="1:17" ht="13.5" customHeight="1" x14ac:dyDescent="0.3">
      <c r="A62" s="91"/>
      <c r="B62" s="91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7"/>
    </row>
    <row r="63" spans="1:17" ht="13.5" customHeight="1" x14ac:dyDescent="0.3">
      <c r="A63" s="91"/>
      <c r="B63" s="9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7"/>
    </row>
    <row r="64" spans="1:17" ht="13.5" customHeight="1" x14ac:dyDescent="0.3">
      <c r="A64" s="91"/>
      <c r="B64" s="9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7"/>
    </row>
    <row r="65" spans="1:17" ht="13.5" customHeight="1" x14ac:dyDescent="0.3">
      <c r="A65" s="91"/>
      <c r="B65" s="91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7"/>
    </row>
    <row r="66" spans="1:17" ht="13.5" customHeight="1" x14ac:dyDescent="0.3">
      <c r="A66" s="91"/>
      <c r="B66" s="91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7"/>
    </row>
    <row r="67" spans="1:17" ht="13.5" customHeight="1" x14ac:dyDescent="0.3">
      <c r="A67" s="91"/>
      <c r="B67" s="91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7"/>
    </row>
    <row r="68" spans="1:17" ht="13.5" customHeight="1" x14ac:dyDescent="0.3">
      <c r="A68" s="91"/>
      <c r="B68" s="91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7"/>
    </row>
    <row r="69" spans="1:17" ht="13.5" customHeight="1" x14ac:dyDescent="0.3">
      <c r="A69" s="91"/>
      <c r="B69" s="91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7"/>
    </row>
    <row r="70" spans="1:17" ht="13.5" customHeight="1" x14ac:dyDescent="0.3">
      <c r="A70" s="91"/>
      <c r="B70" s="91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7"/>
    </row>
    <row r="71" spans="1:17" ht="13.5" customHeight="1" x14ac:dyDescent="0.3">
      <c r="A71" s="91"/>
      <c r="B71" s="91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7"/>
    </row>
    <row r="72" spans="1:17" ht="13.5" customHeight="1" x14ac:dyDescent="0.3">
      <c r="A72" s="91"/>
      <c r="B72" s="91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7"/>
    </row>
    <row r="73" spans="1:17" ht="13.5" customHeight="1" x14ac:dyDescent="0.3">
      <c r="A73" s="91"/>
      <c r="B73" s="91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7"/>
    </row>
    <row r="74" spans="1:17" ht="13.5" customHeight="1" x14ac:dyDescent="0.3">
      <c r="A74" s="91"/>
      <c r="B74" s="91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7"/>
    </row>
    <row r="75" spans="1:17" ht="13.5" customHeight="1" x14ac:dyDescent="0.3">
      <c r="A75" s="91"/>
      <c r="B75" s="91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7"/>
    </row>
    <row r="76" spans="1:17" ht="13.5" customHeight="1" x14ac:dyDescent="0.3">
      <c r="A76" s="91"/>
      <c r="B76" s="91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7"/>
    </row>
    <row r="77" spans="1:17" ht="13.5" customHeight="1" x14ac:dyDescent="0.3">
      <c r="A77" s="91"/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7"/>
    </row>
    <row r="78" spans="1:17" ht="13.5" customHeight="1" x14ac:dyDescent="0.3">
      <c r="A78" s="91"/>
      <c r="B78" s="91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7"/>
    </row>
    <row r="79" spans="1:17" ht="13.5" customHeight="1" x14ac:dyDescent="0.3">
      <c r="A79" s="91"/>
      <c r="B79" s="91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7"/>
    </row>
    <row r="80" spans="1:17" ht="13.5" customHeight="1" x14ac:dyDescent="0.3">
      <c r="A80" s="91"/>
      <c r="B80" s="91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7"/>
    </row>
  </sheetData>
  <mergeCells count="12">
    <mergeCell ref="A1:Q1"/>
    <mergeCell ref="Q3:Q5"/>
    <mergeCell ref="O4:P4"/>
    <mergeCell ref="C3:P3"/>
    <mergeCell ref="C4:D4"/>
    <mergeCell ref="A3:A5"/>
    <mergeCell ref="B3:B5"/>
    <mergeCell ref="M4:N4"/>
    <mergeCell ref="K4:L4"/>
    <mergeCell ref="E4:F4"/>
    <mergeCell ref="G4:H4"/>
    <mergeCell ref="I4:J4"/>
  </mergeCells>
  <conditionalFormatting sqref="Q6:Q55">
    <cfRule type="cellIs" dxfId="4" priority="2" operator="greaterThan">
      <formula>100</formula>
    </cfRule>
  </conditionalFormatting>
  <pageMargins left="0.74803149606299213" right="0" top="0.98425196850393704" bottom="0" header="0" footer="0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U91"/>
  <sheetViews>
    <sheetView view="pageBreakPreview" zoomScale="60" zoomScaleNormal="90" workbookViewId="0">
      <pane xSplit="2" ySplit="5" topLeftCell="C49" activePane="bottomRight" state="frozen"/>
      <selection pane="topRight" activeCell="C1" sqref="C1"/>
      <selection pane="bottomLeft" activeCell="A6" sqref="A6"/>
      <selection pane="bottomRight" activeCell="T14" sqref="T14"/>
    </sheetView>
  </sheetViews>
  <sheetFormatPr defaultColWidth="14.296875" defaultRowHeight="15" customHeight="1" x14ac:dyDescent="0.3"/>
  <cols>
    <col min="1" max="1" width="4.3984375" style="339" customWidth="1"/>
    <col min="2" max="2" width="24.59765625" style="339" customWidth="1"/>
    <col min="3" max="3" width="12" style="339" customWidth="1"/>
    <col min="4" max="4" width="10.5" style="339" customWidth="1"/>
    <col min="5" max="5" width="9.19921875" style="339" customWidth="1"/>
    <col min="6" max="6" width="8.09765625" style="339" customWidth="1"/>
    <col min="7" max="7" width="8.8984375" style="339" customWidth="1"/>
    <col min="8" max="8" width="9.8984375" style="339" customWidth="1"/>
    <col min="9" max="9" width="8.69921875" style="339" customWidth="1"/>
    <col min="10" max="10" width="7.796875" style="339" customWidth="1"/>
    <col min="11" max="11" width="7" style="339" customWidth="1"/>
    <col min="12" max="12" width="7.796875" style="339" customWidth="1"/>
    <col min="13" max="13" width="7.3984375" style="339" customWidth="1"/>
    <col min="14" max="14" width="7.09765625" style="339" customWidth="1"/>
    <col min="15" max="15" width="8.09765625" style="339" customWidth="1"/>
    <col min="16" max="16" width="8.59765625" style="339" customWidth="1"/>
    <col min="17" max="17" width="9.8984375" style="339" customWidth="1"/>
    <col min="18" max="18" width="9.59765625" style="339" customWidth="1"/>
    <col min="19" max="19" width="7.796875" style="339" customWidth="1"/>
    <col min="20" max="16384" width="14.296875" style="339"/>
  </cols>
  <sheetData>
    <row r="1" spans="1:19" ht="6" customHeight="1" x14ac:dyDescent="0.3">
      <c r="A1" s="485"/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</row>
    <row r="2" spans="1:19" ht="13.5" customHeight="1" x14ac:dyDescent="0.3">
      <c r="A2" s="91"/>
      <c r="B2" s="92" t="s">
        <v>73</v>
      </c>
      <c r="C2" s="130" t="s">
        <v>93</v>
      </c>
      <c r="D2" s="130"/>
      <c r="E2" s="130"/>
      <c r="F2" s="130"/>
      <c r="G2" s="130"/>
      <c r="H2" s="130"/>
      <c r="I2" s="130"/>
      <c r="J2" s="130"/>
      <c r="K2" s="130"/>
      <c r="L2" s="131" t="s">
        <v>104</v>
      </c>
      <c r="M2" s="130"/>
      <c r="N2" s="130"/>
      <c r="O2" s="130"/>
      <c r="P2" s="130"/>
      <c r="Q2" s="130"/>
      <c r="R2" s="130"/>
      <c r="S2" s="137"/>
    </row>
    <row r="3" spans="1:19" ht="13.5" customHeight="1" x14ac:dyDescent="0.3">
      <c r="A3" s="484" t="s">
        <v>0</v>
      </c>
      <c r="B3" s="484" t="s">
        <v>76</v>
      </c>
      <c r="C3" s="482" t="s">
        <v>1054</v>
      </c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1"/>
    </row>
    <row r="4" spans="1:19" ht="84.75" customHeight="1" x14ac:dyDescent="0.3">
      <c r="A4" s="478"/>
      <c r="B4" s="478"/>
      <c r="C4" s="480" t="s">
        <v>105</v>
      </c>
      <c r="D4" s="481"/>
      <c r="E4" s="480" t="s">
        <v>106</v>
      </c>
      <c r="F4" s="487"/>
      <c r="G4" s="480" t="s">
        <v>107</v>
      </c>
      <c r="H4" s="481"/>
      <c r="I4" s="480" t="s">
        <v>108</v>
      </c>
      <c r="J4" s="481"/>
      <c r="K4" s="480" t="s">
        <v>109</v>
      </c>
      <c r="L4" s="481"/>
      <c r="M4" s="480" t="s">
        <v>110</v>
      </c>
      <c r="N4" s="487"/>
      <c r="O4" s="480" t="s">
        <v>111</v>
      </c>
      <c r="P4" s="481"/>
      <c r="Q4" s="480" t="s">
        <v>112</v>
      </c>
      <c r="R4" s="481"/>
      <c r="S4" s="227" t="s">
        <v>996</v>
      </c>
    </row>
    <row r="5" spans="1:19" ht="13.5" customHeight="1" x14ac:dyDescent="0.3">
      <c r="A5" s="479"/>
      <c r="B5" s="479"/>
      <c r="C5" s="143" t="s">
        <v>91</v>
      </c>
      <c r="D5" s="143" t="s">
        <v>92</v>
      </c>
      <c r="E5" s="143" t="s">
        <v>91</v>
      </c>
      <c r="F5" s="143" t="s">
        <v>92</v>
      </c>
      <c r="G5" s="143" t="s">
        <v>91</v>
      </c>
      <c r="H5" s="143" t="s">
        <v>92</v>
      </c>
      <c r="I5" s="143" t="s">
        <v>91</v>
      </c>
      <c r="J5" s="143" t="s">
        <v>92</v>
      </c>
      <c r="K5" s="143" t="s">
        <v>91</v>
      </c>
      <c r="L5" s="143" t="s">
        <v>92</v>
      </c>
      <c r="M5" s="143" t="s">
        <v>91</v>
      </c>
      <c r="N5" s="143" t="s">
        <v>92</v>
      </c>
      <c r="O5" s="143" t="s">
        <v>91</v>
      </c>
      <c r="P5" s="143" t="s">
        <v>92</v>
      </c>
      <c r="Q5" s="143" t="s">
        <v>91</v>
      </c>
      <c r="R5" s="143" t="s">
        <v>92</v>
      </c>
      <c r="S5" s="143" t="s">
        <v>83</v>
      </c>
    </row>
    <row r="6" spans="1:19" ht="15" customHeight="1" x14ac:dyDescent="0.3">
      <c r="A6" s="144">
        <v>1</v>
      </c>
      <c r="B6" s="145" t="s">
        <v>6</v>
      </c>
      <c r="C6" s="145">
        <v>130783</v>
      </c>
      <c r="D6" s="145">
        <v>333227.35000000003</v>
      </c>
      <c r="E6" s="145">
        <f>SCST_OS_22!C6+SCST_OS_22!E6</f>
        <v>48255</v>
      </c>
      <c r="F6" s="145">
        <f>SCST_OS_22!D6+SCST_OS_22!F6</f>
        <v>124146.84000000003</v>
      </c>
      <c r="G6" s="145">
        <v>2586</v>
      </c>
      <c r="H6" s="145">
        <v>7342.2300000000023</v>
      </c>
      <c r="I6" s="145">
        <f>Minority_OS_20!O6</f>
        <v>7978</v>
      </c>
      <c r="J6" s="145">
        <f>Minority_OS_20!P6</f>
        <v>34563.160000000003</v>
      </c>
      <c r="K6" s="145">
        <v>5241</v>
      </c>
      <c r="L6" s="145">
        <v>152.80000000000007</v>
      </c>
      <c r="M6" s="145">
        <v>41</v>
      </c>
      <c r="N6" s="145">
        <v>138.25</v>
      </c>
      <c r="O6" s="145">
        <v>0</v>
      </c>
      <c r="P6" s="145">
        <v>0</v>
      </c>
      <c r="Q6" s="145">
        <f>C6+E6+G6+I6+K6+O6</f>
        <v>194843</v>
      </c>
      <c r="R6" s="145">
        <f>D6+F6+H6+J6+L6+P6</f>
        <v>499432.38000000006</v>
      </c>
      <c r="S6" s="147">
        <f>R6*100/'CD Ratio_3(i)'!F6</f>
        <v>19.707842949361105</v>
      </c>
    </row>
    <row r="7" spans="1:19" ht="13.5" customHeight="1" x14ac:dyDescent="0.3">
      <c r="A7" s="144">
        <v>2</v>
      </c>
      <c r="B7" s="145" t="s">
        <v>7</v>
      </c>
      <c r="C7" s="145">
        <v>461707</v>
      </c>
      <c r="D7" s="145">
        <v>1002298.9400000003</v>
      </c>
      <c r="E7" s="145">
        <f>SCST_OS_22!C7+SCST_OS_22!E7</f>
        <v>126717</v>
      </c>
      <c r="F7" s="145">
        <f>SCST_OS_22!D7+SCST_OS_22!F7</f>
        <v>275181.51</v>
      </c>
      <c r="G7" s="145">
        <v>592</v>
      </c>
      <c r="H7" s="145">
        <v>2075.14</v>
      </c>
      <c r="I7" s="145">
        <f>Minority_OS_20!O7</f>
        <v>47827</v>
      </c>
      <c r="J7" s="145">
        <f>Minority_OS_20!P7</f>
        <v>208409.07</v>
      </c>
      <c r="K7" s="145">
        <v>690</v>
      </c>
      <c r="L7" s="145">
        <v>18.57</v>
      </c>
      <c r="M7" s="145">
        <v>206</v>
      </c>
      <c r="N7" s="145">
        <v>1449.9199999999998</v>
      </c>
      <c r="O7" s="145">
        <v>5780</v>
      </c>
      <c r="P7" s="145">
        <v>6423.2199999999993</v>
      </c>
      <c r="Q7" s="145">
        <f t="shared" ref="Q7:Q17" si="0">C7+E7+G7+I7+K7+O7</f>
        <v>643313</v>
      </c>
      <c r="R7" s="145">
        <f t="shared" ref="R7:R17" si="1">D7+F7+H7+J7+L7+P7</f>
        <v>1494406.4500000002</v>
      </c>
      <c r="S7" s="147">
        <f>R7*100/'CD Ratio_3(i)'!F7</f>
        <v>34.336893176527546</v>
      </c>
    </row>
    <row r="8" spans="1:19" ht="13.5" customHeight="1" x14ac:dyDescent="0.3">
      <c r="A8" s="144">
        <v>3</v>
      </c>
      <c r="B8" s="145" t="s">
        <v>8</v>
      </c>
      <c r="C8" s="145">
        <v>38186</v>
      </c>
      <c r="D8" s="145">
        <v>87622.929999999964</v>
      </c>
      <c r="E8" s="145">
        <f>SCST_OS_22!C8+SCST_OS_22!E8</f>
        <v>5826</v>
      </c>
      <c r="F8" s="145">
        <f>SCST_OS_22!D8+SCST_OS_22!F8</f>
        <v>13226.52</v>
      </c>
      <c r="G8" s="145">
        <v>19</v>
      </c>
      <c r="H8" s="145">
        <v>26.600000000000005</v>
      </c>
      <c r="I8" s="145">
        <f>Minority_OS_20!O8</f>
        <v>6944</v>
      </c>
      <c r="J8" s="145">
        <f>Minority_OS_20!P8</f>
        <v>51044.340000000004</v>
      </c>
      <c r="K8" s="145">
        <v>0</v>
      </c>
      <c r="L8" s="145">
        <v>0</v>
      </c>
      <c r="M8" s="145">
        <v>0</v>
      </c>
      <c r="N8" s="145">
        <v>0</v>
      </c>
      <c r="O8" s="145">
        <v>1979</v>
      </c>
      <c r="P8" s="145">
        <v>2176.3300000000004</v>
      </c>
      <c r="Q8" s="145">
        <f t="shared" si="0"/>
        <v>52954</v>
      </c>
      <c r="R8" s="145">
        <f t="shared" si="1"/>
        <v>154096.71999999997</v>
      </c>
      <c r="S8" s="147">
        <f>R8*100/'CD Ratio_3(i)'!F8</f>
        <v>14.86153690658192</v>
      </c>
    </row>
    <row r="9" spans="1:19" ht="13.5" customHeight="1" x14ac:dyDescent="0.3">
      <c r="A9" s="144">
        <v>4</v>
      </c>
      <c r="B9" s="145" t="s">
        <v>9</v>
      </c>
      <c r="C9" s="145">
        <v>117311</v>
      </c>
      <c r="D9" s="145">
        <v>275962.90999999997</v>
      </c>
      <c r="E9" s="145">
        <f>SCST_OS_22!C9+SCST_OS_22!E9</f>
        <v>38727</v>
      </c>
      <c r="F9" s="145">
        <f>SCST_OS_22!D9+SCST_OS_22!F9</f>
        <v>97943.200000000012</v>
      </c>
      <c r="G9" s="145">
        <v>2159</v>
      </c>
      <c r="H9" s="145">
        <v>4337.3699999999972</v>
      </c>
      <c r="I9" s="145">
        <f>Minority_OS_20!O9</f>
        <v>30362</v>
      </c>
      <c r="J9" s="145">
        <f>Minority_OS_20!P9</f>
        <v>126762.04999999999</v>
      </c>
      <c r="K9" s="145">
        <v>36743</v>
      </c>
      <c r="L9" s="145">
        <v>0.62000000000000011</v>
      </c>
      <c r="M9" s="145">
        <v>1315</v>
      </c>
      <c r="N9" s="145">
        <v>122.72000000000006</v>
      </c>
      <c r="O9" s="145">
        <v>4273</v>
      </c>
      <c r="P9" s="145">
        <v>29468.970000000012</v>
      </c>
      <c r="Q9" s="145">
        <f t="shared" si="0"/>
        <v>229575</v>
      </c>
      <c r="R9" s="145">
        <f t="shared" si="1"/>
        <v>534475.12</v>
      </c>
      <c r="S9" s="147">
        <f>R9*100/'CD Ratio_3(i)'!F9</f>
        <v>20.926976826939935</v>
      </c>
    </row>
    <row r="10" spans="1:19" ht="13.5" customHeight="1" x14ac:dyDescent="0.3">
      <c r="A10" s="144">
        <v>5</v>
      </c>
      <c r="B10" s="145" t="s">
        <v>10</v>
      </c>
      <c r="C10" s="145">
        <v>275140</v>
      </c>
      <c r="D10" s="145">
        <v>582883.64000000013</v>
      </c>
      <c r="E10" s="145">
        <f>SCST_OS_22!C10+SCST_OS_22!E10</f>
        <v>106206</v>
      </c>
      <c r="F10" s="145">
        <f>SCST_OS_22!D10+SCST_OS_22!F10</f>
        <v>224078.47000000009</v>
      </c>
      <c r="G10" s="145">
        <v>22054</v>
      </c>
      <c r="H10" s="145">
        <v>73470.060000000012</v>
      </c>
      <c r="I10" s="145">
        <f>Minority_OS_20!O10</f>
        <v>10140</v>
      </c>
      <c r="J10" s="145">
        <f>Minority_OS_20!P10</f>
        <v>57951.010000000009</v>
      </c>
      <c r="K10" s="145">
        <v>1</v>
      </c>
      <c r="L10" s="145">
        <v>0.02</v>
      </c>
      <c r="M10" s="145">
        <v>0</v>
      </c>
      <c r="N10" s="145">
        <v>0</v>
      </c>
      <c r="O10" s="145">
        <v>5517</v>
      </c>
      <c r="P10" s="145">
        <v>14232.199999999993</v>
      </c>
      <c r="Q10" s="145">
        <f t="shared" si="0"/>
        <v>419058</v>
      </c>
      <c r="R10" s="145">
        <f t="shared" si="1"/>
        <v>952615.40000000026</v>
      </c>
      <c r="S10" s="147">
        <f>R10*100/'CD Ratio_3(i)'!F10</f>
        <v>33.259301568681408</v>
      </c>
    </row>
    <row r="11" spans="1:19" ht="13.5" customHeight="1" x14ac:dyDescent="0.3">
      <c r="A11" s="144">
        <v>6</v>
      </c>
      <c r="B11" s="145" t="s">
        <v>11</v>
      </c>
      <c r="C11" s="145">
        <v>67757</v>
      </c>
      <c r="D11" s="145">
        <v>126388.25000000003</v>
      </c>
      <c r="E11" s="145">
        <f>SCST_OS_22!C11+SCST_OS_22!E11</f>
        <v>26470</v>
      </c>
      <c r="F11" s="145">
        <f>SCST_OS_22!D11+SCST_OS_22!F11</f>
        <v>48601.329999999994</v>
      </c>
      <c r="G11" s="145">
        <v>186</v>
      </c>
      <c r="H11" s="145">
        <v>319.81000000000006</v>
      </c>
      <c r="I11" s="145">
        <f>Minority_OS_20!O11</f>
        <v>10129</v>
      </c>
      <c r="J11" s="145">
        <f>Minority_OS_20!P11</f>
        <v>31905.770000000004</v>
      </c>
      <c r="K11" s="145">
        <v>2</v>
      </c>
      <c r="L11" s="145">
        <v>0</v>
      </c>
      <c r="M11" s="145">
        <v>0</v>
      </c>
      <c r="N11" s="145">
        <v>0</v>
      </c>
      <c r="O11" s="145">
        <v>11089</v>
      </c>
      <c r="P11" s="145">
        <v>2782.099999999999</v>
      </c>
      <c r="Q11" s="145">
        <f t="shared" si="0"/>
        <v>115633</v>
      </c>
      <c r="R11" s="145">
        <f t="shared" si="1"/>
        <v>209997.26000000004</v>
      </c>
      <c r="S11" s="147">
        <f>R11*100/'CD Ratio_3(i)'!F11</f>
        <v>15.721801164849436</v>
      </c>
    </row>
    <row r="12" spans="1:19" ht="13.5" customHeight="1" x14ac:dyDescent="0.3">
      <c r="A12" s="144">
        <v>7</v>
      </c>
      <c r="B12" s="145" t="s">
        <v>12</v>
      </c>
      <c r="C12" s="145">
        <v>5924</v>
      </c>
      <c r="D12" s="145">
        <v>16010.789999999999</v>
      </c>
      <c r="E12" s="145">
        <f>SCST_OS_22!C12+SCST_OS_22!E12</f>
        <v>321</v>
      </c>
      <c r="F12" s="145">
        <f>SCST_OS_22!D12+SCST_OS_22!F12</f>
        <v>1473.8899999999999</v>
      </c>
      <c r="G12" s="145">
        <v>209</v>
      </c>
      <c r="H12" s="145">
        <v>377.33999999999992</v>
      </c>
      <c r="I12" s="145">
        <f>Minority_OS_20!O12</f>
        <v>587</v>
      </c>
      <c r="J12" s="145">
        <f>Minority_OS_20!P12</f>
        <v>2101.59</v>
      </c>
      <c r="K12" s="145">
        <v>3</v>
      </c>
      <c r="L12" s="145">
        <v>0.08</v>
      </c>
      <c r="M12" s="145">
        <v>5</v>
      </c>
      <c r="N12" s="145">
        <v>0.42000000000000004</v>
      </c>
      <c r="O12" s="145">
        <v>11149</v>
      </c>
      <c r="P12" s="145">
        <v>17773.63</v>
      </c>
      <c r="Q12" s="145">
        <f t="shared" si="0"/>
        <v>18193</v>
      </c>
      <c r="R12" s="145">
        <f t="shared" si="1"/>
        <v>37737.320000000007</v>
      </c>
      <c r="S12" s="147">
        <f>R12*100/'CD Ratio_3(i)'!F12</f>
        <v>7.5189897362486233</v>
      </c>
    </row>
    <row r="13" spans="1:19" ht="13.5" customHeight="1" x14ac:dyDescent="0.3">
      <c r="A13" s="144">
        <v>8</v>
      </c>
      <c r="B13" s="153" t="s">
        <v>967</v>
      </c>
      <c r="C13" s="145">
        <v>7211</v>
      </c>
      <c r="D13" s="145">
        <v>16396.080000000002</v>
      </c>
      <c r="E13" s="145">
        <f>SCST_OS_22!C13+SCST_OS_22!E13</f>
        <v>1874</v>
      </c>
      <c r="F13" s="145">
        <f>SCST_OS_22!D13+SCST_OS_22!F13</f>
        <v>5073.7699999999995</v>
      </c>
      <c r="G13" s="145">
        <v>210</v>
      </c>
      <c r="H13" s="145">
        <v>185.51</v>
      </c>
      <c r="I13" s="145">
        <f>Minority_OS_20!O13</f>
        <v>960</v>
      </c>
      <c r="J13" s="145">
        <f>Minority_OS_20!P13</f>
        <v>5837.7199999999993</v>
      </c>
      <c r="K13" s="145">
        <v>34</v>
      </c>
      <c r="L13" s="145">
        <v>1.1100000000000001</v>
      </c>
      <c r="M13" s="145">
        <v>12</v>
      </c>
      <c r="N13" s="145">
        <v>0.31000000000000005</v>
      </c>
      <c r="O13" s="145">
        <v>0</v>
      </c>
      <c r="P13" s="145">
        <v>0</v>
      </c>
      <c r="Q13" s="145">
        <f t="shared" si="0"/>
        <v>10289</v>
      </c>
      <c r="R13" s="145">
        <f t="shared" si="1"/>
        <v>27494.190000000002</v>
      </c>
      <c r="S13" s="147">
        <f>R13*100/'CD Ratio_3(i)'!F13</f>
        <v>15.857948965488522</v>
      </c>
    </row>
    <row r="14" spans="1:19" ht="13.5" customHeight="1" x14ac:dyDescent="0.3">
      <c r="A14" s="144">
        <v>9</v>
      </c>
      <c r="B14" s="145" t="s">
        <v>13</v>
      </c>
      <c r="C14" s="145">
        <v>245782</v>
      </c>
      <c r="D14" s="145">
        <v>420879.00000000012</v>
      </c>
      <c r="E14" s="145">
        <f>SCST_OS_22!C14+SCST_OS_22!E14</f>
        <v>51957</v>
      </c>
      <c r="F14" s="145">
        <f>SCST_OS_22!D14+SCST_OS_22!F14</f>
        <v>106915.67999999995</v>
      </c>
      <c r="G14" s="145">
        <v>20</v>
      </c>
      <c r="H14" s="145">
        <v>85.24</v>
      </c>
      <c r="I14" s="145">
        <f>Minority_OS_20!O14</f>
        <v>18397</v>
      </c>
      <c r="J14" s="145">
        <f>Minority_OS_20!P14</f>
        <v>58449.240000000027</v>
      </c>
      <c r="K14" s="145">
        <v>4</v>
      </c>
      <c r="L14" s="145">
        <v>0.02</v>
      </c>
      <c r="M14" s="145">
        <v>0</v>
      </c>
      <c r="N14" s="145">
        <v>0</v>
      </c>
      <c r="O14" s="145">
        <v>19271</v>
      </c>
      <c r="P14" s="145">
        <v>109343.32999999997</v>
      </c>
      <c r="Q14" s="145">
        <f t="shared" si="0"/>
        <v>335431</v>
      </c>
      <c r="R14" s="145">
        <f t="shared" si="1"/>
        <v>695672.51</v>
      </c>
      <c r="S14" s="147">
        <f>R14*100/'CD Ratio_3(i)'!F14</f>
        <v>18.50198297924771</v>
      </c>
    </row>
    <row r="15" spans="1:19" ht="13.5" customHeight="1" x14ac:dyDescent="0.3">
      <c r="A15" s="144">
        <v>10</v>
      </c>
      <c r="B15" s="145" t="s">
        <v>14</v>
      </c>
      <c r="C15" s="145">
        <v>415596</v>
      </c>
      <c r="D15" s="145">
        <v>805180.36000000045</v>
      </c>
      <c r="E15" s="145">
        <f>SCST_OS_22!C15+SCST_OS_22!E15</f>
        <v>397099</v>
      </c>
      <c r="F15" s="145">
        <f>SCST_OS_22!D15+SCST_OS_22!F15</f>
        <v>1198134.9100000006</v>
      </c>
      <c r="G15" s="145">
        <v>1866</v>
      </c>
      <c r="H15" s="145">
        <v>2928.4099999999994</v>
      </c>
      <c r="I15" s="145">
        <f>Minority_OS_20!O15</f>
        <v>110264</v>
      </c>
      <c r="J15" s="145">
        <f>Minority_OS_20!P15</f>
        <v>367650.23</v>
      </c>
      <c r="K15" s="145">
        <v>296</v>
      </c>
      <c r="L15" s="145">
        <v>5.1199999999999974</v>
      </c>
      <c r="M15" s="145">
        <v>2</v>
      </c>
      <c r="N15" s="145">
        <v>56.36</v>
      </c>
      <c r="O15" s="145">
        <v>72882</v>
      </c>
      <c r="P15" s="145">
        <v>87373.330000000045</v>
      </c>
      <c r="Q15" s="145">
        <f t="shared" si="0"/>
        <v>998003</v>
      </c>
      <c r="R15" s="145">
        <f t="shared" si="1"/>
        <v>2461272.3600000013</v>
      </c>
      <c r="S15" s="147">
        <f>R15*100/'CD Ratio_3(i)'!F15</f>
        <v>18.919702816428071</v>
      </c>
    </row>
    <row r="16" spans="1:19" ht="13.5" customHeight="1" x14ac:dyDescent="0.3">
      <c r="A16" s="144">
        <v>11</v>
      </c>
      <c r="B16" s="145" t="s">
        <v>15</v>
      </c>
      <c r="C16" s="145">
        <v>61414</v>
      </c>
      <c r="D16" s="145">
        <v>108491.48999999998</v>
      </c>
      <c r="E16" s="145">
        <f>SCST_OS_22!C16+SCST_OS_22!E16</f>
        <v>14842</v>
      </c>
      <c r="F16" s="145">
        <f>SCST_OS_22!D16+SCST_OS_22!F16</f>
        <v>33395.96</v>
      </c>
      <c r="G16" s="145">
        <v>132</v>
      </c>
      <c r="H16" s="145">
        <v>63.620000000000012</v>
      </c>
      <c r="I16" s="145">
        <f>Minority_OS_20!O16</f>
        <v>6932</v>
      </c>
      <c r="J16" s="145">
        <f>Minority_OS_20!P16</f>
        <v>22044.559999999998</v>
      </c>
      <c r="K16" s="145">
        <v>0</v>
      </c>
      <c r="L16" s="145">
        <v>0</v>
      </c>
      <c r="M16" s="145">
        <v>97</v>
      </c>
      <c r="N16" s="145">
        <v>11.120000000000001</v>
      </c>
      <c r="O16" s="145">
        <v>3184</v>
      </c>
      <c r="P16" s="145">
        <v>2635.21</v>
      </c>
      <c r="Q16" s="145">
        <f t="shared" si="0"/>
        <v>86504</v>
      </c>
      <c r="R16" s="145">
        <f t="shared" si="1"/>
        <v>166630.83999999997</v>
      </c>
      <c r="S16" s="147">
        <f>R16*100/'CD Ratio_3(i)'!F16</f>
        <v>15.752081281577503</v>
      </c>
    </row>
    <row r="17" spans="1:19" ht="13.5" customHeight="1" x14ac:dyDescent="0.3">
      <c r="A17" s="144">
        <v>12</v>
      </c>
      <c r="B17" s="145" t="s">
        <v>16</v>
      </c>
      <c r="C17" s="145">
        <v>190369</v>
      </c>
      <c r="D17" s="145">
        <v>460144.11000000016</v>
      </c>
      <c r="E17" s="145">
        <f>SCST_OS_22!C17+SCST_OS_22!E17</f>
        <v>68491</v>
      </c>
      <c r="F17" s="145">
        <f>SCST_OS_22!D17+SCST_OS_22!F17</f>
        <v>158801.62999999998</v>
      </c>
      <c r="G17" s="145">
        <v>5673</v>
      </c>
      <c r="H17" s="145">
        <v>10898.660000000003</v>
      </c>
      <c r="I17" s="145">
        <f>Minority_OS_20!O17</f>
        <v>23485</v>
      </c>
      <c r="J17" s="145">
        <f>Minority_OS_20!P17</f>
        <v>79053.86</v>
      </c>
      <c r="K17" s="145">
        <v>9940</v>
      </c>
      <c r="L17" s="145">
        <v>17.75</v>
      </c>
      <c r="M17" s="145">
        <v>170</v>
      </c>
      <c r="N17" s="145">
        <v>79.8</v>
      </c>
      <c r="O17" s="145">
        <v>18037</v>
      </c>
      <c r="P17" s="145">
        <v>9063.880000000001</v>
      </c>
      <c r="Q17" s="145">
        <f t="shared" si="0"/>
        <v>315995</v>
      </c>
      <c r="R17" s="145">
        <f t="shared" si="1"/>
        <v>717979.89000000013</v>
      </c>
      <c r="S17" s="147">
        <f>R17*100/'CD Ratio_3(i)'!F17</f>
        <v>30.201592950659922</v>
      </c>
    </row>
    <row r="18" spans="1:19" s="246" customFormat="1" ht="13.5" customHeight="1" x14ac:dyDescent="0.3">
      <c r="A18" s="151"/>
      <c r="B18" s="156" t="s">
        <v>17</v>
      </c>
      <c r="C18" s="156">
        <f>SUM(C6:C17)</f>
        <v>2017180</v>
      </c>
      <c r="D18" s="156">
        <f t="shared" ref="D18:R18" si="2">SUM(D6:D17)</f>
        <v>4235485.8500000006</v>
      </c>
      <c r="E18" s="156">
        <f>SCST_OS_22!C18+SCST_OS_22!E18</f>
        <v>886785</v>
      </c>
      <c r="F18" s="156">
        <f>SCST_OS_22!D18+SCST_OS_22!F18</f>
        <v>2286973.7100000004</v>
      </c>
      <c r="G18" s="156">
        <f t="shared" si="2"/>
        <v>35706</v>
      </c>
      <c r="H18" s="156">
        <f t="shared" si="2"/>
        <v>102109.99</v>
      </c>
      <c r="I18" s="156">
        <f>Minority_OS_20!O18</f>
        <v>274005</v>
      </c>
      <c r="J18" s="156">
        <f>Minority_OS_20!P18</f>
        <v>1045772.6</v>
      </c>
      <c r="K18" s="156">
        <f t="shared" si="2"/>
        <v>52954</v>
      </c>
      <c r="L18" s="156">
        <f t="shared" si="2"/>
        <v>196.09000000000012</v>
      </c>
      <c r="M18" s="156">
        <f t="shared" si="2"/>
        <v>1848</v>
      </c>
      <c r="N18" s="156">
        <f t="shared" si="2"/>
        <v>1858.8999999999996</v>
      </c>
      <c r="O18" s="156">
        <f t="shared" si="2"/>
        <v>153161</v>
      </c>
      <c r="P18" s="156">
        <f t="shared" si="2"/>
        <v>281272.2</v>
      </c>
      <c r="Q18" s="156">
        <f t="shared" si="2"/>
        <v>3419791</v>
      </c>
      <c r="R18" s="156">
        <f t="shared" si="2"/>
        <v>7951810.4400000013</v>
      </c>
      <c r="S18" s="271">
        <f>R18*100/'CD Ratio_3(i)'!F18</f>
        <v>22.363811743288618</v>
      </c>
    </row>
    <row r="19" spans="1:19" ht="13.5" customHeight="1" x14ac:dyDescent="0.3">
      <c r="A19" s="144">
        <v>13</v>
      </c>
      <c r="B19" s="145" t="s">
        <v>18</v>
      </c>
      <c r="C19" s="145">
        <v>98023</v>
      </c>
      <c r="D19" s="145">
        <v>84258.519999999946</v>
      </c>
      <c r="E19" s="145">
        <f>SCST_OS_22!C19+SCST_OS_22!E19</f>
        <v>13005</v>
      </c>
      <c r="F19" s="145">
        <f>SCST_OS_22!D19+SCST_OS_22!F19</f>
        <v>22523.57</v>
      </c>
      <c r="G19" s="145">
        <v>0</v>
      </c>
      <c r="H19" s="145">
        <v>0</v>
      </c>
      <c r="I19" s="145">
        <f>Minority_OS_20!O19</f>
        <v>14262</v>
      </c>
      <c r="J19" s="145">
        <f>Minority_OS_20!P19</f>
        <v>79923.75999999998</v>
      </c>
      <c r="K19" s="145">
        <v>0</v>
      </c>
      <c r="L19" s="145">
        <v>0</v>
      </c>
      <c r="M19" s="145">
        <v>0</v>
      </c>
      <c r="N19" s="145">
        <v>0</v>
      </c>
      <c r="O19" s="145">
        <v>16</v>
      </c>
      <c r="P19" s="145">
        <v>22.67</v>
      </c>
      <c r="Q19" s="145">
        <f t="shared" ref="Q19:Q53" si="3">C19+E19+G19+I19+K19+O19</f>
        <v>125306</v>
      </c>
      <c r="R19" s="145">
        <f t="shared" ref="R19:R53" si="4">D19+F19+H19+J19+L19+P19</f>
        <v>186728.51999999993</v>
      </c>
      <c r="S19" s="147">
        <f>R19*100/'CD Ratio_3(i)'!F19</f>
        <v>6.8507743679890396</v>
      </c>
    </row>
    <row r="20" spans="1:19" ht="13.5" customHeight="1" x14ac:dyDescent="0.3">
      <c r="A20" s="144">
        <v>14</v>
      </c>
      <c r="B20" s="145" t="s">
        <v>19</v>
      </c>
      <c r="C20" s="145">
        <v>121340</v>
      </c>
      <c r="D20" s="145">
        <v>73818.120000000024</v>
      </c>
      <c r="E20" s="145">
        <f>SCST_OS_22!C20+SCST_OS_22!E20</f>
        <v>6659</v>
      </c>
      <c r="F20" s="145">
        <f>SCST_OS_22!D20+SCST_OS_22!F20</f>
        <v>4478.7499999999991</v>
      </c>
      <c r="G20" s="145">
        <v>0</v>
      </c>
      <c r="H20" s="145">
        <v>0</v>
      </c>
      <c r="I20" s="145">
        <f>Minority_OS_20!O20</f>
        <v>64182</v>
      </c>
      <c r="J20" s="145">
        <f>Minority_OS_20!P20</f>
        <v>56588.460000000006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f t="shared" si="3"/>
        <v>192181</v>
      </c>
      <c r="R20" s="145">
        <f t="shared" si="4"/>
        <v>134885.33000000002</v>
      </c>
      <c r="S20" s="147">
        <f>R20*100/'CD Ratio_3(i)'!F20</f>
        <v>14.191917946347328</v>
      </c>
    </row>
    <row r="21" spans="1:19" ht="13.5" customHeight="1" x14ac:dyDescent="0.3">
      <c r="A21" s="144">
        <v>15</v>
      </c>
      <c r="B21" s="145" t="s">
        <v>20</v>
      </c>
      <c r="C21" s="145">
        <v>1158</v>
      </c>
      <c r="D21" s="145">
        <v>553.78000000000009</v>
      </c>
      <c r="E21" s="145">
        <f>SCST_OS_22!C21+SCST_OS_22!E21</f>
        <v>60</v>
      </c>
      <c r="F21" s="145">
        <f>SCST_OS_22!D21+SCST_OS_22!F21</f>
        <v>209.69</v>
      </c>
      <c r="G21" s="145">
        <v>0</v>
      </c>
      <c r="H21" s="145">
        <v>0</v>
      </c>
      <c r="I21" s="145">
        <f>Minority_OS_20!O21</f>
        <v>157</v>
      </c>
      <c r="J21" s="145">
        <f>Minority_OS_20!P21</f>
        <v>451.84000000000003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f t="shared" si="3"/>
        <v>1375</v>
      </c>
      <c r="R21" s="145">
        <f t="shared" si="4"/>
        <v>1215.31</v>
      </c>
      <c r="S21" s="147">
        <f>R21*100/'CD Ratio_3(i)'!F21</f>
        <v>8.030965849016706</v>
      </c>
    </row>
    <row r="22" spans="1:19" ht="13.5" customHeight="1" x14ac:dyDescent="0.3">
      <c r="A22" s="144">
        <v>16</v>
      </c>
      <c r="B22" s="145" t="s">
        <v>21</v>
      </c>
      <c r="C22" s="145">
        <v>73</v>
      </c>
      <c r="D22" s="145">
        <v>60.82</v>
      </c>
      <c r="E22" s="145">
        <f>SCST_OS_22!C22+SCST_OS_22!E22</f>
        <v>0</v>
      </c>
      <c r="F22" s="145">
        <f>SCST_OS_22!D22+SCST_OS_22!F22</f>
        <v>0</v>
      </c>
      <c r="G22" s="145">
        <v>0</v>
      </c>
      <c r="H22" s="145">
        <v>0</v>
      </c>
      <c r="I22" s="145">
        <f>Minority_OS_20!O22</f>
        <v>0</v>
      </c>
      <c r="J22" s="145">
        <f>Minority_OS_20!P22</f>
        <v>0</v>
      </c>
      <c r="K22" s="145">
        <v>0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f t="shared" si="3"/>
        <v>73</v>
      </c>
      <c r="R22" s="145">
        <f t="shared" si="4"/>
        <v>60.82</v>
      </c>
      <c r="S22" s="147">
        <v>0</v>
      </c>
    </row>
    <row r="23" spans="1:19" ht="13.5" customHeight="1" x14ac:dyDescent="0.3">
      <c r="A23" s="144">
        <v>17</v>
      </c>
      <c r="B23" s="145" t="s">
        <v>22</v>
      </c>
      <c r="C23" s="145">
        <v>58253</v>
      </c>
      <c r="D23" s="145">
        <v>51247.060000000005</v>
      </c>
      <c r="E23" s="145">
        <f>SCST_OS_22!C23+SCST_OS_22!E23</f>
        <v>40</v>
      </c>
      <c r="F23" s="145">
        <f>SCST_OS_22!D23+SCST_OS_22!F23</f>
        <v>186.94</v>
      </c>
      <c r="G23" s="145">
        <v>519</v>
      </c>
      <c r="H23" s="145">
        <v>224.72</v>
      </c>
      <c r="I23" s="145">
        <f>Minority_OS_20!O23</f>
        <v>6397</v>
      </c>
      <c r="J23" s="145">
        <f>Minority_OS_20!P23</f>
        <v>8112.0599999999995</v>
      </c>
      <c r="K23" s="145">
        <v>0</v>
      </c>
      <c r="L23" s="145">
        <v>0</v>
      </c>
      <c r="M23" s="145">
        <v>0</v>
      </c>
      <c r="N23" s="145">
        <v>0</v>
      </c>
      <c r="O23" s="145">
        <v>3262</v>
      </c>
      <c r="P23" s="145">
        <v>316.45999999999998</v>
      </c>
      <c r="Q23" s="145">
        <f t="shared" si="3"/>
        <v>68471</v>
      </c>
      <c r="R23" s="145">
        <f t="shared" si="4"/>
        <v>60087.240000000005</v>
      </c>
      <c r="S23" s="147">
        <f>R23*100/'CD Ratio_3(i)'!F23</f>
        <v>20.349412997962496</v>
      </c>
    </row>
    <row r="24" spans="1:19" ht="13.5" customHeight="1" x14ac:dyDescent="0.3">
      <c r="A24" s="144">
        <v>18</v>
      </c>
      <c r="B24" s="145" t="s">
        <v>23</v>
      </c>
      <c r="C24" s="145">
        <v>0</v>
      </c>
      <c r="D24" s="145">
        <v>0</v>
      </c>
      <c r="E24" s="145">
        <f>SCST_OS_22!C24+SCST_OS_22!E24</f>
        <v>0</v>
      </c>
      <c r="F24" s="145">
        <f>SCST_OS_22!D24+SCST_OS_22!F24</f>
        <v>0</v>
      </c>
      <c r="G24" s="145">
        <v>0</v>
      </c>
      <c r="H24" s="145">
        <v>0</v>
      </c>
      <c r="I24" s="145">
        <f>Minority_OS_20!O24</f>
        <v>1</v>
      </c>
      <c r="J24" s="145">
        <f>Minority_OS_20!P24</f>
        <v>0.22</v>
      </c>
      <c r="K24" s="145">
        <v>0</v>
      </c>
      <c r="L24" s="145">
        <v>0</v>
      </c>
      <c r="M24" s="145">
        <v>0</v>
      </c>
      <c r="N24" s="145">
        <v>0</v>
      </c>
      <c r="O24" s="145">
        <v>0</v>
      </c>
      <c r="P24" s="145">
        <v>0</v>
      </c>
      <c r="Q24" s="145">
        <f t="shared" si="3"/>
        <v>1</v>
      </c>
      <c r="R24" s="145">
        <f t="shared" si="4"/>
        <v>0.22</v>
      </c>
      <c r="S24" s="147">
        <f>R24*100/'CD Ratio_3(i)'!F24</f>
        <v>2.1841431209419615E-2</v>
      </c>
    </row>
    <row r="25" spans="1:19" ht="13.5" customHeight="1" x14ac:dyDescent="0.3">
      <c r="A25" s="144">
        <v>19</v>
      </c>
      <c r="B25" s="145" t="s">
        <v>24</v>
      </c>
      <c r="C25" s="145">
        <v>3811</v>
      </c>
      <c r="D25" s="145">
        <v>13329.54</v>
      </c>
      <c r="E25" s="145">
        <f>SCST_OS_22!C25+SCST_OS_22!E25</f>
        <v>481</v>
      </c>
      <c r="F25" s="145">
        <f>SCST_OS_22!D25+SCST_OS_22!F25</f>
        <v>1458.75</v>
      </c>
      <c r="G25" s="145">
        <v>0</v>
      </c>
      <c r="H25" s="145">
        <v>0</v>
      </c>
      <c r="I25" s="145">
        <f>Minority_OS_20!O25</f>
        <v>1745</v>
      </c>
      <c r="J25" s="145">
        <f>Minority_OS_20!P25</f>
        <v>7093.1900000000005</v>
      </c>
      <c r="K25" s="145">
        <v>0</v>
      </c>
      <c r="L25" s="145">
        <v>0</v>
      </c>
      <c r="M25" s="145">
        <v>0</v>
      </c>
      <c r="N25" s="145">
        <v>0</v>
      </c>
      <c r="O25" s="145">
        <v>60</v>
      </c>
      <c r="P25" s="145">
        <v>46.470000000000006</v>
      </c>
      <c r="Q25" s="145">
        <f t="shared" si="3"/>
        <v>6097</v>
      </c>
      <c r="R25" s="145">
        <f t="shared" si="4"/>
        <v>21927.950000000004</v>
      </c>
      <c r="S25" s="147">
        <f>R25*100/'CD Ratio_3(i)'!F25</f>
        <v>20.093827612563221</v>
      </c>
    </row>
    <row r="26" spans="1:19" ht="13.5" customHeight="1" x14ac:dyDescent="0.3">
      <c r="A26" s="144">
        <v>20</v>
      </c>
      <c r="B26" s="145" t="s">
        <v>25</v>
      </c>
      <c r="C26" s="145">
        <v>209001</v>
      </c>
      <c r="D26" s="145">
        <v>367074.8899999999</v>
      </c>
      <c r="E26" s="145">
        <f>SCST_OS_22!C26+SCST_OS_22!E26</f>
        <v>5582</v>
      </c>
      <c r="F26" s="145">
        <f>SCST_OS_22!D26+SCST_OS_22!F26</f>
        <v>41933.949999999997</v>
      </c>
      <c r="G26" s="145">
        <v>5612</v>
      </c>
      <c r="H26" s="145">
        <v>13892.06</v>
      </c>
      <c r="I26" s="145">
        <f>Minority_OS_20!O26</f>
        <v>23322</v>
      </c>
      <c r="J26" s="145">
        <f>Minority_OS_20!P26</f>
        <v>333810.83999999997</v>
      </c>
      <c r="K26" s="145">
        <v>0</v>
      </c>
      <c r="L26" s="145">
        <v>0</v>
      </c>
      <c r="M26" s="145">
        <v>0</v>
      </c>
      <c r="N26" s="145">
        <v>0</v>
      </c>
      <c r="O26" s="145">
        <v>112</v>
      </c>
      <c r="P26" s="145">
        <v>121.31</v>
      </c>
      <c r="Q26" s="145">
        <f t="shared" si="3"/>
        <v>243629</v>
      </c>
      <c r="R26" s="145">
        <f t="shared" si="4"/>
        <v>756833.04999999993</v>
      </c>
      <c r="S26" s="147">
        <f>R26*100/'CD Ratio_3(i)'!F26</f>
        <v>9.6775460977347354</v>
      </c>
    </row>
    <row r="27" spans="1:19" ht="13.5" customHeight="1" x14ac:dyDescent="0.3">
      <c r="A27" s="144">
        <v>21</v>
      </c>
      <c r="B27" s="145" t="s">
        <v>26</v>
      </c>
      <c r="C27" s="145">
        <v>69275</v>
      </c>
      <c r="D27" s="145">
        <v>178430.75999999995</v>
      </c>
      <c r="E27" s="145">
        <f>SCST_OS_22!C27+SCST_OS_22!E27</f>
        <v>17133</v>
      </c>
      <c r="F27" s="145">
        <f>SCST_OS_22!D27+SCST_OS_22!F27</f>
        <v>69924.450000000026</v>
      </c>
      <c r="G27" s="145">
        <v>150</v>
      </c>
      <c r="H27" s="145">
        <v>269.2</v>
      </c>
      <c r="I27" s="145">
        <f>Minority_OS_20!O27</f>
        <v>16970</v>
      </c>
      <c r="J27" s="145">
        <f>Minority_OS_20!P27</f>
        <v>293833.33000000007</v>
      </c>
      <c r="K27" s="145">
        <v>0</v>
      </c>
      <c r="L27" s="145">
        <v>0</v>
      </c>
      <c r="M27" s="145">
        <v>0</v>
      </c>
      <c r="N27" s="145">
        <v>0</v>
      </c>
      <c r="O27" s="145">
        <v>64</v>
      </c>
      <c r="P27" s="145">
        <v>46.86</v>
      </c>
      <c r="Q27" s="145">
        <f t="shared" si="3"/>
        <v>103592</v>
      </c>
      <c r="R27" s="145">
        <f t="shared" si="4"/>
        <v>542504.6</v>
      </c>
      <c r="S27" s="147">
        <f>R27*100/'CD Ratio_3(i)'!F27</f>
        <v>12.471511229375333</v>
      </c>
    </row>
    <row r="28" spans="1:19" ht="13.5" customHeight="1" x14ac:dyDescent="0.3">
      <c r="A28" s="144">
        <v>22</v>
      </c>
      <c r="B28" s="145" t="s">
        <v>27</v>
      </c>
      <c r="C28" s="145">
        <v>24845</v>
      </c>
      <c r="D28" s="145">
        <v>39429.619999999995</v>
      </c>
      <c r="E28" s="145">
        <f>SCST_OS_22!C28+SCST_OS_22!E28</f>
        <v>7419</v>
      </c>
      <c r="F28" s="145">
        <f>SCST_OS_22!D28+SCST_OS_22!F28</f>
        <v>20445.79</v>
      </c>
      <c r="G28" s="145">
        <v>3</v>
      </c>
      <c r="H28" s="145">
        <v>8.52</v>
      </c>
      <c r="I28" s="145">
        <f>Minority_OS_20!O28</f>
        <v>4902</v>
      </c>
      <c r="J28" s="145">
        <f>Minority_OS_20!P28</f>
        <v>26229.540000000008</v>
      </c>
      <c r="K28" s="145">
        <v>0</v>
      </c>
      <c r="L28" s="145">
        <v>0</v>
      </c>
      <c r="M28" s="145">
        <v>0</v>
      </c>
      <c r="N28" s="145">
        <v>0</v>
      </c>
      <c r="O28" s="145">
        <v>823</v>
      </c>
      <c r="P28" s="145">
        <v>2555.0400000000004</v>
      </c>
      <c r="Q28" s="145">
        <f t="shared" si="3"/>
        <v>37992</v>
      </c>
      <c r="R28" s="145">
        <f t="shared" si="4"/>
        <v>88668.51</v>
      </c>
      <c r="S28" s="147">
        <f>R28*100/'CD Ratio_3(i)'!F28</f>
        <v>14.504800062031267</v>
      </c>
    </row>
    <row r="29" spans="1:19" ht="13.5" customHeight="1" x14ac:dyDescent="0.3">
      <c r="A29" s="144">
        <v>23</v>
      </c>
      <c r="B29" s="145" t="s">
        <v>28</v>
      </c>
      <c r="C29" s="145">
        <v>22998</v>
      </c>
      <c r="D29" s="145">
        <v>8524.24</v>
      </c>
      <c r="E29" s="145">
        <f>SCST_OS_22!C29+SCST_OS_22!E29</f>
        <v>71871</v>
      </c>
      <c r="F29" s="145">
        <f>SCST_OS_22!D29+SCST_OS_22!F29</f>
        <v>35367.089999999997</v>
      </c>
      <c r="G29" s="145">
        <v>0</v>
      </c>
      <c r="H29" s="145">
        <v>0</v>
      </c>
      <c r="I29" s="145">
        <f>Minority_OS_20!O29</f>
        <v>6147</v>
      </c>
      <c r="J29" s="145">
        <f>Minority_OS_20!P29</f>
        <v>2323.58</v>
      </c>
      <c r="K29" s="145">
        <v>0</v>
      </c>
      <c r="L29" s="145">
        <v>0</v>
      </c>
      <c r="M29" s="145">
        <v>0</v>
      </c>
      <c r="N29" s="145">
        <v>0</v>
      </c>
      <c r="O29" s="145">
        <v>0</v>
      </c>
      <c r="P29" s="145">
        <v>0</v>
      </c>
      <c r="Q29" s="145">
        <f t="shared" si="3"/>
        <v>101016</v>
      </c>
      <c r="R29" s="145">
        <f t="shared" si="4"/>
        <v>46214.909999999996</v>
      </c>
      <c r="S29" s="147">
        <f>R29*100/'CD Ratio_3(i)'!F29</f>
        <v>4.3078754688511482</v>
      </c>
    </row>
    <row r="30" spans="1:19" ht="13.5" customHeight="1" x14ac:dyDescent="0.3">
      <c r="A30" s="144">
        <v>24</v>
      </c>
      <c r="B30" s="145" t="s">
        <v>29</v>
      </c>
      <c r="C30" s="145">
        <v>370617</v>
      </c>
      <c r="D30" s="145">
        <v>85181.95</v>
      </c>
      <c r="E30" s="145">
        <f>SCST_OS_22!C30+SCST_OS_22!E30</f>
        <v>225489</v>
      </c>
      <c r="F30" s="145">
        <f>SCST_OS_22!D30+SCST_OS_22!F30</f>
        <v>76431.140000000014</v>
      </c>
      <c r="G30" s="145">
        <v>0</v>
      </c>
      <c r="H30" s="145">
        <v>0</v>
      </c>
      <c r="I30" s="145">
        <f>Minority_OS_20!O30</f>
        <v>76217</v>
      </c>
      <c r="J30" s="145">
        <f>Minority_OS_20!P30</f>
        <v>33344.050000000003</v>
      </c>
      <c r="K30" s="145">
        <v>0</v>
      </c>
      <c r="L30" s="145">
        <v>0</v>
      </c>
      <c r="M30" s="145">
        <v>0</v>
      </c>
      <c r="N30" s="145">
        <v>0</v>
      </c>
      <c r="O30" s="145">
        <v>403328</v>
      </c>
      <c r="P30" s="145">
        <v>195237.51</v>
      </c>
      <c r="Q30" s="145">
        <f t="shared" si="3"/>
        <v>1075651</v>
      </c>
      <c r="R30" s="145">
        <f t="shared" si="4"/>
        <v>390194.65</v>
      </c>
      <c r="S30" s="147">
        <f>R30*100/'CD Ratio_3(i)'!F30</f>
        <v>38.005239321016859</v>
      </c>
    </row>
    <row r="31" spans="1:19" ht="13.5" customHeight="1" x14ac:dyDescent="0.3">
      <c r="A31" s="144">
        <v>25</v>
      </c>
      <c r="B31" s="145" t="s">
        <v>30</v>
      </c>
      <c r="C31" s="145">
        <v>0</v>
      </c>
      <c r="D31" s="145">
        <v>0</v>
      </c>
      <c r="E31" s="145">
        <f>SCST_OS_22!C31+SCST_OS_22!E31</f>
        <v>21</v>
      </c>
      <c r="F31" s="145">
        <f>SCST_OS_22!D31+SCST_OS_22!F31</f>
        <v>100.12</v>
      </c>
      <c r="G31" s="145">
        <v>0</v>
      </c>
      <c r="H31" s="145">
        <v>0</v>
      </c>
      <c r="I31" s="145">
        <f>Minority_OS_20!O31</f>
        <v>288</v>
      </c>
      <c r="J31" s="145">
        <f>Minority_OS_20!P31</f>
        <v>1508.83</v>
      </c>
      <c r="K31" s="145">
        <v>2</v>
      </c>
      <c r="L31" s="145">
        <v>0.05</v>
      </c>
      <c r="M31" s="145">
        <v>22</v>
      </c>
      <c r="N31" s="145">
        <v>1.98</v>
      </c>
      <c r="O31" s="145">
        <v>0</v>
      </c>
      <c r="P31" s="145">
        <v>0</v>
      </c>
      <c r="Q31" s="145">
        <f t="shared" si="3"/>
        <v>311</v>
      </c>
      <c r="R31" s="145">
        <f t="shared" si="4"/>
        <v>1608.9999999999998</v>
      </c>
      <c r="S31" s="147">
        <f>R31*100/'CD Ratio_3(i)'!F31</f>
        <v>29.674356671381851</v>
      </c>
    </row>
    <row r="32" spans="1:19" ht="13.5" customHeight="1" x14ac:dyDescent="0.3">
      <c r="A32" s="144">
        <v>26</v>
      </c>
      <c r="B32" s="145" t="s">
        <v>31</v>
      </c>
      <c r="C32" s="145">
        <v>131</v>
      </c>
      <c r="D32" s="145">
        <v>281.81</v>
      </c>
      <c r="E32" s="145">
        <f>SCST_OS_22!C32+SCST_OS_22!E32</f>
        <v>37</v>
      </c>
      <c r="F32" s="145">
        <f>SCST_OS_22!D32+SCST_OS_22!F32</f>
        <v>319.76</v>
      </c>
      <c r="G32" s="145">
        <v>1</v>
      </c>
      <c r="H32" s="145">
        <v>0</v>
      </c>
      <c r="I32" s="145">
        <f>Minority_OS_20!O32</f>
        <v>75</v>
      </c>
      <c r="J32" s="145">
        <f>Minority_OS_20!P32</f>
        <v>612.01</v>
      </c>
      <c r="K32" s="145">
        <v>0</v>
      </c>
      <c r="L32" s="145">
        <v>0</v>
      </c>
      <c r="M32" s="145">
        <v>0</v>
      </c>
      <c r="N32" s="145">
        <v>0</v>
      </c>
      <c r="O32" s="145">
        <v>5</v>
      </c>
      <c r="P32" s="145">
        <v>17.920000000000002</v>
      </c>
      <c r="Q32" s="145">
        <f t="shared" si="3"/>
        <v>249</v>
      </c>
      <c r="R32" s="145">
        <f t="shared" si="4"/>
        <v>1231.5</v>
      </c>
      <c r="S32" s="147">
        <f>R32*100/'CD Ratio_3(i)'!F32</f>
        <v>3.7356999136375344</v>
      </c>
    </row>
    <row r="33" spans="1:21" ht="13.5" customHeight="1" x14ac:dyDescent="0.3">
      <c r="A33" s="144">
        <v>27</v>
      </c>
      <c r="B33" s="145" t="s">
        <v>32</v>
      </c>
      <c r="C33" s="145">
        <v>0</v>
      </c>
      <c r="D33" s="145">
        <v>0</v>
      </c>
      <c r="E33" s="145">
        <f>SCST_OS_22!C33+SCST_OS_22!E33</f>
        <v>15</v>
      </c>
      <c r="F33" s="145">
        <f>SCST_OS_22!D33+SCST_OS_22!F33</f>
        <v>174.22</v>
      </c>
      <c r="G33" s="145">
        <v>0</v>
      </c>
      <c r="H33" s="145">
        <v>0</v>
      </c>
      <c r="I33" s="145">
        <f>Minority_OS_20!O33</f>
        <v>3</v>
      </c>
      <c r="J33" s="145">
        <f>Minority_OS_20!P33</f>
        <v>15.98</v>
      </c>
      <c r="K33" s="145">
        <v>0</v>
      </c>
      <c r="L33" s="145">
        <v>0</v>
      </c>
      <c r="M33" s="145">
        <v>0</v>
      </c>
      <c r="N33" s="145">
        <v>0</v>
      </c>
      <c r="O33" s="145">
        <v>0</v>
      </c>
      <c r="P33" s="145">
        <v>0</v>
      </c>
      <c r="Q33" s="145">
        <f t="shared" si="3"/>
        <v>18</v>
      </c>
      <c r="R33" s="145">
        <f t="shared" si="4"/>
        <v>190.2</v>
      </c>
      <c r="S33" s="147">
        <f>R33*100/'CD Ratio_3(i)'!F33</f>
        <v>0.62965912995806905</v>
      </c>
    </row>
    <row r="34" spans="1:21" ht="13.5" customHeight="1" x14ac:dyDescent="0.3">
      <c r="A34" s="144">
        <v>28</v>
      </c>
      <c r="B34" s="145" t="s">
        <v>33</v>
      </c>
      <c r="C34" s="145">
        <v>147257</v>
      </c>
      <c r="D34" s="145">
        <v>156939.38999999998</v>
      </c>
      <c r="E34" s="145">
        <f>SCST_OS_22!C34+SCST_OS_22!E34</f>
        <v>96769</v>
      </c>
      <c r="F34" s="145">
        <f>SCST_OS_22!D34+SCST_OS_22!F34</f>
        <v>112300.63999999998</v>
      </c>
      <c r="G34" s="145">
        <v>0</v>
      </c>
      <c r="H34" s="145">
        <v>0</v>
      </c>
      <c r="I34" s="145">
        <f>Minority_OS_20!O34</f>
        <v>2082</v>
      </c>
      <c r="J34" s="145">
        <f>Minority_OS_20!P34</f>
        <v>42231.679999999993</v>
      </c>
      <c r="K34" s="145">
        <v>0</v>
      </c>
      <c r="L34" s="145">
        <v>0</v>
      </c>
      <c r="M34" s="145">
        <v>0</v>
      </c>
      <c r="N34" s="145">
        <v>0</v>
      </c>
      <c r="O34" s="145">
        <v>79461</v>
      </c>
      <c r="P34" s="145">
        <v>146505.49000000002</v>
      </c>
      <c r="Q34" s="145">
        <f t="shared" si="3"/>
        <v>325569</v>
      </c>
      <c r="R34" s="145">
        <f t="shared" si="4"/>
        <v>457977.19999999995</v>
      </c>
      <c r="S34" s="147">
        <f>R34*100/'CD Ratio_3(i)'!F34</f>
        <v>32.868940974734912</v>
      </c>
    </row>
    <row r="35" spans="1:21" ht="13.5" customHeight="1" x14ac:dyDescent="0.3">
      <c r="A35" s="144">
        <v>29</v>
      </c>
      <c r="B35" s="145" t="s">
        <v>34</v>
      </c>
      <c r="C35" s="145">
        <v>0</v>
      </c>
      <c r="D35" s="145">
        <v>0</v>
      </c>
      <c r="E35" s="145">
        <f>SCST_OS_22!C35+SCST_OS_22!E35</f>
        <v>0</v>
      </c>
      <c r="F35" s="145">
        <f>SCST_OS_22!D35+SCST_OS_22!F35</f>
        <v>0</v>
      </c>
      <c r="G35" s="145">
        <v>0</v>
      </c>
      <c r="H35" s="145">
        <v>0</v>
      </c>
      <c r="I35" s="145">
        <f>Minority_OS_20!O35</f>
        <v>0</v>
      </c>
      <c r="J35" s="145">
        <f>Minority_OS_20!P35</f>
        <v>0</v>
      </c>
      <c r="K35" s="145"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f t="shared" si="3"/>
        <v>0</v>
      </c>
      <c r="R35" s="145">
        <f t="shared" si="4"/>
        <v>0</v>
      </c>
      <c r="S35" s="147">
        <f>R35*100/'CD Ratio_3(i)'!F35</f>
        <v>0</v>
      </c>
    </row>
    <row r="36" spans="1:21" ht="13.5" customHeight="1" x14ac:dyDescent="0.3">
      <c r="A36" s="144">
        <v>30</v>
      </c>
      <c r="B36" s="145" t="s">
        <v>35</v>
      </c>
      <c r="C36" s="145">
        <v>114676</v>
      </c>
      <c r="D36" s="145">
        <v>57633.930000000008</v>
      </c>
      <c r="E36" s="145">
        <f>SCST_OS_22!C36+SCST_OS_22!E36</f>
        <v>45079</v>
      </c>
      <c r="F36" s="145">
        <f>SCST_OS_22!D36+SCST_OS_22!F36</f>
        <v>20516.699999999997</v>
      </c>
      <c r="G36" s="145">
        <v>0</v>
      </c>
      <c r="H36" s="145">
        <v>0</v>
      </c>
      <c r="I36" s="145">
        <f>Minority_OS_20!O36</f>
        <v>9840</v>
      </c>
      <c r="J36" s="145">
        <f>Minority_OS_20!P36</f>
        <v>4457.5699999999988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f t="shared" si="3"/>
        <v>169595</v>
      </c>
      <c r="R36" s="145">
        <f t="shared" si="4"/>
        <v>82608.2</v>
      </c>
      <c r="S36" s="147">
        <f>R36*100/'CD Ratio_3(i)'!F36</f>
        <v>55.9068751592105</v>
      </c>
    </row>
    <row r="37" spans="1:21" ht="13.5" customHeight="1" x14ac:dyDescent="0.3">
      <c r="A37" s="144">
        <v>31</v>
      </c>
      <c r="B37" s="145" t="s">
        <v>36</v>
      </c>
      <c r="C37" s="145">
        <v>576</v>
      </c>
      <c r="D37" s="145">
        <v>1916.79</v>
      </c>
      <c r="E37" s="145">
        <f>SCST_OS_22!C37+SCST_OS_22!E37</f>
        <v>4</v>
      </c>
      <c r="F37" s="145">
        <f>SCST_OS_22!D37+SCST_OS_22!F37</f>
        <v>3.85</v>
      </c>
      <c r="G37" s="145">
        <v>0</v>
      </c>
      <c r="H37" s="145">
        <v>0</v>
      </c>
      <c r="I37" s="145">
        <f>Minority_OS_20!O37</f>
        <v>68</v>
      </c>
      <c r="J37" s="145">
        <f>Minority_OS_20!P37</f>
        <v>290.59999999999997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5">
        <v>0</v>
      </c>
      <c r="Q37" s="145">
        <f t="shared" si="3"/>
        <v>648</v>
      </c>
      <c r="R37" s="145">
        <f t="shared" si="4"/>
        <v>2211.2399999999998</v>
      </c>
      <c r="S37" s="147">
        <f>R37*100/'CD Ratio_3(i)'!F37</f>
        <v>22.381130230679769</v>
      </c>
    </row>
    <row r="38" spans="1:21" ht="13.5" customHeight="1" x14ac:dyDescent="0.3">
      <c r="A38" s="144">
        <v>32</v>
      </c>
      <c r="B38" s="145" t="s">
        <v>38</v>
      </c>
      <c r="C38" s="145">
        <v>295</v>
      </c>
      <c r="D38" s="145">
        <v>597.66999999999996</v>
      </c>
      <c r="E38" s="145">
        <f>SCST_OS_22!C38+SCST_OS_22!E38</f>
        <v>29</v>
      </c>
      <c r="F38" s="145">
        <f>SCST_OS_22!D38+SCST_OS_22!F38</f>
        <v>63.66</v>
      </c>
      <c r="G38" s="145">
        <v>0</v>
      </c>
      <c r="H38" s="145">
        <v>0</v>
      </c>
      <c r="I38" s="145">
        <f>Minority_OS_20!O38</f>
        <v>54</v>
      </c>
      <c r="J38" s="145">
        <f>Minority_OS_20!P38</f>
        <v>346.09</v>
      </c>
      <c r="K38" s="145">
        <v>0</v>
      </c>
      <c r="L38" s="145">
        <v>0</v>
      </c>
      <c r="M38" s="145">
        <v>1</v>
      </c>
      <c r="N38" s="145">
        <v>0.05</v>
      </c>
      <c r="O38" s="145">
        <v>1</v>
      </c>
      <c r="P38" s="145">
        <v>0.03</v>
      </c>
      <c r="Q38" s="145">
        <f t="shared" si="3"/>
        <v>379</v>
      </c>
      <c r="R38" s="145">
        <f t="shared" si="4"/>
        <v>1007.4499999999998</v>
      </c>
      <c r="S38" s="147">
        <f>R38*100/'CD Ratio_3(i)'!F38</f>
        <v>14.845525196648502</v>
      </c>
    </row>
    <row r="39" spans="1:21" ht="13.5" customHeight="1" x14ac:dyDescent="0.3">
      <c r="A39" s="144">
        <v>33</v>
      </c>
      <c r="B39" s="145" t="s">
        <v>39</v>
      </c>
      <c r="C39" s="145">
        <v>83164</v>
      </c>
      <c r="D39" s="145">
        <v>57558.84</v>
      </c>
      <c r="E39" s="145">
        <f>SCST_OS_22!C39+SCST_OS_22!E39</f>
        <v>43073</v>
      </c>
      <c r="F39" s="145">
        <f>SCST_OS_22!D39+SCST_OS_22!F39</f>
        <v>26871.93</v>
      </c>
      <c r="G39" s="145">
        <v>0</v>
      </c>
      <c r="H39" s="145">
        <v>0</v>
      </c>
      <c r="I39" s="145">
        <f>Minority_OS_20!O39</f>
        <v>4400</v>
      </c>
      <c r="J39" s="145">
        <f>Minority_OS_20!P39</f>
        <v>33123.89</v>
      </c>
      <c r="K39" s="145">
        <v>0</v>
      </c>
      <c r="L39" s="145">
        <v>0</v>
      </c>
      <c r="M39" s="145">
        <v>0</v>
      </c>
      <c r="N39" s="145">
        <v>0</v>
      </c>
      <c r="O39" s="145">
        <v>0</v>
      </c>
      <c r="P39" s="145">
        <v>0</v>
      </c>
      <c r="Q39" s="145">
        <f t="shared" si="3"/>
        <v>130637</v>
      </c>
      <c r="R39" s="145">
        <f t="shared" si="4"/>
        <v>117554.65999999999</v>
      </c>
      <c r="S39" s="147">
        <f>R39*100/'CD Ratio_3(i)'!F39</f>
        <v>16.45158489097636</v>
      </c>
    </row>
    <row r="40" spans="1:21" s="246" customFormat="1" ht="13.5" customHeight="1" x14ac:dyDescent="0.3">
      <c r="A40" s="151"/>
      <c r="B40" s="156" t="s">
        <v>103</v>
      </c>
      <c r="C40" s="156">
        <f>SUM(C19:C39)</f>
        <v>1325493</v>
      </c>
      <c r="D40" s="156">
        <f t="shared" ref="D40:R40" si="5">SUM(D19:D39)</f>
        <v>1176837.7299999997</v>
      </c>
      <c r="E40" s="156">
        <f>SCST_OS_22!C40+SCST_OS_22!E40</f>
        <v>532766</v>
      </c>
      <c r="F40" s="156">
        <f>SCST_OS_22!D40+SCST_OS_22!F40</f>
        <v>433311.00000000006</v>
      </c>
      <c r="G40" s="156">
        <f t="shared" si="5"/>
        <v>6285</v>
      </c>
      <c r="H40" s="156">
        <f t="shared" si="5"/>
        <v>14394.5</v>
      </c>
      <c r="I40" s="156">
        <f>Minority_OS_20!O40</f>
        <v>231112</v>
      </c>
      <c r="J40" s="156">
        <f>Minority_OS_20!P40</f>
        <v>924297.51999999979</v>
      </c>
      <c r="K40" s="156">
        <f t="shared" si="5"/>
        <v>2</v>
      </c>
      <c r="L40" s="156">
        <f t="shared" si="5"/>
        <v>0.05</v>
      </c>
      <c r="M40" s="156">
        <f t="shared" si="5"/>
        <v>23</v>
      </c>
      <c r="N40" s="156">
        <f t="shared" si="5"/>
        <v>2.0299999999999998</v>
      </c>
      <c r="O40" s="156">
        <f t="shared" si="5"/>
        <v>487132</v>
      </c>
      <c r="P40" s="156">
        <f t="shared" si="5"/>
        <v>344869.76000000007</v>
      </c>
      <c r="Q40" s="156">
        <f t="shared" si="5"/>
        <v>2582790</v>
      </c>
      <c r="R40" s="156">
        <f t="shared" si="5"/>
        <v>2893710.5600000005</v>
      </c>
      <c r="S40" s="271">
        <f>R40*100/'CD Ratio_3(i)'!F40</f>
        <v>13.541157590193716</v>
      </c>
    </row>
    <row r="41" spans="1:21" s="246" customFormat="1" ht="13.5" customHeight="1" x14ac:dyDescent="0.3">
      <c r="A41" s="151"/>
      <c r="B41" s="156" t="s">
        <v>41</v>
      </c>
      <c r="C41" s="156">
        <f>C40+C18</f>
        <v>3342673</v>
      </c>
      <c r="D41" s="156">
        <f t="shared" ref="D41:R41" si="6">D40+D18</f>
        <v>5412323.5800000001</v>
      </c>
      <c r="E41" s="156">
        <f>SCST_OS_22!C41+SCST_OS_22!E41</f>
        <v>1419551</v>
      </c>
      <c r="F41" s="156">
        <f>SCST_OS_22!D41+SCST_OS_22!F41</f>
        <v>2720284.7100000004</v>
      </c>
      <c r="G41" s="156">
        <f t="shared" si="6"/>
        <v>41991</v>
      </c>
      <c r="H41" s="156">
        <f t="shared" si="6"/>
        <v>116504.49</v>
      </c>
      <c r="I41" s="156">
        <f>Minority_OS_20!O41</f>
        <v>505117</v>
      </c>
      <c r="J41" s="156">
        <f>Minority_OS_20!P41</f>
        <v>1970070.1199999996</v>
      </c>
      <c r="K41" s="156">
        <f t="shared" si="6"/>
        <v>52956</v>
      </c>
      <c r="L41" s="156">
        <f t="shared" si="6"/>
        <v>196.14000000000013</v>
      </c>
      <c r="M41" s="156">
        <f t="shared" si="6"/>
        <v>1871</v>
      </c>
      <c r="N41" s="156">
        <f t="shared" si="6"/>
        <v>1860.9299999999996</v>
      </c>
      <c r="O41" s="156">
        <f t="shared" si="6"/>
        <v>640293</v>
      </c>
      <c r="P41" s="156">
        <f t="shared" si="6"/>
        <v>626141.96000000008</v>
      </c>
      <c r="Q41" s="156">
        <f t="shared" si="6"/>
        <v>6002581</v>
      </c>
      <c r="R41" s="156">
        <f t="shared" si="6"/>
        <v>10845521.000000002</v>
      </c>
      <c r="S41" s="271">
        <f>R41*100/'CD Ratio_3(i)'!F41</f>
        <v>19.051850166206343</v>
      </c>
    </row>
    <row r="42" spans="1:21" ht="13.5" customHeight="1" x14ac:dyDescent="0.3">
      <c r="A42" s="144">
        <v>34</v>
      </c>
      <c r="B42" s="145" t="s">
        <v>43</v>
      </c>
      <c r="C42" s="145">
        <v>551211</v>
      </c>
      <c r="D42" s="145">
        <v>641327.49000000034</v>
      </c>
      <c r="E42" s="145">
        <f>SCST_OS_22!C42+SCST_OS_22!E42</f>
        <v>246270</v>
      </c>
      <c r="F42" s="145">
        <f>SCST_OS_22!D42+SCST_OS_22!F42</f>
        <v>283971.60999999993</v>
      </c>
      <c r="G42" s="145">
        <v>116234</v>
      </c>
      <c r="H42" s="145">
        <v>251083.53999999998</v>
      </c>
      <c r="I42" s="145">
        <f>Minority_OS_20!O42</f>
        <v>37711</v>
      </c>
      <c r="J42" s="145">
        <f>Minority_OS_20!P42</f>
        <v>57168.369999999995</v>
      </c>
      <c r="K42" s="354">
        <v>11407</v>
      </c>
      <c r="L42" s="354">
        <v>13.649999999999997</v>
      </c>
      <c r="M42" s="354">
        <v>0</v>
      </c>
      <c r="N42" s="354">
        <v>0</v>
      </c>
      <c r="O42" s="354">
        <v>0</v>
      </c>
      <c r="P42" s="352">
        <v>0</v>
      </c>
      <c r="Q42" s="145">
        <f t="shared" si="3"/>
        <v>962833</v>
      </c>
      <c r="R42" s="145">
        <f t="shared" si="4"/>
        <v>1233564.6600000001</v>
      </c>
      <c r="S42" s="147">
        <f>R42*100/'CD Ratio_3(i)'!F42</f>
        <v>50.446782319746326</v>
      </c>
    </row>
    <row r="43" spans="1:21" s="246" customFormat="1" ht="13.5" customHeight="1" x14ac:dyDescent="0.3">
      <c r="A43" s="151"/>
      <c r="B43" s="156" t="s">
        <v>44</v>
      </c>
      <c r="C43" s="156">
        <f>C42</f>
        <v>551211</v>
      </c>
      <c r="D43" s="156">
        <f t="shared" ref="D43:R43" si="7">D42</f>
        <v>641327.49000000034</v>
      </c>
      <c r="E43" s="156">
        <f>SCST_OS_22!C43+SCST_OS_22!E43</f>
        <v>246270</v>
      </c>
      <c r="F43" s="156">
        <f>SCST_OS_22!D43+SCST_OS_22!F43</f>
        <v>283971.60999999993</v>
      </c>
      <c r="G43" s="156">
        <f t="shared" si="7"/>
        <v>116234</v>
      </c>
      <c r="H43" s="156">
        <f t="shared" si="7"/>
        <v>251083.53999999998</v>
      </c>
      <c r="I43" s="156">
        <f>Minority_OS_20!O43</f>
        <v>37711</v>
      </c>
      <c r="J43" s="156">
        <f>Minority_OS_20!P43</f>
        <v>57168.369999999995</v>
      </c>
      <c r="K43" s="156">
        <f t="shared" si="7"/>
        <v>11407</v>
      </c>
      <c r="L43" s="156">
        <f t="shared" si="7"/>
        <v>13.649999999999997</v>
      </c>
      <c r="M43" s="156">
        <f t="shared" si="7"/>
        <v>0</v>
      </c>
      <c r="N43" s="156">
        <f t="shared" si="7"/>
        <v>0</v>
      </c>
      <c r="O43" s="156">
        <f t="shared" si="7"/>
        <v>0</v>
      </c>
      <c r="P43" s="156">
        <f t="shared" si="7"/>
        <v>0</v>
      </c>
      <c r="Q43" s="156">
        <f t="shared" si="7"/>
        <v>962833</v>
      </c>
      <c r="R43" s="156">
        <f t="shared" si="7"/>
        <v>1233564.6600000001</v>
      </c>
      <c r="S43" s="271">
        <f>R43*100/'CD Ratio_3(i)'!F43</f>
        <v>50.446782319746326</v>
      </c>
    </row>
    <row r="44" spans="1:21" ht="13.5" customHeight="1" x14ac:dyDescent="0.3">
      <c r="A44" s="144">
        <v>35</v>
      </c>
      <c r="B44" s="145" t="s">
        <v>45</v>
      </c>
      <c r="C44" s="145">
        <v>1495201</v>
      </c>
      <c r="D44" s="145">
        <v>1121616.3</v>
      </c>
      <c r="E44" s="145">
        <v>2806072</v>
      </c>
      <c r="F44" s="145">
        <v>275052.51999999996</v>
      </c>
      <c r="G44" s="145">
        <v>641</v>
      </c>
      <c r="H44" s="145">
        <v>566.1099999999999</v>
      </c>
      <c r="I44" s="145">
        <v>208951</v>
      </c>
      <c r="J44" s="145">
        <v>30199.060000000005</v>
      </c>
      <c r="K44" s="354"/>
      <c r="L44" s="354"/>
      <c r="M44" s="354"/>
      <c r="N44" s="354"/>
      <c r="O44" s="354">
        <v>112</v>
      </c>
      <c r="P44" s="352">
        <v>439.72</v>
      </c>
      <c r="Q44" s="145">
        <v>5138401</v>
      </c>
      <c r="R44" s="145">
        <v>1133149.75</v>
      </c>
      <c r="S44" s="147">
        <f>R44*100/'CD Ratio_3(i)'!F44</f>
        <v>23.618457496678054</v>
      </c>
      <c r="T44" s="388"/>
      <c r="U44" s="388"/>
    </row>
    <row r="45" spans="1:21" s="246" customFormat="1" ht="13.5" customHeight="1" x14ac:dyDescent="0.3">
      <c r="A45" s="151"/>
      <c r="B45" s="156" t="s">
        <v>46</v>
      </c>
      <c r="C45" s="156">
        <f t="shared" ref="C45:R45" si="8">C44</f>
        <v>1495201</v>
      </c>
      <c r="D45" s="156">
        <f t="shared" si="8"/>
        <v>1121616.3</v>
      </c>
      <c r="E45" s="156">
        <f>SCST_OS_22!C45+SCST_OS_22!E45</f>
        <v>2806072</v>
      </c>
      <c r="F45" s="156">
        <f>SCST_OS_22!D45+SCST_OS_22!F45</f>
        <v>275052.51999999996</v>
      </c>
      <c r="G45" s="156">
        <f t="shared" si="8"/>
        <v>641</v>
      </c>
      <c r="H45" s="156">
        <f t="shared" si="8"/>
        <v>566.1099999999999</v>
      </c>
      <c r="I45" s="156">
        <f>Minority_OS_20!O45</f>
        <v>208951</v>
      </c>
      <c r="J45" s="156">
        <f>Minority_OS_20!P45</f>
        <v>30199.060000000005</v>
      </c>
      <c r="K45" s="156">
        <f t="shared" si="8"/>
        <v>0</v>
      </c>
      <c r="L45" s="156">
        <f t="shared" si="8"/>
        <v>0</v>
      </c>
      <c r="M45" s="156">
        <f t="shared" si="8"/>
        <v>0</v>
      </c>
      <c r="N45" s="156">
        <f t="shared" si="8"/>
        <v>0</v>
      </c>
      <c r="O45" s="156">
        <f t="shared" si="8"/>
        <v>112</v>
      </c>
      <c r="P45" s="156">
        <f t="shared" si="8"/>
        <v>439.72</v>
      </c>
      <c r="Q45" s="156">
        <f t="shared" si="8"/>
        <v>5138401</v>
      </c>
      <c r="R45" s="156">
        <f t="shared" si="8"/>
        <v>1133149.75</v>
      </c>
      <c r="S45" s="271">
        <f>R45*100/'CD Ratio_3(i)'!F45</f>
        <v>23.618457496678054</v>
      </c>
      <c r="T45" s="180"/>
      <c r="U45" s="180"/>
    </row>
    <row r="46" spans="1:21" ht="13.5" customHeight="1" x14ac:dyDescent="0.3">
      <c r="A46" s="144">
        <v>36</v>
      </c>
      <c r="B46" s="145" t="s">
        <v>47</v>
      </c>
      <c r="C46" s="145">
        <v>198646</v>
      </c>
      <c r="D46" s="145">
        <v>144601.85999999996</v>
      </c>
      <c r="E46" s="145">
        <f>SCST_OS_22!C46+SCST_OS_22!E46</f>
        <v>22195</v>
      </c>
      <c r="F46" s="145">
        <f>SCST_OS_22!D46+SCST_OS_22!F46</f>
        <v>62823.96</v>
      </c>
      <c r="G46" s="145">
        <v>0</v>
      </c>
      <c r="H46" s="145">
        <v>0</v>
      </c>
      <c r="I46" s="145">
        <f>Minority_OS_20!O46</f>
        <v>19413</v>
      </c>
      <c r="J46" s="145">
        <f>Minority_OS_20!P46</f>
        <v>146702.53999999998</v>
      </c>
      <c r="K46" s="354">
        <v>0</v>
      </c>
      <c r="L46" s="354">
        <v>0</v>
      </c>
      <c r="M46" s="354">
        <v>0</v>
      </c>
      <c r="N46" s="354">
        <v>0</v>
      </c>
      <c r="O46" s="354">
        <v>0</v>
      </c>
      <c r="P46" s="352">
        <v>0</v>
      </c>
      <c r="Q46" s="145">
        <f t="shared" si="3"/>
        <v>240254</v>
      </c>
      <c r="R46" s="145">
        <f t="shared" si="4"/>
        <v>354128.35999999993</v>
      </c>
      <c r="S46" s="147">
        <f>R46*100/'CD Ratio_3(i)'!F46</f>
        <v>21.436680861725993</v>
      </c>
    </row>
    <row r="47" spans="1:21" ht="13.5" customHeight="1" x14ac:dyDescent="0.3">
      <c r="A47" s="144">
        <v>37</v>
      </c>
      <c r="B47" s="145" t="s">
        <v>48</v>
      </c>
      <c r="C47" s="145">
        <v>6922</v>
      </c>
      <c r="D47" s="145">
        <v>2153.02</v>
      </c>
      <c r="E47" s="145">
        <f>SCST_OS_22!C47+SCST_OS_22!E47</f>
        <v>14654</v>
      </c>
      <c r="F47" s="145">
        <f>SCST_OS_22!D47+SCST_OS_22!F47</f>
        <v>6011.17</v>
      </c>
      <c r="G47" s="145">
        <v>0</v>
      </c>
      <c r="H47" s="145">
        <v>0</v>
      </c>
      <c r="I47" s="145">
        <f>Minority_OS_20!O47</f>
        <v>4971</v>
      </c>
      <c r="J47" s="145">
        <f>Minority_OS_20!P47</f>
        <v>1949.6999999999998</v>
      </c>
      <c r="K47" s="353">
        <v>0</v>
      </c>
      <c r="L47" s="353">
        <v>0</v>
      </c>
      <c r="M47" s="353">
        <v>0</v>
      </c>
      <c r="N47" s="353">
        <v>0</v>
      </c>
      <c r="O47" s="353">
        <v>0</v>
      </c>
      <c r="P47" s="145">
        <v>0</v>
      </c>
      <c r="Q47" s="145">
        <f t="shared" si="3"/>
        <v>26547</v>
      </c>
      <c r="R47" s="145">
        <f t="shared" si="4"/>
        <v>10113.89</v>
      </c>
      <c r="S47" s="147">
        <f>R47*100/'CD Ratio_3(i)'!F47</f>
        <v>8.2425211794512716</v>
      </c>
    </row>
    <row r="48" spans="1:21" ht="13.5" customHeight="1" x14ac:dyDescent="0.3">
      <c r="A48" s="144">
        <v>38</v>
      </c>
      <c r="B48" s="145" t="s">
        <v>49</v>
      </c>
      <c r="C48" s="145">
        <v>128262</v>
      </c>
      <c r="D48" s="145">
        <v>82491.079999999987</v>
      </c>
      <c r="E48" s="145">
        <f>SCST_OS_22!C48+SCST_OS_22!E48</f>
        <v>64005</v>
      </c>
      <c r="F48" s="145">
        <f>SCST_OS_22!D48+SCST_OS_22!F48</f>
        <v>20401.439999999995</v>
      </c>
      <c r="G48" s="145">
        <v>0</v>
      </c>
      <c r="H48" s="145">
        <v>0</v>
      </c>
      <c r="I48" s="145">
        <f>Minority_OS_20!O48</f>
        <v>10100</v>
      </c>
      <c r="J48" s="145">
        <f>Minority_OS_20!P48</f>
        <v>7340.7899999999991</v>
      </c>
      <c r="K48" s="145">
        <v>0</v>
      </c>
      <c r="L48" s="145">
        <v>0</v>
      </c>
      <c r="M48" s="145">
        <v>0</v>
      </c>
      <c r="N48" s="145">
        <v>0</v>
      </c>
      <c r="O48" s="145">
        <v>2064</v>
      </c>
      <c r="P48" s="145">
        <v>283.63000000000005</v>
      </c>
      <c r="Q48" s="145">
        <f t="shared" si="3"/>
        <v>204431</v>
      </c>
      <c r="R48" s="145">
        <f t="shared" si="4"/>
        <v>110516.93999999999</v>
      </c>
      <c r="S48" s="147">
        <f>R48*100/'CD Ratio_3(i)'!F48</f>
        <v>86.079764316239263</v>
      </c>
    </row>
    <row r="49" spans="1:19" ht="13.5" customHeight="1" x14ac:dyDescent="0.3">
      <c r="A49" s="144">
        <v>39</v>
      </c>
      <c r="B49" s="145" t="s">
        <v>51</v>
      </c>
      <c r="C49" s="145">
        <v>122128</v>
      </c>
      <c r="D49" s="145">
        <v>37939.49</v>
      </c>
      <c r="E49" s="145">
        <f>SCST_OS_22!C49+SCST_OS_22!E49</f>
        <v>139572</v>
      </c>
      <c r="F49" s="145">
        <f>SCST_OS_22!D49+SCST_OS_22!F49</f>
        <v>62679.400000000009</v>
      </c>
      <c r="G49" s="145">
        <v>0</v>
      </c>
      <c r="H49" s="145">
        <v>0</v>
      </c>
      <c r="I49" s="145">
        <f>Minority_OS_20!O49</f>
        <v>30785</v>
      </c>
      <c r="J49" s="145">
        <f>Minority_OS_20!P49</f>
        <v>16987.47</v>
      </c>
      <c r="K49" s="145">
        <v>0</v>
      </c>
      <c r="L49" s="145">
        <v>0</v>
      </c>
      <c r="M49" s="145">
        <v>0</v>
      </c>
      <c r="N49" s="145">
        <v>0</v>
      </c>
      <c r="O49" s="145">
        <v>33166</v>
      </c>
      <c r="P49" s="145">
        <v>12898.31</v>
      </c>
      <c r="Q49" s="145">
        <f t="shared" si="3"/>
        <v>325651</v>
      </c>
      <c r="R49" s="145">
        <f t="shared" si="4"/>
        <v>130504.67000000001</v>
      </c>
      <c r="S49" s="147">
        <f>R49*100/'CD Ratio_3(i)'!F49</f>
        <v>48.852168595565772</v>
      </c>
    </row>
    <row r="50" spans="1:19" ht="13.5" customHeight="1" x14ac:dyDescent="0.3">
      <c r="A50" s="144">
        <v>40</v>
      </c>
      <c r="B50" s="153" t="s">
        <v>1007</v>
      </c>
      <c r="C50" s="145">
        <v>47353</v>
      </c>
      <c r="D50" s="145">
        <v>18169.160000000003</v>
      </c>
      <c r="E50" s="145">
        <f>SCST_OS_22!C50+SCST_OS_22!E50</f>
        <v>852</v>
      </c>
      <c r="F50" s="145">
        <f>SCST_OS_22!D50+SCST_OS_22!F50</f>
        <v>2381.36</v>
      </c>
      <c r="G50" s="145">
        <v>114</v>
      </c>
      <c r="H50" s="145">
        <v>51.32</v>
      </c>
      <c r="I50" s="145">
        <f>Minority_OS_20!O50</f>
        <v>1402</v>
      </c>
      <c r="J50" s="145">
        <f>Minority_OS_20!P50</f>
        <v>2624.41</v>
      </c>
      <c r="K50" s="145">
        <v>0</v>
      </c>
      <c r="L50" s="145">
        <v>0</v>
      </c>
      <c r="M50" s="145">
        <v>0</v>
      </c>
      <c r="N50" s="145">
        <v>0</v>
      </c>
      <c r="O50" s="145">
        <v>0</v>
      </c>
      <c r="P50" s="145">
        <v>0</v>
      </c>
      <c r="Q50" s="145">
        <f t="shared" si="3"/>
        <v>49721</v>
      </c>
      <c r="R50" s="145">
        <f t="shared" si="4"/>
        <v>23226.250000000004</v>
      </c>
      <c r="S50" s="147">
        <f>R50*100/'CD Ratio_3(i)'!F50</f>
        <v>47.363508671185052</v>
      </c>
    </row>
    <row r="51" spans="1:19" ht="13.5" customHeight="1" x14ac:dyDescent="0.3">
      <c r="A51" s="144">
        <v>41</v>
      </c>
      <c r="B51" s="145" t="s">
        <v>52</v>
      </c>
      <c r="C51" s="145">
        <v>69830</v>
      </c>
      <c r="D51" s="145">
        <v>27865.42</v>
      </c>
      <c r="E51" s="145">
        <f>SCST_OS_22!C51+SCST_OS_22!E51</f>
        <v>39279</v>
      </c>
      <c r="F51" s="145">
        <f>SCST_OS_22!D51+SCST_OS_22!F51</f>
        <v>15939.88</v>
      </c>
      <c r="G51" s="145">
        <v>0</v>
      </c>
      <c r="H51" s="145">
        <v>0</v>
      </c>
      <c r="I51" s="145">
        <f>Minority_OS_20!O51</f>
        <v>14428</v>
      </c>
      <c r="J51" s="145">
        <f>Minority_OS_20!P51</f>
        <v>5743.6000000000013</v>
      </c>
      <c r="K51" s="145">
        <v>0</v>
      </c>
      <c r="L51" s="145">
        <v>0</v>
      </c>
      <c r="M51" s="145">
        <v>0</v>
      </c>
      <c r="N51" s="145">
        <v>0</v>
      </c>
      <c r="O51" s="145">
        <v>1673</v>
      </c>
      <c r="P51" s="145">
        <v>1754.7400000000007</v>
      </c>
      <c r="Q51" s="145">
        <f t="shared" si="3"/>
        <v>125210</v>
      </c>
      <c r="R51" s="145">
        <f t="shared" si="4"/>
        <v>51303.639999999992</v>
      </c>
      <c r="S51" s="147">
        <f>R51*100/'CD Ratio_3(i)'!F51</f>
        <v>63.131154466298391</v>
      </c>
    </row>
    <row r="52" spans="1:19" ht="13.5" customHeight="1" x14ac:dyDescent="0.3">
      <c r="A52" s="144">
        <v>42</v>
      </c>
      <c r="B52" s="145" t="s">
        <v>53</v>
      </c>
      <c r="C52" s="145">
        <v>24024</v>
      </c>
      <c r="D52" s="145">
        <v>10364.94</v>
      </c>
      <c r="E52" s="145">
        <f>SCST_OS_22!C52+SCST_OS_22!E52</f>
        <v>35730</v>
      </c>
      <c r="F52" s="145">
        <f>SCST_OS_22!D52+SCST_OS_22!F52</f>
        <v>20781.589999999997</v>
      </c>
      <c r="G52" s="145">
        <v>0</v>
      </c>
      <c r="H52" s="145">
        <v>0</v>
      </c>
      <c r="I52" s="145">
        <f>Minority_OS_20!O52</f>
        <v>6608</v>
      </c>
      <c r="J52" s="145">
        <f>Minority_OS_20!P52</f>
        <v>3196.2100000000005</v>
      </c>
      <c r="K52" s="145">
        <v>0</v>
      </c>
      <c r="L52" s="145">
        <v>0</v>
      </c>
      <c r="M52" s="145">
        <v>0</v>
      </c>
      <c r="N52" s="145">
        <v>0</v>
      </c>
      <c r="O52" s="145">
        <v>0</v>
      </c>
      <c r="P52" s="145">
        <v>0</v>
      </c>
      <c r="Q52" s="145">
        <f t="shared" si="3"/>
        <v>66362</v>
      </c>
      <c r="R52" s="145">
        <f t="shared" si="4"/>
        <v>34342.74</v>
      </c>
      <c r="S52" s="147">
        <f>R52*100/'CD Ratio_3(i)'!F52</f>
        <v>43.594217689665406</v>
      </c>
    </row>
    <row r="53" spans="1:19" ht="13.5" customHeight="1" x14ac:dyDescent="0.3">
      <c r="A53" s="144">
        <v>43</v>
      </c>
      <c r="B53" s="145" t="s">
        <v>54</v>
      </c>
      <c r="C53" s="145">
        <v>35841</v>
      </c>
      <c r="D53" s="145">
        <v>11827.709999999997</v>
      </c>
      <c r="E53" s="145">
        <f>SCST_OS_22!C53+SCST_OS_22!E53</f>
        <v>28607</v>
      </c>
      <c r="F53" s="145">
        <f>SCST_OS_22!D53+SCST_OS_22!F53</f>
        <v>11039.36</v>
      </c>
      <c r="G53" s="145">
        <v>0</v>
      </c>
      <c r="H53" s="145">
        <v>0</v>
      </c>
      <c r="I53" s="145">
        <f>Minority_OS_20!O53</f>
        <v>3214</v>
      </c>
      <c r="J53" s="145">
        <f>Minority_OS_20!P53</f>
        <v>2653.0099999999993</v>
      </c>
      <c r="K53" s="145">
        <v>0</v>
      </c>
      <c r="L53" s="145">
        <v>0</v>
      </c>
      <c r="M53" s="145">
        <v>0</v>
      </c>
      <c r="N53" s="145">
        <v>0</v>
      </c>
      <c r="O53" s="145">
        <v>0</v>
      </c>
      <c r="P53" s="145">
        <v>0</v>
      </c>
      <c r="Q53" s="145">
        <f t="shared" si="3"/>
        <v>67662</v>
      </c>
      <c r="R53" s="145">
        <f t="shared" si="4"/>
        <v>25520.079999999998</v>
      </c>
      <c r="S53" s="147">
        <f>R53*100/'CD Ratio_3(i)'!F53</f>
        <v>56.110630820470298</v>
      </c>
    </row>
    <row r="54" spans="1:19" s="246" customFormat="1" ht="13.5" customHeight="1" x14ac:dyDescent="0.3">
      <c r="A54" s="151"/>
      <c r="B54" s="156" t="s">
        <v>55</v>
      </c>
      <c r="C54" s="156">
        <f>SUM(C46:C53)</f>
        <v>633006</v>
      </c>
      <c r="D54" s="156">
        <f t="shared" ref="D54:R54" si="9">SUM(D46:D53)</f>
        <v>335412.68</v>
      </c>
      <c r="E54" s="156">
        <f>SCST_OS_22!C54+SCST_OS_22!E54</f>
        <v>344894</v>
      </c>
      <c r="F54" s="156">
        <f>SCST_OS_22!D54+SCST_OS_22!F54</f>
        <v>202058.16</v>
      </c>
      <c r="G54" s="156">
        <f t="shared" si="9"/>
        <v>114</v>
      </c>
      <c r="H54" s="156">
        <f t="shared" si="9"/>
        <v>51.32</v>
      </c>
      <c r="I54" s="156">
        <f>Minority_OS_20!O54</f>
        <v>90921</v>
      </c>
      <c r="J54" s="156">
        <f>Minority_OS_20!P54</f>
        <v>187197.73</v>
      </c>
      <c r="K54" s="156">
        <f t="shared" si="9"/>
        <v>0</v>
      </c>
      <c r="L54" s="156">
        <f t="shared" si="9"/>
        <v>0</v>
      </c>
      <c r="M54" s="156">
        <f t="shared" si="9"/>
        <v>0</v>
      </c>
      <c r="N54" s="156">
        <f t="shared" si="9"/>
        <v>0</v>
      </c>
      <c r="O54" s="156">
        <f t="shared" si="9"/>
        <v>36903</v>
      </c>
      <c r="P54" s="156">
        <f t="shared" si="9"/>
        <v>14936.68</v>
      </c>
      <c r="Q54" s="156">
        <f t="shared" si="9"/>
        <v>1105838</v>
      </c>
      <c r="R54" s="156">
        <f t="shared" si="9"/>
        <v>739656.57</v>
      </c>
      <c r="S54" s="271">
        <f>R54*100/'CD Ratio_3(i)'!F54</f>
        <v>30.504169121777167</v>
      </c>
    </row>
    <row r="55" spans="1:19" s="246" customFormat="1" ht="13.5" customHeight="1" x14ac:dyDescent="0.3">
      <c r="A55" s="156"/>
      <c r="B55" s="156" t="s">
        <v>5</v>
      </c>
      <c r="C55" s="156">
        <f>C54+C45+C43+C41</f>
        <v>6022091</v>
      </c>
      <c r="D55" s="156">
        <f>D54+D45+D43+D41</f>
        <v>7510680.0500000007</v>
      </c>
      <c r="E55" s="156">
        <f>SCST_OS_22!C55+SCST_OS_22!E55</f>
        <v>4816787</v>
      </c>
      <c r="F55" s="156">
        <f>SCST_OS_22!D55+SCST_OS_22!F55</f>
        <v>3481367</v>
      </c>
      <c r="G55" s="156">
        <f t="shared" ref="G55:R55" si="10">G54+G45+G43+G41</f>
        <v>158980</v>
      </c>
      <c r="H55" s="156">
        <f t="shared" si="10"/>
        <v>368205.45999999996</v>
      </c>
      <c r="I55" s="156">
        <f>Minority_OS_20!O55</f>
        <v>842700</v>
      </c>
      <c r="J55" s="156">
        <f>Minority_OS_20!P55</f>
        <v>2244635.2799999998</v>
      </c>
      <c r="K55" s="156">
        <f t="shared" si="10"/>
        <v>64363</v>
      </c>
      <c r="L55" s="156">
        <f t="shared" si="10"/>
        <v>209.79000000000013</v>
      </c>
      <c r="M55" s="156">
        <f t="shared" si="10"/>
        <v>1871</v>
      </c>
      <c r="N55" s="156">
        <f t="shared" si="10"/>
        <v>1860.9299999999996</v>
      </c>
      <c r="O55" s="156">
        <f t="shared" si="10"/>
        <v>677308</v>
      </c>
      <c r="P55" s="156">
        <f t="shared" si="10"/>
        <v>641518.3600000001</v>
      </c>
      <c r="Q55" s="156">
        <f t="shared" si="10"/>
        <v>13209653</v>
      </c>
      <c r="R55" s="156">
        <f t="shared" si="10"/>
        <v>13951891.980000002</v>
      </c>
      <c r="S55" s="271">
        <f>R55*100/'CD Ratio_3(i)'!F57</f>
        <v>20.95063616315397</v>
      </c>
    </row>
    <row r="56" spans="1:19" ht="13.5" customHeight="1" x14ac:dyDescent="0.3">
      <c r="A56" s="91"/>
      <c r="B56" s="91"/>
      <c r="C56" s="128"/>
      <c r="D56" s="128"/>
      <c r="E56" s="128"/>
      <c r="F56" s="128"/>
      <c r="G56" s="128"/>
      <c r="H56" s="128"/>
      <c r="I56" s="128" t="s">
        <v>1078</v>
      </c>
      <c r="J56" s="128"/>
      <c r="K56" s="128"/>
      <c r="L56" s="128"/>
      <c r="M56" s="128"/>
      <c r="N56" s="128"/>
      <c r="O56" s="128"/>
      <c r="P56" s="128"/>
      <c r="Q56" s="128"/>
      <c r="R56" s="128"/>
      <c r="S56" s="342"/>
    </row>
    <row r="57" spans="1:19" ht="13.5" customHeight="1" x14ac:dyDescent="0.3">
      <c r="A57" s="91"/>
      <c r="B57" s="91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7"/>
    </row>
    <row r="58" spans="1:19" ht="13.5" customHeight="1" x14ac:dyDescent="0.3">
      <c r="A58" s="91"/>
      <c r="B58" s="91"/>
      <c r="C58" s="130"/>
      <c r="D58" s="130"/>
      <c r="E58" s="130"/>
      <c r="F58" s="130"/>
      <c r="G58" s="130"/>
      <c r="H58" s="137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7"/>
    </row>
    <row r="59" spans="1:19" ht="13.5" customHeight="1" x14ac:dyDescent="0.3">
      <c r="A59" s="91"/>
      <c r="B59" s="91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7"/>
    </row>
    <row r="60" spans="1:19" ht="13.5" customHeight="1" x14ac:dyDescent="0.3">
      <c r="A60" s="91"/>
      <c r="B60" s="91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7"/>
    </row>
    <row r="61" spans="1:19" ht="13.5" customHeight="1" x14ac:dyDescent="0.3">
      <c r="A61" s="91"/>
      <c r="B61" s="91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7"/>
    </row>
    <row r="62" spans="1:19" ht="13.5" customHeight="1" x14ac:dyDescent="0.3">
      <c r="A62" s="91"/>
      <c r="B62" s="91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7"/>
    </row>
    <row r="63" spans="1:19" ht="13.5" customHeight="1" x14ac:dyDescent="0.3">
      <c r="A63" s="91"/>
      <c r="B63" s="9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7"/>
    </row>
    <row r="64" spans="1:19" ht="13.5" customHeight="1" x14ac:dyDescent="0.3">
      <c r="A64" s="91"/>
      <c r="B64" s="9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7"/>
    </row>
    <row r="65" spans="1:19" ht="13.5" customHeight="1" x14ac:dyDescent="0.3">
      <c r="A65" s="91"/>
      <c r="B65" s="91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7"/>
    </row>
    <row r="66" spans="1:19" ht="13.5" customHeight="1" x14ac:dyDescent="0.3">
      <c r="A66" s="91"/>
      <c r="B66" s="91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7"/>
    </row>
    <row r="67" spans="1:19" ht="13.5" customHeight="1" x14ac:dyDescent="0.3">
      <c r="A67" s="91"/>
      <c r="B67" s="91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7"/>
    </row>
    <row r="68" spans="1:19" ht="13.5" customHeight="1" x14ac:dyDescent="0.3">
      <c r="A68" s="91"/>
      <c r="B68" s="91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7"/>
    </row>
    <row r="69" spans="1:19" ht="13.5" customHeight="1" x14ac:dyDescent="0.3">
      <c r="A69" s="91"/>
      <c r="B69" s="91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7"/>
    </row>
    <row r="70" spans="1:19" ht="13.5" customHeight="1" x14ac:dyDescent="0.3">
      <c r="A70" s="91"/>
      <c r="B70" s="91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7"/>
    </row>
    <row r="71" spans="1:19" ht="13.5" customHeight="1" x14ac:dyDescent="0.3">
      <c r="A71" s="91"/>
      <c r="B71" s="91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7"/>
    </row>
    <row r="72" spans="1:19" ht="13.5" customHeight="1" x14ac:dyDescent="0.3">
      <c r="A72" s="91"/>
      <c r="B72" s="91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7"/>
    </row>
    <row r="73" spans="1:19" ht="13.5" customHeight="1" x14ac:dyDescent="0.3">
      <c r="A73" s="91"/>
      <c r="B73" s="91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7"/>
    </row>
    <row r="74" spans="1:19" ht="13.5" customHeight="1" x14ac:dyDescent="0.3">
      <c r="A74" s="91"/>
      <c r="B74" s="91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7"/>
    </row>
    <row r="75" spans="1:19" ht="13.5" customHeight="1" x14ac:dyDescent="0.3">
      <c r="A75" s="91"/>
      <c r="B75" s="91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7"/>
    </row>
    <row r="76" spans="1:19" ht="13.5" customHeight="1" x14ac:dyDescent="0.3">
      <c r="A76" s="91"/>
      <c r="B76" s="91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7"/>
    </row>
    <row r="77" spans="1:19" ht="13.5" customHeight="1" x14ac:dyDescent="0.3">
      <c r="A77" s="91"/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7"/>
    </row>
    <row r="78" spans="1:19" ht="13.5" customHeight="1" x14ac:dyDescent="0.3">
      <c r="A78" s="91"/>
      <c r="B78" s="91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7"/>
    </row>
    <row r="79" spans="1:19" ht="13.5" customHeight="1" x14ac:dyDescent="0.3">
      <c r="A79" s="91"/>
      <c r="B79" s="91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7"/>
    </row>
    <row r="80" spans="1:19" ht="13.5" customHeight="1" x14ac:dyDescent="0.3">
      <c r="A80" s="91"/>
      <c r="B80" s="91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7"/>
    </row>
    <row r="81" spans="1:19" ht="13.5" customHeight="1" x14ac:dyDescent="0.3">
      <c r="A81" s="91"/>
      <c r="B81" s="91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7"/>
    </row>
    <row r="82" spans="1:19" ht="13.5" customHeight="1" x14ac:dyDescent="0.3">
      <c r="A82" s="91"/>
      <c r="B82" s="91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7"/>
    </row>
    <row r="83" spans="1:19" ht="13.5" customHeight="1" x14ac:dyDescent="0.3">
      <c r="A83" s="91"/>
      <c r="B83" s="91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7"/>
    </row>
    <row r="84" spans="1:19" ht="13.5" customHeight="1" x14ac:dyDescent="0.3">
      <c r="A84" s="91"/>
      <c r="B84" s="91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7"/>
    </row>
    <row r="85" spans="1:19" ht="13.5" customHeight="1" x14ac:dyDescent="0.3">
      <c r="A85" s="91"/>
      <c r="B85" s="91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7"/>
    </row>
    <row r="86" spans="1:19" ht="13.5" customHeight="1" x14ac:dyDescent="0.3">
      <c r="A86" s="91"/>
      <c r="B86" s="91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7"/>
    </row>
    <row r="87" spans="1:19" ht="13.5" customHeight="1" x14ac:dyDescent="0.3">
      <c r="A87" s="91"/>
      <c r="B87" s="91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7"/>
    </row>
    <row r="88" spans="1:19" ht="13.5" customHeight="1" x14ac:dyDescent="0.3">
      <c r="A88" s="91"/>
      <c r="B88" s="91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7"/>
    </row>
    <row r="89" spans="1:19" ht="13.5" customHeight="1" x14ac:dyDescent="0.3">
      <c r="A89" s="91"/>
      <c r="B89" s="91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7"/>
    </row>
    <row r="90" spans="1:19" ht="13.5" customHeight="1" x14ac:dyDescent="0.3">
      <c r="A90" s="91"/>
      <c r="B90" s="91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7"/>
    </row>
    <row r="91" spans="1:19" ht="13.5" customHeight="1" x14ac:dyDescent="0.3">
      <c r="A91" s="91"/>
      <c r="B91" s="91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7"/>
    </row>
  </sheetData>
  <mergeCells count="12">
    <mergeCell ref="A1:S1"/>
    <mergeCell ref="A3:A5"/>
    <mergeCell ref="B3:B5"/>
    <mergeCell ref="C4:D4"/>
    <mergeCell ref="E4:F4"/>
    <mergeCell ref="O4:P4"/>
    <mergeCell ref="Q4:R4"/>
    <mergeCell ref="G4:H4"/>
    <mergeCell ref="I4:J4"/>
    <mergeCell ref="K4:L4"/>
    <mergeCell ref="M4:N4"/>
    <mergeCell ref="C3:S3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87"/>
  <sheetViews>
    <sheetView view="pageBreakPreview" zoomScaleNormal="100" zoomScaleSheetLayoutView="100" workbookViewId="0">
      <pane xSplit="2" ySplit="5" topLeftCell="C49" activePane="bottomRight" state="frozen"/>
      <selection pane="topRight" activeCell="C1" sqref="C1"/>
      <selection pane="bottomLeft" activeCell="A6" sqref="A6"/>
      <selection pane="bottomRight" activeCell="J60" sqref="J60"/>
    </sheetView>
  </sheetViews>
  <sheetFormatPr defaultColWidth="14.296875" defaultRowHeight="15" customHeight="1" x14ac:dyDescent="0.3"/>
  <cols>
    <col min="1" max="1" width="4.3984375" style="83" customWidth="1"/>
    <col min="2" max="2" width="23.09765625" style="83" customWidth="1"/>
    <col min="3" max="3" width="7.3984375" style="83" customWidth="1"/>
    <col min="4" max="4" width="7.09765625" style="83" customWidth="1"/>
    <col min="5" max="5" width="7.3984375" style="83" customWidth="1"/>
    <col min="6" max="6" width="8" style="83" customWidth="1"/>
    <col min="7" max="7" width="7.796875" style="83" customWidth="1"/>
    <col min="8" max="8" width="9" style="83" customWidth="1"/>
    <col min="9" max="10" width="8.59765625" style="83" customWidth="1"/>
    <col min="11" max="11" width="12.59765625" style="83" customWidth="1"/>
    <col min="12" max="12" width="9.8984375" style="83" customWidth="1"/>
    <col min="13" max="13" width="12.69921875" style="83" customWidth="1"/>
    <col min="14" max="14" width="9.8984375" style="83" customWidth="1"/>
    <col min="15" max="16384" width="14.296875" style="83"/>
  </cols>
  <sheetData>
    <row r="1" spans="1:14" ht="13.5" customHeight="1" x14ac:dyDescent="0.3">
      <c r="A1" s="485" t="s">
        <v>1055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1:14" ht="13.5" customHeight="1" x14ac:dyDescent="0.3">
      <c r="A2" s="492" t="s">
        <v>0</v>
      </c>
      <c r="B2" s="492" t="s">
        <v>76</v>
      </c>
      <c r="C2" s="482" t="s">
        <v>964</v>
      </c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13.5" customHeight="1" x14ac:dyDescent="0.3">
      <c r="A3" s="493"/>
      <c r="B3" s="493"/>
      <c r="C3" s="488" t="s">
        <v>113</v>
      </c>
      <c r="D3" s="489"/>
      <c r="E3" s="488" t="s">
        <v>97</v>
      </c>
      <c r="F3" s="489"/>
      <c r="G3" s="488" t="s">
        <v>98</v>
      </c>
      <c r="H3" s="489"/>
      <c r="I3" s="488" t="s">
        <v>114</v>
      </c>
      <c r="J3" s="489"/>
      <c r="K3" s="488" t="s">
        <v>101</v>
      </c>
      <c r="L3" s="489"/>
      <c r="M3" s="488" t="s">
        <v>115</v>
      </c>
      <c r="N3" s="489"/>
    </row>
    <row r="4" spans="1:14" ht="13.5" customHeight="1" x14ac:dyDescent="0.3">
      <c r="A4" s="493"/>
      <c r="B4" s="493"/>
      <c r="C4" s="490"/>
      <c r="D4" s="491"/>
      <c r="E4" s="490"/>
      <c r="F4" s="491"/>
      <c r="G4" s="490"/>
      <c r="H4" s="491"/>
      <c r="I4" s="490"/>
      <c r="J4" s="491"/>
      <c r="K4" s="490"/>
      <c r="L4" s="491"/>
      <c r="M4" s="490"/>
      <c r="N4" s="491"/>
    </row>
    <row r="5" spans="1:14" ht="13.5" customHeight="1" x14ac:dyDescent="0.3">
      <c r="A5" s="494"/>
      <c r="B5" s="494"/>
      <c r="C5" s="151" t="s">
        <v>91</v>
      </c>
      <c r="D5" s="151" t="s">
        <v>92</v>
      </c>
      <c r="E5" s="151" t="s">
        <v>91</v>
      </c>
      <c r="F5" s="151" t="s">
        <v>92</v>
      </c>
      <c r="G5" s="151" t="s">
        <v>91</v>
      </c>
      <c r="H5" s="151" t="s">
        <v>92</v>
      </c>
      <c r="I5" s="151" t="s">
        <v>91</v>
      </c>
      <c r="J5" s="151" t="s">
        <v>92</v>
      </c>
      <c r="K5" s="151" t="s">
        <v>91</v>
      </c>
      <c r="L5" s="151" t="s">
        <v>92</v>
      </c>
      <c r="M5" s="151" t="s">
        <v>91</v>
      </c>
      <c r="N5" s="151" t="s">
        <v>92</v>
      </c>
    </row>
    <row r="6" spans="1:14" ht="13.5" customHeight="1" x14ac:dyDescent="0.3">
      <c r="A6" s="152">
        <v>1</v>
      </c>
      <c r="B6" s="153" t="s">
        <v>6</v>
      </c>
      <c r="C6" s="153">
        <v>733</v>
      </c>
      <c r="D6" s="153">
        <v>11194.980000000001</v>
      </c>
      <c r="E6" s="153">
        <v>482</v>
      </c>
      <c r="F6" s="153">
        <v>16111.59</v>
      </c>
      <c r="G6" s="153">
        <v>10750</v>
      </c>
      <c r="H6" s="153">
        <v>269655.97000000003</v>
      </c>
      <c r="I6" s="153">
        <v>52847</v>
      </c>
      <c r="J6" s="153">
        <v>118213.99000000006</v>
      </c>
      <c r="K6" s="153">
        <v>56471</v>
      </c>
      <c r="L6" s="153">
        <v>640533.64999999956</v>
      </c>
      <c r="M6" s="153">
        <f t="shared" ref="M6:N21" si="0">C6+E6+G6+I6+K6</f>
        <v>121283</v>
      </c>
      <c r="N6" s="153">
        <f t="shared" si="0"/>
        <v>1055710.1799999997</v>
      </c>
    </row>
    <row r="7" spans="1:14" ht="13.5" customHeight="1" x14ac:dyDescent="0.3">
      <c r="A7" s="152">
        <v>2</v>
      </c>
      <c r="B7" s="153" t="s">
        <v>7</v>
      </c>
      <c r="C7" s="153">
        <v>0</v>
      </c>
      <c r="D7" s="153">
        <v>0</v>
      </c>
      <c r="E7" s="153">
        <v>142</v>
      </c>
      <c r="F7" s="153">
        <v>4561.6500000000005</v>
      </c>
      <c r="G7" s="153">
        <v>1989</v>
      </c>
      <c r="H7" s="153">
        <v>103752.80000000008</v>
      </c>
      <c r="I7" s="153">
        <v>36362</v>
      </c>
      <c r="J7" s="153">
        <v>137005.64000000001</v>
      </c>
      <c r="K7" s="153">
        <v>117978</v>
      </c>
      <c r="L7" s="153">
        <v>1274797.9799999995</v>
      </c>
      <c r="M7" s="153">
        <f t="shared" si="0"/>
        <v>156471</v>
      </c>
      <c r="N7" s="153">
        <f t="shared" si="0"/>
        <v>1520118.0699999996</v>
      </c>
    </row>
    <row r="8" spans="1:14" ht="13.5" customHeight="1" x14ac:dyDescent="0.3">
      <c r="A8" s="152">
        <v>3</v>
      </c>
      <c r="B8" s="153" t="s">
        <v>8</v>
      </c>
      <c r="C8" s="153">
        <v>0</v>
      </c>
      <c r="D8" s="153">
        <v>0</v>
      </c>
      <c r="E8" s="153">
        <v>143</v>
      </c>
      <c r="F8" s="153">
        <v>5200.04</v>
      </c>
      <c r="G8" s="153">
        <v>3172</v>
      </c>
      <c r="H8" s="153">
        <v>112135.54</v>
      </c>
      <c r="I8" s="153">
        <v>34987</v>
      </c>
      <c r="J8" s="153">
        <v>183476.31000000006</v>
      </c>
      <c r="K8" s="153">
        <v>67</v>
      </c>
      <c r="L8" s="153">
        <f>1+57832.12</f>
        <v>57833.120000000003</v>
      </c>
      <c r="M8" s="153">
        <f t="shared" si="0"/>
        <v>38369</v>
      </c>
      <c r="N8" s="153">
        <f t="shared" si="0"/>
        <v>358645.01</v>
      </c>
    </row>
    <row r="9" spans="1:14" ht="13.5" customHeight="1" x14ac:dyDescent="0.3">
      <c r="A9" s="152">
        <v>4</v>
      </c>
      <c r="B9" s="153" t="s">
        <v>9</v>
      </c>
      <c r="C9" s="153">
        <v>160</v>
      </c>
      <c r="D9" s="153">
        <v>56947.119999999995</v>
      </c>
      <c r="E9" s="153">
        <v>265</v>
      </c>
      <c r="F9" s="153">
        <v>8014.2</v>
      </c>
      <c r="G9" s="153">
        <v>3005</v>
      </c>
      <c r="H9" s="153">
        <v>89715.85000000002</v>
      </c>
      <c r="I9" s="153">
        <v>59425</v>
      </c>
      <c r="J9" s="153">
        <v>164284.88</v>
      </c>
      <c r="K9" s="153">
        <v>30346</v>
      </c>
      <c r="L9" s="153">
        <v>1176500.6700000004</v>
      </c>
      <c r="M9" s="153">
        <f t="shared" si="0"/>
        <v>93201</v>
      </c>
      <c r="N9" s="153">
        <f t="shared" si="0"/>
        <v>1495462.7200000004</v>
      </c>
    </row>
    <row r="10" spans="1:14" ht="13.5" customHeight="1" x14ac:dyDescent="0.3">
      <c r="A10" s="152">
        <v>5</v>
      </c>
      <c r="B10" s="153" t="s">
        <v>10</v>
      </c>
      <c r="C10" s="153">
        <v>0</v>
      </c>
      <c r="D10" s="153">
        <v>0</v>
      </c>
      <c r="E10" s="153">
        <v>67</v>
      </c>
      <c r="F10" s="153">
        <v>1182.71</v>
      </c>
      <c r="G10" s="153">
        <v>309</v>
      </c>
      <c r="H10" s="153">
        <v>5543.1800000000012</v>
      </c>
      <c r="I10" s="153">
        <v>61442</v>
      </c>
      <c r="J10" s="153">
        <v>405305.9499999999</v>
      </c>
      <c r="K10" s="153">
        <v>36881</v>
      </c>
      <c r="L10" s="153">
        <v>412002.3699999997</v>
      </c>
      <c r="M10" s="153">
        <f t="shared" si="0"/>
        <v>98699</v>
      </c>
      <c r="N10" s="153">
        <f t="shared" si="0"/>
        <v>824034.20999999961</v>
      </c>
    </row>
    <row r="11" spans="1:14" ht="13.5" customHeight="1" x14ac:dyDescent="0.3">
      <c r="A11" s="154">
        <v>6</v>
      </c>
      <c r="B11" s="155" t="s">
        <v>11</v>
      </c>
      <c r="C11" s="155">
        <v>289</v>
      </c>
      <c r="D11" s="155">
        <v>11657.320000000002</v>
      </c>
      <c r="E11" s="155">
        <v>127</v>
      </c>
      <c r="F11" s="155">
        <v>3617.8799999999997</v>
      </c>
      <c r="G11" s="155">
        <v>4424</v>
      </c>
      <c r="H11" s="155">
        <v>99599.74</v>
      </c>
      <c r="I11" s="155">
        <v>34465</v>
      </c>
      <c r="J11" s="155">
        <v>157471.97999999992</v>
      </c>
      <c r="K11" s="155">
        <v>3500</v>
      </c>
      <c r="L11" s="155">
        <v>512682.14000000019</v>
      </c>
      <c r="M11" s="153">
        <f t="shared" si="0"/>
        <v>42805</v>
      </c>
      <c r="N11" s="153">
        <f t="shared" si="0"/>
        <v>785029.06</v>
      </c>
    </row>
    <row r="12" spans="1:14" ht="13.5" customHeight="1" x14ac:dyDescent="0.3">
      <c r="A12" s="152">
        <v>7</v>
      </c>
      <c r="B12" s="153" t="s">
        <v>12</v>
      </c>
      <c r="C12" s="153">
        <v>106</v>
      </c>
      <c r="D12" s="153">
        <v>763.38000000000011</v>
      </c>
      <c r="E12" s="153">
        <v>21</v>
      </c>
      <c r="F12" s="153">
        <v>380.69</v>
      </c>
      <c r="G12" s="153">
        <v>1107</v>
      </c>
      <c r="H12" s="153">
        <v>26287.190000000006</v>
      </c>
      <c r="I12" s="153">
        <v>1046</v>
      </c>
      <c r="J12" s="153">
        <v>3511.8100000000004</v>
      </c>
      <c r="K12" s="153">
        <v>18771</v>
      </c>
      <c r="L12" s="153">
        <f>-253+343301.45</f>
        <v>343048.45</v>
      </c>
      <c r="M12" s="153">
        <f t="shared" si="0"/>
        <v>21051</v>
      </c>
      <c r="N12" s="153">
        <f t="shared" si="0"/>
        <v>373991.52</v>
      </c>
    </row>
    <row r="13" spans="1:14" ht="13.5" customHeight="1" x14ac:dyDescent="0.3">
      <c r="A13" s="152">
        <v>8</v>
      </c>
      <c r="B13" s="153" t="s">
        <v>967</v>
      </c>
      <c r="C13" s="153">
        <v>0</v>
      </c>
      <c r="D13" s="153">
        <v>0</v>
      </c>
      <c r="E13" s="153">
        <v>25</v>
      </c>
      <c r="F13" s="153">
        <v>511.64000000000004</v>
      </c>
      <c r="G13" s="153">
        <v>289</v>
      </c>
      <c r="H13" s="153">
        <v>6672.06</v>
      </c>
      <c r="I13" s="153">
        <v>438</v>
      </c>
      <c r="J13" s="153">
        <v>832.99000000000012</v>
      </c>
      <c r="K13" s="153">
        <v>4476</v>
      </c>
      <c r="L13" s="153">
        <v>36202.280000000006</v>
      </c>
      <c r="M13" s="153">
        <f t="shared" si="0"/>
        <v>5228</v>
      </c>
      <c r="N13" s="153">
        <f t="shared" si="0"/>
        <v>44218.970000000008</v>
      </c>
    </row>
    <row r="14" spans="1:14" ht="13.5" customHeight="1" x14ac:dyDescent="0.3">
      <c r="A14" s="152">
        <v>9</v>
      </c>
      <c r="B14" s="153" t="s">
        <v>13</v>
      </c>
      <c r="C14" s="153">
        <v>232</v>
      </c>
      <c r="D14" s="153">
        <v>167365.00000000003</v>
      </c>
      <c r="E14" s="153">
        <v>412</v>
      </c>
      <c r="F14" s="153">
        <v>13453.35</v>
      </c>
      <c r="G14" s="153">
        <v>8578</v>
      </c>
      <c r="H14" s="153">
        <v>231093.30000000008</v>
      </c>
      <c r="I14" s="153">
        <v>15519</v>
      </c>
      <c r="J14" s="153">
        <v>53654.11</v>
      </c>
      <c r="K14" s="153">
        <v>57140</v>
      </c>
      <c r="L14" s="153">
        <f>3+1703628.28</f>
        <v>1703631.28</v>
      </c>
      <c r="M14" s="153">
        <f t="shared" si="0"/>
        <v>81881</v>
      </c>
      <c r="N14" s="153">
        <f t="shared" si="0"/>
        <v>2169197.04</v>
      </c>
    </row>
    <row r="15" spans="1:14" ht="13.5" customHeight="1" x14ac:dyDescent="0.3">
      <c r="A15" s="152">
        <v>10</v>
      </c>
      <c r="B15" s="153" t="s">
        <v>14</v>
      </c>
      <c r="C15" s="153">
        <v>90</v>
      </c>
      <c r="D15" s="153">
        <v>1855.9099999999994</v>
      </c>
      <c r="E15" s="153">
        <v>2772</v>
      </c>
      <c r="F15" s="153">
        <v>65838.98000000004</v>
      </c>
      <c r="G15" s="153">
        <v>127035</v>
      </c>
      <c r="H15" s="153">
        <v>1609966.5799999989</v>
      </c>
      <c r="I15" s="153">
        <v>89829</v>
      </c>
      <c r="J15" s="153">
        <v>94620.809999999925</v>
      </c>
      <c r="K15" s="153">
        <v>1309437</v>
      </c>
      <c r="L15" s="153">
        <v>5690435.2699999996</v>
      </c>
      <c r="M15" s="153">
        <f t="shared" si="0"/>
        <v>1529163</v>
      </c>
      <c r="N15" s="153">
        <f t="shared" si="0"/>
        <v>7462717.5499999989</v>
      </c>
    </row>
    <row r="16" spans="1:14" ht="13.5" customHeight="1" x14ac:dyDescent="0.3">
      <c r="A16" s="152">
        <v>11</v>
      </c>
      <c r="B16" s="153" t="s">
        <v>15</v>
      </c>
      <c r="C16" s="153">
        <v>0</v>
      </c>
      <c r="D16" s="153">
        <v>0</v>
      </c>
      <c r="E16" s="153">
        <v>18</v>
      </c>
      <c r="F16" s="153">
        <v>319.24</v>
      </c>
      <c r="G16" s="153">
        <v>2947</v>
      </c>
      <c r="H16" s="153">
        <v>104131.21999999994</v>
      </c>
      <c r="I16" s="153">
        <v>596</v>
      </c>
      <c r="J16" s="153">
        <v>653</v>
      </c>
      <c r="K16" s="153">
        <v>17814</v>
      </c>
      <c r="L16" s="153">
        <v>370560.62000000023</v>
      </c>
      <c r="M16" s="153">
        <f t="shared" si="0"/>
        <v>21375</v>
      </c>
      <c r="N16" s="153">
        <f t="shared" si="0"/>
        <v>475664.08000000019</v>
      </c>
    </row>
    <row r="17" spans="1:14" ht="13.5" customHeight="1" x14ac:dyDescent="0.3">
      <c r="A17" s="152">
        <v>12</v>
      </c>
      <c r="B17" s="153" t="s">
        <v>16</v>
      </c>
      <c r="C17" s="153">
        <v>99</v>
      </c>
      <c r="D17" s="153">
        <v>22775.490000000005</v>
      </c>
      <c r="E17" s="153">
        <v>971</v>
      </c>
      <c r="F17" s="153">
        <v>24811.13</v>
      </c>
      <c r="G17" s="153">
        <v>9243</v>
      </c>
      <c r="H17" s="153">
        <v>164705.38999999993</v>
      </c>
      <c r="I17" s="153">
        <v>53902</v>
      </c>
      <c r="J17" s="153">
        <v>318836.38000000012</v>
      </c>
      <c r="K17" s="153">
        <v>63280</v>
      </c>
      <c r="L17" s="153">
        <v>402167.30000000016</v>
      </c>
      <c r="M17" s="153">
        <f t="shared" si="0"/>
        <v>127495</v>
      </c>
      <c r="N17" s="153">
        <f t="shared" si="0"/>
        <v>933295.69000000029</v>
      </c>
    </row>
    <row r="18" spans="1:14" ht="13.5" customHeight="1" x14ac:dyDescent="0.3">
      <c r="A18" s="151"/>
      <c r="B18" s="156" t="s">
        <v>17</v>
      </c>
      <c r="C18" s="156">
        <f t="shared" ref="C18:N18" si="1">SUM(C6:C17)</f>
        <v>1709</v>
      </c>
      <c r="D18" s="156">
        <f t="shared" si="1"/>
        <v>272559.20000000007</v>
      </c>
      <c r="E18" s="156">
        <f t="shared" si="1"/>
        <v>5445</v>
      </c>
      <c r="F18" s="156">
        <f t="shared" si="1"/>
        <v>144003.10000000003</v>
      </c>
      <c r="G18" s="156">
        <f t="shared" si="1"/>
        <v>172848</v>
      </c>
      <c r="H18" s="156">
        <f t="shared" si="1"/>
        <v>2823258.8199999989</v>
      </c>
      <c r="I18" s="156">
        <f t="shared" si="1"/>
        <v>440858</v>
      </c>
      <c r="J18" s="156">
        <f t="shared" si="1"/>
        <v>1637867.85</v>
      </c>
      <c r="K18" s="156">
        <f t="shared" si="1"/>
        <v>1716161</v>
      </c>
      <c r="L18" s="156">
        <f t="shared" si="1"/>
        <v>12620395.130000001</v>
      </c>
      <c r="M18" s="156">
        <f t="shared" si="1"/>
        <v>2337021</v>
      </c>
      <c r="N18" s="156">
        <f t="shared" si="1"/>
        <v>17498084.099999998</v>
      </c>
    </row>
    <row r="19" spans="1:14" ht="13.5" customHeight="1" x14ac:dyDescent="0.3">
      <c r="A19" s="152">
        <v>13</v>
      </c>
      <c r="B19" s="153" t="s">
        <v>18</v>
      </c>
      <c r="C19" s="153">
        <v>2</v>
      </c>
      <c r="D19" s="153">
        <v>19.38</v>
      </c>
      <c r="E19" s="153">
        <v>375</v>
      </c>
      <c r="F19" s="153">
        <v>11297.539999999997</v>
      </c>
      <c r="G19" s="153">
        <v>4702</v>
      </c>
      <c r="H19" s="153">
        <v>150443.05999999997</v>
      </c>
      <c r="I19" s="153">
        <v>302063</v>
      </c>
      <c r="J19" s="153">
        <v>175497.52999999994</v>
      </c>
      <c r="K19" s="153">
        <v>151334</v>
      </c>
      <c r="L19" s="153">
        <v>947360.2200000002</v>
      </c>
      <c r="M19" s="153">
        <f t="shared" si="0"/>
        <v>458476</v>
      </c>
      <c r="N19" s="153">
        <f t="shared" si="0"/>
        <v>1284617.73</v>
      </c>
    </row>
    <row r="20" spans="1:14" ht="13.5" customHeight="1" x14ac:dyDescent="0.3">
      <c r="A20" s="152">
        <v>14</v>
      </c>
      <c r="B20" s="153" t="s">
        <v>19</v>
      </c>
      <c r="C20" s="153">
        <v>0</v>
      </c>
      <c r="D20" s="153">
        <v>0</v>
      </c>
      <c r="E20" s="153">
        <v>0</v>
      </c>
      <c r="F20" s="153">
        <v>0</v>
      </c>
      <c r="G20" s="153">
        <v>9337</v>
      </c>
      <c r="H20" s="153">
        <v>126608.65000000004</v>
      </c>
      <c r="I20" s="153">
        <v>16580</v>
      </c>
      <c r="J20" s="153">
        <v>138747.09999999995</v>
      </c>
      <c r="K20" s="153">
        <v>91081</v>
      </c>
      <c r="L20" s="153">
        <v>104081.53999999998</v>
      </c>
      <c r="M20" s="153">
        <f t="shared" si="0"/>
        <v>116998</v>
      </c>
      <c r="N20" s="153">
        <f t="shared" si="0"/>
        <v>369437.29</v>
      </c>
    </row>
    <row r="21" spans="1:14" ht="13.5" customHeight="1" x14ac:dyDescent="0.3">
      <c r="A21" s="152">
        <v>15</v>
      </c>
      <c r="B21" s="153" t="s">
        <v>20</v>
      </c>
      <c r="C21" s="153">
        <v>0</v>
      </c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53">
        <v>645</v>
      </c>
      <c r="J21" s="153">
        <v>2268.73</v>
      </c>
      <c r="K21" s="153">
        <v>17</v>
      </c>
      <c r="L21" s="153">
        <f>5279+7129.54</f>
        <v>12408.54</v>
      </c>
      <c r="M21" s="153">
        <f t="shared" si="0"/>
        <v>662</v>
      </c>
      <c r="N21" s="153">
        <f t="shared" si="0"/>
        <v>14677.27</v>
      </c>
    </row>
    <row r="22" spans="1:14" ht="13.5" customHeight="1" x14ac:dyDescent="0.3">
      <c r="A22" s="152">
        <v>16</v>
      </c>
      <c r="B22" s="153" t="s">
        <v>21</v>
      </c>
      <c r="C22" s="153">
        <v>0</v>
      </c>
      <c r="D22" s="153">
        <v>0</v>
      </c>
      <c r="E22" s="153">
        <v>3</v>
      </c>
      <c r="F22" s="153">
        <v>171.14</v>
      </c>
      <c r="G22" s="153">
        <v>25</v>
      </c>
      <c r="H22" s="153">
        <v>1251.54</v>
      </c>
      <c r="I22" s="153">
        <v>282</v>
      </c>
      <c r="J22" s="153">
        <v>2081.0700000000002</v>
      </c>
      <c r="K22" s="153">
        <v>79</v>
      </c>
      <c r="L22" s="153">
        <f>8+2265.29</f>
        <v>2273.29</v>
      </c>
      <c r="M22" s="153">
        <f t="shared" ref="M22:N54" si="2">C22+E22+G22+I22+K22</f>
        <v>389</v>
      </c>
      <c r="N22" s="153">
        <f t="shared" si="2"/>
        <v>5777.04</v>
      </c>
    </row>
    <row r="23" spans="1:14" ht="13.5" customHeight="1" x14ac:dyDescent="0.3">
      <c r="A23" s="152">
        <v>17</v>
      </c>
      <c r="B23" s="153" t="s">
        <v>22</v>
      </c>
      <c r="C23" s="153">
        <v>171</v>
      </c>
      <c r="D23" s="153">
        <v>613.1</v>
      </c>
      <c r="E23" s="153">
        <v>30</v>
      </c>
      <c r="F23" s="153">
        <v>179.1</v>
      </c>
      <c r="G23" s="153">
        <v>1133</v>
      </c>
      <c r="H23" s="153">
        <v>25827.489999999994</v>
      </c>
      <c r="I23" s="153">
        <v>1</v>
      </c>
      <c r="J23" s="153">
        <v>0</v>
      </c>
      <c r="K23" s="153">
        <v>6564</v>
      </c>
      <c r="L23" s="153">
        <f>41398+45293.65</f>
        <v>86691.65</v>
      </c>
      <c r="M23" s="153">
        <f t="shared" si="2"/>
        <v>7899</v>
      </c>
      <c r="N23" s="153">
        <f t="shared" si="2"/>
        <v>113311.34</v>
      </c>
    </row>
    <row r="24" spans="1:14" ht="13.5" customHeight="1" x14ac:dyDescent="0.3">
      <c r="A24" s="152">
        <v>18</v>
      </c>
      <c r="B24" s="153" t="s">
        <v>23</v>
      </c>
      <c r="C24" s="153">
        <v>0</v>
      </c>
      <c r="D24" s="153">
        <v>0</v>
      </c>
      <c r="E24" s="153">
        <v>0</v>
      </c>
      <c r="F24" s="153">
        <v>0</v>
      </c>
      <c r="G24" s="153">
        <v>5</v>
      </c>
      <c r="H24" s="153">
        <v>34.53</v>
      </c>
      <c r="I24" s="153">
        <v>4</v>
      </c>
      <c r="J24" s="153">
        <v>8.41</v>
      </c>
      <c r="K24" s="153">
        <v>197</v>
      </c>
      <c r="L24" s="153">
        <f>1+594.13</f>
        <v>595.13</v>
      </c>
      <c r="M24" s="153">
        <f t="shared" si="2"/>
        <v>206</v>
      </c>
      <c r="N24" s="153">
        <f t="shared" si="2"/>
        <v>638.06999999999994</v>
      </c>
    </row>
    <row r="25" spans="1:14" ht="13.5" customHeight="1" x14ac:dyDescent="0.3">
      <c r="A25" s="152">
        <v>19</v>
      </c>
      <c r="B25" s="153" t="s">
        <v>24</v>
      </c>
      <c r="C25" s="153">
        <v>0</v>
      </c>
      <c r="D25" s="153">
        <v>0</v>
      </c>
      <c r="E25" s="153">
        <v>6</v>
      </c>
      <c r="F25" s="153">
        <v>96.32</v>
      </c>
      <c r="G25" s="153">
        <v>103</v>
      </c>
      <c r="H25" s="153">
        <v>4066.1299999999997</v>
      </c>
      <c r="I25" s="153">
        <v>652</v>
      </c>
      <c r="J25" s="153">
        <v>989.93</v>
      </c>
      <c r="K25" s="153">
        <v>7699</v>
      </c>
      <c r="L25" s="153">
        <f>4453+53017.41</f>
        <v>57470.41</v>
      </c>
      <c r="M25" s="153">
        <f t="shared" si="2"/>
        <v>8460</v>
      </c>
      <c r="N25" s="153">
        <f t="shared" si="2"/>
        <v>62622.79</v>
      </c>
    </row>
    <row r="26" spans="1:14" ht="13.5" customHeight="1" x14ac:dyDescent="0.3">
      <c r="A26" s="152">
        <v>20</v>
      </c>
      <c r="B26" s="153" t="s">
        <v>25</v>
      </c>
      <c r="C26" s="153">
        <v>10906</v>
      </c>
      <c r="D26" s="153">
        <v>189494.56999999992</v>
      </c>
      <c r="E26" s="153">
        <v>106</v>
      </c>
      <c r="F26" s="153">
        <v>296.56999999999988</v>
      </c>
      <c r="G26" s="153">
        <v>46492</v>
      </c>
      <c r="H26" s="153">
        <v>795156.6</v>
      </c>
      <c r="I26" s="153">
        <v>131776</v>
      </c>
      <c r="J26" s="153">
        <v>493933.16000000003</v>
      </c>
      <c r="K26" s="153">
        <v>1142628</v>
      </c>
      <c r="L26" s="153">
        <v>1519911.2700000009</v>
      </c>
      <c r="M26" s="153">
        <f t="shared" si="2"/>
        <v>1331908</v>
      </c>
      <c r="N26" s="153">
        <f t="shared" si="2"/>
        <v>2998792.1700000009</v>
      </c>
    </row>
    <row r="27" spans="1:14" ht="13.5" customHeight="1" x14ac:dyDescent="0.3">
      <c r="A27" s="152">
        <v>21</v>
      </c>
      <c r="B27" s="153" t="s">
        <v>26</v>
      </c>
      <c r="C27" s="153">
        <v>0</v>
      </c>
      <c r="D27" s="153">
        <v>0</v>
      </c>
      <c r="E27" s="153">
        <v>775</v>
      </c>
      <c r="F27" s="153">
        <v>25564.179999999997</v>
      </c>
      <c r="G27" s="153">
        <v>19384</v>
      </c>
      <c r="H27" s="153">
        <v>457909.88000000018</v>
      </c>
      <c r="I27" s="153">
        <v>50333</v>
      </c>
      <c r="J27" s="153">
        <v>238765.40000000008</v>
      </c>
      <c r="K27" s="153">
        <v>362665</v>
      </c>
      <c r="L27" s="153">
        <v>997591.00999999954</v>
      </c>
      <c r="M27" s="153">
        <f t="shared" si="2"/>
        <v>433157</v>
      </c>
      <c r="N27" s="153">
        <f t="shared" si="2"/>
        <v>1719830.4699999997</v>
      </c>
    </row>
    <row r="28" spans="1:14" ht="13.5" customHeight="1" x14ac:dyDescent="0.3">
      <c r="A28" s="152">
        <v>22</v>
      </c>
      <c r="B28" s="153" t="s">
        <v>27</v>
      </c>
      <c r="C28" s="153">
        <v>0</v>
      </c>
      <c r="D28" s="153">
        <v>0</v>
      </c>
      <c r="E28" s="153">
        <v>70</v>
      </c>
      <c r="F28" s="153">
        <v>2263.48</v>
      </c>
      <c r="G28" s="153">
        <v>2760</v>
      </c>
      <c r="H28" s="153">
        <v>91485.829999999987</v>
      </c>
      <c r="I28" s="153">
        <v>1426</v>
      </c>
      <c r="J28" s="153">
        <v>29355.919999999995</v>
      </c>
      <c r="K28" s="153">
        <v>30027</v>
      </c>
      <c r="L28" s="153">
        <v>215137.36</v>
      </c>
      <c r="M28" s="153">
        <f t="shared" si="2"/>
        <v>34283</v>
      </c>
      <c r="N28" s="153">
        <f t="shared" si="2"/>
        <v>338242.58999999997</v>
      </c>
    </row>
    <row r="29" spans="1:14" ht="13.5" customHeight="1" x14ac:dyDescent="0.3">
      <c r="A29" s="152">
        <v>23</v>
      </c>
      <c r="B29" s="153" t="s">
        <v>28</v>
      </c>
      <c r="C29" s="153">
        <v>102</v>
      </c>
      <c r="D29" s="153">
        <v>1548.43</v>
      </c>
      <c r="E29" s="153">
        <v>403</v>
      </c>
      <c r="F29" s="153">
        <v>13411.550000000001</v>
      </c>
      <c r="G29" s="153">
        <v>3074</v>
      </c>
      <c r="H29" s="153">
        <v>52025.840000000004</v>
      </c>
      <c r="I29" s="153">
        <v>85889</v>
      </c>
      <c r="J29" s="153">
        <v>88429.599999999977</v>
      </c>
      <c r="K29" s="153">
        <v>520706</v>
      </c>
      <c r="L29" s="153">
        <v>390971.7</v>
      </c>
      <c r="M29" s="153">
        <f t="shared" si="2"/>
        <v>610174</v>
      </c>
      <c r="N29" s="153">
        <f t="shared" si="2"/>
        <v>546387.12</v>
      </c>
    </row>
    <row r="30" spans="1:14" ht="13.5" customHeight="1" x14ac:dyDescent="0.3">
      <c r="A30" s="152">
        <v>24</v>
      </c>
      <c r="B30" s="153" t="s">
        <v>29</v>
      </c>
      <c r="C30" s="153">
        <v>0</v>
      </c>
      <c r="D30" s="153">
        <v>0</v>
      </c>
      <c r="E30" s="153">
        <v>0</v>
      </c>
      <c r="F30" s="153">
        <v>0</v>
      </c>
      <c r="G30" s="153">
        <v>876</v>
      </c>
      <c r="H30" s="153">
        <v>17316.64</v>
      </c>
      <c r="I30" s="153">
        <v>0</v>
      </c>
      <c r="J30" s="153">
        <v>0</v>
      </c>
      <c r="K30" s="153">
        <v>244042</v>
      </c>
      <c r="L30" s="153">
        <f>-641+311467.07</f>
        <v>310826.07</v>
      </c>
      <c r="M30" s="153">
        <f t="shared" si="2"/>
        <v>244918</v>
      </c>
      <c r="N30" s="153">
        <f t="shared" si="2"/>
        <v>328142.71000000002</v>
      </c>
    </row>
    <row r="31" spans="1:14" ht="13.5" customHeight="1" x14ac:dyDescent="0.3">
      <c r="A31" s="152">
        <v>25</v>
      </c>
      <c r="B31" s="153" t="s">
        <v>30</v>
      </c>
      <c r="C31" s="153">
        <v>0</v>
      </c>
      <c r="D31" s="153">
        <v>0</v>
      </c>
      <c r="E31" s="153">
        <v>0</v>
      </c>
      <c r="F31" s="153">
        <v>0</v>
      </c>
      <c r="G31" s="153">
        <v>33</v>
      </c>
      <c r="H31" s="153">
        <v>553.29</v>
      </c>
      <c r="I31" s="153">
        <v>270</v>
      </c>
      <c r="J31" s="153">
        <v>1427.15</v>
      </c>
      <c r="K31" s="153">
        <v>209</v>
      </c>
      <c r="L31" s="153">
        <v>882.31</v>
      </c>
      <c r="M31" s="153">
        <f t="shared" si="2"/>
        <v>512</v>
      </c>
      <c r="N31" s="153">
        <f t="shared" si="2"/>
        <v>2862.75</v>
      </c>
    </row>
    <row r="32" spans="1:14" ht="13.5" customHeight="1" x14ac:dyDescent="0.3">
      <c r="A32" s="152">
        <v>26</v>
      </c>
      <c r="B32" s="153" t="s">
        <v>31</v>
      </c>
      <c r="C32" s="153">
        <v>0</v>
      </c>
      <c r="D32" s="153">
        <v>0</v>
      </c>
      <c r="E32" s="153">
        <v>4</v>
      </c>
      <c r="F32" s="153">
        <v>124.69999999999999</v>
      </c>
      <c r="G32" s="153">
        <v>74</v>
      </c>
      <c r="H32" s="153">
        <v>2682.56</v>
      </c>
      <c r="I32" s="153">
        <v>327</v>
      </c>
      <c r="J32" s="153">
        <v>11509.380000000001</v>
      </c>
      <c r="K32" s="153">
        <v>460</v>
      </c>
      <c r="L32" s="153">
        <f>166+2797.29</f>
        <v>2963.29</v>
      </c>
      <c r="M32" s="153">
        <f t="shared" si="2"/>
        <v>865</v>
      </c>
      <c r="N32" s="153">
        <f t="shared" si="2"/>
        <v>17279.93</v>
      </c>
    </row>
    <row r="33" spans="1:14" ht="13.5" customHeight="1" x14ac:dyDescent="0.3">
      <c r="A33" s="152">
        <v>27</v>
      </c>
      <c r="B33" s="153" t="s">
        <v>32</v>
      </c>
      <c r="C33" s="153">
        <v>0</v>
      </c>
      <c r="D33" s="153">
        <v>0</v>
      </c>
      <c r="E33" s="153">
        <v>0</v>
      </c>
      <c r="F33" s="153">
        <v>0</v>
      </c>
      <c r="G33" s="153">
        <v>59</v>
      </c>
      <c r="H33" s="153">
        <v>2548.14</v>
      </c>
      <c r="I33" s="153">
        <v>360</v>
      </c>
      <c r="J33" s="153">
        <v>3604.56</v>
      </c>
      <c r="K33" s="153">
        <v>128</v>
      </c>
      <c r="L33" s="153">
        <f>69+8265.43</f>
        <v>8334.43</v>
      </c>
      <c r="M33" s="153">
        <f t="shared" si="2"/>
        <v>547</v>
      </c>
      <c r="N33" s="153">
        <f t="shared" si="2"/>
        <v>14487.130000000001</v>
      </c>
    </row>
    <row r="34" spans="1:14" ht="13.5" customHeight="1" x14ac:dyDescent="0.3">
      <c r="A34" s="152">
        <v>28</v>
      </c>
      <c r="B34" s="153" t="s">
        <v>33</v>
      </c>
      <c r="C34" s="153">
        <v>0</v>
      </c>
      <c r="D34" s="153">
        <v>0</v>
      </c>
      <c r="E34" s="153">
        <v>0</v>
      </c>
      <c r="F34" s="153">
        <v>0</v>
      </c>
      <c r="G34" s="153">
        <v>0</v>
      </c>
      <c r="H34" s="153">
        <v>0</v>
      </c>
      <c r="I34" s="153">
        <v>0</v>
      </c>
      <c r="J34" s="153">
        <v>0</v>
      </c>
      <c r="K34" s="153">
        <v>68577</v>
      </c>
      <c r="L34" s="153">
        <v>405719.82000000012</v>
      </c>
      <c r="M34" s="153">
        <f t="shared" si="2"/>
        <v>68577</v>
      </c>
      <c r="N34" s="153">
        <f t="shared" si="2"/>
        <v>405719.82000000012</v>
      </c>
    </row>
    <row r="35" spans="1:14" ht="13.5" customHeight="1" x14ac:dyDescent="0.3">
      <c r="A35" s="152">
        <v>29</v>
      </c>
      <c r="B35" s="153" t="s">
        <v>34</v>
      </c>
      <c r="C35" s="153">
        <v>0</v>
      </c>
      <c r="D35" s="153">
        <v>0</v>
      </c>
      <c r="E35" s="153">
        <v>0</v>
      </c>
      <c r="F35" s="153">
        <v>0</v>
      </c>
      <c r="G35" s="153">
        <v>2</v>
      </c>
      <c r="H35" s="153">
        <v>36.07</v>
      </c>
      <c r="I35" s="153">
        <v>133</v>
      </c>
      <c r="J35" s="153">
        <v>86.740000000000009</v>
      </c>
      <c r="K35" s="153">
        <v>85</v>
      </c>
      <c r="L35" s="153">
        <v>2899.4300000000003</v>
      </c>
      <c r="M35" s="153">
        <f t="shared" si="2"/>
        <v>220</v>
      </c>
      <c r="N35" s="153">
        <f t="shared" si="2"/>
        <v>3022.2400000000002</v>
      </c>
    </row>
    <row r="36" spans="1:14" ht="13.5" customHeight="1" x14ac:dyDescent="0.3">
      <c r="A36" s="152">
        <v>30</v>
      </c>
      <c r="B36" s="153" t="s">
        <v>35</v>
      </c>
      <c r="C36" s="153">
        <v>32</v>
      </c>
      <c r="D36" s="153">
        <v>53.72</v>
      </c>
      <c r="E36" s="153">
        <v>1</v>
      </c>
      <c r="F36" s="153">
        <v>27.21</v>
      </c>
      <c r="G36" s="153">
        <v>213</v>
      </c>
      <c r="H36" s="153">
        <v>9743.1299999999992</v>
      </c>
      <c r="I36" s="153">
        <v>417</v>
      </c>
      <c r="J36" s="153">
        <v>191.82</v>
      </c>
      <c r="K36" s="153">
        <v>4848</v>
      </c>
      <c r="L36" s="153">
        <v>15075.409999999998</v>
      </c>
      <c r="M36" s="153">
        <f t="shared" si="2"/>
        <v>5511</v>
      </c>
      <c r="N36" s="153">
        <f t="shared" si="2"/>
        <v>25091.289999999997</v>
      </c>
    </row>
    <row r="37" spans="1:14" ht="13.5" customHeight="1" x14ac:dyDescent="0.3">
      <c r="A37" s="152">
        <v>31</v>
      </c>
      <c r="B37" s="153" t="s">
        <v>36</v>
      </c>
      <c r="C37" s="153">
        <v>0</v>
      </c>
      <c r="D37" s="153">
        <v>0</v>
      </c>
      <c r="E37" s="153">
        <v>0</v>
      </c>
      <c r="F37" s="153">
        <v>0</v>
      </c>
      <c r="G37" s="153">
        <v>9</v>
      </c>
      <c r="H37" s="153">
        <v>405.53000000000003</v>
      </c>
      <c r="I37" s="153">
        <v>962</v>
      </c>
      <c r="J37" s="153">
        <v>2209.67</v>
      </c>
      <c r="K37" s="153">
        <v>394</v>
      </c>
      <c r="L37" s="153">
        <v>3881.7</v>
      </c>
      <c r="M37" s="153">
        <f t="shared" si="2"/>
        <v>1365</v>
      </c>
      <c r="N37" s="153">
        <f t="shared" si="2"/>
        <v>6496.9</v>
      </c>
    </row>
    <row r="38" spans="1:14" ht="13.5" customHeight="1" x14ac:dyDescent="0.3">
      <c r="A38" s="152">
        <v>32</v>
      </c>
      <c r="B38" s="153" t="s">
        <v>38</v>
      </c>
      <c r="C38" s="153">
        <v>0</v>
      </c>
      <c r="D38" s="153">
        <v>0</v>
      </c>
      <c r="E38" s="153">
        <v>0</v>
      </c>
      <c r="F38" s="153">
        <v>0</v>
      </c>
      <c r="G38" s="153">
        <v>8</v>
      </c>
      <c r="H38" s="153">
        <v>237.84</v>
      </c>
      <c r="I38" s="153">
        <v>197</v>
      </c>
      <c r="J38" s="153">
        <v>818</v>
      </c>
      <c r="K38" s="153">
        <v>16</v>
      </c>
      <c r="L38" s="153">
        <f>265+1805.18</f>
        <v>2070.1800000000003</v>
      </c>
      <c r="M38" s="153">
        <f t="shared" si="2"/>
        <v>221</v>
      </c>
      <c r="N38" s="153">
        <f t="shared" si="2"/>
        <v>3126.0200000000004</v>
      </c>
    </row>
    <row r="39" spans="1:14" ht="13.5" customHeight="1" x14ac:dyDescent="0.3">
      <c r="A39" s="152">
        <v>33</v>
      </c>
      <c r="B39" s="153" t="s">
        <v>39</v>
      </c>
      <c r="C39" s="153">
        <v>0</v>
      </c>
      <c r="D39" s="153">
        <v>0</v>
      </c>
      <c r="E39" s="153">
        <v>55</v>
      </c>
      <c r="F39" s="153">
        <v>1864.29</v>
      </c>
      <c r="G39" s="153">
        <v>3170</v>
      </c>
      <c r="H39" s="153">
        <v>99967.92</v>
      </c>
      <c r="I39" s="153">
        <v>5931</v>
      </c>
      <c r="J39" s="153">
        <v>17636.150000000001</v>
      </c>
      <c r="K39" s="153">
        <v>63158</v>
      </c>
      <c r="L39" s="153">
        <v>139419.33000000002</v>
      </c>
      <c r="M39" s="153">
        <f t="shared" si="2"/>
        <v>72314</v>
      </c>
      <c r="N39" s="153">
        <f t="shared" si="2"/>
        <v>258887.69</v>
      </c>
    </row>
    <row r="40" spans="1:14" ht="13.5" customHeight="1" x14ac:dyDescent="0.3">
      <c r="A40" s="151"/>
      <c r="B40" s="156" t="s">
        <v>103</v>
      </c>
      <c r="C40" s="156">
        <f t="shared" ref="C40:L40" si="3">SUM(C19:C39)</f>
        <v>11213</v>
      </c>
      <c r="D40" s="156">
        <f t="shared" si="3"/>
        <v>191729.19999999992</v>
      </c>
      <c r="E40" s="156">
        <f t="shared" si="3"/>
        <v>1828</v>
      </c>
      <c r="F40" s="156">
        <f t="shared" si="3"/>
        <v>55296.079999999994</v>
      </c>
      <c r="G40" s="156">
        <f t="shared" si="3"/>
        <v>91459</v>
      </c>
      <c r="H40" s="156">
        <f t="shared" si="3"/>
        <v>1838300.6700000002</v>
      </c>
      <c r="I40" s="156">
        <f t="shared" si="3"/>
        <v>598248</v>
      </c>
      <c r="J40" s="156">
        <f t="shared" si="3"/>
        <v>1207560.3199999998</v>
      </c>
      <c r="K40" s="156">
        <f t="shared" si="3"/>
        <v>2694914</v>
      </c>
      <c r="L40" s="156">
        <f t="shared" si="3"/>
        <v>5226564.09</v>
      </c>
      <c r="M40" s="156">
        <f t="shared" si="2"/>
        <v>3397662</v>
      </c>
      <c r="N40" s="156">
        <f t="shared" si="2"/>
        <v>8519450.3599999994</v>
      </c>
    </row>
    <row r="41" spans="1:14" ht="25" customHeight="1" x14ac:dyDescent="0.3">
      <c r="A41" s="151"/>
      <c r="B41" s="157" t="s">
        <v>41</v>
      </c>
      <c r="C41" s="156">
        <f t="shared" ref="C41:L41" si="4">C40+C18</f>
        <v>12922</v>
      </c>
      <c r="D41" s="156">
        <f t="shared" si="4"/>
        <v>464288.4</v>
      </c>
      <c r="E41" s="156">
        <f t="shared" si="4"/>
        <v>7273</v>
      </c>
      <c r="F41" s="156">
        <f t="shared" si="4"/>
        <v>199299.18000000002</v>
      </c>
      <c r="G41" s="156">
        <f t="shared" si="4"/>
        <v>264307</v>
      </c>
      <c r="H41" s="156">
        <f t="shared" si="4"/>
        <v>4661559.4899999993</v>
      </c>
      <c r="I41" s="156">
        <f t="shared" si="4"/>
        <v>1039106</v>
      </c>
      <c r="J41" s="156">
        <f t="shared" si="4"/>
        <v>2845428.17</v>
      </c>
      <c r="K41" s="156">
        <f t="shared" si="4"/>
        <v>4411075</v>
      </c>
      <c r="L41" s="156">
        <f t="shared" si="4"/>
        <v>17846959.219999999</v>
      </c>
      <c r="M41" s="156">
        <f t="shared" si="2"/>
        <v>5734683</v>
      </c>
      <c r="N41" s="156">
        <f t="shared" si="2"/>
        <v>26017534.459999997</v>
      </c>
    </row>
    <row r="42" spans="1:14" ht="13.5" customHeight="1" x14ac:dyDescent="0.3">
      <c r="A42" s="152">
        <v>34</v>
      </c>
      <c r="B42" s="153" t="s">
        <v>43</v>
      </c>
      <c r="C42" s="153">
        <v>0</v>
      </c>
      <c r="D42" s="153">
        <v>0</v>
      </c>
      <c r="E42" s="153">
        <v>25</v>
      </c>
      <c r="F42" s="153">
        <v>716.13999999999987</v>
      </c>
      <c r="G42" s="153">
        <v>358</v>
      </c>
      <c r="H42" s="153">
        <v>14159.899999999996</v>
      </c>
      <c r="I42" s="153">
        <v>10568</v>
      </c>
      <c r="J42" s="153">
        <v>34715.169999999991</v>
      </c>
      <c r="K42" s="153">
        <v>105959</v>
      </c>
      <c r="L42" s="153">
        <v>414418.13999999961</v>
      </c>
      <c r="M42" s="153">
        <f t="shared" si="2"/>
        <v>116910</v>
      </c>
      <c r="N42" s="153">
        <f t="shared" si="2"/>
        <v>464009.34999999957</v>
      </c>
    </row>
    <row r="43" spans="1:14" ht="13.5" customHeight="1" x14ac:dyDescent="0.3">
      <c r="A43" s="151"/>
      <c r="B43" s="156" t="s">
        <v>44</v>
      </c>
      <c r="C43" s="156">
        <f>C42</f>
        <v>0</v>
      </c>
      <c r="D43" s="156">
        <f t="shared" ref="D43:N43" si="5">D42</f>
        <v>0</v>
      </c>
      <c r="E43" s="156">
        <f t="shared" si="5"/>
        <v>25</v>
      </c>
      <c r="F43" s="156">
        <f t="shared" si="5"/>
        <v>716.13999999999987</v>
      </c>
      <c r="G43" s="156">
        <f t="shared" si="5"/>
        <v>358</v>
      </c>
      <c r="H43" s="156">
        <f t="shared" si="5"/>
        <v>14159.899999999996</v>
      </c>
      <c r="I43" s="156">
        <f t="shared" si="5"/>
        <v>10568</v>
      </c>
      <c r="J43" s="156">
        <f t="shared" si="5"/>
        <v>34715.169999999991</v>
      </c>
      <c r="K43" s="156">
        <f t="shared" si="5"/>
        <v>105959</v>
      </c>
      <c r="L43" s="156">
        <f t="shared" si="5"/>
        <v>414418.13999999961</v>
      </c>
      <c r="M43" s="156">
        <f t="shared" si="5"/>
        <v>116910</v>
      </c>
      <c r="N43" s="156">
        <f t="shared" si="5"/>
        <v>464009.34999999957</v>
      </c>
    </row>
    <row r="44" spans="1:14" ht="13.5" customHeight="1" x14ac:dyDescent="0.3">
      <c r="A44" s="152">
        <v>35</v>
      </c>
      <c r="B44" s="153" t="s">
        <v>45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21841</v>
      </c>
      <c r="J44" s="153">
        <v>37034.799999999996</v>
      </c>
      <c r="K44" s="153">
        <v>25953</v>
      </c>
      <c r="L44" s="153">
        <f>-20793+82050.69</f>
        <v>61257.69</v>
      </c>
      <c r="M44" s="153">
        <f t="shared" si="2"/>
        <v>47794</v>
      </c>
      <c r="N44" s="153">
        <f t="shared" si="2"/>
        <v>98292.489999999991</v>
      </c>
    </row>
    <row r="45" spans="1:14" ht="13.5" customHeight="1" x14ac:dyDescent="0.3">
      <c r="A45" s="151"/>
      <c r="B45" s="156" t="s">
        <v>46</v>
      </c>
      <c r="C45" s="156">
        <f t="shared" ref="C45:L45" si="6">C44</f>
        <v>0</v>
      </c>
      <c r="D45" s="156">
        <f t="shared" si="6"/>
        <v>0</v>
      </c>
      <c r="E45" s="156">
        <f t="shared" si="6"/>
        <v>0</v>
      </c>
      <c r="F45" s="156">
        <f t="shared" si="6"/>
        <v>0</v>
      </c>
      <c r="G45" s="156">
        <f t="shared" si="6"/>
        <v>0</v>
      </c>
      <c r="H45" s="156">
        <f t="shared" si="6"/>
        <v>0</v>
      </c>
      <c r="I45" s="156">
        <f t="shared" si="6"/>
        <v>21841</v>
      </c>
      <c r="J45" s="156">
        <f t="shared" si="6"/>
        <v>37034.799999999996</v>
      </c>
      <c r="K45" s="156">
        <f t="shared" si="6"/>
        <v>25953</v>
      </c>
      <c r="L45" s="156">
        <f t="shared" si="6"/>
        <v>61257.69</v>
      </c>
      <c r="M45" s="156">
        <f t="shared" si="2"/>
        <v>47794</v>
      </c>
      <c r="N45" s="156">
        <f t="shared" si="2"/>
        <v>98292.489999999991</v>
      </c>
    </row>
    <row r="46" spans="1:14" ht="13.5" customHeight="1" x14ac:dyDescent="0.3">
      <c r="A46" s="152">
        <v>36</v>
      </c>
      <c r="B46" s="153" t="s">
        <v>47</v>
      </c>
      <c r="C46" s="153">
        <v>0</v>
      </c>
      <c r="D46" s="153">
        <v>0</v>
      </c>
      <c r="E46" s="153">
        <v>0</v>
      </c>
      <c r="F46" s="153">
        <v>0</v>
      </c>
      <c r="G46" s="153">
        <v>4448</v>
      </c>
      <c r="H46" s="153">
        <v>62228.950000000004</v>
      </c>
      <c r="I46" s="153">
        <v>1531</v>
      </c>
      <c r="J46" s="153">
        <v>923.79000000000042</v>
      </c>
      <c r="K46" s="153">
        <v>128347</v>
      </c>
      <c r="L46" s="153">
        <f>4+402029.15</f>
        <v>402033.15</v>
      </c>
      <c r="M46" s="153">
        <f t="shared" si="2"/>
        <v>134326</v>
      </c>
      <c r="N46" s="153">
        <f t="shared" si="2"/>
        <v>465185.89</v>
      </c>
    </row>
    <row r="47" spans="1:14" ht="13.5" customHeight="1" x14ac:dyDescent="0.3">
      <c r="A47" s="152">
        <v>37</v>
      </c>
      <c r="B47" s="153" t="s">
        <v>48</v>
      </c>
      <c r="C47" s="153">
        <v>0</v>
      </c>
      <c r="D47" s="153">
        <v>0</v>
      </c>
      <c r="E47" s="153">
        <v>0</v>
      </c>
      <c r="F47" s="153">
        <v>0</v>
      </c>
      <c r="G47" s="153">
        <v>140</v>
      </c>
      <c r="H47" s="153">
        <v>1775.2200000000003</v>
      </c>
      <c r="I47" s="153">
        <v>0</v>
      </c>
      <c r="J47" s="153">
        <v>0</v>
      </c>
      <c r="K47" s="153">
        <v>14810</v>
      </c>
      <c r="L47" s="153">
        <f>19826+54843.64</f>
        <v>74669.64</v>
      </c>
      <c r="M47" s="153">
        <f t="shared" si="2"/>
        <v>14950</v>
      </c>
      <c r="N47" s="153">
        <f t="shared" si="2"/>
        <v>76444.86</v>
      </c>
    </row>
    <row r="48" spans="1:14" ht="13.5" customHeight="1" x14ac:dyDescent="0.3">
      <c r="A48" s="152">
        <v>38</v>
      </c>
      <c r="B48" s="153" t="s">
        <v>49</v>
      </c>
      <c r="C48" s="153">
        <v>0</v>
      </c>
      <c r="D48" s="153">
        <v>0</v>
      </c>
      <c r="E48" s="153">
        <v>0</v>
      </c>
      <c r="F48" s="153">
        <v>0</v>
      </c>
      <c r="G48" s="153">
        <v>0</v>
      </c>
      <c r="H48" s="153">
        <v>0</v>
      </c>
      <c r="I48" s="153">
        <v>0</v>
      </c>
      <c r="J48" s="153">
        <v>0</v>
      </c>
      <c r="K48" s="153">
        <v>6394</v>
      </c>
      <c r="L48" s="153">
        <v>14377.610000000002</v>
      </c>
      <c r="M48" s="153">
        <f t="shared" si="2"/>
        <v>6394</v>
      </c>
      <c r="N48" s="153">
        <f t="shared" si="2"/>
        <v>14377.610000000002</v>
      </c>
    </row>
    <row r="49" spans="1:14" ht="13.5" customHeight="1" x14ac:dyDescent="0.3">
      <c r="A49" s="152">
        <v>39</v>
      </c>
      <c r="B49" s="153" t="s">
        <v>51</v>
      </c>
      <c r="C49" s="153">
        <v>0</v>
      </c>
      <c r="D49" s="153">
        <v>0</v>
      </c>
      <c r="E49" s="153">
        <v>0</v>
      </c>
      <c r="F49" s="153">
        <v>0</v>
      </c>
      <c r="G49" s="153">
        <v>488</v>
      </c>
      <c r="H49" s="153">
        <v>6915.9699999999993</v>
      </c>
      <c r="I49" s="153">
        <v>0</v>
      </c>
      <c r="J49" s="153">
        <v>0</v>
      </c>
      <c r="K49" s="153">
        <v>35858</v>
      </c>
      <c r="L49" s="153">
        <v>31003.590000000004</v>
      </c>
      <c r="M49" s="153">
        <f t="shared" si="2"/>
        <v>36346</v>
      </c>
      <c r="N49" s="153">
        <f t="shared" si="2"/>
        <v>37919.560000000005</v>
      </c>
    </row>
    <row r="50" spans="1:14" ht="13.5" customHeight="1" x14ac:dyDescent="0.3">
      <c r="A50" s="152">
        <v>40</v>
      </c>
      <c r="B50" s="153" t="s">
        <v>1007</v>
      </c>
      <c r="C50" s="153">
        <v>0</v>
      </c>
      <c r="D50" s="153">
        <v>0</v>
      </c>
      <c r="E50" s="153">
        <v>1</v>
      </c>
      <c r="F50" s="153">
        <v>22.28</v>
      </c>
      <c r="G50" s="153">
        <v>80</v>
      </c>
      <c r="H50" s="153">
        <v>1477.35</v>
      </c>
      <c r="I50" s="153">
        <v>223</v>
      </c>
      <c r="J50" s="153">
        <v>1934.39</v>
      </c>
      <c r="K50" s="153">
        <v>960</v>
      </c>
      <c r="L50" s="153">
        <v>4584.76</v>
      </c>
      <c r="M50" s="153">
        <f t="shared" si="2"/>
        <v>1264</v>
      </c>
      <c r="N50" s="153">
        <f t="shared" si="2"/>
        <v>8018.7800000000007</v>
      </c>
    </row>
    <row r="51" spans="1:14" ht="13.5" customHeight="1" x14ac:dyDescent="0.3">
      <c r="A51" s="152">
        <v>41</v>
      </c>
      <c r="B51" s="153" t="s">
        <v>52</v>
      </c>
      <c r="C51" s="153">
        <v>0</v>
      </c>
      <c r="D51" s="153">
        <v>0</v>
      </c>
      <c r="E51" s="153">
        <v>0</v>
      </c>
      <c r="F51" s="153">
        <v>0</v>
      </c>
      <c r="G51" s="153">
        <v>725</v>
      </c>
      <c r="H51" s="153">
        <v>4823.25</v>
      </c>
      <c r="I51" s="153">
        <v>3826</v>
      </c>
      <c r="J51" s="153">
        <v>2316.65</v>
      </c>
      <c r="K51" s="153">
        <v>15892</v>
      </c>
      <c r="L51" s="153">
        <v>17569.86</v>
      </c>
      <c r="M51" s="153">
        <f t="shared" si="2"/>
        <v>20443</v>
      </c>
      <c r="N51" s="153">
        <f t="shared" si="2"/>
        <v>24709.760000000002</v>
      </c>
    </row>
    <row r="52" spans="1:14" ht="13.5" customHeight="1" x14ac:dyDescent="0.3">
      <c r="A52" s="152">
        <v>42</v>
      </c>
      <c r="B52" s="153" t="s">
        <v>53</v>
      </c>
      <c r="C52" s="153">
        <v>0</v>
      </c>
      <c r="D52" s="153">
        <v>0</v>
      </c>
      <c r="E52" s="153">
        <v>0</v>
      </c>
      <c r="F52" s="153">
        <v>0</v>
      </c>
      <c r="G52" s="153">
        <v>1716</v>
      </c>
      <c r="H52" s="153">
        <v>21628.950000000004</v>
      </c>
      <c r="I52" s="153">
        <v>19</v>
      </c>
      <c r="J52" s="153">
        <v>16.72</v>
      </c>
      <c r="K52" s="153">
        <v>2654</v>
      </c>
      <c r="L52" s="153">
        <f>33+4412.99</f>
        <v>4445.99</v>
      </c>
      <c r="M52" s="153">
        <f t="shared" si="2"/>
        <v>4389</v>
      </c>
      <c r="N52" s="153">
        <f t="shared" si="2"/>
        <v>26091.660000000003</v>
      </c>
    </row>
    <row r="53" spans="1:14" ht="13.5" customHeight="1" x14ac:dyDescent="0.3">
      <c r="A53" s="152">
        <v>43</v>
      </c>
      <c r="B53" s="153" t="s">
        <v>54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14181</v>
      </c>
      <c r="L53" s="153">
        <v>13223.019999999999</v>
      </c>
      <c r="M53" s="153">
        <f t="shared" si="2"/>
        <v>14181</v>
      </c>
      <c r="N53" s="153">
        <f t="shared" si="2"/>
        <v>13223.019999999999</v>
      </c>
    </row>
    <row r="54" spans="1:14" ht="13.5" customHeight="1" x14ac:dyDescent="0.3">
      <c r="A54" s="151"/>
      <c r="B54" s="156" t="s">
        <v>55</v>
      </c>
      <c r="C54" s="156">
        <f>SUM(C46:C53)</f>
        <v>0</v>
      </c>
      <c r="D54" s="156">
        <f>SUM(D46:D53)</f>
        <v>0</v>
      </c>
      <c r="E54" s="156">
        <f>SUM(E46:E53)</f>
        <v>1</v>
      </c>
      <c r="F54" s="156">
        <f t="shared" ref="F54:L54" si="7">SUM(F46:F53)</f>
        <v>22.28</v>
      </c>
      <c r="G54" s="156">
        <f t="shared" si="7"/>
        <v>7597</v>
      </c>
      <c r="H54" s="156">
        <f t="shared" si="7"/>
        <v>98849.69</v>
      </c>
      <c r="I54" s="156">
        <f t="shared" si="7"/>
        <v>5599</v>
      </c>
      <c r="J54" s="156">
        <f t="shared" si="7"/>
        <v>5191.55</v>
      </c>
      <c r="K54" s="156">
        <f t="shared" si="7"/>
        <v>219096</v>
      </c>
      <c r="L54" s="156">
        <f t="shared" si="7"/>
        <v>561907.62</v>
      </c>
      <c r="M54" s="156">
        <f t="shared" si="2"/>
        <v>232293</v>
      </c>
      <c r="N54" s="156">
        <f t="shared" si="2"/>
        <v>665971.14</v>
      </c>
    </row>
    <row r="55" spans="1:14" ht="13.5" customHeight="1" x14ac:dyDescent="0.3">
      <c r="A55" s="156"/>
      <c r="B55" s="156" t="s">
        <v>5</v>
      </c>
      <c r="C55" s="156">
        <f t="shared" ref="C55:N55" si="8">C54+C45+C43+C41</f>
        <v>12922</v>
      </c>
      <c r="D55" s="156">
        <f t="shared" si="8"/>
        <v>464288.4</v>
      </c>
      <c r="E55" s="156">
        <f t="shared" si="8"/>
        <v>7299</v>
      </c>
      <c r="F55" s="156">
        <f t="shared" si="8"/>
        <v>200037.60000000003</v>
      </c>
      <c r="G55" s="156">
        <f t="shared" si="8"/>
        <v>272262</v>
      </c>
      <c r="H55" s="156">
        <f t="shared" si="8"/>
        <v>4774569.0799999991</v>
      </c>
      <c r="I55" s="156">
        <f t="shared" si="8"/>
        <v>1077114</v>
      </c>
      <c r="J55" s="156">
        <f t="shared" si="8"/>
        <v>2922369.69</v>
      </c>
      <c r="K55" s="156">
        <f t="shared" si="8"/>
        <v>4762083</v>
      </c>
      <c r="L55" s="156">
        <f t="shared" si="8"/>
        <v>18884542.669999998</v>
      </c>
      <c r="M55" s="156">
        <f t="shared" si="8"/>
        <v>6131680</v>
      </c>
      <c r="N55" s="156">
        <f t="shared" si="8"/>
        <v>27245807.439999998</v>
      </c>
    </row>
    <row r="56" spans="1:14" ht="13.5" customHeight="1" x14ac:dyDescent="0.3">
      <c r="A56" s="127"/>
      <c r="B56" s="127"/>
      <c r="C56" s="127"/>
      <c r="D56" s="127"/>
      <c r="E56" s="127"/>
      <c r="F56" s="127"/>
      <c r="G56" s="127"/>
      <c r="H56" s="128" t="s">
        <v>1029</v>
      </c>
      <c r="I56" s="127"/>
      <c r="J56" s="127"/>
      <c r="K56" s="127"/>
      <c r="L56" s="127"/>
      <c r="M56" s="127"/>
      <c r="N56" s="128"/>
    </row>
    <row r="57" spans="1:14" ht="13.5" customHeight="1" x14ac:dyDescent="0.3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</row>
    <row r="58" spans="1:14" ht="13.5" customHeight="1" x14ac:dyDescent="0.3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 ht="13.5" customHeight="1" x14ac:dyDescent="0.3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  <row r="60" spans="1:14" ht="13.5" customHeight="1" x14ac:dyDescent="0.3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</row>
    <row r="61" spans="1:14" ht="13.5" customHeight="1" x14ac:dyDescent="0.3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</row>
    <row r="62" spans="1:14" ht="13.5" customHeight="1" x14ac:dyDescent="0.3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14" ht="13.5" customHeight="1" x14ac:dyDescent="0.3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</row>
    <row r="64" spans="1:14" ht="13.5" customHeight="1" x14ac:dyDescent="0.3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</row>
    <row r="65" spans="1:14" ht="13.5" customHeight="1" x14ac:dyDescent="0.3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</row>
    <row r="66" spans="1:14" ht="13.5" customHeight="1" x14ac:dyDescent="0.3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</row>
    <row r="67" spans="1:14" ht="13.5" customHeight="1" x14ac:dyDescent="0.3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</row>
    <row r="68" spans="1:14" ht="13.5" customHeight="1" x14ac:dyDescent="0.3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</row>
    <row r="69" spans="1:14" ht="13.5" customHeight="1" x14ac:dyDescent="0.3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1:14" ht="13.5" customHeight="1" x14ac:dyDescent="0.3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</row>
    <row r="71" spans="1:14" ht="13.5" customHeight="1" x14ac:dyDescent="0.3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</row>
    <row r="72" spans="1:14" ht="13.5" customHeight="1" x14ac:dyDescent="0.3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</row>
    <row r="73" spans="1:14" ht="13.5" customHeight="1" x14ac:dyDescent="0.3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</row>
    <row r="74" spans="1:14" ht="13.5" customHeight="1" x14ac:dyDescent="0.3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</row>
    <row r="75" spans="1:14" ht="13.5" customHeight="1" x14ac:dyDescent="0.3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</row>
    <row r="76" spans="1:14" ht="13.5" customHeight="1" x14ac:dyDescent="0.3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</row>
    <row r="77" spans="1:14" ht="13.5" customHeight="1" x14ac:dyDescent="0.3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</row>
    <row r="78" spans="1:14" ht="13.5" customHeight="1" x14ac:dyDescent="0.3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</row>
    <row r="79" spans="1:14" ht="13.5" customHeight="1" x14ac:dyDescent="0.3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</row>
    <row r="80" spans="1:14" ht="13.5" customHeight="1" x14ac:dyDescent="0.3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</row>
    <row r="81" spans="1:14" ht="13.5" customHeight="1" x14ac:dyDescent="0.3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</row>
    <row r="82" spans="1:14" ht="13.5" customHeight="1" x14ac:dyDescent="0.3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</row>
    <row r="83" spans="1:14" ht="13.5" customHeight="1" x14ac:dyDescent="0.3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</row>
    <row r="84" spans="1:14" ht="13.5" customHeight="1" x14ac:dyDescent="0.3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</row>
    <row r="85" spans="1:14" ht="13.5" customHeight="1" x14ac:dyDescent="0.3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</row>
    <row r="86" spans="1:14" ht="13.5" customHeight="1" x14ac:dyDescent="0.3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</row>
    <row r="87" spans="1:14" ht="13.5" customHeight="1" x14ac:dyDescent="0.3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</row>
  </sheetData>
  <mergeCells count="10">
    <mergeCell ref="E3:F4"/>
    <mergeCell ref="G3:H4"/>
    <mergeCell ref="I3:J4"/>
    <mergeCell ref="K3:L4"/>
    <mergeCell ref="A1:N1"/>
    <mergeCell ref="A2:A5"/>
    <mergeCell ref="B2:B5"/>
    <mergeCell ref="C2:N2"/>
    <mergeCell ref="C3:D4"/>
    <mergeCell ref="M3:N4"/>
  </mergeCells>
  <pageMargins left="0.94488188976377963" right="0.19685039370078741" top="0.98425196850393704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25</vt:i4>
      </vt:variant>
    </vt:vector>
  </HeadingPairs>
  <TitlesOfParts>
    <vt:vector size="60" baseType="lpstr">
      <vt:lpstr>Branch ATM_1</vt:lpstr>
      <vt:lpstr>CD Ratio_2</vt:lpstr>
      <vt:lpstr>CD Ratio_3(i)</vt:lpstr>
      <vt:lpstr>CD Ratio_3(ii)Dist</vt:lpstr>
      <vt:lpstr>OutstandingAgri_4</vt:lpstr>
      <vt:lpstr>MSMEoutstanding_5</vt:lpstr>
      <vt:lpstr>Pri Sec_outstanding_6</vt:lpstr>
      <vt:lpstr>Weaker Sec_7</vt:lpstr>
      <vt:lpstr>NPS_OS_8</vt:lpstr>
      <vt:lpstr>ACP_Agri_9(i)</vt:lpstr>
      <vt:lpstr>ACP_Agri_9(ii)</vt:lpstr>
      <vt:lpstr>ACP_MSME_10</vt:lpstr>
      <vt:lpstr>ACP_PS_11(i)</vt:lpstr>
      <vt:lpstr>ACP_PS_11(ii)</vt:lpstr>
      <vt:lpstr>ACP_NPS_12</vt:lpstr>
      <vt:lpstr>NPA_13</vt:lpstr>
      <vt:lpstr>NPA_PS_14</vt:lpstr>
      <vt:lpstr>NPA_NPS_15</vt:lpstr>
      <vt:lpstr>NPA_Govt. Sch16</vt:lpstr>
      <vt:lpstr>KCC_17</vt:lpstr>
      <vt:lpstr>Education Loan_18</vt:lpstr>
      <vt:lpstr>SHGs_19</vt:lpstr>
      <vt:lpstr>Restructured Acs_33</vt:lpstr>
      <vt:lpstr>Minority_OS_20</vt:lpstr>
      <vt:lpstr>SCST_OS_22</vt:lpstr>
      <vt:lpstr>SCST_Disb_23</vt:lpstr>
      <vt:lpstr>Women_24</vt:lpstr>
      <vt:lpstr>PMJDY_25</vt:lpstr>
      <vt:lpstr>RSETIs_26</vt:lpstr>
      <vt:lpstr>MUDRA_27</vt:lpstr>
      <vt:lpstr>SUI_28_Dist.</vt:lpstr>
      <vt:lpstr>PMAY_29</vt:lpstr>
      <vt:lpstr>Aadh_Auh_31</vt:lpstr>
      <vt:lpstr>Aadhaar Auth_31</vt:lpstr>
      <vt:lpstr>Sheet1</vt:lpstr>
      <vt:lpstr>'ACP_Agri_9(i)'!Print_Area</vt:lpstr>
      <vt:lpstr>'ACP_Agri_9(ii)'!Print_Area</vt:lpstr>
      <vt:lpstr>ACP_MSME_10!Print_Area</vt:lpstr>
      <vt:lpstr>ACP_NPS_12!Print_Area</vt:lpstr>
      <vt:lpstr>'ACP_PS_11(i)'!Print_Area</vt:lpstr>
      <vt:lpstr>'ACP_PS_11(ii)'!Print_Area</vt:lpstr>
      <vt:lpstr>'Branch ATM_1'!Print_Area</vt:lpstr>
      <vt:lpstr>'CD Ratio_2'!Print_Area</vt:lpstr>
      <vt:lpstr>'CD Ratio_3(i)'!Print_Area</vt:lpstr>
      <vt:lpstr>'CD Ratio_3(ii)Dist'!Print_Area</vt:lpstr>
      <vt:lpstr>'Education Loan_18'!Print_Area</vt:lpstr>
      <vt:lpstr>KCC_17!Print_Area</vt:lpstr>
      <vt:lpstr>Minority_OS_20!Print_Area</vt:lpstr>
      <vt:lpstr>MSMEoutstanding_5!Print_Area</vt:lpstr>
      <vt:lpstr>NPA_13!Print_Area</vt:lpstr>
      <vt:lpstr>'NPA_Govt. Sch16'!Print_Area</vt:lpstr>
      <vt:lpstr>NPA_NPS_15!Print_Area</vt:lpstr>
      <vt:lpstr>NPA_PS_14!Print_Area</vt:lpstr>
      <vt:lpstr>NPS_OS_8!Print_Area</vt:lpstr>
      <vt:lpstr>OutstandingAgri_4!Print_Area</vt:lpstr>
      <vt:lpstr>'Pri Sec_outstanding_6'!Print_Area</vt:lpstr>
      <vt:lpstr>SCST_Disb_23!Print_Area</vt:lpstr>
      <vt:lpstr>SCST_OS_22!Print_Area</vt:lpstr>
      <vt:lpstr>'Weaker Sec_7'!Print_Area</vt:lpstr>
      <vt:lpstr>Women_24!Print_Area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 MISHRA</dc:creator>
  <cp:lastModifiedBy>SHUBHAM MISHRA</cp:lastModifiedBy>
  <cp:lastPrinted>2026-06-09T01:44:49Z</cp:lastPrinted>
  <dcterms:created xsi:type="dcterms:W3CDTF">2015-10-29T06:25:08Z</dcterms:created>
  <dcterms:modified xsi:type="dcterms:W3CDTF">2026-06-09T01:57:29Z</dcterms:modified>
</cp:coreProperties>
</file>