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05" yWindow="-105" windowWidth="19425" windowHeight="11505" firstSheet="20" activeTab="27"/>
  </bookViews>
  <sheets>
    <sheet name="Branch ATM_1" sheetId="1" r:id="rId1"/>
    <sheet name="CD Ratio_2" sheetId="2" r:id="rId2"/>
    <sheet name="CD Ratio_3(i)" sheetId="3" r:id="rId3"/>
    <sheet name="CD Ratio_3(ii)Dist" sheetId="4" r:id="rId4"/>
    <sheet name="OutstandingAgri_4" sheetId="5" r:id="rId5"/>
    <sheet name="MSMEoutstanding_5" sheetId="6" r:id="rId6"/>
    <sheet name="Pri Sec_outstanding_6" sheetId="7" r:id="rId7"/>
    <sheet name="Weaker Sec_7" sheetId="8" r:id="rId8"/>
    <sheet name="NPS_OS_8" sheetId="9" r:id="rId9"/>
    <sheet name="ACP_Agri_9(i)" sheetId="10" r:id="rId10"/>
    <sheet name="ACP_Agri_9(ii)" sheetId="11" r:id="rId11"/>
    <sheet name="ACP_MSME_10" sheetId="12" r:id="rId12"/>
    <sheet name="ACP_PS_11(i)" sheetId="13" r:id="rId13"/>
    <sheet name="ACP_PS_11(ii)" sheetId="14" r:id="rId14"/>
    <sheet name="ACP_NPS_12" sheetId="15" r:id="rId15"/>
    <sheet name="NPA_13" sheetId="16" r:id="rId16"/>
    <sheet name="NPA crop Loan " sheetId="37" r:id="rId17"/>
    <sheet name="NPA_PS_14" sheetId="17" r:id="rId18"/>
    <sheet name="NPA_NPS_15" sheetId="18" r:id="rId19"/>
    <sheet name="NPA_Govt. Sch16" sheetId="19" r:id="rId20"/>
    <sheet name="KCC_17" sheetId="20" r:id="rId21"/>
    <sheet name="Education Loan_18" sheetId="21" r:id="rId22"/>
    <sheet name="SHGs_19" sheetId="22" r:id="rId23"/>
    <sheet name="Restructured Acs_33" sheetId="23" state="hidden" r:id="rId24"/>
    <sheet name="Minority_OS_20" sheetId="24" r:id="rId25"/>
    <sheet name="SCST_OS_22" sheetId="26" r:id="rId26"/>
    <sheet name="SCST_Disb_23" sheetId="27" r:id="rId27"/>
    <sheet name="Women_24" sheetId="28" r:id="rId28"/>
    <sheet name="PMJDY_25" sheetId="29" state="hidden" r:id="rId29"/>
    <sheet name="RSETIs_26" sheetId="30" state="hidden" r:id="rId30"/>
    <sheet name="MUDRA_27" sheetId="31" state="hidden" r:id="rId31"/>
    <sheet name="SUI_28_Dist." sheetId="32" state="hidden" r:id="rId32"/>
    <sheet name="PMAY_29" sheetId="33" state="hidden" r:id="rId33"/>
    <sheet name="Aadh_Auh_31" sheetId="34" state="hidden" r:id="rId34"/>
    <sheet name="Aadhaar Auth_31" sheetId="35" state="hidden" r:id="rId35"/>
    <sheet name="Sheet1" sheetId="36" state="hidden" r:id="rId36"/>
  </sheets>
  <definedNames>
    <definedName name="_xlnm._FilterDatabase" localSheetId="9" hidden="1">'ACP_Agri_9(i)'!$H$5:$K$48</definedName>
    <definedName name="_xlnm._FilterDatabase" localSheetId="10" hidden="1">'ACP_Agri_9(ii)'!$M$5:$P$54</definedName>
    <definedName name="_xlnm._FilterDatabase" localSheetId="11" hidden="1">ACP_MSME_10!$C$5:$P$54</definedName>
    <definedName name="_xlnm._FilterDatabase" localSheetId="13" hidden="1">'ACP_PS_11(ii)'!$S$5:$T$54</definedName>
    <definedName name="_xlnm._FilterDatabase" localSheetId="1" hidden="1">'CD Ratio_2'!$F$5:$H$52</definedName>
    <definedName name="_xlnm._FilterDatabase" localSheetId="2" hidden="1">'CD Ratio_3(i)'!$C$5:$J$53</definedName>
    <definedName name="_xlnm._FilterDatabase" localSheetId="3" hidden="1">'CD Ratio_3(ii)Dist'!$A$3:$E$60</definedName>
    <definedName name="_xlnm._FilterDatabase" localSheetId="5" hidden="1">MSMEoutstanding_5!$C$5:$N$46</definedName>
    <definedName name="_xlnm._FilterDatabase" localSheetId="4" hidden="1">OutstandingAgri_4!$C$5:$L$45</definedName>
    <definedName name="_xlnm._FilterDatabase" localSheetId="6" hidden="1">'Pri Sec_outstanding_6'!$C$5:$P$49</definedName>
    <definedName name="CompanyName">#REF!</definedName>
    <definedName name="CustomerLookup">#REF!</definedName>
    <definedName name="Invoice_No">#REF!</definedName>
    <definedName name="_xlnm.Print_Area" localSheetId="9">'ACP_Agri_9(i)'!$A$1:$L$56</definedName>
    <definedName name="_xlnm.Print_Area" localSheetId="10">'ACP_Agri_9(ii)'!$A$1:$Q$56</definedName>
    <definedName name="_xlnm.Print_Area" localSheetId="11">ACP_MSME_10!$A$1:$Q$56</definedName>
    <definedName name="_xlnm.Print_Area" localSheetId="14">ACP_NPS_12!$A$1:$Q$56</definedName>
    <definedName name="_xlnm.Print_Area" localSheetId="12">'ACP_PS_11(i)'!$A$1:$Q$56</definedName>
    <definedName name="_xlnm.Print_Area" localSheetId="13">'ACP_PS_11(ii)'!$A$1:$U$56</definedName>
    <definedName name="_xlnm.Print_Area" localSheetId="0">'Branch ATM_1'!$A$1:$G$59</definedName>
    <definedName name="_xlnm.Print_Area" localSheetId="1">'CD Ratio_2'!$A$1:$K$58</definedName>
    <definedName name="_xlnm.Print_Area" localSheetId="2">'CD Ratio_3(i)'!$A$1:$J$58</definedName>
    <definedName name="_xlnm.Print_Area" localSheetId="3">'CD Ratio_3(ii)Dist'!$A$1:$E$60</definedName>
    <definedName name="_xlnm.Print_Area" localSheetId="21">'Education Loan_18'!$A$1:$N$56</definedName>
    <definedName name="_xlnm.Print_Area" localSheetId="20">KCC_17!$A$1:$F$56</definedName>
    <definedName name="_xlnm.Print_Area" localSheetId="24">Minority_OS_20!$A$1:$P$56</definedName>
    <definedName name="_xlnm.Print_Area" localSheetId="5">MSMEoutstanding_5!$A$1:$O$56</definedName>
    <definedName name="_xlnm.Print_Area" localSheetId="15">NPA_13!$A$1:$G$56</definedName>
    <definedName name="_xlnm.Print_Area" localSheetId="19">'NPA_Govt. Sch16'!$A$1:$AA$56</definedName>
    <definedName name="_xlnm.Print_Area" localSheetId="18">NPA_NPS_15!$A$1:$K$56</definedName>
    <definedName name="_xlnm.Print_Area" localSheetId="17">NPA_PS_14!$A$1:$Q$56</definedName>
    <definedName name="_xlnm.Print_Area" localSheetId="8">NPS_OS_8!$A$1:$N$56</definedName>
    <definedName name="_xlnm.Print_Area" localSheetId="4">OutstandingAgri_4!$A$1:$M$56</definedName>
    <definedName name="_xlnm.Print_Area" localSheetId="6">'Pri Sec_outstanding_6'!$A$1:$Q$56</definedName>
    <definedName name="_xlnm.Print_Area" localSheetId="26">SCST_Disb_23!$A$1:$F$56</definedName>
    <definedName name="_xlnm.Print_Area" localSheetId="25">SCST_OS_22!$A$1:$F$56</definedName>
    <definedName name="_xlnm.Print_Area" localSheetId="7">'Weaker Sec_7'!$A$1:$S$56</definedName>
    <definedName name="_xlnm.Print_Area" localSheetId="27">Women_24!$A$1:$F$56</definedName>
    <definedName name="rngInvoic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7" l="1"/>
  <c r="D44" i="37"/>
  <c r="E44" i="37"/>
  <c r="F44" i="37"/>
  <c r="G44" i="37"/>
  <c r="H44" i="37"/>
  <c r="I44" i="37"/>
  <c r="J44" i="37"/>
  <c r="K44" i="37" s="1"/>
  <c r="L44" i="37"/>
  <c r="M44" i="37"/>
  <c r="L43" i="37" l="1"/>
  <c r="J43" i="37"/>
  <c r="H43" i="37"/>
  <c r="I43" i="37" s="1"/>
  <c r="E43" i="37"/>
  <c r="D43" i="37"/>
  <c r="K43" i="37" s="1"/>
  <c r="C43" i="37"/>
  <c r="M42" i="37"/>
  <c r="K42" i="37"/>
  <c r="G42" i="37"/>
  <c r="M41" i="37"/>
  <c r="K41" i="37"/>
  <c r="I41" i="37"/>
  <c r="G41" i="37"/>
  <c r="F41" i="37"/>
  <c r="M40" i="37"/>
  <c r="K40" i="37"/>
  <c r="I40" i="37"/>
  <c r="G40" i="37"/>
  <c r="F40" i="37"/>
  <c r="M39" i="37"/>
  <c r="K39" i="37"/>
  <c r="I39" i="37"/>
  <c r="G39" i="37"/>
  <c r="F39" i="37"/>
  <c r="M38" i="37"/>
  <c r="K38" i="37"/>
  <c r="I38" i="37"/>
  <c r="G38" i="37"/>
  <c r="F38" i="37"/>
  <c r="L37" i="37"/>
  <c r="M37" i="37" s="1"/>
  <c r="J37" i="37"/>
  <c r="K37" i="37" s="1"/>
  <c r="H37" i="37"/>
  <c r="G37" i="37"/>
  <c r="E37" i="37"/>
  <c r="D37" i="37"/>
  <c r="F37" i="37" s="1"/>
  <c r="C37" i="37"/>
  <c r="M36" i="37"/>
  <c r="K36" i="37"/>
  <c r="I36" i="37"/>
  <c r="G36" i="37"/>
  <c r="F36" i="37"/>
  <c r="M35" i="37"/>
  <c r="K35" i="37"/>
  <c r="I35" i="37"/>
  <c r="G35" i="37"/>
  <c r="F35" i="37"/>
  <c r="M34" i="37"/>
  <c r="K34" i="37"/>
  <c r="I34" i="37"/>
  <c r="G34" i="37"/>
  <c r="F34" i="37"/>
  <c r="M33" i="37"/>
  <c r="K33" i="37"/>
  <c r="I33" i="37"/>
  <c r="G33" i="37"/>
  <c r="F33" i="37"/>
  <c r="M32" i="37"/>
  <c r="K32" i="37"/>
  <c r="I32" i="37"/>
  <c r="G32" i="37"/>
  <c r="F32" i="37"/>
  <c r="M31" i="37"/>
  <c r="K31" i="37"/>
  <c r="I31" i="37"/>
  <c r="G31" i="37"/>
  <c r="F31" i="37"/>
  <c r="M30" i="37"/>
  <c r="K30" i="37"/>
  <c r="I30" i="37"/>
  <c r="G30" i="37"/>
  <c r="F30" i="37"/>
  <c r="M29" i="37"/>
  <c r="K29" i="37"/>
  <c r="I29" i="37"/>
  <c r="G29" i="37"/>
  <c r="F29" i="37"/>
  <c r="M28" i="37"/>
  <c r="K28" i="37"/>
  <c r="I28" i="37"/>
  <c r="G28" i="37"/>
  <c r="F28" i="37"/>
  <c r="M27" i="37"/>
  <c r="K27" i="37"/>
  <c r="I27" i="37"/>
  <c r="G27" i="37"/>
  <c r="F27" i="37"/>
  <c r="M26" i="37"/>
  <c r="K26" i="37"/>
  <c r="I26" i="37"/>
  <c r="G26" i="37"/>
  <c r="F26" i="37"/>
  <c r="M25" i="37"/>
  <c r="K25" i="37"/>
  <c r="I25" i="37"/>
  <c r="G25" i="37"/>
  <c r="F25" i="37"/>
  <c r="M24" i="37"/>
  <c r="K24" i="37"/>
  <c r="I24" i="37"/>
  <c r="G24" i="37"/>
  <c r="F24" i="37"/>
  <c r="M23" i="37"/>
  <c r="K23" i="37"/>
  <c r="I23" i="37"/>
  <c r="G23" i="37"/>
  <c r="F23" i="37"/>
  <c r="M22" i="37"/>
  <c r="K22" i="37"/>
  <c r="I22" i="37"/>
  <c r="G22" i="37"/>
  <c r="F22" i="37"/>
  <c r="M21" i="37"/>
  <c r="K21" i="37"/>
  <c r="I21" i="37"/>
  <c r="G21" i="37"/>
  <c r="F21" i="37"/>
  <c r="M20" i="37"/>
  <c r="K20" i="37"/>
  <c r="I20" i="37"/>
  <c r="G20" i="37"/>
  <c r="F20" i="37"/>
  <c r="L19" i="37"/>
  <c r="M19" i="37" s="1"/>
  <c r="J19" i="37"/>
  <c r="K19" i="37" s="1"/>
  <c r="H19" i="37"/>
  <c r="I19" i="37" s="1"/>
  <c r="G19" i="37"/>
  <c r="E19" i="37"/>
  <c r="D19" i="37"/>
  <c r="F19" i="37" s="1"/>
  <c r="C19" i="37"/>
  <c r="M18" i="37"/>
  <c r="K18" i="37"/>
  <c r="I18" i="37"/>
  <c r="G18" i="37"/>
  <c r="F18" i="37"/>
  <c r="M17" i="37"/>
  <c r="K17" i="37"/>
  <c r="I17" i="37"/>
  <c r="G17" i="37"/>
  <c r="F17" i="37"/>
  <c r="M16" i="37"/>
  <c r="K16" i="37"/>
  <c r="I16" i="37"/>
  <c r="G16" i="37"/>
  <c r="F16" i="37"/>
  <c r="M15" i="37"/>
  <c r="K15" i="37"/>
  <c r="I15" i="37"/>
  <c r="G15" i="37"/>
  <c r="F15" i="37"/>
  <c r="M14" i="37"/>
  <c r="K14" i="37"/>
  <c r="I14" i="37"/>
  <c r="G14" i="37"/>
  <c r="F14" i="37"/>
  <c r="M13" i="37"/>
  <c r="K13" i="37"/>
  <c r="I13" i="37"/>
  <c r="G13" i="37"/>
  <c r="F13" i="37"/>
  <c r="M12" i="37"/>
  <c r="K12" i="37"/>
  <c r="I12" i="37"/>
  <c r="G12" i="37"/>
  <c r="F12" i="37"/>
  <c r="M11" i="37"/>
  <c r="K11" i="37"/>
  <c r="I11" i="37"/>
  <c r="G11" i="37"/>
  <c r="F11" i="37"/>
  <c r="M10" i="37"/>
  <c r="K10" i="37"/>
  <c r="I10" i="37"/>
  <c r="G10" i="37"/>
  <c r="F10" i="37"/>
  <c r="M9" i="37"/>
  <c r="K9" i="37"/>
  <c r="I9" i="37"/>
  <c r="G9" i="37"/>
  <c r="F9" i="37"/>
  <c r="M8" i="37"/>
  <c r="K8" i="37"/>
  <c r="I8" i="37"/>
  <c r="G8" i="37"/>
  <c r="F8" i="37"/>
  <c r="M7" i="37"/>
  <c r="K7" i="37"/>
  <c r="I7" i="37"/>
  <c r="G7" i="37"/>
  <c r="F7" i="37"/>
  <c r="I37" i="37" l="1"/>
  <c r="M43" i="37"/>
  <c r="F43" i="37"/>
  <c r="G43" i="37"/>
  <c r="AA25" i="19" l="1"/>
  <c r="L45" i="11"/>
  <c r="N45" i="19" l="1"/>
  <c r="O45" i="19"/>
  <c r="P45" i="19"/>
  <c r="M45" i="19"/>
  <c r="N43" i="19"/>
  <c r="O43" i="19"/>
  <c r="P43" i="19"/>
  <c r="M43" i="19"/>
  <c r="O18" i="19"/>
  <c r="P18" i="19"/>
  <c r="E55" i="8" l="1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D55" i="8"/>
  <c r="R7" i="8" l="1"/>
  <c r="R8" i="8"/>
  <c r="R9" i="8"/>
  <c r="R10" i="8"/>
  <c r="R11" i="8"/>
  <c r="R12" i="8"/>
  <c r="R13" i="8"/>
  <c r="R18" i="8" s="1"/>
  <c r="R14" i="8"/>
  <c r="R15" i="8"/>
  <c r="R16" i="8"/>
  <c r="R17" i="8"/>
  <c r="R19" i="8"/>
  <c r="R20" i="8"/>
  <c r="R21" i="8"/>
  <c r="R40" i="8" s="1"/>
  <c r="R41" i="8" s="1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2" i="8"/>
  <c r="R43" i="8" s="1"/>
  <c r="R44" i="8"/>
  <c r="R45" i="8" s="1"/>
  <c r="R46" i="8"/>
  <c r="R47" i="8"/>
  <c r="R48" i="8"/>
  <c r="R49" i="8"/>
  <c r="R50" i="8"/>
  <c r="R51" i="8"/>
  <c r="R52" i="8"/>
  <c r="R53" i="8"/>
  <c r="R54" i="8"/>
  <c r="D55" i="19" l="1"/>
  <c r="E55" i="19"/>
  <c r="F55" i="19"/>
  <c r="Q7" i="19"/>
  <c r="Q8" i="19"/>
  <c r="Q9" i="19"/>
  <c r="Q10" i="19"/>
  <c r="Q11" i="19"/>
  <c r="Q12" i="19"/>
  <c r="Q14" i="19"/>
  <c r="Q15" i="19"/>
  <c r="Q17" i="19"/>
  <c r="Z18" i="19"/>
  <c r="Y18" i="19"/>
  <c r="X18" i="19"/>
  <c r="W18" i="19"/>
  <c r="U18" i="19"/>
  <c r="T18" i="19"/>
  <c r="S18" i="19"/>
  <c r="R18" i="19"/>
  <c r="N18" i="19"/>
  <c r="K18" i="19"/>
  <c r="J18" i="19"/>
  <c r="I18" i="19"/>
  <c r="H18" i="19"/>
  <c r="D18" i="19"/>
  <c r="E18" i="19"/>
  <c r="F18" i="19"/>
  <c r="Q18" i="19" l="1"/>
  <c r="M18" i="19"/>
  <c r="V44" i="19" l="1"/>
  <c r="V45" i="19"/>
  <c r="Q44" i="19"/>
  <c r="Q45" i="19"/>
  <c r="AA42" i="19"/>
  <c r="AA43" i="19"/>
  <c r="AA46" i="19"/>
  <c r="V42" i="19"/>
  <c r="V43" i="19"/>
  <c r="Q42" i="19"/>
  <c r="Q43" i="19"/>
  <c r="L42" i="19"/>
  <c r="L43" i="19"/>
  <c r="L44" i="19"/>
  <c r="L45" i="19"/>
  <c r="G42" i="19"/>
  <c r="G43" i="19"/>
  <c r="AA26" i="19"/>
  <c r="AA27" i="19"/>
  <c r="AA28" i="19"/>
  <c r="V26" i="19"/>
  <c r="V27" i="19"/>
  <c r="L26" i="19"/>
  <c r="L27" i="19"/>
  <c r="L28" i="19"/>
  <c r="G27" i="19"/>
  <c r="AA17" i="19"/>
  <c r="AA16" i="19"/>
  <c r="AA15" i="19"/>
  <c r="AA14" i="19"/>
  <c r="AA13" i="19"/>
  <c r="AA12" i="19"/>
  <c r="AA11" i="19"/>
  <c r="AA10" i="19"/>
  <c r="AA9" i="19"/>
  <c r="AA8" i="19"/>
  <c r="AA7" i="19"/>
  <c r="AA6" i="19"/>
  <c r="V18" i="19"/>
  <c r="V17" i="19"/>
  <c r="V16" i="19"/>
  <c r="V15" i="19"/>
  <c r="V14" i="19"/>
  <c r="V13" i="19"/>
  <c r="V12" i="19"/>
  <c r="V11" i="19"/>
  <c r="V10" i="19"/>
  <c r="V9" i="19"/>
  <c r="V7" i="19"/>
  <c r="V6" i="19"/>
  <c r="L18" i="19"/>
  <c r="Q6" i="19"/>
  <c r="L17" i="19"/>
  <c r="L16" i="19"/>
  <c r="L15" i="19"/>
  <c r="L14" i="19"/>
  <c r="L13" i="19"/>
  <c r="L12" i="19"/>
  <c r="L11" i="19"/>
  <c r="L10" i="19"/>
  <c r="L9" i="19"/>
  <c r="L7" i="19"/>
  <c r="L6" i="19"/>
  <c r="G7" i="19"/>
  <c r="G9" i="19"/>
  <c r="G10" i="19"/>
  <c r="G11" i="19"/>
  <c r="G12" i="19"/>
  <c r="G13" i="19"/>
  <c r="G14" i="19"/>
  <c r="G15" i="19"/>
  <c r="G16" i="19"/>
  <c r="G17" i="19"/>
  <c r="G18" i="19"/>
  <c r="G6" i="19"/>
  <c r="AA18" i="19" l="1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8" i="8"/>
  <c r="Q44" i="8" l="1"/>
  <c r="Q45" i="8" s="1"/>
  <c r="Q46" i="8"/>
  <c r="Q47" i="8"/>
  <c r="Q48" i="8"/>
  <c r="Q49" i="8"/>
  <c r="Q50" i="8"/>
  <c r="Q51" i="8"/>
  <c r="Q52" i="8"/>
  <c r="Q53" i="8"/>
  <c r="L47" i="9" l="1"/>
  <c r="P27" i="12" l="1"/>
  <c r="P28" i="12"/>
  <c r="P29" i="12"/>
  <c r="P30" i="12"/>
  <c r="P31" i="12"/>
  <c r="P32" i="12"/>
  <c r="P33" i="12"/>
  <c r="P34" i="12"/>
  <c r="P35" i="12"/>
  <c r="P36" i="12"/>
  <c r="P37" i="12"/>
  <c r="P38" i="12"/>
  <c r="P39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F21" i="3" l="1"/>
  <c r="C59" i="4" l="1"/>
  <c r="D59" i="4"/>
  <c r="D40" i="2"/>
  <c r="E40" i="2"/>
  <c r="D18" i="2"/>
  <c r="E18" i="2"/>
  <c r="E7" i="8" l="1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2" i="8"/>
  <c r="F42" i="8"/>
  <c r="E44" i="8"/>
  <c r="F44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F6" i="8"/>
  <c r="D18" i="26"/>
  <c r="E18" i="26"/>
  <c r="F18" i="26"/>
  <c r="C18" i="26"/>
  <c r="L44" i="9"/>
  <c r="C43" i="7"/>
  <c r="D43" i="7"/>
  <c r="E43" i="7"/>
  <c r="F43" i="7"/>
  <c r="G43" i="7"/>
  <c r="H43" i="7"/>
  <c r="I43" i="7"/>
  <c r="J43" i="7"/>
  <c r="K43" i="7"/>
  <c r="L43" i="7"/>
  <c r="M43" i="7"/>
  <c r="N43" i="7"/>
  <c r="C44" i="5" l="1"/>
  <c r="L13" i="9" l="1"/>
  <c r="D16" i="5"/>
  <c r="L25" i="9"/>
  <c r="L23" i="9"/>
  <c r="L22" i="9"/>
  <c r="L28" i="9" l="1"/>
  <c r="L30" i="9"/>
  <c r="L31" i="9"/>
  <c r="L32" i="9"/>
  <c r="L33" i="9"/>
  <c r="L38" i="9"/>
  <c r="L46" i="9"/>
  <c r="L50" i="9"/>
  <c r="L14" i="9"/>
  <c r="L7" i="9"/>
  <c r="L12" i="9"/>
  <c r="C45" i="5" l="1"/>
  <c r="D45" i="5"/>
  <c r="E45" i="5"/>
  <c r="F45" i="5"/>
  <c r="G45" i="5"/>
  <c r="H45" i="5"/>
  <c r="I45" i="5"/>
  <c r="J45" i="5"/>
  <c r="F7" i="3"/>
  <c r="F8" i="3"/>
  <c r="F9" i="3"/>
  <c r="F10" i="3"/>
  <c r="F11" i="3"/>
  <c r="F12" i="3"/>
  <c r="F13" i="3"/>
  <c r="F14" i="3"/>
  <c r="F15" i="3"/>
  <c r="F16" i="3"/>
  <c r="F17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2" i="3"/>
  <c r="F44" i="3"/>
  <c r="F46" i="3"/>
  <c r="F47" i="3"/>
  <c r="F48" i="3"/>
  <c r="F49" i="3"/>
  <c r="F50" i="3"/>
  <c r="F51" i="3"/>
  <c r="F52" i="3"/>
  <c r="F53" i="3"/>
  <c r="F55" i="3"/>
  <c r="F6" i="3"/>
  <c r="D7" i="3"/>
  <c r="D8" i="3"/>
  <c r="D9" i="3"/>
  <c r="D10" i="3"/>
  <c r="D11" i="3"/>
  <c r="D12" i="3"/>
  <c r="D13" i="3"/>
  <c r="D14" i="3"/>
  <c r="D15" i="3"/>
  <c r="D16" i="3"/>
  <c r="D17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2" i="3"/>
  <c r="I42" i="3" s="1"/>
  <c r="D44" i="3"/>
  <c r="I44" i="3" s="1"/>
  <c r="D46" i="3"/>
  <c r="D47" i="3"/>
  <c r="D48" i="3"/>
  <c r="D49" i="3"/>
  <c r="D50" i="3"/>
  <c r="D51" i="3"/>
  <c r="D52" i="3"/>
  <c r="D53" i="3"/>
  <c r="D55" i="3"/>
  <c r="D6" i="3"/>
  <c r="D18" i="3" s="1"/>
  <c r="I35" i="3" l="1"/>
  <c r="I10" i="3"/>
  <c r="I49" i="3"/>
  <c r="I34" i="3"/>
  <c r="I22" i="3"/>
  <c r="I9" i="3"/>
  <c r="I33" i="3"/>
  <c r="I20" i="3"/>
  <c r="I8" i="3"/>
  <c r="I23" i="3"/>
  <c r="I47" i="3"/>
  <c r="I32" i="3"/>
  <c r="I19" i="3"/>
  <c r="I7" i="3"/>
  <c r="I50" i="3"/>
  <c r="I48" i="3"/>
  <c r="I46" i="3"/>
  <c r="I31" i="3"/>
  <c r="I30" i="3"/>
  <c r="I17" i="3"/>
  <c r="I29" i="3"/>
  <c r="I16" i="3"/>
  <c r="I15" i="3"/>
  <c r="I27" i="3"/>
  <c r="I26" i="3"/>
  <c r="I52" i="3"/>
  <c r="I37" i="3"/>
  <c r="I25" i="3"/>
  <c r="I12" i="3"/>
  <c r="I28" i="3"/>
  <c r="I55" i="3"/>
  <c r="I39" i="3"/>
  <c r="I14" i="3"/>
  <c r="I53" i="3"/>
  <c r="I38" i="3"/>
  <c r="I13" i="3"/>
  <c r="I51" i="3"/>
  <c r="I36" i="3"/>
  <c r="I24" i="3"/>
  <c r="I11" i="3"/>
  <c r="I21" i="3"/>
  <c r="D40" i="3"/>
  <c r="D41" i="3" s="1"/>
  <c r="J6" i="3"/>
  <c r="D43" i="16" l="1"/>
  <c r="C43" i="16"/>
  <c r="D43" i="28" l="1"/>
  <c r="E43" i="28"/>
  <c r="F43" i="28"/>
  <c r="C43" i="28"/>
  <c r="F43" i="21"/>
  <c r="G43" i="21"/>
  <c r="H43" i="21"/>
  <c r="M43" i="21"/>
  <c r="N43" i="21"/>
  <c r="E43" i="21"/>
  <c r="P43" i="13"/>
  <c r="O43" i="13"/>
  <c r="N43" i="13"/>
  <c r="M43" i="13"/>
  <c r="K43" i="13"/>
  <c r="J43" i="13"/>
  <c r="I43" i="13"/>
  <c r="H43" i="13"/>
  <c r="D43" i="13"/>
  <c r="E43" i="13"/>
  <c r="F43" i="13"/>
  <c r="C43" i="13"/>
  <c r="D43" i="9" l="1"/>
  <c r="E43" i="9"/>
  <c r="F43" i="9"/>
  <c r="G43" i="9"/>
  <c r="H43" i="9"/>
  <c r="I43" i="9"/>
  <c r="J43" i="9"/>
  <c r="K43" i="9"/>
  <c r="L43" i="9"/>
  <c r="C43" i="9"/>
  <c r="C43" i="8"/>
  <c r="D44" i="1"/>
  <c r="E44" i="1"/>
  <c r="G44" i="1"/>
  <c r="C44" i="1"/>
  <c r="AA19" i="19" l="1"/>
  <c r="L19" i="19"/>
  <c r="G19" i="19"/>
  <c r="X54" i="19" l="1"/>
  <c r="Y54" i="19"/>
  <c r="Z54" i="19"/>
  <c r="Z40" i="19"/>
  <c r="Y40" i="19"/>
  <c r="X40" i="19"/>
  <c r="W40" i="19"/>
  <c r="U40" i="19"/>
  <c r="T40" i="19"/>
  <c r="S40" i="19"/>
  <c r="R40" i="19"/>
  <c r="P40" i="19"/>
  <c r="O40" i="19"/>
  <c r="N40" i="19"/>
  <c r="M40" i="19"/>
  <c r="K40" i="19"/>
  <c r="J40" i="19"/>
  <c r="I40" i="19"/>
  <c r="H40" i="19"/>
  <c r="D40" i="19"/>
  <c r="E40" i="19"/>
  <c r="F40" i="19"/>
  <c r="M41" i="19" l="1"/>
  <c r="E41" i="19"/>
  <c r="O41" i="19"/>
  <c r="Y41" i="19"/>
  <c r="D41" i="19"/>
  <c r="P41" i="19"/>
  <c r="K41" i="19"/>
  <c r="K55" i="19" s="1"/>
  <c r="Z41" i="19"/>
  <c r="W41" i="19"/>
  <c r="F41" i="19"/>
  <c r="N41" i="19"/>
  <c r="X41" i="19"/>
  <c r="H41" i="19"/>
  <c r="J41" i="19"/>
  <c r="J55" i="19" s="1"/>
  <c r="I41" i="19"/>
  <c r="I55" i="19" s="1"/>
  <c r="U41" i="19"/>
  <c r="R41" i="19"/>
  <c r="S41" i="19"/>
  <c r="T41" i="19"/>
  <c r="AA54" i="19"/>
  <c r="AA51" i="19"/>
  <c r="AA40" i="19"/>
  <c r="AA39" i="19"/>
  <c r="AA36" i="19"/>
  <c r="AA29" i="19"/>
  <c r="V40" i="19"/>
  <c r="V28" i="19"/>
  <c r="L40" i="19"/>
  <c r="G40" i="19"/>
  <c r="K9" i="5" l="1"/>
  <c r="K10" i="5"/>
  <c r="K11" i="5"/>
  <c r="K12" i="5"/>
  <c r="K13" i="5"/>
  <c r="K14" i="5"/>
  <c r="K15" i="5"/>
  <c r="K16" i="5"/>
  <c r="K17" i="5"/>
  <c r="K19" i="5"/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 l="1"/>
  <c r="G35" i="10" l="1"/>
  <c r="D19" i="1" l="1"/>
  <c r="E19" i="1"/>
  <c r="P32" i="17" l="1"/>
  <c r="M11" i="6" l="1"/>
  <c r="M12" i="6"/>
  <c r="M13" i="6"/>
  <c r="M14" i="6"/>
  <c r="M15" i="6"/>
  <c r="M16" i="6"/>
  <c r="M17" i="6"/>
  <c r="G13" i="10" l="1"/>
  <c r="G14" i="10"/>
  <c r="C45" i="17"/>
  <c r="D45" i="17"/>
  <c r="J18" i="15"/>
  <c r="I18" i="15"/>
  <c r="Q50" i="14"/>
  <c r="Q51" i="14"/>
  <c r="Q52" i="14"/>
  <c r="J45" i="11"/>
  <c r="K45" i="11"/>
  <c r="I45" i="11"/>
  <c r="H45" i="11"/>
  <c r="I18" i="10"/>
  <c r="H18" i="10"/>
  <c r="H40" i="10"/>
  <c r="I40" i="10"/>
  <c r="H43" i="10"/>
  <c r="I43" i="10"/>
  <c r="H45" i="10"/>
  <c r="I45" i="10"/>
  <c r="H54" i="10"/>
  <c r="I54" i="10"/>
  <c r="N46" i="6"/>
  <c r="M44" i="6"/>
  <c r="D45" i="6"/>
  <c r="E45" i="6"/>
  <c r="F45" i="6"/>
  <c r="G45" i="6"/>
  <c r="H45" i="6"/>
  <c r="I45" i="6"/>
  <c r="J45" i="6"/>
  <c r="K45" i="6"/>
  <c r="L44" i="6"/>
  <c r="L45" i="6" s="1"/>
  <c r="E6" i="8"/>
  <c r="I40" i="5"/>
  <c r="M22" i="6"/>
  <c r="N22" i="6"/>
  <c r="K22" i="2"/>
  <c r="K23" i="2"/>
  <c r="I23" i="2"/>
  <c r="J23" i="2"/>
  <c r="J25" i="2"/>
  <c r="I45" i="18"/>
  <c r="J45" i="18"/>
  <c r="M10" i="6"/>
  <c r="N10" i="6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O24" i="6"/>
  <c r="O28" i="6"/>
  <c r="O30" i="6"/>
  <c r="J52" i="3"/>
  <c r="O53" i="6"/>
  <c r="G40" i="3"/>
  <c r="G18" i="3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D40" i="5"/>
  <c r="E40" i="5"/>
  <c r="E40" i="20" s="1"/>
  <c r="F40" i="5"/>
  <c r="G40" i="5"/>
  <c r="H40" i="5"/>
  <c r="J40" i="5"/>
  <c r="F45" i="20"/>
  <c r="K7" i="21"/>
  <c r="L7" i="21"/>
  <c r="K8" i="21"/>
  <c r="L8" i="21"/>
  <c r="K9" i="21"/>
  <c r="L9" i="21"/>
  <c r="K10" i="21"/>
  <c r="L10" i="21"/>
  <c r="K11" i="21"/>
  <c r="L11" i="21"/>
  <c r="K12" i="21"/>
  <c r="L12" i="21"/>
  <c r="K13" i="21"/>
  <c r="L13" i="21"/>
  <c r="K14" i="21"/>
  <c r="L14" i="21"/>
  <c r="K15" i="21"/>
  <c r="L15" i="21"/>
  <c r="K16" i="21"/>
  <c r="L16" i="21"/>
  <c r="K17" i="21"/>
  <c r="L17" i="21"/>
  <c r="K19" i="21"/>
  <c r="L19" i="21"/>
  <c r="K20" i="21"/>
  <c r="L20" i="21"/>
  <c r="K21" i="21"/>
  <c r="L21" i="21"/>
  <c r="K22" i="21"/>
  <c r="L22" i="21"/>
  <c r="K23" i="21"/>
  <c r="L23" i="21"/>
  <c r="K24" i="21"/>
  <c r="L24" i="21"/>
  <c r="K25" i="21"/>
  <c r="L25" i="21"/>
  <c r="K26" i="21"/>
  <c r="L26" i="21"/>
  <c r="K27" i="21"/>
  <c r="L27" i="21"/>
  <c r="K28" i="21"/>
  <c r="L28" i="21"/>
  <c r="K29" i="21"/>
  <c r="L29" i="21"/>
  <c r="K30" i="21"/>
  <c r="L30" i="21"/>
  <c r="K31" i="21"/>
  <c r="L31" i="21"/>
  <c r="K32" i="21"/>
  <c r="L32" i="21"/>
  <c r="K33" i="21"/>
  <c r="L33" i="21"/>
  <c r="K34" i="21"/>
  <c r="L34" i="21"/>
  <c r="K35" i="21"/>
  <c r="L35" i="21"/>
  <c r="K36" i="21"/>
  <c r="L36" i="21"/>
  <c r="K37" i="21"/>
  <c r="L37" i="21"/>
  <c r="K38" i="21"/>
  <c r="L38" i="21"/>
  <c r="K39" i="21"/>
  <c r="L39" i="21"/>
  <c r="K42" i="21"/>
  <c r="K43" i="21" s="1"/>
  <c r="L42" i="21"/>
  <c r="L43" i="21" s="1"/>
  <c r="K44" i="21"/>
  <c r="L44" i="21"/>
  <c r="K46" i="21"/>
  <c r="L46" i="21"/>
  <c r="K47" i="21"/>
  <c r="L47" i="21"/>
  <c r="K48" i="21"/>
  <c r="L48" i="21"/>
  <c r="K49" i="21"/>
  <c r="L49" i="21"/>
  <c r="K50" i="21"/>
  <c r="L50" i="21"/>
  <c r="K51" i="21"/>
  <c r="L51" i="21"/>
  <c r="K52" i="21"/>
  <c r="L52" i="21"/>
  <c r="K53" i="21"/>
  <c r="L53" i="21"/>
  <c r="L6" i="21"/>
  <c r="K6" i="21"/>
  <c r="C18" i="6"/>
  <c r="D18" i="6"/>
  <c r="E18" i="6"/>
  <c r="F18" i="6"/>
  <c r="G18" i="6"/>
  <c r="H18" i="6"/>
  <c r="I18" i="6"/>
  <c r="J18" i="6"/>
  <c r="K31" i="5"/>
  <c r="L31" i="5"/>
  <c r="E31" i="17" s="1"/>
  <c r="K32" i="5"/>
  <c r="L32" i="5"/>
  <c r="E32" i="17" s="1"/>
  <c r="K33" i="5"/>
  <c r="L33" i="5"/>
  <c r="E33" i="17" s="1"/>
  <c r="K34" i="5"/>
  <c r="L34" i="5"/>
  <c r="E34" i="17" s="1"/>
  <c r="K35" i="5"/>
  <c r="L35" i="5"/>
  <c r="K36" i="5"/>
  <c r="L36" i="5"/>
  <c r="E36" i="17" s="1"/>
  <c r="K37" i="5"/>
  <c r="L37" i="5"/>
  <c r="E37" i="17" s="1"/>
  <c r="L30" i="5"/>
  <c r="P7" i="12"/>
  <c r="P8" i="12"/>
  <c r="Q8" i="12" s="1"/>
  <c r="P9" i="12"/>
  <c r="Q9" i="12" s="1"/>
  <c r="P10" i="12"/>
  <c r="Q10" i="12" s="1"/>
  <c r="P11" i="12"/>
  <c r="P12" i="12"/>
  <c r="Q12" i="12" s="1"/>
  <c r="P13" i="12"/>
  <c r="P14" i="12"/>
  <c r="Q14" i="12" s="1"/>
  <c r="P15" i="12"/>
  <c r="P16" i="12"/>
  <c r="P17" i="12"/>
  <c r="Q17" i="12" s="1"/>
  <c r="O7" i="12"/>
  <c r="O8" i="12"/>
  <c r="O9" i="12"/>
  <c r="O10" i="12"/>
  <c r="O11" i="12"/>
  <c r="O12" i="12"/>
  <c r="O13" i="12"/>
  <c r="O14" i="12"/>
  <c r="O15" i="12"/>
  <c r="O16" i="12"/>
  <c r="O17" i="12"/>
  <c r="D54" i="12"/>
  <c r="E54" i="12"/>
  <c r="F54" i="12"/>
  <c r="G54" i="12"/>
  <c r="H54" i="12"/>
  <c r="I54" i="12"/>
  <c r="J54" i="12"/>
  <c r="K54" i="12"/>
  <c r="L54" i="12"/>
  <c r="M54" i="12"/>
  <c r="N54" i="12"/>
  <c r="K18" i="12"/>
  <c r="P9" i="15"/>
  <c r="Q9" i="15" s="1"/>
  <c r="P10" i="15"/>
  <c r="Q10" i="15" s="1"/>
  <c r="P7" i="11"/>
  <c r="T7" i="14" s="1"/>
  <c r="O7" i="11"/>
  <c r="F7" i="20"/>
  <c r="F8" i="20"/>
  <c r="F9" i="20"/>
  <c r="F10" i="20"/>
  <c r="F11" i="20"/>
  <c r="F12" i="20"/>
  <c r="F13" i="20"/>
  <c r="F14" i="20"/>
  <c r="F15" i="20"/>
  <c r="F16" i="20"/>
  <c r="F17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2" i="20"/>
  <c r="F44" i="20"/>
  <c r="F46" i="20"/>
  <c r="F47" i="20"/>
  <c r="F48" i="20"/>
  <c r="F49" i="20"/>
  <c r="F50" i="20"/>
  <c r="F51" i="20"/>
  <c r="F52" i="20"/>
  <c r="F53" i="20"/>
  <c r="E7" i="20"/>
  <c r="E8" i="20"/>
  <c r="E9" i="20"/>
  <c r="E10" i="20"/>
  <c r="E11" i="20"/>
  <c r="E12" i="20"/>
  <c r="E13" i="20"/>
  <c r="E14" i="20"/>
  <c r="E15" i="20"/>
  <c r="E16" i="20"/>
  <c r="E17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2" i="20"/>
  <c r="E44" i="20"/>
  <c r="E46" i="20"/>
  <c r="E47" i="20"/>
  <c r="E48" i="20"/>
  <c r="E49" i="20"/>
  <c r="E50" i="20"/>
  <c r="E51" i="20"/>
  <c r="E52" i="20"/>
  <c r="E53" i="20"/>
  <c r="D7" i="20"/>
  <c r="D8" i="20"/>
  <c r="D9" i="20"/>
  <c r="D10" i="20"/>
  <c r="D11" i="20"/>
  <c r="D12" i="20"/>
  <c r="D13" i="20"/>
  <c r="D14" i="20"/>
  <c r="D15" i="20"/>
  <c r="D16" i="20"/>
  <c r="D17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2" i="20"/>
  <c r="D44" i="20"/>
  <c r="D46" i="20"/>
  <c r="D47" i="20"/>
  <c r="D48" i="20"/>
  <c r="D49" i="20"/>
  <c r="D50" i="20"/>
  <c r="D51" i="20"/>
  <c r="D52" i="20"/>
  <c r="D53" i="20"/>
  <c r="C7" i="20"/>
  <c r="C8" i="20"/>
  <c r="C9" i="20"/>
  <c r="C10" i="20"/>
  <c r="C11" i="20"/>
  <c r="C12" i="20"/>
  <c r="C13" i="20"/>
  <c r="C14" i="20"/>
  <c r="C15" i="20"/>
  <c r="C16" i="20"/>
  <c r="C17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2" i="20"/>
  <c r="C44" i="20"/>
  <c r="C46" i="20"/>
  <c r="C47" i="20"/>
  <c r="C48" i="20"/>
  <c r="C49" i="20"/>
  <c r="C50" i="20"/>
  <c r="C51" i="20"/>
  <c r="C52" i="20"/>
  <c r="C53" i="20"/>
  <c r="G54" i="3"/>
  <c r="G43" i="3"/>
  <c r="D56" i="2"/>
  <c r="E56" i="2"/>
  <c r="F56" i="2"/>
  <c r="G56" i="2"/>
  <c r="H56" i="2"/>
  <c r="D54" i="2"/>
  <c r="E54" i="2"/>
  <c r="F54" i="2"/>
  <c r="G54" i="2"/>
  <c r="H54" i="2"/>
  <c r="D45" i="2"/>
  <c r="E45" i="2"/>
  <c r="F45" i="2"/>
  <c r="G45" i="2"/>
  <c r="H45" i="2"/>
  <c r="D43" i="2"/>
  <c r="E43" i="2"/>
  <c r="F43" i="2"/>
  <c r="F43" i="3" s="1"/>
  <c r="G43" i="2"/>
  <c r="H43" i="2"/>
  <c r="F40" i="2"/>
  <c r="G40" i="2"/>
  <c r="H40" i="2"/>
  <c r="F18" i="2"/>
  <c r="G18" i="2"/>
  <c r="H18" i="2"/>
  <c r="N7" i="9"/>
  <c r="N8" i="9"/>
  <c r="N9" i="9"/>
  <c r="N10" i="9"/>
  <c r="N11" i="9"/>
  <c r="N12" i="9"/>
  <c r="N13" i="9"/>
  <c r="N14" i="9"/>
  <c r="N15" i="9"/>
  <c r="N16" i="9"/>
  <c r="N17" i="9"/>
  <c r="N19" i="9"/>
  <c r="N20" i="9"/>
  <c r="N21" i="9"/>
  <c r="N22" i="9"/>
  <c r="N23" i="9"/>
  <c r="N24" i="9"/>
  <c r="N25" i="9"/>
  <c r="N26" i="9"/>
  <c r="N27" i="9"/>
  <c r="K27" i="18" s="1"/>
  <c r="N28" i="9"/>
  <c r="K28" i="18" s="1"/>
  <c r="N29" i="9"/>
  <c r="N30" i="9"/>
  <c r="N31" i="9"/>
  <c r="N32" i="9"/>
  <c r="N33" i="9"/>
  <c r="N34" i="9"/>
  <c r="N35" i="9"/>
  <c r="N36" i="9"/>
  <c r="N37" i="9"/>
  <c r="N38" i="9"/>
  <c r="N39" i="9"/>
  <c r="N42" i="9"/>
  <c r="K42" i="18" s="1"/>
  <c r="N44" i="9"/>
  <c r="N46" i="9"/>
  <c r="N47" i="9"/>
  <c r="N48" i="9"/>
  <c r="N49" i="9"/>
  <c r="N50" i="9"/>
  <c r="N51" i="9"/>
  <c r="N52" i="9"/>
  <c r="N53" i="9"/>
  <c r="M7" i="9"/>
  <c r="M8" i="9"/>
  <c r="M9" i="9"/>
  <c r="M10" i="9"/>
  <c r="M11" i="9"/>
  <c r="M12" i="9"/>
  <c r="M13" i="9"/>
  <c r="M14" i="9"/>
  <c r="M15" i="9"/>
  <c r="M16" i="9"/>
  <c r="M17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2" i="9"/>
  <c r="M43" i="9" s="1"/>
  <c r="M44" i="9"/>
  <c r="M46" i="9"/>
  <c r="M47" i="9"/>
  <c r="M48" i="9"/>
  <c r="M49" i="9"/>
  <c r="M50" i="9"/>
  <c r="M51" i="9"/>
  <c r="M52" i="9"/>
  <c r="M53" i="9"/>
  <c r="D13" i="16"/>
  <c r="D14" i="16"/>
  <c r="D15" i="16"/>
  <c r="C13" i="16"/>
  <c r="C14" i="16"/>
  <c r="M32" i="6"/>
  <c r="N32" i="6"/>
  <c r="L6" i="5"/>
  <c r="E6" i="17" s="1"/>
  <c r="M55" i="19"/>
  <c r="O55" i="19"/>
  <c r="P55" i="19"/>
  <c r="Z45" i="19"/>
  <c r="Z55" i="19" s="1"/>
  <c r="Y45" i="19"/>
  <c r="Y55" i="19" s="1"/>
  <c r="X45" i="19"/>
  <c r="W45" i="19"/>
  <c r="K45" i="19"/>
  <c r="J45" i="19"/>
  <c r="I45" i="19"/>
  <c r="H45" i="19"/>
  <c r="D45" i="19"/>
  <c r="E45" i="19"/>
  <c r="F45" i="19"/>
  <c r="C45" i="19"/>
  <c r="L41" i="19"/>
  <c r="AO18" i="19"/>
  <c r="AN18" i="19"/>
  <c r="AM18" i="19"/>
  <c r="AL18" i="19"/>
  <c r="AJ18" i="19"/>
  <c r="AI18" i="19"/>
  <c r="AH18" i="19"/>
  <c r="AG18" i="19"/>
  <c r="AE18" i="19"/>
  <c r="AD18" i="19"/>
  <c r="AC18" i="19"/>
  <c r="AB18" i="19"/>
  <c r="AE55" i="19"/>
  <c r="AD55" i="19"/>
  <c r="AC55" i="19"/>
  <c r="AB55" i="19"/>
  <c r="AO55" i="19"/>
  <c r="AN55" i="19"/>
  <c r="AM55" i="19"/>
  <c r="AL55" i="19"/>
  <c r="AJ55" i="19"/>
  <c r="AI55" i="19"/>
  <c r="AH55" i="19"/>
  <c r="AG55" i="19"/>
  <c r="AP7" i="19"/>
  <c r="AP8" i="19"/>
  <c r="AP9" i="19"/>
  <c r="AP10" i="19"/>
  <c r="AP11" i="19"/>
  <c r="AP12" i="19"/>
  <c r="AP13" i="19"/>
  <c r="AP14" i="19"/>
  <c r="AP15" i="19"/>
  <c r="AP16" i="19"/>
  <c r="AP17" i="19"/>
  <c r="AP19" i="19"/>
  <c r="AP20" i="19"/>
  <c r="AP21" i="19"/>
  <c r="AP22" i="19"/>
  <c r="AP23" i="19"/>
  <c r="AP24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2" i="19"/>
  <c r="AP53" i="19"/>
  <c r="AP54" i="19"/>
  <c r="AP56" i="19"/>
  <c r="AK7" i="19"/>
  <c r="AK8" i="19"/>
  <c r="AK9" i="19"/>
  <c r="AK10" i="19"/>
  <c r="AK11" i="19"/>
  <c r="AK12" i="19"/>
  <c r="AK13" i="19"/>
  <c r="AK14" i="19"/>
  <c r="AK15" i="19"/>
  <c r="AK16" i="19"/>
  <c r="AK17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6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K6" i="19"/>
  <c r="AP6" i="19"/>
  <c r="C45" i="26"/>
  <c r="O44" i="24"/>
  <c r="I44" i="8" s="1"/>
  <c r="P44" i="24"/>
  <c r="J44" i="8" s="1"/>
  <c r="D54" i="24"/>
  <c r="E54" i="24"/>
  <c r="F54" i="24"/>
  <c r="G54" i="24"/>
  <c r="H54" i="24"/>
  <c r="I54" i="24"/>
  <c r="J54" i="24"/>
  <c r="K54" i="24"/>
  <c r="L54" i="24"/>
  <c r="M54" i="24"/>
  <c r="N54" i="24"/>
  <c r="D39" i="16"/>
  <c r="D44" i="16"/>
  <c r="D46" i="16"/>
  <c r="D47" i="16"/>
  <c r="D48" i="16"/>
  <c r="D49" i="16"/>
  <c r="D50" i="16"/>
  <c r="D51" i="16"/>
  <c r="D52" i="16"/>
  <c r="D53" i="16"/>
  <c r="C39" i="16"/>
  <c r="C46" i="16"/>
  <c r="C47" i="16"/>
  <c r="C48" i="16"/>
  <c r="C49" i="16"/>
  <c r="C50" i="16"/>
  <c r="C51" i="16"/>
  <c r="C52" i="16"/>
  <c r="C53" i="16"/>
  <c r="N28" i="17"/>
  <c r="N29" i="17"/>
  <c r="N30" i="17"/>
  <c r="N31" i="17"/>
  <c r="N32" i="17"/>
  <c r="N33" i="17"/>
  <c r="N34" i="17"/>
  <c r="N36" i="17"/>
  <c r="N37" i="17"/>
  <c r="N38" i="17"/>
  <c r="N39" i="17"/>
  <c r="K28" i="17"/>
  <c r="K31" i="17"/>
  <c r="K32" i="17"/>
  <c r="K37" i="17"/>
  <c r="K39" i="17"/>
  <c r="D18" i="9"/>
  <c r="E18" i="9"/>
  <c r="F18" i="9"/>
  <c r="G18" i="9"/>
  <c r="H18" i="9"/>
  <c r="I18" i="9"/>
  <c r="J18" i="9"/>
  <c r="K18" i="9"/>
  <c r="L18" i="9"/>
  <c r="L42" i="11"/>
  <c r="E18" i="10"/>
  <c r="F18" i="10"/>
  <c r="D54" i="5"/>
  <c r="E54" i="5"/>
  <c r="E54" i="20" s="1"/>
  <c r="F54" i="5"/>
  <c r="F54" i="20" s="1"/>
  <c r="G54" i="5"/>
  <c r="H54" i="5"/>
  <c r="I54" i="5"/>
  <c r="J54" i="5"/>
  <c r="D54" i="6"/>
  <c r="E54" i="6"/>
  <c r="F54" i="6"/>
  <c r="G54" i="6"/>
  <c r="H54" i="6"/>
  <c r="I54" i="6"/>
  <c r="J54" i="6"/>
  <c r="K54" i="6"/>
  <c r="L54" i="6"/>
  <c r="D54" i="7"/>
  <c r="E54" i="7"/>
  <c r="K54" i="21" s="1"/>
  <c r="F54" i="7"/>
  <c r="L54" i="21" s="1"/>
  <c r="G54" i="7"/>
  <c r="H54" i="7"/>
  <c r="I54" i="7"/>
  <c r="J54" i="7"/>
  <c r="K54" i="7"/>
  <c r="L54" i="7"/>
  <c r="M54" i="7"/>
  <c r="N54" i="7"/>
  <c r="F54" i="9"/>
  <c r="G54" i="9"/>
  <c r="H54" i="9"/>
  <c r="I54" i="9"/>
  <c r="J54" i="9"/>
  <c r="K54" i="9"/>
  <c r="D54" i="28"/>
  <c r="E54" i="28"/>
  <c r="F54" i="28"/>
  <c r="D54" i="26"/>
  <c r="E54" i="26"/>
  <c r="F54" i="26"/>
  <c r="C54" i="24"/>
  <c r="D54" i="22"/>
  <c r="E54" i="22"/>
  <c r="F54" i="22"/>
  <c r="G54" i="22"/>
  <c r="H54" i="22"/>
  <c r="I54" i="22"/>
  <c r="J54" i="22"/>
  <c r="C54" i="22"/>
  <c r="N54" i="21"/>
  <c r="F54" i="21"/>
  <c r="G54" i="21"/>
  <c r="H54" i="21"/>
  <c r="M54" i="21"/>
  <c r="E54" i="21"/>
  <c r="D54" i="18"/>
  <c r="E54" i="18"/>
  <c r="F54" i="18"/>
  <c r="G54" i="18"/>
  <c r="H54" i="18"/>
  <c r="I54" i="18"/>
  <c r="J54" i="18"/>
  <c r="C54" i="18"/>
  <c r="P54" i="17"/>
  <c r="O54" i="17"/>
  <c r="M54" i="17"/>
  <c r="L54" i="17"/>
  <c r="J54" i="17"/>
  <c r="I54" i="17"/>
  <c r="G54" i="17"/>
  <c r="F54" i="17"/>
  <c r="D54" i="17"/>
  <c r="C54" i="17"/>
  <c r="E54" i="15"/>
  <c r="F54" i="15"/>
  <c r="G54" i="15"/>
  <c r="H54" i="15"/>
  <c r="I54" i="15"/>
  <c r="J54" i="15"/>
  <c r="K54" i="15"/>
  <c r="L54" i="15"/>
  <c r="M54" i="15"/>
  <c r="N54" i="15"/>
  <c r="D54" i="15"/>
  <c r="P54" i="14"/>
  <c r="O54" i="14"/>
  <c r="N54" i="14"/>
  <c r="M54" i="14"/>
  <c r="K54" i="14"/>
  <c r="J54" i="14"/>
  <c r="I54" i="14"/>
  <c r="H54" i="14"/>
  <c r="E54" i="14"/>
  <c r="F54" i="14"/>
  <c r="D54" i="14"/>
  <c r="D46" i="1"/>
  <c r="E46" i="1"/>
  <c r="G46" i="1"/>
  <c r="D55" i="1"/>
  <c r="E55" i="1"/>
  <c r="G55" i="1"/>
  <c r="F47" i="1"/>
  <c r="F48" i="1"/>
  <c r="F49" i="1"/>
  <c r="F50" i="1"/>
  <c r="F51" i="1"/>
  <c r="F52" i="1"/>
  <c r="F53" i="1"/>
  <c r="F54" i="1"/>
  <c r="C54" i="15"/>
  <c r="D45" i="15"/>
  <c r="E45" i="15"/>
  <c r="F45" i="15"/>
  <c r="G45" i="15"/>
  <c r="H45" i="15"/>
  <c r="I45" i="15"/>
  <c r="J45" i="15"/>
  <c r="K45" i="15"/>
  <c r="L45" i="15"/>
  <c r="M45" i="15"/>
  <c r="N45" i="15"/>
  <c r="C45" i="15"/>
  <c r="D43" i="15"/>
  <c r="C43" i="15"/>
  <c r="D40" i="15"/>
  <c r="C40" i="15"/>
  <c r="D18" i="15"/>
  <c r="C18" i="15"/>
  <c r="N45" i="14"/>
  <c r="M45" i="14"/>
  <c r="N43" i="14"/>
  <c r="M43" i="14"/>
  <c r="N40" i="14"/>
  <c r="M40" i="14"/>
  <c r="N18" i="14"/>
  <c r="M18" i="14"/>
  <c r="I45" i="14"/>
  <c r="H45" i="14"/>
  <c r="I43" i="14"/>
  <c r="H43" i="14"/>
  <c r="I40" i="14"/>
  <c r="H40" i="14"/>
  <c r="I18" i="14"/>
  <c r="H18" i="14"/>
  <c r="C54" i="14"/>
  <c r="D45" i="14"/>
  <c r="C45" i="14"/>
  <c r="D43" i="14"/>
  <c r="C43" i="14"/>
  <c r="D40" i="14"/>
  <c r="C40" i="14"/>
  <c r="D18" i="14"/>
  <c r="C18" i="14"/>
  <c r="N54" i="13"/>
  <c r="M54" i="13"/>
  <c r="N45" i="13"/>
  <c r="M45" i="13"/>
  <c r="N40" i="13"/>
  <c r="M40" i="13"/>
  <c r="N18" i="13"/>
  <c r="K54" i="13"/>
  <c r="J54" i="13"/>
  <c r="K45" i="13"/>
  <c r="J45" i="13"/>
  <c r="K40" i="13"/>
  <c r="J40" i="13"/>
  <c r="K18" i="13"/>
  <c r="J18" i="13"/>
  <c r="I54" i="13"/>
  <c r="H54" i="13"/>
  <c r="I45" i="13"/>
  <c r="H45" i="13"/>
  <c r="I40" i="13"/>
  <c r="H40" i="13"/>
  <c r="I18" i="13"/>
  <c r="H18" i="13"/>
  <c r="E18" i="13"/>
  <c r="F18" i="13"/>
  <c r="E40" i="13"/>
  <c r="F40" i="13"/>
  <c r="E45" i="13"/>
  <c r="F45" i="13"/>
  <c r="E54" i="13"/>
  <c r="F54" i="13"/>
  <c r="M18" i="13"/>
  <c r="D54" i="13"/>
  <c r="D45" i="13"/>
  <c r="C45" i="13"/>
  <c r="C54" i="13" s="1"/>
  <c r="D40" i="13"/>
  <c r="C40" i="13"/>
  <c r="D18" i="13"/>
  <c r="C18" i="13"/>
  <c r="D18" i="12"/>
  <c r="E18" i="12"/>
  <c r="F18" i="12"/>
  <c r="G18" i="12"/>
  <c r="H18" i="12"/>
  <c r="I18" i="12"/>
  <c r="J18" i="12"/>
  <c r="L18" i="12"/>
  <c r="M18" i="12"/>
  <c r="N18" i="12"/>
  <c r="D43" i="12"/>
  <c r="E43" i="12"/>
  <c r="F43" i="12"/>
  <c r="G43" i="12"/>
  <c r="H43" i="12"/>
  <c r="I43" i="12"/>
  <c r="J43" i="12"/>
  <c r="K43" i="12"/>
  <c r="L43" i="12"/>
  <c r="M43" i="12"/>
  <c r="N43" i="12"/>
  <c r="C54" i="12"/>
  <c r="E45" i="12"/>
  <c r="F45" i="12"/>
  <c r="G45" i="12"/>
  <c r="H45" i="12"/>
  <c r="I45" i="12"/>
  <c r="J45" i="12"/>
  <c r="K45" i="12"/>
  <c r="L45" i="12"/>
  <c r="M45" i="12"/>
  <c r="N45" i="12"/>
  <c r="D45" i="12"/>
  <c r="C45" i="12"/>
  <c r="C43" i="12"/>
  <c r="D40" i="12"/>
  <c r="C40" i="12"/>
  <c r="C18" i="12"/>
  <c r="I54" i="11"/>
  <c r="H54" i="11"/>
  <c r="I43" i="11"/>
  <c r="H43" i="11"/>
  <c r="I40" i="11"/>
  <c r="H40" i="11"/>
  <c r="I18" i="11"/>
  <c r="H18" i="11"/>
  <c r="D54" i="11"/>
  <c r="C54" i="11"/>
  <c r="D45" i="11"/>
  <c r="C45" i="11"/>
  <c r="D43" i="11"/>
  <c r="C43" i="11"/>
  <c r="D40" i="11"/>
  <c r="C40" i="11"/>
  <c r="D18" i="11"/>
  <c r="C18" i="11"/>
  <c r="D45" i="10"/>
  <c r="C45" i="10"/>
  <c r="D43" i="10"/>
  <c r="C43" i="10"/>
  <c r="D40" i="10"/>
  <c r="C40" i="10"/>
  <c r="D18" i="10"/>
  <c r="C18" i="10"/>
  <c r="N50" i="11"/>
  <c r="R50" i="14" s="1"/>
  <c r="N51" i="11"/>
  <c r="R51" i="14" s="1"/>
  <c r="N52" i="11"/>
  <c r="R52" i="14" s="1"/>
  <c r="N53" i="11"/>
  <c r="R53" i="14" s="1"/>
  <c r="C44" i="16"/>
  <c r="K32" i="18"/>
  <c r="D40" i="9"/>
  <c r="D41" i="9" s="1"/>
  <c r="E40" i="9"/>
  <c r="F40" i="9"/>
  <c r="G40" i="9"/>
  <c r="H40" i="9"/>
  <c r="I40" i="9"/>
  <c r="J40" i="9"/>
  <c r="K40" i="9"/>
  <c r="C40" i="9"/>
  <c r="K34" i="18"/>
  <c r="K35" i="18"/>
  <c r="K39" i="18"/>
  <c r="N40" i="7"/>
  <c r="D54" i="9"/>
  <c r="E54" i="9"/>
  <c r="L54" i="9"/>
  <c r="L40" i="9"/>
  <c r="K18" i="6"/>
  <c r="L18" i="6"/>
  <c r="D18" i="5"/>
  <c r="E18" i="5"/>
  <c r="E18" i="20" s="1"/>
  <c r="F18" i="5"/>
  <c r="F18" i="20" s="1"/>
  <c r="G18" i="5"/>
  <c r="H18" i="5"/>
  <c r="I18" i="5"/>
  <c r="J18" i="5"/>
  <c r="K20" i="5"/>
  <c r="L20" i="5"/>
  <c r="E20" i="17" s="1"/>
  <c r="K21" i="5"/>
  <c r="L21" i="5"/>
  <c r="E21" i="17" s="1"/>
  <c r="K22" i="5"/>
  <c r="L22" i="5"/>
  <c r="E22" i="17" s="1"/>
  <c r="K23" i="5"/>
  <c r="L23" i="5"/>
  <c r="E23" i="17" s="1"/>
  <c r="K24" i="5"/>
  <c r="L24" i="5"/>
  <c r="E24" i="17" s="1"/>
  <c r="K25" i="5"/>
  <c r="L25" i="5"/>
  <c r="E25" i="17" s="1"/>
  <c r="K26" i="5"/>
  <c r="L26" i="5"/>
  <c r="E26" i="17" s="1"/>
  <c r="K27" i="5"/>
  <c r="L27" i="5"/>
  <c r="E27" i="17" s="1"/>
  <c r="K28" i="5"/>
  <c r="L28" i="5"/>
  <c r="E28" i="17" s="1"/>
  <c r="K29" i="5"/>
  <c r="L29" i="5"/>
  <c r="E29" i="17" s="1"/>
  <c r="K30" i="5"/>
  <c r="K38" i="5"/>
  <c r="L38" i="5"/>
  <c r="E38" i="17" s="1"/>
  <c r="K39" i="5"/>
  <c r="L39" i="5"/>
  <c r="E39" i="17" s="1"/>
  <c r="K42" i="5"/>
  <c r="L42" i="5"/>
  <c r="K44" i="5"/>
  <c r="L44" i="5"/>
  <c r="E44" i="17" s="1"/>
  <c r="K46" i="5"/>
  <c r="L46" i="5"/>
  <c r="E46" i="17" s="1"/>
  <c r="K47" i="5"/>
  <c r="L47" i="5"/>
  <c r="E47" i="17" s="1"/>
  <c r="K48" i="5"/>
  <c r="L48" i="5"/>
  <c r="E48" i="17" s="1"/>
  <c r="K49" i="5"/>
  <c r="L49" i="5"/>
  <c r="E49" i="17" s="1"/>
  <c r="K50" i="5"/>
  <c r="L50" i="5"/>
  <c r="E50" i="17" s="1"/>
  <c r="K51" i="5"/>
  <c r="L51" i="5"/>
  <c r="K52" i="5"/>
  <c r="L52" i="5"/>
  <c r="E52" i="17" s="1"/>
  <c r="K53" i="5"/>
  <c r="L53" i="5"/>
  <c r="E53" i="17" s="1"/>
  <c r="L19" i="5"/>
  <c r="E19" i="17" s="1"/>
  <c r="C54" i="8"/>
  <c r="C45" i="8"/>
  <c r="F6" i="20"/>
  <c r="D6" i="20"/>
  <c r="E43" i="11"/>
  <c r="F43" i="11"/>
  <c r="O6" i="12"/>
  <c r="P6" i="12"/>
  <c r="Q6" i="12" s="1"/>
  <c r="O19" i="12"/>
  <c r="P19" i="12"/>
  <c r="Q19" i="12" s="1"/>
  <c r="O20" i="12"/>
  <c r="P20" i="12"/>
  <c r="Q20" i="12" s="1"/>
  <c r="O21" i="12"/>
  <c r="P21" i="12"/>
  <c r="O22" i="12"/>
  <c r="P22" i="12"/>
  <c r="Q22" i="12" s="1"/>
  <c r="O23" i="12"/>
  <c r="P23" i="12"/>
  <c r="O24" i="12"/>
  <c r="P24" i="12"/>
  <c r="O25" i="12"/>
  <c r="P25" i="12"/>
  <c r="Q25" i="12" s="1"/>
  <c r="O26" i="12"/>
  <c r="P26" i="12"/>
  <c r="Q26" i="12" s="1"/>
  <c r="Q27" i="12"/>
  <c r="Q30" i="12"/>
  <c r="Q34" i="12"/>
  <c r="Q39" i="12"/>
  <c r="O42" i="12"/>
  <c r="P42" i="12"/>
  <c r="L45" i="9"/>
  <c r="F45" i="21"/>
  <c r="G45" i="21"/>
  <c r="H45" i="21"/>
  <c r="M45" i="21"/>
  <c r="N45" i="21"/>
  <c r="D7" i="16"/>
  <c r="D8" i="16"/>
  <c r="D9" i="16"/>
  <c r="D10" i="16"/>
  <c r="D11" i="16"/>
  <c r="D12" i="16"/>
  <c r="D16" i="16"/>
  <c r="D17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C7" i="16"/>
  <c r="C8" i="16"/>
  <c r="C9" i="16"/>
  <c r="C10" i="16"/>
  <c r="C11" i="16"/>
  <c r="C12" i="16"/>
  <c r="C15" i="16"/>
  <c r="C16" i="16"/>
  <c r="C17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F43" i="15"/>
  <c r="G43" i="15"/>
  <c r="H43" i="15"/>
  <c r="I43" i="15"/>
  <c r="J43" i="15"/>
  <c r="K43" i="15"/>
  <c r="L43" i="15"/>
  <c r="M43" i="15"/>
  <c r="N43" i="15"/>
  <c r="D40" i="7"/>
  <c r="E40" i="7"/>
  <c r="K40" i="21" s="1"/>
  <c r="F40" i="7"/>
  <c r="G40" i="7"/>
  <c r="H40" i="7"/>
  <c r="I40" i="7"/>
  <c r="J40" i="7"/>
  <c r="K40" i="7"/>
  <c r="L40" i="7"/>
  <c r="M40" i="7"/>
  <c r="G56" i="3"/>
  <c r="N52" i="6"/>
  <c r="H52" i="17" s="1"/>
  <c r="N53" i="6"/>
  <c r="P53" i="7" s="1"/>
  <c r="Q53" i="17" s="1"/>
  <c r="M53" i="6"/>
  <c r="E40" i="11"/>
  <c r="F40" i="11"/>
  <c r="L18" i="17"/>
  <c r="M18" i="17"/>
  <c r="E40" i="15"/>
  <c r="F40" i="15"/>
  <c r="G40" i="15"/>
  <c r="H40" i="15"/>
  <c r="I40" i="15"/>
  <c r="I41" i="15" s="1"/>
  <c r="J40" i="15"/>
  <c r="K40" i="15"/>
  <c r="L40" i="15"/>
  <c r="M40" i="15"/>
  <c r="N40" i="15"/>
  <c r="E40" i="12"/>
  <c r="F40" i="12"/>
  <c r="G40" i="12"/>
  <c r="H40" i="12"/>
  <c r="I40" i="12"/>
  <c r="J40" i="12"/>
  <c r="K40" i="12"/>
  <c r="K41" i="12" s="1"/>
  <c r="L40" i="12"/>
  <c r="M40" i="12"/>
  <c r="N40" i="12"/>
  <c r="F20" i="1"/>
  <c r="F21" i="1"/>
  <c r="F22" i="1"/>
  <c r="F23" i="1"/>
  <c r="F39" i="1"/>
  <c r="F40" i="1"/>
  <c r="D18" i="18"/>
  <c r="E18" i="18"/>
  <c r="F18" i="18"/>
  <c r="G18" i="18"/>
  <c r="H18" i="18"/>
  <c r="I18" i="18"/>
  <c r="J18" i="18"/>
  <c r="D40" i="18"/>
  <c r="E40" i="18"/>
  <c r="F40" i="18"/>
  <c r="G40" i="18"/>
  <c r="H40" i="18"/>
  <c r="I40" i="18"/>
  <c r="J40" i="18"/>
  <c r="P18" i="17"/>
  <c r="O18" i="17"/>
  <c r="P40" i="17"/>
  <c r="O40" i="17"/>
  <c r="J18" i="17"/>
  <c r="I18" i="17"/>
  <c r="P43" i="17"/>
  <c r="O43" i="17"/>
  <c r="M43" i="17"/>
  <c r="L43" i="17"/>
  <c r="J43" i="17"/>
  <c r="I43" i="17"/>
  <c r="G43" i="17"/>
  <c r="F43" i="17"/>
  <c r="M40" i="17"/>
  <c r="L40" i="17"/>
  <c r="J40" i="17"/>
  <c r="I40" i="17"/>
  <c r="G40" i="17"/>
  <c r="F40" i="17"/>
  <c r="O47" i="24"/>
  <c r="I47" i="8" s="1"/>
  <c r="P47" i="24"/>
  <c r="J47" i="8" s="1"/>
  <c r="O48" i="24"/>
  <c r="I48" i="8" s="1"/>
  <c r="P48" i="24"/>
  <c r="J48" i="8" s="1"/>
  <c r="O49" i="24"/>
  <c r="I49" i="8" s="1"/>
  <c r="P49" i="24"/>
  <c r="J49" i="8" s="1"/>
  <c r="O50" i="24"/>
  <c r="I50" i="8" s="1"/>
  <c r="P50" i="24"/>
  <c r="J50" i="8" s="1"/>
  <c r="O51" i="24"/>
  <c r="I51" i="8" s="1"/>
  <c r="P51" i="24"/>
  <c r="J51" i="8" s="1"/>
  <c r="O52" i="24"/>
  <c r="I52" i="8" s="1"/>
  <c r="P52" i="24"/>
  <c r="J52" i="8" s="1"/>
  <c r="O53" i="24"/>
  <c r="I53" i="8" s="1"/>
  <c r="P53" i="24"/>
  <c r="J53" i="8" s="1"/>
  <c r="P46" i="24"/>
  <c r="J46" i="8" s="1"/>
  <c r="O19" i="24"/>
  <c r="I19" i="8" s="1"/>
  <c r="Q19" i="8" s="1"/>
  <c r="P19" i="24"/>
  <c r="J19" i="8" s="1"/>
  <c r="O20" i="24"/>
  <c r="I20" i="8" s="1"/>
  <c r="Q20" i="8" s="1"/>
  <c r="P20" i="24"/>
  <c r="J20" i="8" s="1"/>
  <c r="O21" i="24"/>
  <c r="I21" i="8" s="1"/>
  <c r="Q21" i="8" s="1"/>
  <c r="P21" i="24"/>
  <c r="J21" i="8" s="1"/>
  <c r="O22" i="24"/>
  <c r="I22" i="8" s="1"/>
  <c r="Q22" i="8" s="1"/>
  <c r="P22" i="24"/>
  <c r="J22" i="8" s="1"/>
  <c r="O23" i="24"/>
  <c r="I23" i="8" s="1"/>
  <c r="Q23" i="8" s="1"/>
  <c r="P23" i="24"/>
  <c r="J23" i="8" s="1"/>
  <c r="O24" i="24"/>
  <c r="I24" i="8" s="1"/>
  <c r="P24" i="24"/>
  <c r="J24" i="8" s="1"/>
  <c r="O25" i="24"/>
  <c r="I25" i="8" s="1"/>
  <c r="Q25" i="8" s="1"/>
  <c r="P25" i="24"/>
  <c r="J25" i="8" s="1"/>
  <c r="O26" i="24"/>
  <c r="I26" i="8" s="1"/>
  <c r="Q26" i="8" s="1"/>
  <c r="P26" i="24"/>
  <c r="J26" i="8" s="1"/>
  <c r="O27" i="24"/>
  <c r="I27" i="8" s="1"/>
  <c r="P27" i="24"/>
  <c r="J27" i="8" s="1"/>
  <c r="O28" i="24"/>
  <c r="I28" i="8" s="1"/>
  <c r="P28" i="24"/>
  <c r="J28" i="8" s="1"/>
  <c r="O29" i="24"/>
  <c r="I29" i="8" s="1"/>
  <c r="P29" i="24"/>
  <c r="J29" i="8" s="1"/>
  <c r="O30" i="24"/>
  <c r="I30" i="8" s="1"/>
  <c r="P30" i="24"/>
  <c r="J30" i="8" s="1"/>
  <c r="O31" i="24"/>
  <c r="I31" i="8" s="1"/>
  <c r="Q31" i="8" s="1"/>
  <c r="P31" i="24"/>
  <c r="J31" i="8" s="1"/>
  <c r="O32" i="24"/>
  <c r="I32" i="8" s="1"/>
  <c r="Q32" i="8" s="1"/>
  <c r="P32" i="24"/>
  <c r="J32" i="8" s="1"/>
  <c r="O33" i="24"/>
  <c r="I33" i="8" s="1"/>
  <c r="Q33" i="8" s="1"/>
  <c r="P33" i="24"/>
  <c r="J33" i="8" s="1"/>
  <c r="O34" i="24"/>
  <c r="I34" i="8" s="1"/>
  <c r="Q34" i="8" s="1"/>
  <c r="P34" i="24"/>
  <c r="J34" i="8" s="1"/>
  <c r="O35" i="24"/>
  <c r="I35" i="8" s="1"/>
  <c r="Q35" i="8" s="1"/>
  <c r="P35" i="24"/>
  <c r="J35" i="8" s="1"/>
  <c r="O36" i="24"/>
  <c r="I36" i="8" s="1"/>
  <c r="P36" i="24"/>
  <c r="J36" i="8" s="1"/>
  <c r="O37" i="24"/>
  <c r="I37" i="8" s="1"/>
  <c r="Q37" i="8" s="1"/>
  <c r="P37" i="24"/>
  <c r="J37" i="8" s="1"/>
  <c r="M45" i="17"/>
  <c r="L45" i="17"/>
  <c r="J45" i="17"/>
  <c r="I45" i="17"/>
  <c r="G45" i="17"/>
  <c r="F45" i="17"/>
  <c r="G18" i="17"/>
  <c r="F18" i="17"/>
  <c r="O44" i="15"/>
  <c r="O45" i="15" s="1"/>
  <c r="M47" i="6"/>
  <c r="N47" i="6"/>
  <c r="H47" i="17" s="1"/>
  <c r="M48" i="6"/>
  <c r="O48" i="7" s="1"/>
  <c r="N48" i="6"/>
  <c r="M49" i="6"/>
  <c r="N49" i="6"/>
  <c r="H49" i="17" s="1"/>
  <c r="M50" i="6"/>
  <c r="N50" i="6"/>
  <c r="H50" i="17" s="1"/>
  <c r="M51" i="6"/>
  <c r="N51" i="6"/>
  <c r="M52" i="6"/>
  <c r="M42" i="6"/>
  <c r="N42" i="6"/>
  <c r="M20" i="6"/>
  <c r="N20" i="6"/>
  <c r="H20" i="17" s="1"/>
  <c r="M21" i="6"/>
  <c r="N21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O31" i="7" s="1"/>
  <c r="E31" i="16" s="1"/>
  <c r="N31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O39" i="7" s="1"/>
  <c r="N39" i="6"/>
  <c r="N19" i="6"/>
  <c r="M7" i="6"/>
  <c r="N7" i="6"/>
  <c r="M8" i="6"/>
  <c r="N8" i="6"/>
  <c r="H8" i="17" s="1"/>
  <c r="M9" i="6"/>
  <c r="N9" i="6"/>
  <c r="N11" i="6"/>
  <c r="N12" i="6"/>
  <c r="N13" i="6"/>
  <c r="N14" i="6"/>
  <c r="N15" i="6"/>
  <c r="N16" i="6"/>
  <c r="H16" i="17" s="1"/>
  <c r="N17" i="6"/>
  <c r="H17" i="17" s="1"/>
  <c r="N6" i="6"/>
  <c r="I40" i="6"/>
  <c r="J40" i="6"/>
  <c r="I43" i="6"/>
  <c r="J43" i="6"/>
  <c r="D40" i="6"/>
  <c r="E40" i="6"/>
  <c r="F40" i="6"/>
  <c r="G40" i="6"/>
  <c r="H40" i="6"/>
  <c r="K40" i="6"/>
  <c r="L40" i="6"/>
  <c r="H46" i="17"/>
  <c r="E6" i="20"/>
  <c r="D6" i="16"/>
  <c r="C6" i="16"/>
  <c r="P45" i="17"/>
  <c r="O45" i="17"/>
  <c r="N7" i="17"/>
  <c r="N8" i="17"/>
  <c r="N9" i="17"/>
  <c r="N10" i="17"/>
  <c r="N11" i="17"/>
  <c r="N12" i="17"/>
  <c r="N13" i="17"/>
  <c r="N14" i="17"/>
  <c r="N15" i="17"/>
  <c r="N16" i="17"/>
  <c r="N17" i="17"/>
  <c r="N19" i="17"/>
  <c r="N20" i="17"/>
  <c r="N21" i="17"/>
  <c r="N23" i="17"/>
  <c r="N25" i="17"/>
  <c r="N26" i="17"/>
  <c r="N27" i="17"/>
  <c r="N42" i="17"/>
  <c r="N44" i="17"/>
  <c r="N46" i="17"/>
  <c r="N47" i="17"/>
  <c r="N48" i="17"/>
  <c r="N49" i="17"/>
  <c r="N50" i="17"/>
  <c r="N51" i="17"/>
  <c r="N52" i="17"/>
  <c r="N53" i="17"/>
  <c r="N6" i="17"/>
  <c r="K7" i="17"/>
  <c r="K8" i="17"/>
  <c r="K9" i="17"/>
  <c r="K10" i="17"/>
  <c r="K11" i="17"/>
  <c r="K12" i="17"/>
  <c r="K13" i="17"/>
  <c r="K14" i="17"/>
  <c r="K15" i="17"/>
  <c r="K16" i="17"/>
  <c r="K17" i="17"/>
  <c r="K19" i="17"/>
  <c r="K25" i="17"/>
  <c r="K26" i="17"/>
  <c r="K27" i="17"/>
  <c r="K42" i="17"/>
  <c r="K44" i="17"/>
  <c r="K48" i="17"/>
  <c r="K50" i="17"/>
  <c r="K6" i="17"/>
  <c r="D45" i="18"/>
  <c r="E45" i="18"/>
  <c r="F45" i="18"/>
  <c r="D43" i="18"/>
  <c r="E43" i="18"/>
  <c r="F43" i="18"/>
  <c r="I43" i="18"/>
  <c r="J43" i="18"/>
  <c r="G45" i="18"/>
  <c r="H45" i="18"/>
  <c r="C18" i="18"/>
  <c r="C40" i="18"/>
  <c r="C43" i="18"/>
  <c r="C45" i="18"/>
  <c r="G43" i="18"/>
  <c r="H43" i="18"/>
  <c r="K50" i="2"/>
  <c r="K51" i="2"/>
  <c r="J50" i="2"/>
  <c r="D45" i="26"/>
  <c r="E45" i="26"/>
  <c r="F45" i="26"/>
  <c r="D43" i="26"/>
  <c r="E43" i="26"/>
  <c r="F43" i="26"/>
  <c r="D40" i="26"/>
  <c r="E40" i="26"/>
  <c r="F40" i="26"/>
  <c r="D54" i="27"/>
  <c r="E54" i="27"/>
  <c r="F54" i="27"/>
  <c r="D45" i="27"/>
  <c r="E45" i="27"/>
  <c r="F45" i="27"/>
  <c r="D43" i="27"/>
  <c r="E43" i="27"/>
  <c r="F43" i="27"/>
  <c r="D40" i="27"/>
  <c r="E40" i="27"/>
  <c r="F40" i="27"/>
  <c r="F18" i="27"/>
  <c r="D18" i="27"/>
  <c r="E18" i="27"/>
  <c r="Q50" i="13"/>
  <c r="P50" i="15"/>
  <c r="P51" i="15"/>
  <c r="Q51" i="15" s="1"/>
  <c r="P52" i="15"/>
  <c r="P53" i="15"/>
  <c r="Q53" i="15" s="1"/>
  <c r="O50" i="15"/>
  <c r="O51" i="15"/>
  <c r="O52" i="15"/>
  <c r="O53" i="15"/>
  <c r="P47" i="12"/>
  <c r="Q47" i="12" s="1"/>
  <c r="P48" i="12"/>
  <c r="P49" i="12"/>
  <c r="P50" i="12"/>
  <c r="P51" i="12"/>
  <c r="Q51" i="12" s="1"/>
  <c r="P52" i="12"/>
  <c r="Q52" i="12" s="1"/>
  <c r="P53" i="12"/>
  <c r="Q53" i="12" s="1"/>
  <c r="O47" i="12"/>
  <c r="O48" i="12"/>
  <c r="O49" i="12"/>
  <c r="O50" i="12"/>
  <c r="O51" i="12"/>
  <c r="O52" i="12"/>
  <c r="O53" i="12"/>
  <c r="J54" i="11"/>
  <c r="K54" i="11"/>
  <c r="L54" i="11" s="1"/>
  <c r="E54" i="11"/>
  <c r="F54" i="11"/>
  <c r="E45" i="11"/>
  <c r="F45" i="11"/>
  <c r="P50" i="11"/>
  <c r="P51" i="11"/>
  <c r="P52" i="11"/>
  <c r="P53" i="11"/>
  <c r="O49" i="11"/>
  <c r="O50" i="11"/>
  <c r="O51" i="11"/>
  <c r="O52" i="11"/>
  <c r="L50" i="11"/>
  <c r="L51" i="11"/>
  <c r="L52" i="11"/>
  <c r="L53" i="11"/>
  <c r="P8" i="11"/>
  <c r="P9" i="11"/>
  <c r="P10" i="11"/>
  <c r="P11" i="11"/>
  <c r="T11" i="14" s="1"/>
  <c r="P12" i="11"/>
  <c r="P13" i="11"/>
  <c r="T13" i="14" s="1"/>
  <c r="P14" i="11"/>
  <c r="P15" i="11"/>
  <c r="P16" i="11"/>
  <c r="T16" i="14" s="1"/>
  <c r="P17" i="11"/>
  <c r="O8" i="11"/>
  <c r="O9" i="11"/>
  <c r="O10" i="11"/>
  <c r="O11" i="11"/>
  <c r="O12" i="11"/>
  <c r="S12" i="14" s="1"/>
  <c r="O13" i="11"/>
  <c r="S13" i="14" s="1"/>
  <c r="O14" i="11"/>
  <c r="O15" i="11"/>
  <c r="O16" i="11"/>
  <c r="S16" i="14" s="1"/>
  <c r="O17" i="11"/>
  <c r="L39" i="11"/>
  <c r="G50" i="10"/>
  <c r="G51" i="10"/>
  <c r="G52" i="10"/>
  <c r="G53" i="10"/>
  <c r="E54" i="10"/>
  <c r="F54" i="10"/>
  <c r="D45" i="9"/>
  <c r="E45" i="9"/>
  <c r="F45" i="9"/>
  <c r="G45" i="9"/>
  <c r="H45" i="9"/>
  <c r="I45" i="9"/>
  <c r="J45" i="9"/>
  <c r="K45" i="9"/>
  <c r="K50" i="18"/>
  <c r="K53" i="18"/>
  <c r="K52" i="18"/>
  <c r="D45" i="7"/>
  <c r="E45" i="7"/>
  <c r="K45" i="21" s="1"/>
  <c r="F45" i="7"/>
  <c r="L45" i="21" s="1"/>
  <c r="G45" i="7"/>
  <c r="H45" i="7"/>
  <c r="I45" i="7"/>
  <c r="J45" i="7"/>
  <c r="K45" i="7"/>
  <c r="L45" i="7"/>
  <c r="M45" i="7"/>
  <c r="N45" i="7"/>
  <c r="D43" i="5"/>
  <c r="E43" i="5"/>
  <c r="E43" i="20" s="1"/>
  <c r="F43" i="5"/>
  <c r="F43" i="20" s="1"/>
  <c r="G43" i="5"/>
  <c r="H43" i="5"/>
  <c r="I43" i="5"/>
  <c r="J43" i="5"/>
  <c r="K7" i="5"/>
  <c r="L7" i="5"/>
  <c r="E7" i="17" s="1"/>
  <c r="K8" i="5"/>
  <c r="L8" i="5"/>
  <c r="E8" i="17" s="1"/>
  <c r="L9" i="5"/>
  <c r="E9" i="17" s="1"/>
  <c r="L10" i="5"/>
  <c r="M10" i="5" s="1"/>
  <c r="O11" i="7"/>
  <c r="E11" i="16" s="1"/>
  <c r="L11" i="5"/>
  <c r="E11" i="17" s="1"/>
  <c r="L12" i="5"/>
  <c r="E12" i="17" s="1"/>
  <c r="L13" i="5"/>
  <c r="E13" i="17" s="1"/>
  <c r="O14" i="7"/>
  <c r="L14" i="5"/>
  <c r="E14" i="17" s="1"/>
  <c r="O15" i="7"/>
  <c r="L15" i="5"/>
  <c r="L16" i="5"/>
  <c r="E16" i="17" s="1"/>
  <c r="O17" i="7"/>
  <c r="L17" i="5"/>
  <c r="E17" i="17" s="1"/>
  <c r="C54" i="5"/>
  <c r="H6" i="3"/>
  <c r="J20" i="3"/>
  <c r="J23" i="3"/>
  <c r="J13" i="3"/>
  <c r="J36" i="3"/>
  <c r="J34" i="3"/>
  <c r="O39" i="6"/>
  <c r="O31" i="6"/>
  <c r="J31" i="3"/>
  <c r="J55" i="3"/>
  <c r="J56" i="3" s="1"/>
  <c r="O52" i="6"/>
  <c r="C55" i="1"/>
  <c r="D41" i="1"/>
  <c r="D42" i="1" s="1"/>
  <c r="E41" i="1"/>
  <c r="E42" i="1" s="1"/>
  <c r="G41" i="1"/>
  <c r="G19" i="1"/>
  <c r="C41" i="1"/>
  <c r="C46" i="1"/>
  <c r="C6" i="20"/>
  <c r="W54" i="19"/>
  <c r="W55" i="19" s="1"/>
  <c r="C18" i="19"/>
  <c r="F12" i="1"/>
  <c r="F13" i="1"/>
  <c r="F14" i="1"/>
  <c r="F15" i="1"/>
  <c r="F16" i="1"/>
  <c r="F17" i="1"/>
  <c r="F18" i="1"/>
  <c r="F7" i="1"/>
  <c r="F9" i="1"/>
  <c r="F10" i="1"/>
  <c r="D40" i="22"/>
  <c r="E40" i="22"/>
  <c r="F40" i="22"/>
  <c r="G40" i="22"/>
  <c r="H40" i="22"/>
  <c r="I40" i="22"/>
  <c r="J40" i="22"/>
  <c r="C40" i="22"/>
  <c r="F40" i="21"/>
  <c r="G40" i="21"/>
  <c r="H40" i="21"/>
  <c r="M40" i="21"/>
  <c r="N40" i="21"/>
  <c r="E40" i="21"/>
  <c r="O54" i="13"/>
  <c r="P54" i="13"/>
  <c r="O40" i="13"/>
  <c r="P40" i="13"/>
  <c r="P18" i="13"/>
  <c r="Q18" i="13" s="1"/>
  <c r="O18" i="13"/>
  <c r="P40" i="14"/>
  <c r="O40" i="14"/>
  <c r="K40" i="14"/>
  <c r="J40" i="14"/>
  <c r="E40" i="14"/>
  <c r="F40" i="14"/>
  <c r="O44" i="12"/>
  <c r="O45" i="12" s="1"/>
  <c r="O46" i="12"/>
  <c r="G42" i="11"/>
  <c r="J40" i="11"/>
  <c r="K40" i="11"/>
  <c r="L40" i="11" s="1"/>
  <c r="G7" i="11"/>
  <c r="G8" i="11"/>
  <c r="G9" i="11"/>
  <c r="G10" i="11"/>
  <c r="G11" i="11"/>
  <c r="G12" i="11"/>
  <c r="G13" i="11"/>
  <c r="G14" i="11"/>
  <c r="G15" i="11"/>
  <c r="G16" i="11"/>
  <c r="G17" i="11"/>
  <c r="G19" i="11"/>
  <c r="G20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4" i="11"/>
  <c r="G45" i="11" s="1"/>
  <c r="G46" i="11"/>
  <c r="G47" i="11"/>
  <c r="G48" i="11"/>
  <c r="G49" i="11"/>
  <c r="G51" i="11"/>
  <c r="G53" i="11"/>
  <c r="K54" i="10"/>
  <c r="L54" i="10" s="1"/>
  <c r="J54" i="10"/>
  <c r="C54" i="20" s="1"/>
  <c r="D54" i="10"/>
  <c r="C54" i="10"/>
  <c r="K40" i="10"/>
  <c r="J40" i="10"/>
  <c r="C40" i="20" s="1"/>
  <c r="E40" i="10"/>
  <c r="F40" i="10"/>
  <c r="Q52" i="13"/>
  <c r="L53" i="10"/>
  <c r="P7" i="15"/>
  <c r="Q7" i="15" s="1"/>
  <c r="P8" i="15"/>
  <c r="Q8" i="15" s="1"/>
  <c r="P11" i="15"/>
  <c r="Q11" i="15" s="1"/>
  <c r="P12" i="15"/>
  <c r="Q12" i="15" s="1"/>
  <c r="P13" i="15"/>
  <c r="Q13" i="15" s="1"/>
  <c r="P14" i="15"/>
  <c r="Q14" i="15" s="1"/>
  <c r="P15" i="15"/>
  <c r="Q15" i="15" s="1"/>
  <c r="P16" i="15"/>
  <c r="Q16" i="15" s="1"/>
  <c r="P17" i="15"/>
  <c r="Q17" i="15" s="1"/>
  <c r="P19" i="15"/>
  <c r="Q19" i="15" s="1"/>
  <c r="P20" i="15"/>
  <c r="Q20" i="15" s="1"/>
  <c r="P21" i="15"/>
  <c r="Q21" i="15" s="1"/>
  <c r="P22" i="15"/>
  <c r="P23" i="15"/>
  <c r="Q23" i="15" s="1"/>
  <c r="P24" i="15"/>
  <c r="Q24" i="15" s="1"/>
  <c r="P25" i="15"/>
  <c r="Q25" i="15" s="1"/>
  <c r="P26" i="15"/>
  <c r="Q26" i="15" s="1"/>
  <c r="P27" i="15"/>
  <c r="Q27" i="15" s="1"/>
  <c r="P28" i="15"/>
  <c r="Q28" i="15" s="1"/>
  <c r="P29" i="15"/>
  <c r="Q29" i="15" s="1"/>
  <c r="P30" i="15"/>
  <c r="P31" i="15"/>
  <c r="Q31" i="15" s="1"/>
  <c r="P32" i="15"/>
  <c r="Q32" i="15" s="1"/>
  <c r="P33" i="15"/>
  <c r="Q33" i="15" s="1"/>
  <c r="P34" i="15"/>
  <c r="Q34" i="15" s="1"/>
  <c r="P36" i="15"/>
  <c r="Q36" i="15" s="1"/>
  <c r="P37" i="15"/>
  <c r="Q37" i="15" s="1"/>
  <c r="P38" i="15"/>
  <c r="Q38" i="15" s="1"/>
  <c r="P39" i="15"/>
  <c r="Q39" i="15" s="1"/>
  <c r="O7" i="15"/>
  <c r="O8" i="15"/>
  <c r="O9" i="15"/>
  <c r="O10" i="15"/>
  <c r="O11" i="15"/>
  <c r="O12" i="15"/>
  <c r="O13" i="15"/>
  <c r="O14" i="15"/>
  <c r="O15" i="15"/>
  <c r="O16" i="15"/>
  <c r="O17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O37" i="15"/>
  <c r="O38" i="15"/>
  <c r="O39" i="15"/>
  <c r="L29" i="14"/>
  <c r="L30" i="14"/>
  <c r="L34" i="14"/>
  <c r="G34" i="14"/>
  <c r="Q7" i="13"/>
  <c r="Q8" i="13"/>
  <c r="Q9" i="13"/>
  <c r="Q10" i="13"/>
  <c r="Q11" i="13"/>
  <c r="Q12" i="13"/>
  <c r="Q13" i="13"/>
  <c r="Q14" i="13"/>
  <c r="Q15" i="13"/>
  <c r="Q16" i="13"/>
  <c r="Q17" i="13"/>
  <c r="Q19" i="13"/>
  <c r="Q20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6" i="13"/>
  <c r="Q37" i="13"/>
  <c r="Q39" i="13"/>
  <c r="Q42" i="13"/>
  <c r="Q44" i="13"/>
  <c r="Q46" i="13"/>
  <c r="Q47" i="13"/>
  <c r="Q48" i="13"/>
  <c r="Q49" i="13"/>
  <c r="Q51" i="13"/>
  <c r="Q53" i="13"/>
  <c r="L7" i="13"/>
  <c r="L8" i="13"/>
  <c r="L9" i="13"/>
  <c r="L10" i="13"/>
  <c r="L11" i="13"/>
  <c r="L12" i="13"/>
  <c r="L13" i="13"/>
  <c r="L14" i="13"/>
  <c r="L15" i="13"/>
  <c r="L16" i="13"/>
  <c r="L17" i="13"/>
  <c r="L19" i="13"/>
  <c r="L20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6" i="13"/>
  <c r="L37" i="13"/>
  <c r="L38" i="13"/>
  <c r="L39" i="13"/>
  <c r="L42" i="13"/>
  <c r="L44" i="13"/>
  <c r="L46" i="13"/>
  <c r="L47" i="13"/>
  <c r="L48" i="13"/>
  <c r="L49" i="13"/>
  <c r="L51" i="13"/>
  <c r="L53" i="13"/>
  <c r="G7" i="13"/>
  <c r="G9" i="13"/>
  <c r="G10" i="13"/>
  <c r="G11" i="13"/>
  <c r="G14" i="13"/>
  <c r="G15" i="13"/>
  <c r="G17" i="13"/>
  <c r="G19" i="13"/>
  <c r="G26" i="13"/>
  <c r="G27" i="13"/>
  <c r="G36" i="13"/>
  <c r="P44" i="12"/>
  <c r="P45" i="12" s="1"/>
  <c r="P46" i="12"/>
  <c r="Q46" i="12" s="1"/>
  <c r="O19" i="11"/>
  <c r="P19" i="11"/>
  <c r="O20" i="11"/>
  <c r="P20" i="11"/>
  <c r="O21" i="11"/>
  <c r="P21" i="11"/>
  <c r="O22" i="11"/>
  <c r="P22" i="11"/>
  <c r="O23" i="11"/>
  <c r="P23" i="11"/>
  <c r="T23" i="14" s="1"/>
  <c r="O24" i="11"/>
  <c r="P24" i="11"/>
  <c r="O25" i="11"/>
  <c r="P25" i="11"/>
  <c r="O26" i="11"/>
  <c r="P26" i="11"/>
  <c r="O27" i="11"/>
  <c r="P27" i="11"/>
  <c r="T27" i="14" s="1"/>
  <c r="O28" i="11"/>
  <c r="P28" i="11"/>
  <c r="T28" i="14" s="1"/>
  <c r="O29" i="11"/>
  <c r="P29" i="11"/>
  <c r="O30" i="11"/>
  <c r="P30" i="11"/>
  <c r="O31" i="11"/>
  <c r="P31" i="11"/>
  <c r="T31" i="14" s="1"/>
  <c r="O32" i="11"/>
  <c r="P32" i="11"/>
  <c r="O33" i="11"/>
  <c r="P33" i="11"/>
  <c r="O34" i="11"/>
  <c r="P34" i="11"/>
  <c r="O35" i="11"/>
  <c r="P35" i="11"/>
  <c r="O36" i="11"/>
  <c r="P36" i="11"/>
  <c r="O37" i="11"/>
  <c r="P37" i="11"/>
  <c r="T37" i="14" s="1"/>
  <c r="O38" i="11"/>
  <c r="P38" i="11"/>
  <c r="O39" i="11"/>
  <c r="P39" i="11"/>
  <c r="O42" i="11"/>
  <c r="P42" i="11"/>
  <c r="T42" i="14" s="1"/>
  <c r="O44" i="11"/>
  <c r="O45" i="11" s="1"/>
  <c r="P44" i="11"/>
  <c r="P45" i="11" s="1"/>
  <c r="O46" i="11"/>
  <c r="P46" i="11"/>
  <c r="O47" i="11"/>
  <c r="P47" i="11"/>
  <c r="O48" i="11"/>
  <c r="P48" i="11"/>
  <c r="P49" i="11"/>
  <c r="O53" i="11"/>
  <c r="P6" i="11"/>
  <c r="O6" i="11"/>
  <c r="N23" i="11"/>
  <c r="R23" i="14" s="1"/>
  <c r="N24" i="11"/>
  <c r="R24" i="14" s="1"/>
  <c r="N25" i="11"/>
  <c r="R25" i="14" s="1"/>
  <c r="N26" i="11"/>
  <c r="R26" i="14" s="1"/>
  <c r="N27" i="11"/>
  <c r="R27" i="14" s="1"/>
  <c r="N28" i="11"/>
  <c r="R28" i="14" s="1"/>
  <c r="N29" i="11"/>
  <c r="R29" i="14" s="1"/>
  <c r="N30" i="11"/>
  <c r="R30" i="14" s="1"/>
  <c r="N31" i="11"/>
  <c r="R31" i="14" s="1"/>
  <c r="N32" i="11"/>
  <c r="R32" i="14" s="1"/>
  <c r="N33" i="11"/>
  <c r="R33" i="14" s="1"/>
  <c r="N34" i="11"/>
  <c r="R34" i="14" s="1"/>
  <c r="N35" i="11"/>
  <c r="N36" i="11"/>
  <c r="R36" i="14" s="1"/>
  <c r="N37" i="11"/>
  <c r="R37" i="14" s="1"/>
  <c r="N38" i="11"/>
  <c r="R38" i="14" s="1"/>
  <c r="N39" i="11"/>
  <c r="R39" i="14" s="1"/>
  <c r="N42" i="11"/>
  <c r="R42" i="14" s="1"/>
  <c r="N44" i="11"/>
  <c r="N45" i="11" s="1"/>
  <c r="N46" i="11"/>
  <c r="R46" i="14" s="1"/>
  <c r="N47" i="11"/>
  <c r="R47" i="14" s="1"/>
  <c r="N48" i="11"/>
  <c r="R48" i="14" s="1"/>
  <c r="N49" i="11"/>
  <c r="R49" i="14" s="1"/>
  <c r="M23" i="11"/>
  <c r="Q23" i="14" s="1"/>
  <c r="M24" i="11"/>
  <c r="Q24" i="14" s="1"/>
  <c r="M25" i="11"/>
  <c r="Q25" i="14" s="1"/>
  <c r="M26" i="11"/>
  <c r="Q26" i="14" s="1"/>
  <c r="M27" i="11"/>
  <c r="Q27" i="14" s="1"/>
  <c r="M28" i="11"/>
  <c r="Q28" i="14" s="1"/>
  <c r="M29" i="11"/>
  <c r="Q29" i="14" s="1"/>
  <c r="M30" i="11"/>
  <c r="Q30" i="14" s="1"/>
  <c r="M31" i="11"/>
  <c r="Q31" i="14" s="1"/>
  <c r="M32" i="11"/>
  <c r="Q32" i="14" s="1"/>
  <c r="M33" i="11"/>
  <c r="Q33" i="14" s="1"/>
  <c r="M34" i="11"/>
  <c r="Q34" i="14" s="1"/>
  <c r="M35" i="11"/>
  <c r="M36" i="11"/>
  <c r="Q36" i="14" s="1"/>
  <c r="M37" i="11"/>
  <c r="Q37" i="14" s="1"/>
  <c r="M38" i="11"/>
  <c r="Q38" i="14" s="1"/>
  <c r="M39" i="11"/>
  <c r="Q39" i="14" s="1"/>
  <c r="M42" i="11"/>
  <c r="Q42" i="14" s="1"/>
  <c r="M44" i="11"/>
  <c r="Q44" i="14" s="1"/>
  <c r="M46" i="11"/>
  <c r="Q46" i="14" s="1"/>
  <c r="M47" i="11"/>
  <c r="Q47" i="14" s="1"/>
  <c r="M48" i="11"/>
  <c r="Q48" i="14" s="1"/>
  <c r="M49" i="11"/>
  <c r="Q49" i="14" s="1"/>
  <c r="M53" i="11"/>
  <c r="Q53" i="14" s="1"/>
  <c r="G19" i="10"/>
  <c r="G20" i="10"/>
  <c r="G21" i="10"/>
  <c r="G22" i="10"/>
  <c r="G23" i="10"/>
  <c r="G24" i="10"/>
  <c r="G25" i="10"/>
  <c r="G26" i="10"/>
  <c r="G27" i="10"/>
  <c r="G28" i="10"/>
  <c r="G29" i="10"/>
  <c r="G30" i="10"/>
  <c r="G32" i="10"/>
  <c r="G33" i="10"/>
  <c r="G34" i="10"/>
  <c r="G36" i="10"/>
  <c r="G37" i="10"/>
  <c r="G38" i="10"/>
  <c r="G39" i="10"/>
  <c r="L38" i="10"/>
  <c r="L39" i="10"/>
  <c r="L42" i="10"/>
  <c r="L44" i="10"/>
  <c r="L46" i="10"/>
  <c r="L47" i="10"/>
  <c r="L48" i="10"/>
  <c r="L49" i="10"/>
  <c r="L51" i="10"/>
  <c r="L7" i="10"/>
  <c r="L8" i="10"/>
  <c r="L9" i="10"/>
  <c r="L10" i="10"/>
  <c r="L11" i="10"/>
  <c r="L12" i="10"/>
  <c r="L13" i="10"/>
  <c r="L14" i="10"/>
  <c r="L15" i="10"/>
  <c r="L16" i="10"/>
  <c r="L17" i="10"/>
  <c r="L19" i="10"/>
  <c r="L20" i="10"/>
  <c r="L22" i="10"/>
  <c r="L23" i="10"/>
  <c r="L25" i="10"/>
  <c r="L26" i="10"/>
  <c r="L27" i="10"/>
  <c r="L28" i="10"/>
  <c r="L29" i="10"/>
  <c r="L30" i="10"/>
  <c r="L32" i="10"/>
  <c r="L34" i="10"/>
  <c r="L36" i="10"/>
  <c r="L37" i="10"/>
  <c r="F43" i="1"/>
  <c r="F44" i="1" s="1"/>
  <c r="F56" i="1"/>
  <c r="Q38" i="12"/>
  <c r="F45" i="1"/>
  <c r="C54" i="26"/>
  <c r="F18" i="21"/>
  <c r="E18" i="21"/>
  <c r="E43" i="15"/>
  <c r="E18" i="15"/>
  <c r="F18" i="15"/>
  <c r="F41" i="15" s="1"/>
  <c r="G18" i="15"/>
  <c r="H18" i="15"/>
  <c r="K18" i="15"/>
  <c r="L18" i="15"/>
  <c r="M18" i="15"/>
  <c r="N18" i="15"/>
  <c r="P42" i="15"/>
  <c r="Q42" i="15" s="1"/>
  <c r="P44" i="15"/>
  <c r="P45" i="15" s="1"/>
  <c r="Q45" i="15" s="1"/>
  <c r="P46" i="15"/>
  <c r="Q46" i="15" s="1"/>
  <c r="P47" i="15"/>
  <c r="Q47" i="15" s="1"/>
  <c r="P48" i="15"/>
  <c r="Q48" i="15" s="1"/>
  <c r="P49" i="15"/>
  <c r="Q49" i="15" s="1"/>
  <c r="O42" i="15"/>
  <c r="O46" i="15"/>
  <c r="O47" i="15"/>
  <c r="O48" i="15"/>
  <c r="O49" i="15"/>
  <c r="M7" i="11"/>
  <c r="Q7" i="14" s="1"/>
  <c r="N7" i="11"/>
  <c r="R7" i="14" s="1"/>
  <c r="M8" i="11"/>
  <c r="Q8" i="14" s="1"/>
  <c r="N8" i="11"/>
  <c r="R8" i="14" s="1"/>
  <c r="M9" i="11"/>
  <c r="Q9" i="14" s="1"/>
  <c r="N9" i="11"/>
  <c r="R9" i="14" s="1"/>
  <c r="M10" i="11"/>
  <c r="Q10" i="14" s="1"/>
  <c r="N10" i="11"/>
  <c r="R10" i="14" s="1"/>
  <c r="M11" i="11"/>
  <c r="Q11" i="14" s="1"/>
  <c r="N11" i="11"/>
  <c r="R11" i="14" s="1"/>
  <c r="M12" i="11"/>
  <c r="Q12" i="14" s="1"/>
  <c r="N12" i="11"/>
  <c r="R12" i="14" s="1"/>
  <c r="M13" i="11"/>
  <c r="Q13" i="14" s="1"/>
  <c r="N13" i="11"/>
  <c r="R13" i="14" s="1"/>
  <c r="M14" i="11"/>
  <c r="Q14" i="14" s="1"/>
  <c r="N14" i="11"/>
  <c r="R14" i="14" s="1"/>
  <c r="M15" i="11"/>
  <c r="Q15" i="14" s="1"/>
  <c r="N15" i="11"/>
  <c r="R15" i="14" s="1"/>
  <c r="M16" i="11"/>
  <c r="Q16" i="14" s="1"/>
  <c r="N16" i="11"/>
  <c r="R16" i="14" s="1"/>
  <c r="M17" i="11"/>
  <c r="Q17" i="14" s="1"/>
  <c r="N17" i="11"/>
  <c r="R17" i="14" s="1"/>
  <c r="M19" i="11"/>
  <c r="Q19" i="14" s="1"/>
  <c r="N19" i="11"/>
  <c r="R19" i="14" s="1"/>
  <c r="M20" i="11"/>
  <c r="Q20" i="14" s="1"/>
  <c r="N20" i="11"/>
  <c r="R20" i="14" s="1"/>
  <c r="M21" i="11"/>
  <c r="Q21" i="14" s="1"/>
  <c r="N21" i="11"/>
  <c r="M22" i="11"/>
  <c r="Q22" i="14" s="1"/>
  <c r="N22" i="11"/>
  <c r="R22" i="14" s="1"/>
  <c r="N6" i="11"/>
  <c r="R6" i="14" s="1"/>
  <c r="M6" i="11"/>
  <c r="Q6" i="14" s="1"/>
  <c r="M6" i="9"/>
  <c r="N6" i="9"/>
  <c r="M19" i="6"/>
  <c r="K9" i="18"/>
  <c r="C18" i="28"/>
  <c r="D18" i="28"/>
  <c r="E18" i="28"/>
  <c r="F18" i="28"/>
  <c r="O6" i="15"/>
  <c r="P6" i="15"/>
  <c r="Q6" i="15" s="1"/>
  <c r="S54" i="19"/>
  <c r="O45" i="13"/>
  <c r="P45" i="13"/>
  <c r="Q45" i="13" s="1"/>
  <c r="L7" i="11"/>
  <c r="L8" i="11"/>
  <c r="L9" i="11"/>
  <c r="L10" i="11"/>
  <c r="L11" i="11"/>
  <c r="L12" i="11"/>
  <c r="L13" i="11"/>
  <c r="L14" i="11"/>
  <c r="L15" i="11"/>
  <c r="L16" i="11"/>
  <c r="L17" i="11"/>
  <c r="L19" i="11"/>
  <c r="L20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44" i="11"/>
  <c r="L46" i="11"/>
  <c r="L47" i="11"/>
  <c r="L48" i="11"/>
  <c r="L49" i="11"/>
  <c r="J43" i="11"/>
  <c r="K43" i="11"/>
  <c r="E18" i="11"/>
  <c r="F18" i="11"/>
  <c r="J18" i="11"/>
  <c r="K18" i="11"/>
  <c r="Q43" i="13"/>
  <c r="L43" i="13"/>
  <c r="D45" i="22"/>
  <c r="E45" i="22"/>
  <c r="F45" i="22"/>
  <c r="G45" i="22"/>
  <c r="H45" i="22"/>
  <c r="I45" i="22"/>
  <c r="J45" i="22"/>
  <c r="D43" i="22"/>
  <c r="E43" i="22"/>
  <c r="F43" i="22"/>
  <c r="G43" i="22"/>
  <c r="H43" i="22"/>
  <c r="I43" i="22"/>
  <c r="J43" i="22"/>
  <c r="D18" i="22"/>
  <c r="E18" i="22"/>
  <c r="F18" i="22"/>
  <c r="G18" i="22"/>
  <c r="H18" i="22"/>
  <c r="I18" i="22"/>
  <c r="J18" i="22"/>
  <c r="U54" i="19"/>
  <c r="T54" i="19"/>
  <c r="T55" i="19" s="1"/>
  <c r="G18" i="21"/>
  <c r="H18" i="21"/>
  <c r="H41" i="21" s="1"/>
  <c r="I18" i="21"/>
  <c r="J18" i="21"/>
  <c r="M18" i="21"/>
  <c r="N18" i="21"/>
  <c r="J55" i="21"/>
  <c r="I55" i="21"/>
  <c r="D43" i="17"/>
  <c r="D40" i="17"/>
  <c r="D18" i="17"/>
  <c r="K44" i="18"/>
  <c r="K46" i="18"/>
  <c r="D18" i="7"/>
  <c r="E18" i="7"/>
  <c r="K18" i="21" s="1"/>
  <c r="F18" i="7"/>
  <c r="G18" i="7"/>
  <c r="H18" i="7"/>
  <c r="I18" i="7"/>
  <c r="J18" i="7"/>
  <c r="K18" i="7"/>
  <c r="L18" i="7"/>
  <c r="M18" i="7"/>
  <c r="N18" i="7"/>
  <c r="D43" i="6"/>
  <c r="E43" i="6"/>
  <c r="F43" i="6"/>
  <c r="G43" i="6"/>
  <c r="H43" i="6"/>
  <c r="K43" i="6"/>
  <c r="L43" i="6"/>
  <c r="O7" i="6"/>
  <c r="O12" i="6"/>
  <c r="O13" i="6"/>
  <c r="O20" i="6"/>
  <c r="O42" i="6"/>
  <c r="M46" i="6"/>
  <c r="G45" i="3"/>
  <c r="D57" i="1"/>
  <c r="E57" i="1"/>
  <c r="G57" i="1"/>
  <c r="F52" i="34"/>
  <c r="D52" i="34"/>
  <c r="C52" i="34"/>
  <c r="E67" i="33"/>
  <c r="D67" i="33"/>
  <c r="C67" i="33"/>
  <c r="H26" i="32"/>
  <c r="G26" i="32"/>
  <c r="F26" i="32"/>
  <c r="E26" i="32"/>
  <c r="D26" i="32"/>
  <c r="C26" i="32"/>
  <c r="H49" i="31"/>
  <c r="G49" i="31"/>
  <c r="F49" i="31"/>
  <c r="E49" i="31"/>
  <c r="D49" i="31"/>
  <c r="C49" i="31"/>
  <c r="J48" i="31"/>
  <c r="I48" i="31"/>
  <c r="J47" i="31"/>
  <c r="I47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H40" i="31"/>
  <c r="G40" i="31"/>
  <c r="F40" i="31"/>
  <c r="E40" i="31"/>
  <c r="D40" i="31"/>
  <c r="C40" i="31"/>
  <c r="J39" i="31"/>
  <c r="I39" i="31"/>
  <c r="J38" i="31"/>
  <c r="I38" i="31"/>
  <c r="H36" i="31"/>
  <c r="G36" i="31"/>
  <c r="F36" i="31"/>
  <c r="E36" i="31"/>
  <c r="D36" i="31"/>
  <c r="C36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6" i="31"/>
  <c r="I26" i="31"/>
  <c r="J25" i="31"/>
  <c r="I25" i="31"/>
  <c r="J24" i="31"/>
  <c r="I24" i="31"/>
  <c r="J23" i="31"/>
  <c r="I23" i="31"/>
  <c r="J22" i="31"/>
  <c r="I22" i="31"/>
  <c r="J21" i="31"/>
  <c r="I21" i="31"/>
  <c r="H19" i="31"/>
  <c r="G19" i="31"/>
  <c r="F19" i="31"/>
  <c r="E19" i="31"/>
  <c r="D19" i="31"/>
  <c r="C19" i="31"/>
  <c r="J18" i="31"/>
  <c r="I18" i="31"/>
  <c r="J17" i="31"/>
  <c r="I17" i="31"/>
  <c r="J16" i="31"/>
  <c r="I16" i="31"/>
  <c r="J15" i="31"/>
  <c r="I15" i="31"/>
  <c r="J14" i="31"/>
  <c r="I14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H35" i="29"/>
  <c r="G35" i="29"/>
  <c r="F35" i="29"/>
  <c r="E35" i="29"/>
  <c r="D35" i="29"/>
  <c r="C35" i="29"/>
  <c r="H32" i="29"/>
  <c r="G32" i="29"/>
  <c r="F32" i="29"/>
  <c r="E32" i="29"/>
  <c r="D32" i="29"/>
  <c r="C32" i="29"/>
  <c r="H17" i="29"/>
  <c r="G17" i="29"/>
  <c r="F17" i="29"/>
  <c r="E17" i="29"/>
  <c r="D17" i="29"/>
  <c r="C17" i="29"/>
  <c r="C54" i="28"/>
  <c r="F45" i="28"/>
  <c r="E45" i="28"/>
  <c r="D45" i="28"/>
  <c r="C45" i="28"/>
  <c r="F40" i="28"/>
  <c r="E40" i="28"/>
  <c r="D40" i="28"/>
  <c r="C40" i="28"/>
  <c r="C54" i="27"/>
  <c r="C45" i="27"/>
  <c r="C43" i="27"/>
  <c r="C40" i="27"/>
  <c r="C18" i="27"/>
  <c r="C43" i="26"/>
  <c r="C40" i="26"/>
  <c r="O46" i="24"/>
  <c r="I46" i="8" s="1"/>
  <c r="N45" i="24"/>
  <c r="M45" i="24"/>
  <c r="L45" i="24"/>
  <c r="K45" i="24"/>
  <c r="J45" i="24"/>
  <c r="I45" i="24"/>
  <c r="H45" i="24"/>
  <c r="G45" i="24"/>
  <c r="F45" i="24"/>
  <c r="E45" i="24"/>
  <c r="D45" i="24"/>
  <c r="C45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P42" i="24"/>
  <c r="J42" i="8" s="1"/>
  <c r="O42" i="24"/>
  <c r="I42" i="8" s="1"/>
  <c r="N40" i="24"/>
  <c r="M40" i="24"/>
  <c r="L40" i="24"/>
  <c r="K40" i="24"/>
  <c r="J40" i="24"/>
  <c r="I40" i="24"/>
  <c r="H40" i="24"/>
  <c r="G40" i="24"/>
  <c r="F40" i="24"/>
  <c r="E40" i="24"/>
  <c r="D40" i="24"/>
  <c r="C40" i="24"/>
  <c r="P39" i="24"/>
  <c r="J39" i="8" s="1"/>
  <c r="O39" i="24"/>
  <c r="I39" i="8" s="1"/>
  <c r="Q39" i="8" s="1"/>
  <c r="P38" i="24"/>
  <c r="J38" i="8" s="1"/>
  <c r="O38" i="24"/>
  <c r="I38" i="8" s="1"/>
  <c r="N18" i="24"/>
  <c r="M18" i="24"/>
  <c r="L18" i="24"/>
  <c r="K18" i="24"/>
  <c r="J18" i="24"/>
  <c r="I18" i="24"/>
  <c r="H18" i="24"/>
  <c r="G18" i="24"/>
  <c r="F18" i="24"/>
  <c r="E18" i="24"/>
  <c r="D18" i="24"/>
  <c r="C18" i="24"/>
  <c r="P17" i="24"/>
  <c r="J17" i="8" s="1"/>
  <c r="O17" i="24"/>
  <c r="I17" i="8" s="1"/>
  <c r="P16" i="24"/>
  <c r="J16" i="8" s="1"/>
  <c r="O16" i="24"/>
  <c r="I16" i="8" s="1"/>
  <c r="Q16" i="8" s="1"/>
  <c r="P15" i="24"/>
  <c r="J15" i="8" s="1"/>
  <c r="O15" i="24"/>
  <c r="I15" i="8" s="1"/>
  <c r="Q15" i="8" s="1"/>
  <c r="P14" i="24"/>
  <c r="J14" i="8" s="1"/>
  <c r="O14" i="24"/>
  <c r="I14" i="8" s="1"/>
  <c r="Q14" i="8" s="1"/>
  <c r="P13" i="24"/>
  <c r="J13" i="8" s="1"/>
  <c r="O13" i="24"/>
  <c r="I13" i="8" s="1"/>
  <c r="Q13" i="8" s="1"/>
  <c r="P12" i="24"/>
  <c r="J12" i="8" s="1"/>
  <c r="O12" i="24"/>
  <c r="I12" i="8" s="1"/>
  <c r="P11" i="24"/>
  <c r="J11" i="8" s="1"/>
  <c r="O11" i="24"/>
  <c r="I11" i="8" s="1"/>
  <c r="Q11" i="8" s="1"/>
  <c r="P10" i="24"/>
  <c r="J10" i="8" s="1"/>
  <c r="O10" i="24"/>
  <c r="I10" i="8" s="1"/>
  <c r="Q10" i="8" s="1"/>
  <c r="P9" i="24"/>
  <c r="J9" i="8" s="1"/>
  <c r="O9" i="24"/>
  <c r="P8" i="24"/>
  <c r="J8" i="8" s="1"/>
  <c r="O8" i="24"/>
  <c r="I8" i="8" s="1"/>
  <c r="Q8" i="8" s="1"/>
  <c r="P7" i="24"/>
  <c r="O7" i="24"/>
  <c r="I7" i="8" s="1"/>
  <c r="Q7" i="8" s="1"/>
  <c r="P6" i="24"/>
  <c r="J6" i="8" s="1"/>
  <c r="R6" i="8" s="1"/>
  <c r="S6" i="8" s="1"/>
  <c r="O6" i="24"/>
  <c r="I6" i="8" s="1"/>
  <c r="Q6" i="8" s="1"/>
  <c r="J55" i="23"/>
  <c r="I55" i="23"/>
  <c r="H55" i="23"/>
  <c r="G55" i="23"/>
  <c r="F55" i="23"/>
  <c r="E55" i="23"/>
  <c r="D55" i="23"/>
  <c r="C55" i="23"/>
  <c r="C45" i="22"/>
  <c r="C43" i="22"/>
  <c r="C18" i="22"/>
  <c r="E45" i="21"/>
  <c r="R54" i="19"/>
  <c r="K54" i="19"/>
  <c r="J54" i="19"/>
  <c r="I54" i="19"/>
  <c r="H54" i="19"/>
  <c r="H55" i="19" s="1"/>
  <c r="F54" i="19"/>
  <c r="E54" i="19"/>
  <c r="C40" i="19"/>
  <c r="C43" i="17"/>
  <c r="C40" i="17"/>
  <c r="C18" i="17"/>
  <c r="Q35" i="15"/>
  <c r="Q30" i="15"/>
  <c r="Q22" i="15"/>
  <c r="L53" i="14"/>
  <c r="L47" i="14"/>
  <c r="G47" i="14"/>
  <c r="L46" i="14"/>
  <c r="G46" i="14"/>
  <c r="P45" i="14"/>
  <c r="O45" i="14"/>
  <c r="K45" i="14"/>
  <c r="L45" i="14" s="1"/>
  <c r="J45" i="14"/>
  <c r="F45" i="14"/>
  <c r="E45" i="14"/>
  <c r="L44" i="14"/>
  <c r="G44" i="14"/>
  <c r="P43" i="14"/>
  <c r="O43" i="14"/>
  <c r="K43" i="14"/>
  <c r="J43" i="14"/>
  <c r="F43" i="14"/>
  <c r="G43" i="14" s="1"/>
  <c r="E43" i="14"/>
  <c r="L42" i="14"/>
  <c r="G42" i="14"/>
  <c r="G30" i="14"/>
  <c r="G29" i="14"/>
  <c r="L28" i="14"/>
  <c r="G28" i="14"/>
  <c r="L27" i="14"/>
  <c r="G27" i="14"/>
  <c r="L26" i="14"/>
  <c r="G26" i="14"/>
  <c r="G23" i="14"/>
  <c r="L20" i="14"/>
  <c r="G20" i="14"/>
  <c r="L19" i="14"/>
  <c r="G19" i="14"/>
  <c r="P18" i="14"/>
  <c r="O18" i="14"/>
  <c r="K18" i="14"/>
  <c r="J18" i="14"/>
  <c r="F18" i="14"/>
  <c r="G18" i="14" s="1"/>
  <c r="E18" i="14"/>
  <c r="L17" i="14"/>
  <c r="G17" i="14"/>
  <c r="L16" i="14"/>
  <c r="G16" i="14"/>
  <c r="L15" i="14"/>
  <c r="G15" i="14"/>
  <c r="L14" i="14"/>
  <c r="G14" i="14"/>
  <c r="L13" i="14"/>
  <c r="G13" i="14"/>
  <c r="L12" i="14"/>
  <c r="G12" i="14"/>
  <c r="L11" i="14"/>
  <c r="G11" i="14"/>
  <c r="L10" i="14"/>
  <c r="G10" i="14"/>
  <c r="L9" i="14"/>
  <c r="G9" i="14"/>
  <c r="L8" i="14"/>
  <c r="G8" i="14"/>
  <c r="L7" i="14"/>
  <c r="G7" i="14"/>
  <c r="L6" i="14"/>
  <c r="G6" i="14"/>
  <c r="Q6" i="13"/>
  <c r="L6" i="13"/>
  <c r="G6" i="13"/>
  <c r="L6" i="11"/>
  <c r="G6" i="11"/>
  <c r="G49" i="10"/>
  <c r="G48" i="10"/>
  <c r="G47" i="10"/>
  <c r="G46" i="10"/>
  <c r="K45" i="10"/>
  <c r="D45" i="20" s="1"/>
  <c r="J45" i="10"/>
  <c r="C45" i="20" s="1"/>
  <c r="F45" i="10"/>
  <c r="E45" i="10"/>
  <c r="G44" i="10"/>
  <c r="K43" i="10"/>
  <c r="L43" i="10" s="1"/>
  <c r="J43" i="10"/>
  <c r="C43" i="20" s="1"/>
  <c r="F43" i="10"/>
  <c r="G43" i="10" s="1"/>
  <c r="E43" i="10"/>
  <c r="G42" i="10"/>
  <c r="K18" i="10"/>
  <c r="D18" i="20" s="1"/>
  <c r="J18" i="10"/>
  <c r="C18" i="20" s="1"/>
  <c r="G17" i="10"/>
  <c r="G16" i="10"/>
  <c r="G15" i="10"/>
  <c r="G12" i="10"/>
  <c r="G11" i="10"/>
  <c r="G10" i="10"/>
  <c r="G9" i="10"/>
  <c r="G8" i="10"/>
  <c r="G7" i="10"/>
  <c r="L6" i="10"/>
  <c r="G6" i="10"/>
  <c r="C54" i="9"/>
  <c r="C45" i="9"/>
  <c r="C18" i="9"/>
  <c r="C40" i="8"/>
  <c r="C54" i="7"/>
  <c r="C45" i="7"/>
  <c r="C40" i="7"/>
  <c r="C18" i="7"/>
  <c r="C54" i="6"/>
  <c r="C45" i="6"/>
  <c r="C43" i="6"/>
  <c r="C40" i="6"/>
  <c r="M6" i="6"/>
  <c r="O6" i="7" s="1"/>
  <c r="C43" i="5"/>
  <c r="C40" i="5"/>
  <c r="C18" i="5"/>
  <c r="K6" i="5"/>
  <c r="C56" i="2"/>
  <c r="D56" i="3" s="1"/>
  <c r="K55" i="2"/>
  <c r="C54" i="2"/>
  <c r="D54" i="3" s="1"/>
  <c r="K53" i="2"/>
  <c r="J53" i="2"/>
  <c r="I53" i="2"/>
  <c r="K52" i="2"/>
  <c r="J52" i="2"/>
  <c r="I52" i="2"/>
  <c r="J51" i="2"/>
  <c r="I51" i="2"/>
  <c r="K49" i="2"/>
  <c r="J49" i="2"/>
  <c r="I49" i="2"/>
  <c r="K48" i="2"/>
  <c r="J48" i="2"/>
  <c r="I48" i="2"/>
  <c r="K47" i="2"/>
  <c r="J47" i="2"/>
  <c r="I47" i="2"/>
  <c r="K46" i="2"/>
  <c r="J46" i="2"/>
  <c r="I46" i="2"/>
  <c r="C45" i="2"/>
  <c r="K44" i="2"/>
  <c r="J44" i="2"/>
  <c r="I44" i="2"/>
  <c r="C43" i="2"/>
  <c r="K42" i="2"/>
  <c r="J42" i="2"/>
  <c r="I42" i="2"/>
  <c r="C40" i="2"/>
  <c r="K39" i="2"/>
  <c r="J39" i="2"/>
  <c r="I39" i="2"/>
  <c r="K38" i="2"/>
  <c r="J38" i="2"/>
  <c r="K37" i="2"/>
  <c r="K36" i="2"/>
  <c r="J36" i="2"/>
  <c r="I36" i="2"/>
  <c r="K35" i="2"/>
  <c r="K34" i="2"/>
  <c r="J34" i="2"/>
  <c r="I34" i="2"/>
  <c r="K33" i="2"/>
  <c r="K32" i="2"/>
  <c r="K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I25" i="2"/>
  <c r="K24" i="2"/>
  <c r="K21" i="2"/>
  <c r="K20" i="2"/>
  <c r="J20" i="2"/>
  <c r="I20" i="2"/>
  <c r="K19" i="2"/>
  <c r="J19" i="2"/>
  <c r="I19" i="2"/>
  <c r="C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C57" i="1"/>
  <c r="C19" i="1"/>
  <c r="O19" i="7"/>
  <c r="K26" i="18"/>
  <c r="K19" i="18"/>
  <c r="K25" i="18"/>
  <c r="K20" i="18"/>
  <c r="M18" i="11"/>
  <c r="K48" i="18"/>
  <c r="Q23" i="12"/>
  <c r="Q42" i="12"/>
  <c r="Q37" i="12"/>
  <c r="Q11" i="12"/>
  <c r="Q33" i="12"/>
  <c r="Q36" i="12"/>
  <c r="Q15" i="12"/>
  <c r="Q16" i="12"/>
  <c r="Q31" i="12"/>
  <c r="Q13" i="12"/>
  <c r="Q35" i="12"/>
  <c r="Q32" i="12"/>
  <c r="Q29" i="12"/>
  <c r="E48" i="16" l="1"/>
  <c r="R55" i="19"/>
  <c r="I41" i="22"/>
  <c r="I55" i="22" s="1"/>
  <c r="M54" i="11"/>
  <c r="Q54" i="14" s="1"/>
  <c r="F56" i="3"/>
  <c r="T19" i="14"/>
  <c r="T21" i="14"/>
  <c r="K56" i="2"/>
  <c r="T25" i="14"/>
  <c r="P40" i="12"/>
  <c r="I56" i="3"/>
  <c r="O40" i="12"/>
  <c r="F18" i="3"/>
  <c r="O44" i="7"/>
  <c r="E44" i="16" s="1"/>
  <c r="T24" i="14"/>
  <c r="F54" i="3"/>
  <c r="G45" i="14"/>
  <c r="P6" i="7"/>
  <c r="F40" i="3"/>
  <c r="E41" i="22"/>
  <c r="D41" i="22"/>
  <c r="I43" i="2"/>
  <c r="D43" i="3"/>
  <c r="I45" i="2"/>
  <c r="D45" i="3"/>
  <c r="I40" i="3"/>
  <c r="E41" i="21"/>
  <c r="T20" i="14"/>
  <c r="U20" i="14" s="1"/>
  <c r="T17" i="14"/>
  <c r="S14" i="14"/>
  <c r="S25" i="8"/>
  <c r="S44" i="8"/>
  <c r="F45" i="3"/>
  <c r="K51" i="18"/>
  <c r="K31" i="18"/>
  <c r="K23" i="18"/>
  <c r="K38" i="18"/>
  <c r="K30" i="18"/>
  <c r="K49" i="18"/>
  <c r="K37" i="18"/>
  <c r="K29" i="18"/>
  <c r="K21" i="18"/>
  <c r="K36" i="18"/>
  <c r="K47" i="18"/>
  <c r="K33" i="18"/>
  <c r="N43" i="9"/>
  <c r="K43" i="18" s="1"/>
  <c r="K24" i="18"/>
  <c r="K54" i="17"/>
  <c r="O53" i="7"/>
  <c r="M12" i="5"/>
  <c r="M52" i="5"/>
  <c r="O35" i="7"/>
  <c r="E35" i="16" s="1"/>
  <c r="O28" i="7"/>
  <c r="E28" i="16" s="1"/>
  <c r="K18" i="5"/>
  <c r="Q42" i="8"/>
  <c r="F41" i="22"/>
  <c r="U55" i="19"/>
  <c r="Q51" i="11"/>
  <c r="I41" i="10"/>
  <c r="O21" i="6"/>
  <c r="M37" i="5"/>
  <c r="O37" i="6"/>
  <c r="J11" i="3"/>
  <c r="O11" i="6"/>
  <c r="O26" i="7"/>
  <c r="E26" i="16" s="1"/>
  <c r="L45" i="13"/>
  <c r="N41" i="21"/>
  <c r="C54" i="16"/>
  <c r="F57" i="1"/>
  <c r="M41" i="21"/>
  <c r="M55" i="21" s="1"/>
  <c r="J54" i="2"/>
  <c r="Q18" i="14"/>
  <c r="C36" i="29"/>
  <c r="J41" i="14"/>
  <c r="J55" i="14" s="1"/>
  <c r="L40" i="14"/>
  <c r="H26" i="17"/>
  <c r="Q53" i="11"/>
  <c r="P30" i="7"/>
  <c r="Q30" i="17" s="1"/>
  <c r="C41" i="27"/>
  <c r="J44" i="3"/>
  <c r="J41" i="7"/>
  <c r="J55" i="7" s="1"/>
  <c r="H23" i="17"/>
  <c r="M41" i="17"/>
  <c r="M55" i="17" s="1"/>
  <c r="N41" i="13"/>
  <c r="G40" i="14"/>
  <c r="C41" i="26"/>
  <c r="Q44" i="15"/>
  <c r="K18" i="17"/>
  <c r="S50" i="14"/>
  <c r="P28" i="7"/>
  <c r="F28" i="16" s="1"/>
  <c r="G28" i="16" s="1"/>
  <c r="G41" i="22"/>
  <c r="G55" i="22" s="1"/>
  <c r="G40" i="10"/>
  <c r="E17" i="16"/>
  <c r="P25" i="7"/>
  <c r="F25" i="16" s="1"/>
  <c r="G25" i="16" s="1"/>
  <c r="L54" i="14"/>
  <c r="H41" i="10"/>
  <c r="H55" i="10" s="1"/>
  <c r="H29" i="17"/>
  <c r="M40" i="11"/>
  <c r="Q40" i="14" s="1"/>
  <c r="E41" i="28"/>
  <c r="E55" i="28" s="1"/>
  <c r="H42" i="17"/>
  <c r="F41" i="28"/>
  <c r="I18" i="2"/>
  <c r="Q44" i="11"/>
  <c r="Q45" i="11" s="1"/>
  <c r="D41" i="18"/>
  <c r="D55" i="18" s="1"/>
  <c r="D36" i="29"/>
  <c r="G52" i="34"/>
  <c r="J40" i="31"/>
  <c r="R44" i="14"/>
  <c r="H30" i="17"/>
  <c r="C41" i="12"/>
  <c r="C55" i="12" s="1"/>
  <c r="F41" i="18"/>
  <c r="F55" i="18" s="1"/>
  <c r="AF18" i="19"/>
  <c r="AP18" i="19"/>
  <c r="J18" i="2"/>
  <c r="D41" i="2"/>
  <c r="E41" i="14"/>
  <c r="G41" i="21"/>
  <c r="G55" i="21" s="1"/>
  <c r="Q45" i="12"/>
  <c r="S37" i="14"/>
  <c r="M41" i="12"/>
  <c r="M55" i="12" s="1"/>
  <c r="C41" i="24"/>
  <c r="C55" i="24" s="1"/>
  <c r="E36" i="29"/>
  <c r="C50" i="31"/>
  <c r="S32" i="14"/>
  <c r="S28" i="14"/>
  <c r="S24" i="14"/>
  <c r="D41" i="12"/>
  <c r="D55" i="12" s="1"/>
  <c r="G45" i="10"/>
  <c r="D41" i="28"/>
  <c r="D55" i="28" s="1"/>
  <c r="P26" i="7"/>
  <c r="Q26" i="7" s="1"/>
  <c r="O44" i="6"/>
  <c r="L54" i="13"/>
  <c r="Q54" i="13"/>
  <c r="G54" i="14"/>
  <c r="J47" i="3"/>
  <c r="G54" i="11"/>
  <c r="G18" i="13"/>
  <c r="AK55" i="19"/>
  <c r="F36" i="29"/>
  <c r="J36" i="31"/>
  <c r="J49" i="31"/>
  <c r="O45" i="24"/>
  <c r="G36" i="29"/>
  <c r="I19" i="31"/>
  <c r="E50" i="31"/>
  <c r="F41" i="26"/>
  <c r="F55" i="26" s="1"/>
  <c r="M43" i="11"/>
  <c r="Q43" i="14" s="1"/>
  <c r="F41" i="24"/>
  <c r="F55" i="24" s="1"/>
  <c r="I40" i="31"/>
  <c r="F41" i="21"/>
  <c r="F55" i="21" s="1"/>
  <c r="H41" i="13"/>
  <c r="H55" i="13" s="1"/>
  <c r="P18" i="24"/>
  <c r="S15" i="8"/>
  <c r="D41" i="24"/>
  <c r="D55" i="24" s="1"/>
  <c r="H36" i="29"/>
  <c r="J19" i="31"/>
  <c r="D50" i="31"/>
  <c r="F50" i="31"/>
  <c r="H50" i="31"/>
  <c r="S47" i="14"/>
  <c r="H28" i="17"/>
  <c r="I41" i="6"/>
  <c r="I55" i="6" s="1"/>
  <c r="E41" i="18"/>
  <c r="E55" i="18" s="1"/>
  <c r="D41" i="10"/>
  <c r="D55" i="10" s="1"/>
  <c r="C41" i="13"/>
  <c r="C55" i="13" s="1"/>
  <c r="AF55" i="19"/>
  <c r="AK18" i="19"/>
  <c r="M45" i="6"/>
  <c r="E55" i="21"/>
  <c r="E41" i="24"/>
  <c r="E55" i="24" s="1"/>
  <c r="M41" i="24"/>
  <c r="M55" i="24" s="1"/>
  <c r="G50" i="31"/>
  <c r="T46" i="14"/>
  <c r="U46" i="14" s="1"/>
  <c r="J35" i="3"/>
  <c r="H33" i="17"/>
  <c r="O35" i="6"/>
  <c r="P37" i="7"/>
  <c r="Q37" i="17" s="1"/>
  <c r="I49" i="31"/>
  <c r="E52" i="34"/>
  <c r="S32" i="8"/>
  <c r="S20" i="8"/>
  <c r="J41" i="12"/>
  <c r="J55" i="12" s="1"/>
  <c r="P43" i="12"/>
  <c r="Q43" i="12" s="1"/>
  <c r="O54" i="24"/>
  <c r="K41" i="14"/>
  <c r="K55" i="14" s="1"/>
  <c r="N55" i="21"/>
  <c r="R45" i="14"/>
  <c r="H41" i="18"/>
  <c r="H55" i="18" s="1"/>
  <c r="D41" i="15"/>
  <c r="D55" i="15" s="1"/>
  <c r="I36" i="31"/>
  <c r="H55" i="21"/>
  <c r="E58" i="1"/>
  <c r="P39" i="7"/>
  <c r="M54" i="9"/>
  <c r="S39" i="8"/>
  <c r="N54" i="11"/>
  <c r="R54" i="14" s="1"/>
  <c r="O27" i="6"/>
  <c r="H13" i="17"/>
  <c r="O18" i="24"/>
  <c r="D55" i="22"/>
  <c r="S55" i="19"/>
  <c r="L45" i="10"/>
  <c r="H41" i="24"/>
  <c r="H55" i="24" s="1"/>
  <c r="O18" i="15"/>
  <c r="D54" i="20"/>
  <c r="S51" i="14"/>
  <c r="F41" i="27"/>
  <c r="F55" i="27" s="1"/>
  <c r="H36" i="17"/>
  <c r="P48" i="7"/>
  <c r="Q48" i="17" s="1"/>
  <c r="G41" i="18"/>
  <c r="G55" i="18" s="1"/>
  <c r="G40" i="11"/>
  <c r="N43" i="11"/>
  <c r="R43" i="14" s="1"/>
  <c r="C41" i="14"/>
  <c r="C55" i="14" s="1"/>
  <c r="K16" i="18"/>
  <c r="K8" i="18"/>
  <c r="J7" i="3"/>
  <c r="J7" i="8"/>
  <c r="S7" i="8" s="1"/>
  <c r="E41" i="27"/>
  <c r="E55" i="27" s="1"/>
  <c r="L18" i="5"/>
  <c r="E18" i="17" s="1"/>
  <c r="C41" i="15"/>
  <c r="C55" i="15" s="1"/>
  <c r="K15" i="18"/>
  <c r="K7" i="18"/>
  <c r="O15" i="6"/>
  <c r="K6" i="18"/>
  <c r="O54" i="15"/>
  <c r="P15" i="7"/>
  <c r="Q15" i="17" s="1"/>
  <c r="D41" i="27"/>
  <c r="D55" i="27" s="1"/>
  <c r="H19" i="17"/>
  <c r="C40" i="16"/>
  <c r="C41" i="10"/>
  <c r="K14" i="18"/>
  <c r="K18" i="2"/>
  <c r="E41" i="2"/>
  <c r="E57" i="2" s="1"/>
  <c r="S7" i="14"/>
  <c r="O14" i="6"/>
  <c r="E15" i="17"/>
  <c r="E10" i="17"/>
  <c r="N45" i="9"/>
  <c r="H9" i="17"/>
  <c r="N55" i="19"/>
  <c r="K13" i="18"/>
  <c r="O6" i="6"/>
  <c r="S26" i="8"/>
  <c r="C42" i="1"/>
  <c r="C58" i="1" s="1"/>
  <c r="N45" i="17"/>
  <c r="P40" i="15"/>
  <c r="Q40" i="15" s="1"/>
  <c r="O20" i="7"/>
  <c r="E20" i="16" s="1"/>
  <c r="K12" i="18"/>
  <c r="N18" i="17"/>
  <c r="J41" i="18"/>
  <c r="J55" i="18" s="1"/>
  <c r="O38" i="7"/>
  <c r="E38" i="16" s="1"/>
  <c r="C41" i="11"/>
  <c r="N55" i="13"/>
  <c r="I41" i="13"/>
  <c r="I55" i="13" s="1"/>
  <c r="AP55" i="19"/>
  <c r="K11" i="18"/>
  <c r="I9" i="8"/>
  <c r="Q9" i="8" s="1"/>
  <c r="N41" i="24"/>
  <c r="N55" i="24" s="1"/>
  <c r="P45" i="24"/>
  <c r="E55" i="22"/>
  <c r="H39" i="17"/>
  <c r="P54" i="24"/>
  <c r="I41" i="18"/>
  <c r="I55" i="18" s="1"/>
  <c r="D41" i="13"/>
  <c r="D55" i="13" s="1"/>
  <c r="X55" i="19"/>
  <c r="K10" i="18"/>
  <c r="K54" i="2"/>
  <c r="G41" i="24"/>
  <c r="G55" i="24" s="1"/>
  <c r="P54" i="15"/>
  <c r="Q54" i="15" s="1"/>
  <c r="K41" i="15"/>
  <c r="K55" i="15" s="1"/>
  <c r="K17" i="18"/>
  <c r="O8" i="6"/>
  <c r="F55" i="1"/>
  <c r="F19" i="1"/>
  <c r="F46" i="1"/>
  <c r="S31" i="14"/>
  <c r="S27" i="14"/>
  <c r="S19" i="14"/>
  <c r="S49" i="14"/>
  <c r="S36" i="14"/>
  <c r="T30" i="14"/>
  <c r="U30" i="14" s="1"/>
  <c r="T22" i="14"/>
  <c r="U22" i="14" s="1"/>
  <c r="S48" i="14"/>
  <c r="T47" i="14"/>
  <c r="U47" i="14" s="1"/>
  <c r="T6" i="14"/>
  <c r="S46" i="14"/>
  <c r="S52" i="14"/>
  <c r="S11" i="14"/>
  <c r="H41" i="11"/>
  <c r="H55" i="11" s="1"/>
  <c r="I41" i="11"/>
  <c r="I55" i="11" s="1"/>
  <c r="M45" i="11"/>
  <c r="Q45" i="14" s="1"/>
  <c r="Q22" i="11"/>
  <c r="Q35" i="11"/>
  <c r="S33" i="14"/>
  <c r="S29" i="14"/>
  <c r="S25" i="14"/>
  <c r="S21" i="14"/>
  <c r="O43" i="12"/>
  <c r="S6" i="14"/>
  <c r="T52" i="14"/>
  <c r="U52" i="14" s="1"/>
  <c r="S17" i="14"/>
  <c r="T12" i="14"/>
  <c r="O54" i="12"/>
  <c r="S30" i="14"/>
  <c r="S26" i="14"/>
  <c r="S22" i="14"/>
  <c r="Q44" i="12"/>
  <c r="N41" i="12"/>
  <c r="N55" i="12" s="1"/>
  <c r="T14" i="14"/>
  <c r="L18" i="13"/>
  <c r="E41" i="13"/>
  <c r="E55" i="13" s="1"/>
  <c r="M41" i="13"/>
  <c r="M55" i="13" s="1"/>
  <c r="L18" i="14"/>
  <c r="D41" i="14"/>
  <c r="D55" i="14" s="1"/>
  <c r="H41" i="14"/>
  <c r="H55" i="14" s="1"/>
  <c r="M41" i="14"/>
  <c r="M55" i="14" s="1"/>
  <c r="I41" i="14"/>
  <c r="N41" i="14"/>
  <c r="N55" i="14" s="1"/>
  <c r="C41" i="19"/>
  <c r="C55" i="19" s="1"/>
  <c r="Q41" i="19"/>
  <c r="AA41" i="19"/>
  <c r="G41" i="19"/>
  <c r="V41" i="19"/>
  <c r="N54" i="9"/>
  <c r="O43" i="15"/>
  <c r="G54" i="10"/>
  <c r="H41" i="22"/>
  <c r="H55" i="22" s="1"/>
  <c r="C41" i="28"/>
  <c r="C55" i="28" s="1"/>
  <c r="F55" i="28"/>
  <c r="C41" i="22"/>
  <c r="C55" i="22" s="1"/>
  <c r="F55" i="22"/>
  <c r="J41" i="22"/>
  <c r="J55" i="22" s="1"/>
  <c r="O41" i="14"/>
  <c r="O55" i="14" s="1"/>
  <c r="P41" i="14"/>
  <c r="P55" i="14" s="1"/>
  <c r="L41" i="12"/>
  <c r="L55" i="12" s="1"/>
  <c r="P18" i="12"/>
  <c r="Q18" i="12" s="1"/>
  <c r="O18" i="12"/>
  <c r="Q42" i="11"/>
  <c r="Q28" i="11"/>
  <c r="Q21" i="11"/>
  <c r="Q48" i="11"/>
  <c r="Q19" i="11"/>
  <c r="Q33" i="11"/>
  <c r="Q31" i="11"/>
  <c r="Q46" i="11"/>
  <c r="N18" i="11"/>
  <c r="R18" i="14" s="1"/>
  <c r="D41" i="11"/>
  <c r="D55" i="11" s="1"/>
  <c r="Q37" i="11"/>
  <c r="U23" i="14"/>
  <c r="U16" i="14"/>
  <c r="D40" i="20"/>
  <c r="L18" i="10"/>
  <c r="R21" i="14"/>
  <c r="U21" i="14" s="1"/>
  <c r="U37" i="14"/>
  <c r="U31" i="14"/>
  <c r="U27" i="14"/>
  <c r="S39" i="14"/>
  <c r="U17" i="14"/>
  <c r="U11" i="14"/>
  <c r="T38" i="14"/>
  <c r="U38" i="14" s="1"/>
  <c r="Q39" i="11"/>
  <c r="T33" i="14"/>
  <c r="U33" i="14" s="1"/>
  <c r="Q26" i="11"/>
  <c r="Q23" i="11"/>
  <c r="Q10" i="11"/>
  <c r="T49" i="14"/>
  <c r="U49" i="14" s="1"/>
  <c r="S38" i="14"/>
  <c r="O43" i="11"/>
  <c r="Q6" i="11"/>
  <c r="Q36" i="11"/>
  <c r="Q16" i="11"/>
  <c r="Q9" i="11"/>
  <c r="T48" i="14"/>
  <c r="U48" i="14" s="1"/>
  <c r="T15" i="14"/>
  <c r="O18" i="11"/>
  <c r="Q38" i="11"/>
  <c r="Q29" i="11"/>
  <c r="U25" i="14"/>
  <c r="Q15" i="11"/>
  <c r="Q8" i="11"/>
  <c r="S42" i="14"/>
  <c r="L43" i="11"/>
  <c r="G18" i="11"/>
  <c r="P18" i="11"/>
  <c r="Q49" i="11"/>
  <c r="S10" i="14"/>
  <c r="Q32" i="11"/>
  <c r="U28" i="14"/>
  <c r="U24" i="14"/>
  <c r="Q14" i="11"/>
  <c r="S9" i="14"/>
  <c r="U13" i="14"/>
  <c r="U7" i="14"/>
  <c r="T44" i="14"/>
  <c r="M7" i="5"/>
  <c r="P10" i="7"/>
  <c r="M42" i="5"/>
  <c r="E42" i="17"/>
  <c r="P7" i="7"/>
  <c r="Q7" i="17" s="1"/>
  <c r="M51" i="5"/>
  <c r="E51" i="17"/>
  <c r="M27" i="5"/>
  <c r="O7" i="7"/>
  <c r="E7" i="16" s="1"/>
  <c r="M30" i="5"/>
  <c r="E30" i="17"/>
  <c r="O10" i="7"/>
  <c r="E10" i="16" s="1"/>
  <c r="O22" i="7"/>
  <c r="E22" i="16" s="1"/>
  <c r="U35" i="14"/>
  <c r="G40" i="13"/>
  <c r="I41" i="12"/>
  <c r="I55" i="12" s="1"/>
  <c r="G41" i="12"/>
  <c r="G55" i="12" s="1"/>
  <c r="I55" i="10"/>
  <c r="M35" i="5"/>
  <c r="E35" i="17"/>
  <c r="L41" i="7"/>
  <c r="L55" i="7" s="1"/>
  <c r="D41" i="7"/>
  <c r="D55" i="7" s="1"/>
  <c r="D59" i="7" s="1"/>
  <c r="M29" i="5"/>
  <c r="J29" i="3"/>
  <c r="S34" i="8"/>
  <c r="M34" i="5"/>
  <c r="O29" i="6"/>
  <c r="J28" i="3"/>
  <c r="O34" i="6"/>
  <c r="S37" i="8"/>
  <c r="M18" i="9"/>
  <c r="E41" i="9"/>
  <c r="E55" i="9" s="1"/>
  <c r="N41" i="7"/>
  <c r="N55" i="7" s="1"/>
  <c r="K41" i="7"/>
  <c r="K55" i="7" s="1"/>
  <c r="O37" i="7"/>
  <c r="E37" i="16" s="1"/>
  <c r="G41" i="17"/>
  <c r="G55" i="17" s="1"/>
  <c r="C41" i="17"/>
  <c r="C55" i="17" s="1"/>
  <c r="J41" i="15"/>
  <c r="J55" i="15" s="1"/>
  <c r="H41" i="15"/>
  <c r="H55" i="15" s="1"/>
  <c r="O41" i="13"/>
  <c r="O55" i="13" s="1"/>
  <c r="Q40" i="12"/>
  <c r="T32" i="14"/>
  <c r="U32" i="14" s="1"/>
  <c r="F41" i="10"/>
  <c r="F55" i="10" s="1"/>
  <c r="P22" i="7"/>
  <c r="O32" i="7"/>
  <c r="E32" i="16" s="1"/>
  <c r="K40" i="2"/>
  <c r="P14" i="7"/>
  <c r="Q14" i="17" s="1"/>
  <c r="J41" i="6"/>
  <c r="J55" i="6" s="1"/>
  <c r="P11" i="7"/>
  <c r="Q11" i="17" s="1"/>
  <c r="M54" i="6"/>
  <c r="O42" i="7"/>
  <c r="N44" i="6"/>
  <c r="P44" i="7" s="1"/>
  <c r="P47" i="7"/>
  <c r="Q47" i="17" s="1"/>
  <c r="P32" i="7"/>
  <c r="Q32" i="17" s="1"/>
  <c r="H14" i="17"/>
  <c r="N45" i="6"/>
  <c r="P21" i="7"/>
  <c r="Q21" i="17" s="1"/>
  <c r="O36" i="7"/>
  <c r="E36" i="16" s="1"/>
  <c r="O29" i="7"/>
  <c r="E29" i="16" s="1"/>
  <c r="O21" i="7"/>
  <c r="E21" i="16" s="1"/>
  <c r="N54" i="6"/>
  <c r="H54" i="17" s="1"/>
  <c r="H15" i="17"/>
  <c r="H11" i="17"/>
  <c r="L18" i="21"/>
  <c r="I41" i="7"/>
  <c r="I55" i="7" s="1"/>
  <c r="N54" i="17"/>
  <c r="D40" i="16"/>
  <c r="C45" i="16"/>
  <c r="N40" i="17"/>
  <c r="D54" i="16"/>
  <c r="D45" i="16"/>
  <c r="M45" i="9"/>
  <c r="K45" i="17"/>
  <c r="J45" i="2"/>
  <c r="K45" i="2"/>
  <c r="P35" i="7"/>
  <c r="Q35" i="17" s="1"/>
  <c r="L41" i="6"/>
  <c r="L55" i="6" s="1"/>
  <c r="K41" i="6"/>
  <c r="K55" i="6" s="1"/>
  <c r="H37" i="17"/>
  <c r="P17" i="7"/>
  <c r="Q17" i="17" s="1"/>
  <c r="C41" i="7"/>
  <c r="C55" i="7" s="1"/>
  <c r="J41" i="5"/>
  <c r="J55" i="5" s="1"/>
  <c r="O16" i="7"/>
  <c r="E16" i="16" s="1"/>
  <c r="O13" i="7"/>
  <c r="E13" i="16" s="1"/>
  <c r="I41" i="5"/>
  <c r="I55" i="5" s="1"/>
  <c r="H41" i="5"/>
  <c r="G41" i="5"/>
  <c r="G55" i="5" s="1"/>
  <c r="O12" i="7"/>
  <c r="E12" i="16" s="1"/>
  <c r="O17" i="6"/>
  <c r="G41" i="2"/>
  <c r="G57" i="2" s="1"/>
  <c r="J17" i="3"/>
  <c r="F41" i="2"/>
  <c r="J12" i="3"/>
  <c r="J15" i="3"/>
  <c r="J14" i="3"/>
  <c r="S13" i="8"/>
  <c r="C55" i="27"/>
  <c r="E41" i="15"/>
  <c r="E55" i="15" s="1"/>
  <c r="M41" i="15"/>
  <c r="M55" i="15" s="1"/>
  <c r="K41" i="13"/>
  <c r="H41" i="12"/>
  <c r="H55" i="12" s="1"/>
  <c r="F41" i="12"/>
  <c r="E41" i="12"/>
  <c r="J41" i="11"/>
  <c r="J55" i="11" s="1"/>
  <c r="E41" i="11"/>
  <c r="E55" i="11" s="1"/>
  <c r="J41" i="10"/>
  <c r="J55" i="10" s="1"/>
  <c r="C55" i="20" s="1"/>
  <c r="K41" i="10"/>
  <c r="L41" i="10" s="1"/>
  <c r="G18" i="10"/>
  <c r="Q13" i="11"/>
  <c r="N43" i="17"/>
  <c r="F41" i="5"/>
  <c r="F41" i="20" s="1"/>
  <c r="L41" i="9"/>
  <c r="L55" i="9" s="1"/>
  <c r="F41" i="9"/>
  <c r="F55" i="9" s="1"/>
  <c r="P8" i="7"/>
  <c r="O8" i="7"/>
  <c r="E8" i="16" s="1"/>
  <c r="D41" i="5"/>
  <c r="D55" i="5" s="1"/>
  <c r="C41" i="18"/>
  <c r="C55" i="18" s="1"/>
  <c r="L41" i="17"/>
  <c r="L55" i="17" s="1"/>
  <c r="K43" i="17"/>
  <c r="J41" i="17"/>
  <c r="J55" i="17" s="1"/>
  <c r="I41" i="17"/>
  <c r="I55" i="17" s="1"/>
  <c r="F41" i="17"/>
  <c r="F55" i="17" s="1"/>
  <c r="D41" i="17"/>
  <c r="D55" i="17" s="1"/>
  <c r="O41" i="17"/>
  <c r="O55" i="17" s="1"/>
  <c r="P41" i="17"/>
  <c r="P55" i="17" s="1"/>
  <c r="K40" i="17"/>
  <c r="D18" i="16"/>
  <c r="C18" i="16"/>
  <c r="F55" i="15"/>
  <c r="P43" i="15"/>
  <c r="Q43" i="15" s="1"/>
  <c r="I55" i="15"/>
  <c r="L41" i="15"/>
  <c r="L55" i="15" s="1"/>
  <c r="N41" i="15"/>
  <c r="N55" i="15" s="1"/>
  <c r="O40" i="15"/>
  <c r="G41" i="15"/>
  <c r="G55" i="15" s="1"/>
  <c r="P18" i="15"/>
  <c r="Q18" i="15" s="1"/>
  <c r="L43" i="14"/>
  <c r="E55" i="14"/>
  <c r="F41" i="14"/>
  <c r="F55" i="14" s="1"/>
  <c r="S45" i="14"/>
  <c r="T45" i="14"/>
  <c r="P41" i="13"/>
  <c r="P55" i="13" s="1"/>
  <c r="Q40" i="13"/>
  <c r="L40" i="13"/>
  <c r="J41" i="13"/>
  <c r="J55" i="13" s="1"/>
  <c r="F41" i="13"/>
  <c r="P54" i="12"/>
  <c r="Q54" i="12" s="1"/>
  <c r="T50" i="14"/>
  <c r="U50" i="14" s="1"/>
  <c r="S53" i="14"/>
  <c r="Q48" i="12"/>
  <c r="Q49" i="12"/>
  <c r="K55" i="12"/>
  <c r="T34" i="14"/>
  <c r="U34" i="14" s="1"/>
  <c r="S34" i="14"/>
  <c r="Q28" i="12"/>
  <c r="S23" i="14"/>
  <c r="S20" i="14"/>
  <c r="S8" i="14"/>
  <c r="Q7" i="12"/>
  <c r="S15" i="14"/>
  <c r="S44" i="14"/>
  <c r="P54" i="11"/>
  <c r="Q47" i="11"/>
  <c r="T53" i="14"/>
  <c r="U53" i="14" s="1"/>
  <c r="O54" i="11"/>
  <c r="Q52" i="11"/>
  <c r="P43" i="11"/>
  <c r="G43" i="11"/>
  <c r="C55" i="11"/>
  <c r="T39" i="14"/>
  <c r="U39" i="14" s="1"/>
  <c r="T36" i="14"/>
  <c r="U36" i="14" s="1"/>
  <c r="Q34" i="11"/>
  <c r="T26" i="14"/>
  <c r="U26" i="14" s="1"/>
  <c r="T29" i="14"/>
  <c r="U29" i="14" s="1"/>
  <c r="Q25" i="11"/>
  <c r="K41" i="11"/>
  <c r="O40" i="11"/>
  <c r="Q17" i="11"/>
  <c r="L18" i="11"/>
  <c r="F41" i="11"/>
  <c r="T10" i="14"/>
  <c r="T9" i="14"/>
  <c r="T51" i="14"/>
  <c r="U51" i="14" s="1"/>
  <c r="Q50" i="11"/>
  <c r="D43" i="20"/>
  <c r="U42" i="14"/>
  <c r="L40" i="10"/>
  <c r="E41" i="10"/>
  <c r="E55" i="10" s="1"/>
  <c r="Q30" i="11"/>
  <c r="Q27" i="11"/>
  <c r="Q24" i="11"/>
  <c r="Q20" i="11"/>
  <c r="U19" i="14"/>
  <c r="P40" i="11"/>
  <c r="N40" i="11"/>
  <c r="R40" i="14" s="1"/>
  <c r="Q12" i="11"/>
  <c r="T8" i="14"/>
  <c r="Q11" i="11"/>
  <c r="Q7" i="11"/>
  <c r="S52" i="8"/>
  <c r="S36" i="8"/>
  <c r="S30" i="8"/>
  <c r="S12" i="8"/>
  <c r="Q36" i="8"/>
  <c r="Q30" i="8"/>
  <c r="Q12" i="8"/>
  <c r="S35" i="8"/>
  <c r="S29" i="8"/>
  <c r="S17" i="8"/>
  <c r="S11" i="8"/>
  <c r="Q29" i="8"/>
  <c r="Q17" i="8"/>
  <c r="S28" i="8"/>
  <c r="S16" i="8"/>
  <c r="Q28" i="8"/>
  <c r="S38" i="8"/>
  <c r="S33" i="8"/>
  <c r="S27" i="8"/>
  <c r="S21" i="8"/>
  <c r="S9" i="8"/>
  <c r="Q38" i="8"/>
  <c r="Q27" i="8"/>
  <c r="O43" i="24"/>
  <c r="P43" i="24"/>
  <c r="P40" i="24"/>
  <c r="O40" i="24"/>
  <c r="S24" i="8"/>
  <c r="Q24" i="8"/>
  <c r="K41" i="24"/>
  <c r="K55" i="24" s="1"/>
  <c r="L41" i="24"/>
  <c r="L55" i="24" s="1"/>
  <c r="I41" i="24"/>
  <c r="I55" i="24" s="1"/>
  <c r="J41" i="24"/>
  <c r="J55" i="24" s="1"/>
  <c r="E41" i="26"/>
  <c r="E55" i="26" s="1"/>
  <c r="D41" i="26"/>
  <c r="S47" i="8"/>
  <c r="S31" i="8"/>
  <c r="S53" i="8"/>
  <c r="C41" i="8"/>
  <c r="C55" i="8" s="1"/>
  <c r="E39" i="16"/>
  <c r="J41" i="9"/>
  <c r="J55" i="9" s="1"/>
  <c r="K41" i="9"/>
  <c r="K55" i="9" s="1"/>
  <c r="M40" i="9"/>
  <c r="I41" i="9"/>
  <c r="I55" i="9" s="1"/>
  <c r="N40" i="9"/>
  <c r="H41" i="9"/>
  <c r="H55" i="9" s="1"/>
  <c r="G41" i="9"/>
  <c r="G55" i="9" s="1"/>
  <c r="E19" i="16"/>
  <c r="C41" i="9"/>
  <c r="C55" i="9" s="1"/>
  <c r="E14" i="16"/>
  <c r="E15" i="16"/>
  <c r="N18" i="9"/>
  <c r="D55" i="9"/>
  <c r="E41" i="7"/>
  <c r="E55" i="7" s="1"/>
  <c r="G41" i="7"/>
  <c r="G55" i="7" s="1"/>
  <c r="M41" i="7"/>
  <c r="M55" i="7" s="1"/>
  <c r="L40" i="21"/>
  <c r="F41" i="7"/>
  <c r="L41" i="21" s="1"/>
  <c r="H41" i="7"/>
  <c r="P51" i="7"/>
  <c r="E53" i="16"/>
  <c r="H51" i="17"/>
  <c r="O47" i="7"/>
  <c r="E47" i="16" s="1"/>
  <c r="O52" i="7"/>
  <c r="E52" i="16" s="1"/>
  <c r="O51" i="7"/>
  <c r="E51" i="16" s="1"/>
  <c r="P50" i="7"/>
  <c r="O50" i="7"/>
  <c r="E50" i="16" s="1"/>
  <c r="P49" i="7"/>
  <c r="O49" i="7"/>
  <c r="E49" i="16" s="1"/>
  <c r="M43" i="6"/>
  <c r="N43" i="6"/>
  <c r="P38" i="7"/>
  <c r="Q38" i="17" s="1"/>
  <c r="P33" i="7"/>
  <c r="F33" i="16" s="1"/>
  <c r="G33" i="16" s="1"/>
  <c r="H34" i="17"/>
  <c r="O33" i="7"/>
  <c r="E33" i="16" s="1"/>
  <c r="C41" i="6"/>
  <c r="C55" i="6" s="1"/>
  <c r="P34" i="7"/>
  <c r="M40" i="6"/>
  <c r="O34" i="7"/>
  <c r="E34" i="16" s="1"/>
  <c r="D41" i="6"/>
  <c r="D55" i="6" s="1"/>
  <c r="P29" i="7"/>
  <c r="F29" i="16" s="1"/>
  <c r="G29" i="16" s="1"/>
  <c r="H27" i="17"/>
  <c r="O23" i="7"/>
  <c r="E23" i="16" s="1"/>
  <c r="P27" i="7"/>
  <c r="N40" i="6"/>
  <c r="H31" i="17"/>
  <c r="O25" i="7"/>
  <c r="E25" i="16" s="1"/>
  <c r="O27" i="7"/>
  <c r="E27" i="16" s="1"/>
  <c r="P31" i="7"/>
  <c r="O30" i="7"/>
  <c r="E30" i="16" s="1"/>
  <c r="O24" i="7"/>
  <c r="E24" i="16" s="1"/>
  <c r="G41" i="6"/>
  <c r="G55" i="6" s="1"/>
  <c r="P23" i="7"/>
  <c r="Q23" i="17" s="1"/>
  <c r="H41" i="6"/>
  <c r="H55" i="6" s="1"/>
  <c r="F41" i="6"/>
  <c r="F55" i="6" s="1"/>
  <c r="E41" i="6"/>
  <c r="E55" i="6" s="1"/>
  <c r="P16" i="7"/>
  <c r="H10" i="17"/>
  <c r="P12" i="7"/>
  <c r="P13" i="7"/>
  <c r="Q13" i="17" s="1"/>
  <c r="H12" i="17"/>
  <c r="O9" i="7"/>
  <c r="E9" i="16" s="1"/>
  <c r="P9" i="7"/>
  <c r="H7" i="17"/>
  <c r="H6" i="17"/>
  <c r="E6" i="16"/>
  <c r="M18" i="6"/>
  <c r="N18" i="6"/>
  <c r="L54" i="5"/>
  <c r="E54" i="17" s="1"/>
  <c r="K54" i="5"/>
  <c r="Q53" i="7"/>
  <c r="P52" i="7"/>
  <c r="Q52" i="17" s="1"/>
  <c r="F53" i="16"/>
  <c r="G53" i="16" s="1"/>
  <c r="P46" i="7"/>
  <c r="Q46" i="17" s="1"/>
  <c r="O46" i="7"/>
  <c r="E46" i="16" s="1"/>
  <c r="L43" i="5"/>
  <c r="E43" i="17" s="1"/>
  <c r="P42" i="7"/>
  <c r="K43" i="5"/>
  <c r="C41" i="5"/>
  <c r="C55" i="5" s="1"/>
  <c r="M17" i="5"/>
  <c r="M11" i="5"/>
  <c r="M13" i="5"/>
  <c r="F6" i="16"/>
  <c r="G6" i="16" s="1"/>
  <c r="Q6" i="17"/>
  <c r="M6" i="5"/>
  <c r="P36" i="7"/>
  <c r="Q36" i="17" s="1"/>
  <c r="M36" i="5"/>
  <c r="F40" i="20"/>
  <c r="E41" i="5"/>
  <c r="E41" i="20" s="1"/>
  <c r="P24" i="7"/>
  <c r="Q24" i="17" s="1"/>
  <c r="M24" i="5"/>
  <c r="M23" i="5"/>
  <c r="L40" i="5"/>
  <c r="E40" i="17" s="1"/>
  <c r="P20" i="7"/>
  <c r="P19" i="7"/>
  <c r="K40" i="5"/>
  <c r="M21" i="5"/>
  <c r="M20" i="5"/>
  <c r="L45" i="5"/>
  <c r="K45" i="5"/>
  <c r="E45" i="20"/>
  <c r="M44" i="5"/>
  <c r="M45" i="5" s="1"/>
  <c r="J48" i="3"/>
  <c r="I54" i="2"/>
  <c r="J51" i="3"/>
  <c r="J49" i="3"/>
  <c r="J46" i="3"/>
  <c r="O51" i="6"/>
  <c r="J50" i="3"/>
  <c r="M46" i="5"/>
  <c r="O47" i="6"/>
  <c r="M49" i="5"/>
  <c r="O46" i="6"/>
  <c r="O49" i="6"/>
  <c r="M48" i="5"/>
  <c r="O48" i="6"/>
  <c r="M47" i="5"/>
  <c r="M53" i="5"/>
  <c r="J53" i="3"/>
  <c r="S48" i="8"/>
  <c r="M50" i="5"/>
  <c r="O50" i="6"/>
  <c r="K43" i="2"/>
  <c r="J43" i="2"/>
  <c r="M39" i="5"/>
  <c r="O38" i="6"/>
  <c r="M38" i="5"/>
  <c r="J37" i="3"/>
  <c r="O36" i="6"/>
  <c r="J32" i="3"/>
  <c r="O32" i="6"/>
  <c r="J33" i="3"/>
  <c r="M33" i="5"/>
  <c r="M32" i="5"/>
  <c r="O33" i="6"/>
  <c r="I40" i="2"/>
  <c r="M25" i="5"/>
  <c r="M31" i="5"/>
  <c r="J26" i="3"/>
  <c r="J25" i="3"/>
  <c r="J24" i="3"/>
  <c r="S23" i="8"/>
  <c r="O26" i="6"/>
  <c r="O25" i="6"/>
  <c r="M28" i="5"/>
  <c r="M26" i="5"/>
  <c r="O23" i="6"/>
  <c r="J30" i="3"/>
  <c r="J40" i="2"/>
  <c r="J19" i="3"/>
  <c r="S19" i="8"/>
  <c r="O19" i="6"/>
  <c r="J21" i="3"/>
  <c r="M19" i="5"/>
  <c r="H41" i="2"/>
  <c r="H57" i="2" s="1"/>
  <c r="S14" i="8"/>
  <c r="M9" i="5"/>
  <c r="M15" i="5"/>
  <c r="M8" i="5"/>
  <c r="O16" i="6"/>
  <c r="J8" i="3"/>
  <c r="J16" i="3"/>
  <c r="Q6" i="7"/>
  <c r="O10" i="6"/>
  <c r="O9" i="6"/>
  <c r="J10" i="3"/>
  <c r="J9" i="3"/>
  <c r="S8" i="8"/>
  <c r="M16" i="5"/>
  <c r="I6" i="3"/>
  <c r="M14" i="5"/>
  <c r="S10" i="8"/>
  <c r="J42" i="3"/>
  <c r="J38" i="3"/>
  <c r="J39" i="3"/>
  <c r="J27" i="3"/>
  <c r="C41" i="2"/>
  <c r="G41" i="3"/>
  <c r="G42" i="1"/>
  <c r="G58" i="1" s="1"/>
  <c r="D58" i="1"/>
  <c r="F41" i="1"/>
  <c r="F55" i="12" l="1"/>
  <c r="P41" i="12"/>
  <c r="P55" i="12" s="1"/>
  <c r="Q55" i="12" s="1"/>
  <c r="I54" i="3"/>
  <c r="I45" i="3"/>
  <c r="O54" i="7"/>
  <c r="I18" i="3"/>
  <c r="P43" i="7"/>
  <c r="C55" i="26"/>
  <c r="O43" i="7"/>
  <c r="E43" i="16" s="1"/>
  <c r="E55" i="12"/>
  <c r="O41" i="12"/>
  <c r="O55" i="12" s="1"/>
  <c r="D57" i="3"/>
  <c r="I43" i="3"/>
  <c r="F57" i="2"/>
  <c r="F57" i="3" s="1"/>
  <c r="F41" i="3"/>
  <c r="D57" i="2"/>
  <c r="I41" i="3"/>
  <c r="J45" i="3"/>
  <c r="O45" i="6"/>
  <c r="K45" i="18"/>
  <c r="K40" i="18"/>
  <c r="K18" i="18"/>
  <c r="K54" i="18"/>
  <c r="F11" i="16"/>
  <c r="G11" i="16" s="1"/>
  <c r="S42" i="8"/>
  <c r="S54" i="14"/>
  <c r="U44" i="14"/>
  <c r="Q37" i="7"/>
  <c r="E42" i="16"/>
  <c r="Q30" i="7"/>
  <c r="Q47" i="7"/>
  <c r="F30" i="16"/>
  <c r="G30" i="16" s="1"/>
  <c r="Q15" i="7"/>
  <c r="Q25" i="7"/>
  <c r="F10" i="16"/>
  <c r="G10" i="16" s="1"/>
  <c r="F17" i="16"/>
  <c r="G17" i="16" s="1"/>
  <c r="Q10" i="7"/>
  <c r="Q25" i="17"/>
  <c r="Q32" i="7"/>
  <c r="Q11" i="7"/>
  <c r="F47" i="16"/>
  <c r="G47" i="16" s="1"/>
  <c r="F7" i="16"/>
  <c r="G7" i="16" s="1"/>
  <c r="G41" i="13"/>
  <c r="L41" i="13"/>
  <c r="Q8" i="7"/>
  <c r="S18" i="8"/>
  <c r="S18" i="14"/>
  <c r="Q48" i="7"/>
  <c r="Q28" i="17"/>
  <c r="G55" i="14"/>
  <c r="J43" i="3"/>
  <c r="Q28" i="7"/>
  <c r="Q17" i="7"/>
  <c r="Q7" i="7"/>
  <c r="Q44" i="17"/>
  <c r="T43" i="14"/>
  <c r="U43" i="14" s="1"/>
  <c r="F26" i="16"/>
  <c r="G26" i="16" s="1"/>
  <c r="Q26" i="17"/>
  <c r="L41" i="14"/>
  <c r="O45" i="7"/>
  <c r="E45" i="16" s="1"/>
  <c r="I50" i="31"/>
  <c r="H45" i="17"/>
  <c r="S40" i="8"/>
  <c r="S45" i="8"/>
  <c r="S54" i="8"/>
  <c r="Q10" i="17"/>
  <c r="M41" i="11"/>
  <c r="Q41" i="14" s="1"/>
  <c r="J57" i="2"/>
  <c r="G41" i="10"/>
  <c r="K57" i="2"/>
  <c r="Q33" i="7"/>
  <c r="O43" i="6"/>
  <c r="F37" i="16"/>
  <c r="G37" i="16" s="1"/>
  <c r="O18" i="6"/>
  <c r="J41" i="2"/>
  <c r="C55" i="10"/>
  <c r="M55" i="11" s="1"/>
  <c r="Q55" i="14" s="1"/>
  <c r="J18" i="3"/>
  <c r="F48" i="16"/>
  <c r="G48" i="16" s="1"/>
  <c r="F15" i="16"/>
  <c r="G15" i="16" s="1"/>
  <c r="F21" i="16"/>
  <c r="G21" i="16" s="1"/>
  <c r="Q39" i="17"/>
  <c r="Q21" i="7"/>
  <c r="Q39" i="7"/>
  <c r="U45" i="14"/>
  <c r="F39" i="16"/>
  <c r="G39" i="16" s="1"/>
  <c r="S43" i="8"/>
  <c r="F55" i="13"/>
  <c r="G55" i="13" s="1"/>
  <c r="L55" i="19"/>
  <c r="S50" i="8"/>
  <c r="L41" i="11"/>
  <c r="J50" i="31"/>
  <c r="U14" i="14"/>
  <c r="H55" i="7"/>
  <c r="N55" i="17" s="1"/>
  <c r="H43" i="17"/>
  <c r="D55" i="26"/>
  <c r="P41" i="24"/>
  <c r="U6" i="14"/>
  <c r="F42" i="1"/>
  <c r="S43" i="14"/>
  <c r="N41" i="11"/>
  <c r="R41" i="14" s="1"/>
  <c r="Q18" i="11"/>
  <c r="T54" i="14"/>
  <c r="U54" i="14" s="1"/>
  <c r="U12" i="14"/>
  <c r="Q55" i="13"/>
  <c r="I55" i="14"/>
  <c r="L55" i="14" s="1"/>
  <c r="U15" i="14"/>
  <c r="U9" i="14"/>
  <c r="U10" i="14"/>
  <c r="U8" i="14"/>
  <c r="Q55" i="19"/>
  <c r="G55" i="19"/>
  <c r="AA55" i="19"/>
  <c r="V55" i="19"/>
  <c r="Q43" i="11"/>
  <c r="Q54" i="11"/>
  <c r="N55" i="11"/>
  <c r="C41" i="20"/>
  <c r="P45" i="7"/>
  <c r="Q45" i="17" s="1"/>
  <c r="E45" i="17"/>
  <c r="P54" i="7"/>
  <c r="Q54" i="17" s="1"/>
  <c r="G41" i="14"/>
  <c r="K55" i="13"/>
  <c r="L55" i="13" s="1"/>
  <c r="F35" i="16"/>
  <c r="G35" i="16" s="1"/>
  <c r="Q35" i="7"/>
  <c r="S40" i="14"/>
  <c r="D41" i="20"/>
  <c r="K55" i="10"/>
  <c r="D55" i="20" s="1"/>
  <c r="Q22" i="17"/>
  <c r="F22" i="16"/>
  <c r="F32" i="16"/>
  <c r="G32" i="16" s="1"/>
  <c r="F14" i="16"/>
  <c r="G14" i="16" s="1"/>
  <c r="E55" i="5"/>
  <c r="Q14" i="7"/>
  <c r="H44" i="17"/>
  <c r="Q27" i="17"/>
  <c r="F50" i="16"/>
  <c r="G50" i="16" s="1"/>
  <c r="Q50" i="17"/>
  <c r="Q20" i="17"/>
  <c r="Q9" i="17"/>
  <c r="Q16" i="17"/>
  <c r="Q31" i="17"/>
  <c r="Q29" i="17"/>
  <c r="Q33" i="17"/>
  <c r="Q42" i="17"/>
  <c r="D41" i="16"/>
  <c r="D55" i="16" s="1"/>
  <c r="Q49" i="17"/>
  <c r="F51" i="16"/>
  <c r="G51" i="16" s="1"/>
  <c r="Q51" i="17"/>
  <c r="Q19" i="7"/>
  <c r="Q19" i="17"/>
  <c r="Q12" i="17"/>
  <c r="F34" i="16"/>
  <c r="G34" i="16" s="1"/>
  <c r="Q34" i="17"/>
  <c r="F8" i="16"/>
  <c r="G8" i="16" s="1"/>
  <c r="Q8" i="17"/>
  <c r="F44" i="16"/>
  <c r="G44" i="16" s="1"/>
  <c r="Q44" i="7"/>
  <c r="H55" i="5"/>
  <c r="O18" i="7"/>
  <c r="E18" i="16" s="1"/>
  <c r="Q16" i="7"/>
  <c r="P41" i="15"/>
  <c r="P55" i="15" s="1"/>
  <c r="Q55" i="15" s="1"/>
  <c r="O41" i="15"/>
  <c r="O55" i="15" s="1"/>
  <c r="K55" i="11"/>
  <c r="L55" i="11" s="1"/>
  <c r="O41" i="11"/>
  <c r="F43" i="16"/>
  <c r="G43" i="16" s="1"/>
  <c r="M18" i="5"/>
  <c r="F55" i="5"/>
  <c r="C41" i="16"/>
  <c r="C55" i="16" s="1"/>
  <c r="Q41" i="13"/>
  <c r="O55" i="11"/>
  <c r="P41" i="11"/>
  <c r="T18" i="14"/>
  <c r="U18" i="14" s="1"/>
  <c r="G41" i="11"/>
  <c r="F55" i="11"/>
  <c r="G55" i="11" s="1"/>
  <c r="T40" i="14"/>
  <c r="U40" i="14" s="1"/>
  <c r="Q40" i="11"/>
  <c r="G55" i="10"/>
  <c r="S51" i="8"/>
  <c r="S49" i="8"/>
  <c r="S46" i="8"/>
  <c r="O41" i="24"/>
  <c r="M41" i="9"/>
  <c r="M55" i="9" s="1"/>
  <c r="N41" i="9"/>
  <c r="Q51" i="7"/>
  <c r="Q49" i="7"/>
  <c r="K55" i="21"/>
  <c r="K41" i="21"/>
  <c r="F9" i="16"/>
  <c r="G9" i="16" s="1"/>
  <c r="F12" i="16"/>
  <c r="G12" i="16" s="1"/>
  <c r="Q9" i="7"/>
  <c r="F16" i="16"/>
  <c r="G16" i="16" s="1"/>
  <c r="K41" i="17"/>
  <c r="Q34" i="7"/>
  <c r="F55" i="7"/>
  <c r="K55" i="17" s="1"/>
  <c r="F31" i="16"/>
  <c r="G31" i="16" s="1"/>
  <c r="N41" i="17"/>
  <c r="Q29" i="7"/>
  <c r="Q50" i="7"/>
  <c r="E54" i="16"/>
  <c r="F49" i="16"/>
  <c r="G49" i="16" s="1"/>
  <c r="M55" i="6"/>
  <c r="N55" i="6"/>
  <c r="H55" i="17" s="1"/>
  <c r="Q42" i="7"/>
  <c r="F42" i="16"/>
  <c r="G42" i="16" s="1"/>
  <c r="F38" i="16"/>
  <c r="G38" i="16" s="1"/>
  <c r="Q38" i="7"/>
  <c r="M41" i="6"/>
  <c r="Q31" i="7"/>
  <c r="H40" i="17"/>
  <c r="Q27" i="7"/>
  <c r="F27" i="16"/>
  <c r="G27" i="16" s="1"/>
  <c r="F23" i="16"/>
  <c r="G23" i="16" s="1"/>
  <c r="Q23" i="7"/>
  <c r="F13" i="16"/>
  <c r="G13" i="16" s="1"/>
  <c r="Q13" i="7"/>
  <c r="Q12" i="7"/>
  <c r="N41" i="6"/>
  <c r="H18" i="17"/>
  <c r="P18" i="7"/>
  <c r="F52" i="16"/>
  <c r="G52" i="16" s="1"/>
  <c r="Q52" i="7"/>
  <c r="Q46" i="7"/>
  <c r="F46" i="16"/>
  <c r="M43" i="5"/>
  <c r="K41" i="5"/>
  <c r="F36" i="16"/>
  <c r="G36" i="16" s="1"/>
  <c r="Q36" i="7"/>
  <c r="F24" i="16"/>
  <c r="G24" i="16" s="1"/>
  <c r="Q24" i="7"/>
  <c r="L41" i="5"/>
  <c r="L55" i="5" s="1"/>
  <c r="P40" i="7"/>
  <c r="Q40" i="17" s="1"/>
  <c r="O40" i="7"/>
  <c r="E40" i="16" s="1"/>
  <c r="Q20" i="7"/>
  <c r="F19" i="16"/>
  <c r="G19" i="16" s="1"/>
  <c r="F20" i="16"/>
  <c r="G20" i="16" s="1"/>
  <c r="M54" i="5"/>
  <c r="O54" i="6"/>
  <c r="K41" i="2"/>
  <c r="M40" i="5"/>
  <c r="O40" i="6"/>
  <c r="J54" i="3"/>
  <c r="J40" i="3"/>
  <c r="I41" i="2"/>
  <c r="C57" i="2"/>
  <c r="I57" i="2" s="1"/>
  <c r="G57" i="3"/>
  <c r="I57" i="3" l="1"/>
  <c r="K41" i="18"/>
  <c r="F45" i="16"/>
  <c r="G45" i="16" s="1"/>
  <c r="Q45" i="7"/>
  <c r="Q54" i="7"/>
  <c r="S55" i="14"/>
  <c r="S41" i="14"/>
  <c r="O55" i="24"/>
  <c r="S41" i="8"/>
  <c r="P55" i="24"/>
  <c r="F58" i="1"/>
  <c r="Q41" i="12"/>
  <c r="R55" i="14"/>
  <c r="T41" i="14"/>
  <c r="U41" i="14" s="1"/>
  <c r="L55" i="10"/>
  <c r="E55" i="20"/>
  <c r="F55" i="20"/>
  <c r="E41" i="17"/>
  <c r="O41" i="7"/>
  <c r="Q43" i="7"/>
  <c r="Q43" i="17"/>
  <c r="Q18" i="17"/>
  <c r="N55" i="9"/>
  <c r="Q41" i="15"/>
  <c r="Q41" i="11"/>
  <c r="P55" i="11"/>
  <c r="T55" i="14" s="1"/>
  <c r="L55" i="21"/>
  <c r="Q18" i="7"/>
  <c r="F18" i="16"/>
  <c r="G18" i="16" s="1"/>
  <c r="H41" i="17"/>
  <c r="G46" i="16"/>
  <c r="F54" i="16"/>
  <c r="G54" i="16" s="1"/>
  <c r="K55" i="5"/>
  <c r="P41" i="7"/>
  <c r="Q40" i="7"/>
  <c r="F40" i="16"/>
  <c r="G40" i="16" s="1"/>
  <c r="M41" i="5"/>
  <c r="O41" i="6"/>
  <c r="J41" i="3"/>
  <c r="K55" i="18" l="1"/>
  <c r="E41" i="16"/>
  <c r="O55" i="7"/>
  <c r="E55" i="16" s="1"/>
  <c r="U55" i="14"/>
  <c r="E55" i="17"/>
  <c r="J57" i="3"/>
  <c r="P55" i="7"/>
  <c r="Q55" i="17" s="1"/>
  <c r="Q41" i="17"/>
  <c r="Q55" i="11"/>
  <c r="Q41" i="7"/>
  <c r="F41" i="16"/>
  <c r="G41" i="16" s="1"/>
  <c r="O55" i="6"/>
  <c r="S55" i="8"/>
  <c r="M55" i="5"/>
  <c r="Q55" i="7" l="1"/>
  <c r="F55" i="16"/>
  <c r="G55" i="16" l="1"/>
</calcChain>
</file>

<file path=xl/sharedStrings.xml><?xml version="1.0" encoding="utf-8"?>
<sst xmlns="http://schemas.openxmlformats.org/spreadsheetml/2006/main" count="3173" uniqueCount="1106">
  <si>
    <t>Sr.</t>
  </si>
  <si>
    <t>BANKS</t>
  </si>
  <si>
    <t>RURAL</t>
  </si>
  <si>
    <t>SEMI URBAN</t>
  </si>
  <si>
    <t>URBAN</t>
  </si>
  <si>
    <t>TOTAL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</si>
  <si>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</si>
  <si>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</si>
  <si>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</si>
  <si>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</si>
  <si>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</si>
  <si>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</si>
  <si>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</si>
  <si>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</si>
  <si>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State Bank of India</t>
  </si>
  <si>
    <t>UCO Bank</t>
  </si>
  <si>
    <t>Union Bank of India</t>
  </si>
  <si>
    <t>PSBs - SUB TOTAL</t>
  </si>
  <si>
    <t>Axis Bank</t>
  </si>
  <si>
    <t>Bandhan Bank</t>
  </si>
  <si>
    <t>Catholic Syrian Bank</t>
  </si>
  <si>
    <t>City Union Bank</t>
  </si>
  <si>
    <t>Development Credit Bank</t>
  </si>
  <si>
    <t>Dhan Lakshmi Bank</t>
  </si>
  <si>
    <t>Federal Bank Ltd.</t>
  </si>
  <si>
    <t>HDFC Bank</t>
  </si>
  <si>
    <t>ICICI Bank</t>
  </si>
  <si>
    <t>IDBI Bank</t>
  </si>
  <si>
    <t>IDFC First Bank</t>
  </si>
  <si>
    <t>Indusind Bank Limited</t>
  </si>
  <si>
    <t>Jammu and Kashmir Bank</t>
  </si>
  <si>
    <t>Karnataka Bank Limited</t>
  </si>
  <si>
    <t>Karur Vysya Bank Ltd.</t>
  </si>
  <si>
    <t>Kotak Mahindra Bank</t>
  </si>
  <si>
    <t>Lakshmi Vilas Bank</t>
  </si>
  <si>
    <t>Ratnakar Bank Ltd. (RBL)</t>
  </si>
  <si>
    <t>South Indian Bank</t>
  </si>
  <si>
    <t>Standard Chartered Bank</t>
  </si>
  <si>
    <t>Tamilnadu Mercantile Bank</t>
  </si>
  <si>
    <t>Yes Bank</t>
  </si>
  <si>
    <t>PRIVATE BANK SUB TOTAL</t>
  </si>
  <si>
    <t>COMMERCIAL BANKS SUB TOTAL</t>
  </si>
  <si>
    <t>MGB</t>
  </si>
  <si>
    <t>MPGB</t>
  </si>
  <si>
    <t>RRBs - SUB TOTAL</t>
  </si>
  <si>
    <t>DCCB &amp; Apex Bank</t>
  </si>
  <si>
    <t>CO-OPERATIVE BANK - SUB TOTAL</t>
  </si>
  <si>
    <t>AU Small Finance Bank</t>
  </si>
  <si>
    <t>Equitas Small Finance Bank</t>
  </si>
  <si>
    <t>ESAF</t>
  </si>
  <si>
    <t>Fincare Small Finance Bank</t>
  </si>
  <si>
    <t>Jana Small Finance Bank</t>
  </si>
  <si>
    <t>Suryoday Small Finance Bank</t>
  </si>
  <si>
    <t>Ujjivan Small Finance Bank</t>
  </si>
  <si>
    <t>Utkarsh Small Finance Bank</t>
  </si>
  <si>
    <t>SMALL FINANCE BANK SUB TOTAL</t>
  </si>
  <si>
    <t>INDIA POST PAYMENT BANK</t>
  </si>
  <si>
    <t>PAYMENT BANK - SUB TOTAL</t>
  </si>
  <si>
    <t>Page-</t>
  </si>
  <si>
    <t>SLBC, Madhya Pradesh  Convenor: Central Bank of India</t>
  </si>
  <si>
    <t>[Amt. in lacs]</t>
  </si>
  <si>
    <t>TABLE-2</t>
  </si>
  <si>
    <t>DEPOSIT</t>
  </si>
  <si>
    <t>ADVANCES</t>
  </si>
  <si>
    <t>C.D RATIO</t>
  </si>
  <si>
    <t>SLBC, Madhya Pradesh Convenor-Central Bank of India</t>
  </si>
  <si>
    <t>TABLE: 3(i)</t>
  </si>
  <si>
    <t>SR</t>
  </si>
  <si>
    <t>DEPOSITS</t>
  </si>
  <si>
    <t xml:space="preserve">Amount in lakh </t>
  </si>
  <si>
    <t>District Name</t>
  </si>
  <si>
    <t>Deposits</t>
  </si>
  <si>
    <t>Total</t>
  </si>
  <si>
    <t>Amt. in Lakhs</t>
  </si>
  <si>
    <t>No. in actual</t>
  </si>
  <si>
    <t>TABLE: 4</t>
  </si>
  <si>
    <t>Banks</t>
  </si>
  <si>
    <t>Farm Credit</t>
  </si>
  <si>
    <t>Out of Farm Credit total Crop Loans</t>
  </si>
  <si>
    <t>Agri Infrastructure</t>
  </si>
  <si>
    <t>Ancillary Activities</t>
  </si>
  <si>
    <t>Total Agri</t>
  </si>
  <si>
    <t>No.</t>
  </si>
  <si>
    <t>Amt.</t>
  </si>
  <si>
    <t>TABLE:5</t>
  </si>
  <si>
    <t>% of Micro credit to total advances</t>
  </si>
  <si>
    <t>Micro</t>
  </si>
  <si>
    <t>Small</t>
  </si>
  <si>
    <t>Medium</t>
  </si>
  <si>
    <t>KVIC</t>
  </si>
  <si>
    <t>Other MSME</t>
  </si>
  <si>
    <t>No</t>
  </si>
  <si>
    <t>Amt</t>
  </si>
  <si>
    <t>Number in Actual</t>
  </si>
  <si>
    <t>TABLE:6</t>
  </si>
  <si>
    <t>% of Total Pri Sec loans to total advances</t>
  </si>
  <si>
    <t>Export Credit</t>
  </si>
  <si>
    <t>Education</t>
  </si>
  <si>
    <t>Housing</t>
  </si>
  <si>
    <t>Social Infra</t>
  </si>
  <si>
    <t>Renewable Energy</t>
  </si>
  <si>
    <t>Others</t>
  </si>
  <si>
    <t>Total Priority Sector</t>
  </si>
  <si>
    <t>PRIVATE BANK - SUB TOTAL</t>
  </si>
  <si>
    <t>TABLE:7</t>
  </si>
  <si>
    <t>Loans to small &amp; marginal farmers</t>
  </si>
  <si>
    <t>Loans to SC/ST</t>
  </si>
  <si>
    <t>Loans to SHGs</t>
  </si>
  <si>
    <t>Loans to Minority Communities</t>
  </si>
  <si>
    <t>OD under PMJDY</t>
  </si>
  <si>
    <t>Beneficiaries of DRI scheme</t>
  </si>
  <si>
    <t>Other loans to weaker sections</t>
  </si>
  <si>
    <t>Total advances to weaker sections</t>
  </si>
  <si>
    <t>Agriculture</t>
  </si>
  <si>
    <t>Personal loans under NPS</t>
  </si>
  <si>
    <t>Total NPS</t>
  </si>
  <si>
    <t>Table: 9(i)</t>
  </si>
  <si>
    <t>FARM CREDIT</t>
  </si>
  <si>
    <t>Achievement % (Amt.)</t>
  </si>
  <si>
    <t>CROP LOANS (Out of Farm Credit)</t>
  </si>
  <si>
    <t>TARGET</t>
  </si>
  <si>
    <t>ACHIVEMENT</t>
  </si>
  <si>
    <t>Number</t>
  </si>
  <si>
    <t>Amount</t>
  </si>
  <si>
    <t>TABLE: 9(ii)</t>
  </si>
  <si>
    <t>AGRI INFRASTRUCTURE</t>
  </si>
  <si>
    <t>ANCILLARY ACTIVITIES</t>
  </si>
  <si>
    <t>TOTAL AGRICULTURE (Farm Credit+Agri Infr+Anci Acti)</t>
  </si>
  <si>
    <t>TABLE:10</t>
  </si>
  <si>
    <t xml:space="preserve">TARGET </t>
  </si>
  <si>
    <t>Total MSME</t>
  </si>
  <si>
    <t>TABLE: 11(i)</t>
  </si>
  <si>
    <t>EXPORT CREDIT</t>
  </si>
  <si>
    <t>EDUCATION</t>
  </si>
  <si>
    <t>HOUSING</t>
  </si>
  <si>
    <t>TABLE:11(ii)</t>
  </si>
  <si>
    <t>SOCIAL INFRASTRUCTURE</t>
  </si>
  <si>
    <t>RENEWABLE ENERGY</t>
  </si>
  <si>
    <t>OTHERS</t>
  </si>
  <si>
    <t>TOTAL PRIORITY SECTOR</t>
  </si>
  <si>
    <t>Page</t>
  </si>
  <si>
    <t>TABLE:12</t>
  </si>
  <si>
    <t>Sr</t>
  </si>
  <si>
    <t>Bank</t>
  </si>
  <si>
    <t>Target</t>
  </si>
  <si>
    <t>Achievement %</t>
  </si>
  <si>
    <t xml:space="preserve">                                                                 SLBC Madhya Pradesh. Convenor-Central Bank of India                                                               </t>
  </si>
  <si>
    <t>TABLE-13</t>
  </si>
  <si>
    <t>Sr.No</t>
  </si>
  <si>
    <t>TOTAL NPA</t>
  </si>
  <si>
    <t>TOTAL ADVANCES</t>
  </si>
  <si>
    <t>NPA %</t>
  </si>
  <si>
    <r>
      <rPr>
        <b/>
        <sz val="11"/>
        <rFont val="Times New Roman"/>
        <family val="1"/>
      </rPr>
      <t xml:space="preserve">SLBC Madhya Pradesh. Convenor-Central Bank of India                                                              </t>
    </r>
    <r>
      <rPr>
        <b/>
        <sz val="12"/>
        <rFont val="Times New Roman"/>
        <family val="1"/>
      </rPr>
      <t xml:space="preserve"> </t>
    </r>
  </si>
  <si>
    <t>AGRICULTURE</t>
  </si>
  <si>
    <t>MSME</t>
  </si>
  <si>
    <t xml:space="preserve">                                             SLBC Madhya Pradesh. Convenor Central Bank of India                                                               </t>
  </si>
  <si>
    <t>TABLE: 15</t>
  </si>
  <si>
    <t>TOTAL NPS</t>
  </si>
  <si>
    <t>MMYUY/MMSY</t>
  </si>
  <si>
    <t>PMEGP</t>
  </si>
  <si>
    <t>CMRHM</t>
  </si>
  <si>
    <t>MUDRA LOANS</t>
  </si>
  <si>
    <t>SR.</t>
  </si>
  <si>
    <t>NPA</t>
  </si>
  <si>
    <t>OUTSTANDING</t>
  </si>
  <si>
    <t>NPA%</t>
  </si>
  <si>
    <t>NO.</t>
  </si>
  <si>
    <t>AMT.</t>
  </si>
  <si>
    <t>TABLE:17</t>
  </si>
  <si>
    <t>TABLE: 18</t>
  </si>
  <si>
    <t xml:space="preserve">Sr. No. </t>
  </si>
  <si>
    <t>Name of the Bank</t>
  </si>
  <si>
    <t xml:space="preserve">TARGET for FY   2021-22 </t>
  </si>
  <si>
    <t>Sanctioned during the year (including application received during previous year)</t>
  </si>
  <si>
    <t>of which no of loans guaranteed by  MP STATE GOVT</t>
  </si>
  <si>
    <t xml:space="preserve">Education Loan Outstanding </t>
  </si>
  <si>
    <t xml:space="preserve">      </t>
  </si>
  <si>
    <t>TABLE-19</t>
  </si>
  <si>
    <t>Current FY</t>
  </si>
  <si>
    <t>Savings Linked</t>
  </si>
  <si>
    <t>Credit Linked</t>
  </si>
  <si>
    <t>RELIEF MEASURES EXTENDED BY BANKS ON ACCOUNT OF NATURAL CALAMITIES IN MADHYA PRADESH</t>
  </si>
  <si>
    <t>TABLE: 33</t>
  </si>
  <si>
    <t>Year 2014-15</t>
  </si>
  <si>
    <t>Year 2015-16 (31.03.2016)</t>
  </si>
  <si>
    <t>Amt. In Crore</t>
  </si>
  <si>
    <t>S.No.</t>
  </si>
  <si>
    <t>Name of Bank</t>
  </si>
  <si>
    <t>Amt. Restructure / Rescheduled</t>
  </si>
  <si>
    <t>Fresh Finance / Relending provided</t>
  </si>
  <si>
    <t>No. of A/c</t>
  </si>
  <si>
    <t>Allahabad Bank</t>
  </si>
  <si>
    <t>Andhra Bank</t>
  </si>
  <si>
    <t>Corporation Bank</t>
  </si>
  <si>
    <t>Dena Bank</t>
  </si>
  <si>
    <t>Oriental Bank of Commerce</t>
  </si>
  <si>
    <t>Punjab &amp; Sind Bank</t>
  </si>
  <si>
    <t>Syndicate Bank</t>
  </si>
  <si>
    <t>Uco Bank</t>
  </si>
  <si>
    <t>United Bank of India</t>
  </si>
  <si>
    <t>Vijaya Bank</t>
  </si>
  <si>
    <t>Bandan Bank</t>
  </si>
  <si>
    <t>Bharatiya Mahila Bank</t>
  </si>
  <si>
    <t>S.B. of Hyderabad</t>
  </si>
  <si>
    <t>S.B.of Mysore</t>
  </si>
  <si>
    <t>S.B.of Patiala</t>
  </si>
  <si>
    <t>S.B.of Travancore</t>
  </si>
  <si>
    <t>S.B. of Bikaner &amp; Jaipur</t>
  </si>
  <si>
    <t>Karnataka Bank Ltd</t>
  </si>
  <si>
    <t>Dhan Laxmi Bank Ltd.</t>
  </si>
  <si>
    <t>Indusind Bank Ltd.</t>
  </si>
  <si>
    <t>Laxmi Vilas Bank Ltd.</t>
  </si>
  <si>
    <t>The Federal Bank Ltd.</t>
  </si>
  <si>
    <t xml:space="preserve">The Jammu &amp; Kashmir Bank </t>
  </si>
  <si>
    <t>Karur Vysya Bank</t>
  </si>
  <si>
    <t>Ratnakar Bank</t>
  </si>
  <si>
    <t>The South Indian Bank</t>
  </si>
  <si>
    <t>Citi Bank</t>
  </si>
  <si>
    <t>DCB Bank</t>
  </si>
  <si>
    <t xml:space="preserve">M G B </t>
  </si>
  <si>
    <t>NJGB</t>
  </si>
  <si>
    <t>CMPGB</t>
  </si>
  <si>
    <t>M.P.Co-operative Bank</t>
  </si>
  <si>
    <t xml:space="preserve">TOTAL </t>
  </si>
  <si>
    <t>TABLE-20</t>
  </si>
  <si>
    <t>CHRISTIANS</t>
  </si>
  <si>
    <t>MUSLIMS</t>
  </si>
  <si>
    <t>BUDDHISTS</t>
  </si>
  <si>
    <t>SIKHS</t>
  </si>
  <si>
    <t>ZORASTRIANS</t>
  </si>
  <si>
    <t>JAINS</t>
  </si>
  <si>
    <t>Table: 22</t>
  </si>
  <si>
    <t>SCHEDULED CASTE</t>
  </si>
  <si>
    <t>SCHEDULED TRIBES</t>
  </si>
  <si>
    <t>Table: 23</t>
  </si>
  <si>
    <t>Table: 24</t>
  </si>
  <si>
    <t>Outstanding loans to Women</t>
  </si>
  <si>
    <t>Pradhan Mantri Jan Dhan Yojana (PMJDY) Cumulative status                          as on 31.03.2021</t>
  </si>
  <si>
    <t xml:space="preserve">No. in Actual </t>
  </si>
  <si>
    <t>Bank Name</t>
  </si>
  <si>
    <t>Total no. of A/cs</t>
  </si>
  <si>
    <t>Out of total Female A/cs</t>
  </si>
  <si>
    <t>No. of RuPay card issued</t>
  </si>
  <si>
    <t>Aadhaar Seeded</t>
  </si>
  <si>
    <t>Zero Balance A/cs</t>
  </si>
  <si>
    <t>Total Deposit in Rs crore</t>
  </si>
  <si>
    <t>PSBs Sub Total</t>
  </si>
  <si>
    <t>Axis Bank Ltd</t>
  </si>
  <si>
    <t>City Union Bank Ltd</t>
  </si>
  <si>
    <t>Federal Bank Ltd</t>
  </si>
  <si>
    <t>HDFC Bank Ltd</t>
  </si>
  <si>
    <t>ICICI Bank Ltd</t>
  </si>
  <si>
    <t>IDBI Bank Ltd.</t>
  </si>
  <si>
    <t>IndusInd Bank Ltd</t>
  </si>
  <si>
    <t>Jammu &amp; Kashmir Bank Ltd</t>
  </si>
  <si>
    <t>Kotak Mahindra Bank Ltd</t>
  </si>
  <si>
    <t>Lakshmi Vilas Bank Ltd</t>
  </si>
  <si>
    <t>RBL Bank Ltd</t>
  </si>
  <si>
    <t>South Indian Bank Ltd</t>
  </si>
  <si>
    <t>Yes Bank Ltd</t>
  </si>
  <si>
    <t>PVTs Sub Total</t>
  </si>
  <si>
    <t>MP Gramin Bank</t>
  </si>
  <si>
    <t>Madhyanchal Gramin Bank</t>
  </si>
  <si>
    <t>RRBs Sub Total</t>
  </si>
  <si>
    <t>Grand Total</t>
  </si>
  <si>
    <t>PROGRESS OF RURAL SELF EMPLOYMENT TRAINING INSTITUTES (RSETIs) IN THE STATE OF MADHYA PRADESH AS ON MAR- 2021</t>
  </si>
  <si>
    <t>RSETI</t>
  </si>
  <si>
    <t>Targets                 FY 2020-21</t>
  </si>
  <si>
    <t>Achievement FY-2020-21</t>
  </si>
  <si>
    <t>Cummulative achievement since 01.04.11</t>
  </si>
  <si>
    <t>No.of pro.</t>
  </si>
  <si>
    <t>No of Candidates</t>
  </si>
  <si>
    <t>No.ofpro</t>
  </si>
  <si>
    <t>No. of Candidates</t>
  </si>
  <si>
    <t>BPL</t>
  </si>
  <si>
    <t>APL</t>
  </si>
  <si>
    <t>SC</t>
  </si>
  <si>
    <t>ST</t>
  </si>
  <si>
    <t>OBC</t>
  </si>
  <si>
    <t>Minority</t>
  </si>
  <si>
    <t>No.ofpro.</t>
  </si>
  <si>
    <t>No.ofcanidatestrained</t>
  </si>
  <si>
    <t>No.of Candidates settled</t>
  </si>
  <si>
    <t>BF</t>
  </si>
  <si>
    <t>SF</t>
  </si>
  <si>
    <t>WE</t>
  </si>
  <si>
    <t>ALHBSatna</t>
  </si>
  <si>
    <t>  14  </t>
  </si>
  <si>
    <t>401  </t>
  </si>
  <si>
    <t>  8  </t>
  </si>
  <si>
    <t>  127  </t>
  </si>
  <si>
    <t>  29  </t>
  </si>
  <si>
    <t>  153  </t>
  </si>
  <si>
    <t>  236  </t>
  </si>
  <si>
    <t>  6884  </t>
  </si>
  <si>
    <t>  4836  </t>
  </si>
  <si>
    <t>  1508  </t>
  </si>
  <si>
    <t>  3328  </t>
  </si>
  <si>
    <t>  183  </t>
  </si>
  <si>
    <t>BF-Bank Finance</t>
  </si>
  <si>
    <t>BOBAlirajpur</t>
  </si>
  <si>
    <t>  461  </t>
  </si>
  <si>
    <t>422  </t>
  </si>
  <si>
    <t>  39  </t>
  </si>
  <si>
    <t>  3  </t>
  </si>
  <si>
    <t>  458  </t>
  </si>
  <si>
    <t>  169  </t>
  </si>
  <si>
    <t>  5028  </t>
  </si>
  <si>
    <t>  3371  </t>
  </si>
  <si>
    <t>  1893  </t>
  </si>
  <si>
    <t>  1478  </t>
  </si>
  <si>
    <t>  22  </t>
  </si>
  <si>
    <t>SF-Self Employed</t>
  </si>
  <si>
    <t>BOBJhabua</t>
  </si>
  <si>
    <t>  13  </t>
  </si>
  <si>
    <t>  376  </t>
  </si>
  <si>
    <t>376  </t>
  </si>
  <si>
    <t>  7  </t>
  </si>
  <si>
    <t>  362  </t>
  </si>
  <si>
    <t>  6  </t>
  </si>
  <si>
    <t>  234  </t>
  </si>
  <si>
    <t>  6887  </t>
  </si>
  <si>
    <t>  4814  </t>
  </si>
  <si>
    <t>  1485  </t>
  </si>
  <si>
    <t>  3329  </t>
  </si>
  <si>
    <t>  57  </t>
  </si>
  <si>
    <t>WE-Wage Employed</t>
  </si>
  <si>
    <t>BOIBarwani</t>
  </si>
  <si>
    <t>  17  </t>
  </si>
  <si>
    <t>  451  </t>
  </si>
  <si>
    <t>392  </t>
  </si>
  <si>
    <t>  5  </t>
  </si>
  <si>
    <t>  354  </t>
  </si>
  <si>
    <t>  88  </t>
  </si>
  <si>
    <t>  177  </t>
  </si>
  <si>
    <t>  4920  </t>
  </si>
  <si>
    <t>  3403  </t>
  </si>
  <si>
    <t>  1062  </t>
  </si>
  <si>
    <t>  2341  </t>
  </si>
  <si>
    <t>  68  </t>
  </si>
  <si>
    <t>BOIBhopal</t>
  </si>
  <si>
    <t>0</t>
  </si>
  <si>
    <t>  84  </t>
  </si>
  <si>
    <t>  2398  </t>
  </si>
  <si>
    <t>  1912  </t>
  </si>
  <si>
    <t>  1302  </t>
  </si>
  <si>
    <t>  610  </t>
  </si>
  <si>
    <t>  111  </t>
  </si>
  <si>
    <t>BOIBurhanpur</t>
  </si>
  <si>
    <t>  19  </t>
  </si>
  <si>
    <t>  455  </t>
  </si>
  <si>
    <t>426  </t>
  </si>
  <si>
    <t>  70  </t>
  </si>
  <si>
    <t>  43  </t>
  </si>
  <si>
    <t>  294  </t>
  </si>
  <si>
    <t>  37  </t>
  </si>
  <si>
    <t>  208  </t>
  </si>
  <si>
    <t>  5596  </t>
  </si>
  <si>
    <t>  4144  </t>
  </si>
  <si>
    <t>  1439  </t>
  </si>
  <si>
    <t>  2705  </t>
  </si>
  <si>
    <t>  187  </t>
  </si>
  <si>
    <t>BOIDewas</t>
  </si>
  <si>
    <t>  501  </t>
  </si>
  <si>
    <t>497  </t>
  </si>
  <si>
    <t>  4  </t>
  </si>
  <si>
    <t>  231  </t>
  </si>
  <si>
    <t>  64  </t>
  </si>
  <si>
    <t>  133  </t>
  </si>
  <si>
    <t>  49  </t>
  </si>
  <si>
    <t>  193  </t>
  </si>
  <si>
    <t>  5500  </t>
  </si>
  <si>
    <t>  3897  </t>
  </si>
  <si>
    <t>  1894  </t>
  </si>
  <si>
    <t>  2003  </t>
  </si>
  <si>
    <t>  160  </t>
  </si>
  <si>
    <t>BOIDhar</t>
  </si>
  <si>
    <t>  16  </t>
  </si>
  <si>
    <t>  410  </t>
  </si>
  <si>
    <t>400  </t>
  </si>
  <si>
    <t>  10  </t>
  </si>
  <si>
    <t>  51  </t>
  </si>
  <si>
    <t>  277  </t>
  </si>
  <si>
    <t>  44  </t>
  </si>
  <si>
    <t>  11  </t>
  </si>
  <si>
    <t>  5059  </t>
  </si>
  <si>
    <t>  3414  </t>
  </si>
  <si>
    <t>  1158  </t>
  </si>
  <si>
    <t>  2256  </t>
  </si>
  <si>
    <t>BOIKhandwa</t>
  </si>
  <si>
    <t>  15  </t>
  </si>
  <si>
    <t>  460  </t>
  </si>
  <si>
    <t>213  </t>
  </si>
  <si>
    <t>  151  </t>
  </si>
  <si>
    <t>  237  </t>
  </si>
  <si>
    <t>  6209  </t>
  </si>
  <si>
    <t>  4250  </t>
  </si>
  <si>
    <t>  1781  </t>
  </si>
  <si>
    <t>  2469  </t>
  </si>
  <si>
    <t>BOIKhargone</t>
  </si>
  <si>
    <t>  18  </t>
  </si>
  <si>
    <t>  454  </t>
  </si>
  <si>
    <t>167  </t>
  </si>
  <si>
    <t>  69  </t>
  </si>
  <si>
    <t>  50  </t>
  </si>
  <si>
    <t>  135  </t>
  </si>
  <si>
    <t>  244  </t>
  </si>
  <si>
    <t>  1  </t>
  </si>
  <si>
    <t>  194  </t>
  </si>
  <si>
    <t>  5405  </t>
  </si>
  <si>
    <t>  3981  </t>
  </si>
  <si>
    <t>  1459  </t>
  </si>
  <si>
    <t>  2522  </t>
  </si>
  <si>
    <t>  239  </t>
  </si>
  <si>
    <t>BOIRajgarh</t>
  </si>
  <si>
    <t>461  </t>
  </si>
  <si>
    <t>  107  </t>
  </si>
  <si>
    <t>  313  </t>
  </si>
  <si>
    <t>  257  </t>
  </si>
  <si>
    <t>  7821  </t>
  </si>
  <si>
    <t>  6455  </t>
  </si>
  <si>
    <t>  4978  </t>
  </si>
  <si>
    <t>  1477  </t>
  </si>
  <si>
    <t>  189  </t>
  </si>
  <si>
    <t>BOISehore</t>
  </si>
  <si>
    <t>  12  </t>
  </si>
  <si>
    <t>  308  </t>
  </si>
  <si>
    <t>242  </t>
  </si>
  <si>
    <t>  66  </t>
  </si>
  <si>
    <t>  113  </t>
  </si>
  <si>
    <t>  2  </t>
  </si>
  <si>
    <t>  170  </t>
  </si>
  <si>
    <t>  158  </t>
  </si>
  <si>
    <t>  4783  </t>
  </si>
  <si>
    <t>  3323  </t>
  </si>
  <si>
    <t>  2212  </t>
  </si>
  <si>
    <t>  1111  </t>
  </si>
  <si>
    <t>  63  </t>
  </si>
  <si>
    <t>BOIShajapur</t>
  </si>
  <si>
    <t>  453  </t>
  </si>
  <si>
    <t>332  </t>
  </si>
  <si>
    <t>  121  </t>
  </si>
  <si>
    <t>  179  </t>
  </si>
  <si>
    <t>  174  </t>
  </si>
  <si>
    <t>  5556  </t>
  </si>
  <si>
    <t>  4179  </t>
  </si>
  <si>
    <t>  1831  </t>
  </si>
  <si>
    <t>  2348  </t>
  </si>
  <si>
    <t>  387  </t>
  </si>
  <si>
    <t>BOIUjjain</t>
  </si>
  <si>
    <t>  486  </t>
  </si>
  <si>
    <t>306  </t>
  </si>
  <si>
    <t>  9  </t>
  </si>
  <si>
    <t>  161  </t>
  </si>
  <si>
    <t>  201  </t>
  </si>
  <si>
    <t>  5058  </t>
  </si>
  <si>
    <t>  3547  </t>
  </si>
  <si>
    <t>  1777  </t>
  </si>
  <si>
    <t>  1770  </t>
  </si>
  <si>
    <t>CBIAnuppur</t>
  </si>
  <si>
    <t>  372  </t>
  </si>
  <si>
    <t>370  </t>
  </si>
  <si>
    <t>  2</t>
  </si>
  <si>
    <t>  40  </t>
  </si>
  <si>
    <t>  211  </t>
  </si>
  <si>
    <t>  100  </t>
  </si>
  <si>
    <t>  165  </t>
  </si>
  <si>
    <t>  4205  </t>
  </si>
  <si>
    <t>  3246  </t>
  </si>
  <si>
    <t>  1457  </t>
  </si>
  <si>
    <t>  1789  </t>
  </si>
  <si>
    <t>  147  </t>
  </si>
  <si>
    <t>CBIBalaghat</t>
  </si>
  <si>
    <t>  457  </t>
  </si>
  <si>
    <t>349  </t>
  </si>
  <si>
    <t>  93  </t>
  </si>
  <si>
    <t>  391  </t>
  </si>
  <si>
    <t>  5429  </t>
  </si>
  <si>
    <t>  3797  </t>
  </si>
  <si>
    <t>  1751  </t>
  </si>
  <si>
    <t>  2046  </t>
  </si>
  <si>
    <t>  129  </t>
  </si>
  <si>
    <t>CBIBetul</t>
  </si>
  <si>
    <t>  405  </t>
  </si>
  <si>
    <t>236  </t>
  </si>
  <si>
    <t>  167  </t>
  </si>
  <si>
    <t>  150  </t>
  </si>
  <si>
    <t>  166  </t>
  </si>
  <si>
    <t>  4238  </t>
  </si>
  <si>
    <t>  2675  </t>
  </si>
  <si>
    <t>  1150  </t>
  </si>
  <si>
    <t>  1525  </t>
  </si>
  <si>
    <t>  -  </t>
  </si>
  <si>
    <t>CBIBhind</t>
  </si>
  <si>
    <t>  325  </t>
  </si>
  <si>
    <t>121  </t>
  </si>
  <si>
    <t>  204  </t>
  </si>
  <si>
    <t>  134  </t>
  </si>
  <si>
    <t>  144  </t>
  </si>
  <si>
    <t>  3964  </t>
  </si>
  <si>
    <t>  2470  </t>
  </si>
  <si>
    <t>  1089  </t>
  </si>
  <si>
    <t>  1381  </t>
  </si>
  <si>
    <t>  116  </t>
  </si>
  <si>
    <t>CBIChhindwara</t>
  </si>
  <si>
    <t>  343  </t>
  </si>
  <si>
    <t>274  </t>
  </si>
  <si>
    <t>  125  </t>
  </si>
  <si>
    <t>  148  </t>
  </si>
  <si>
    <t>  163  </t>
  </si>
  <si>
    <t>  4542  </t>
  </si>
  <si>
    <t>  2691  </t>
  </si>
  <si>
    <t>  1022  </t>
  </si>
  <si>
    <t>  1669  </t>
  </si>
  <si>
    <t>  137  </t>
  </si>
  <si>
    <t>CBIDindori</t>
  </si>
  <si>
    <t>  421  </t>
  </si>
  <si>
    <t>412  </t>
  </si>
  <si>
    <t>  271  </t>
  </si>
  <si>
    <t>  216  </t>
  </si>
  <si>
    <t>  6071  </t>
  </si>
  <si>
    <t>  3944  </t>
  </si>
  <si>
    <t>  1638  </t>
  </si>
  <si>
    <t>  2306  </t>
  </si>
  <si>
    <t>  25  </t>
  </si>
  <si>
    <t>CBIGwalior</t>
  </si>
  <si>
    <t>  490  </t>
  </si>
  <si>
    <t>266  </t>
  </si>
  <si>
    <t>  198  </t>
  </si>
  <si>
    <t>  97  </t>
  </si>
  <si>
    <t>  71  </t>
  </si>
  <si>
    <t>  35  </t>
  </si>
  <si>
    <t>  221  </t>
  </si>
  <si>
    <t>  5521  </t>
  </si>
  <si>
    <t>  3382  </t>
  </si>
  <si>
    <t>  2080  </t>
  </si>
  <si>
    <t>  89  </t>
  </si>
  <si>
    <t>CBIHoshangabad</t>
  </si>
  <si>
    <t>  360  </t>
  </si>
  <si>
    <t>181  </t>
  </si>
  <si>
    <t>  38  </t>
  </si>
  <si>
    <t>  172  </t>
  </si>
  <si>
    <t>  217  </t>
  </si>
  <si>
    <t>  5581  </t>
  </si>
  <si>
    <t>  3737  </t>
  </si>
  <si>
    <t>  2100  </t>
  </si>
  <si>
    <t>  1637  </t>
  </si>
  <si>
    <t>CBIJabalpur</t>
  </si>
  <si>
    <t>  383  </t>
  </si>
  <si>
    <t>  77  </t>
  </si>
  <si>
    <t>  56  </t>
  </si>
  <si>
    <t>  141  </t>
  </si>
  <si>
    <t>  162  </t>
  </si>
  <si>
    <t>  5910  </t>
  </si>
  <si>
    <t>  3811  </t>
  </si>
  <si>
    <t>  2972  </t>
  </si>
  <si>
    <t>  839  </t>
  </si>
  <si>
    <t>  159  </t>
  </si>
  <si>
    <t>CBIMandla</t>
  </si>
  <si>
    <t>  316  </t>
  </si>
  <si>
    <t>241  </t>
  </si>
  <si>
    <t>  74  </t>
  </si>
  <si>
    <t>  168  </t>
  </si>
  <si>
    <t>  171  </t>
  </si>
  <si>
    <t>  4651  </t>
  </si>
  <si>
    <t>  3049  </t>
  </si>
  <si>
    <t>  1254  </t>
  </si>
  <si>
    <t>  1795  </t>
  </si>
  <si>
    <t>  67  </t>
  </si>
  <si>
    <t>CBIMandsaur</t>
  </si>
  <si>
    <t>  353  </t>
  </si>
  <si>
    <t>205  </t>
  </si>
  <si>
    <t>  80  </t>
  </si>
  <si>
    <t>  154  </t>
  </si>
  <si>
    <t>  191  </t>
  </si>
  <si>
    <t>  5466  </t>
  </si>
  <si>
    <t>  3497  </t>
  </si>
  <si>
    <t>  1340  </t>
  </si>
  <si>
    <t>  2157  </t>
  </si>
  <si>
    <t>  514  </t>
  </si>
  <si>
    <t>CBIMorena</t>
  </si>
  <si>
    <t>228  </t>
  </si>
  <si>
    <t>  5044  </t>
  </si>
  <si>
    <t>  3461  </t>
  </si>
  <si>
    <t>  1102  </t>
  </si>
  <si>
    <t>  2359  </t>
  </si>
  <si>
    <t>  276  </t>
  </si>
  <si>
    <t>CBINarsinghpur</t>
  </si>
  <si>
    <t>232  </t>
  </si>
  <si>
    <t>  85  </t>
  </si>
  <si>
    <t>  32  </t>
  </si>
  <si>
    <t>  212  </t>
  </si>
  <si>
    <t>  6462  </t>
  </si>
  <si>
    <t>  4972  </t>
  </si>
  <si>
    <t>  3343  </t>
  </si>
  <si>
    <t>  1629  </t>
  </si>
  <si>
    <t>  175  </t>
  </si>
  <si>
    <t>CBIRaisen</t>
  </si>
  <si>
    <t>  304  </t>
  </si>
  <si>
    <t>281  </t>
  </si>
  <si>
    <t>  23  </t>
  </si>
  <si>
    <t>  46  </t>
  </si>
  <si>
    <t>  99  </t>
  </si>
  <si>
    <t>  192  </t>
  </si>
  <si>
    <t>  5966  </t>
  </si>
  <si>
    <t>  3825  </t>
  </si>
  <si>
    <t>  2806  </t>
  </si>
  <si>
    <t>  1019  </t>
  </si>
  <si>
    <t>CBIRatlam</t>
  </si>
  <si>
    <t>  279  </t>
  </si>
  <si>
    <t>230  </t>
  </si>
  <si>
    <t>  45  </t>
  </si>
  <si>
    <t>  58  </t>
  </si>
  <si>
    <t>  210  </t>
  </si>
  <si>
    <t>  256  </t>
  </si>
  <si>
    <t>  7016  </t>
  </si>
  <si>
    <t>  5492  </t>
  </si>
  <si>
    <t>  3086  </t>
  </si>
  <si>
    <t>  2406  </t>
  </si>
  <si>
    <t>CBISagar</t>
  </si>
  <si>
    <t>  203  </t>
  </si>
  <si>
    <t>173  </t>
  </si>
  <si>
    <t>  126  </t>
  </si>
  <si>
    <t>  6680  </t>
  </si>
  <si>
    <t>  4602  </t>
  </si>
  <si>
    <t>  2524  </t>
  </si>
  <si>
    <t>  2078  </t>
  </si>
  <si>
    <t>  55  </t>
  </si>
  <si>
    <t>CBISeoni</t>
  </si>
  <si>
    <t>  314  </t>
  </si>
  <si>
    <t>139  </t>
  </si>
  <si>
    <t>  72  </t>
  </si>
  <si>
    <t>  34  </t>
  </si>
  <si>
    <t>  105  </t>
  </si>
  <si>
    <t>  181  </t>
  </si>
  <si>
    <t>  4594  </t>
  </si>
  <si>
    <t>  3191  </t>
  </si>
  <si>
    <t>  1246  </t>
  </si>
  <si>
    <t>  1945  </t>
  </si>
  <si>
    <t>CBIShahdol</t>
  </si>
  <si>
    <t>  358  </t>
  </si>
  <si>
    <t>358  </t>
  </si>
  <si>
    <t>  233  </t>
  </si>
  <si>
    <t>  6951  </t>
  </si>
  <si>
    <t>  4358  </t>
  </si>
  <si>
    <t>  1808  </t>
  </si>
  <si>
    <t>  2550  </t>
  </si>
  <si>
    <t>PNBDatia</t>
  </si>
  <si>
    <t>  502  </t>
  </si>
  <si>
    <t>  250  </t>
  </si>
  <si>
    <t>  326  </t>
  </si>
  <si>
    <t>  8754  </t>
  </si>
  <si>
    <t>  5460  </t>
  </si>
  <si>
    <t>  586  </t>
  </si>
  <si>
    <t>RUDSETIBhopal</t>
  </si>
  <si>
    <t>  651  </t>
  </si>
  <si>
    <t>581  </t>
  </si>
  <si>
    <t>  42  </t>
  </si>
  <si>
    <t>  368  </t>
  </si>
  <si>
    <t>  24  </t>
  </si>
  <si>
    <t>  345  </t>
  </si>
  <si>
    <t>  9680  </t>
  </si>
  <si>
    <t>  6570  </t>
  </si>
  <si>
    <t>  2369  </t>
  </si>
  <si>
    <t>  4201  </t>
  </si>
  <si>
    <t>  1483  </t>
  </si>
  <si>
    <t>SBIAshokNagar</t>
  </si>
  <si>
    <t>  255  </t>
  </si>
  <si>
    <t>150  </t>
  </si>
  <si>
    <t>  90  </t>
  </si>
  <si>
    <t>  130  </t>
  </si>
  <si>
    <t>  186  </t>
  </si>
  <si>
    <t>  4642  </t>
  </si>
  <si>
    <t>  2886  </t>
  </si>
  <si>
    <t>  1199  </t>
  </si>
  <si>
    <t>  1687  </t>
  </si>
  <si>
    <t>  447  </t>
  </si>
  <si>
    <t>SBIChhatarpur</t>
  </si>
  <si>
    <t>  414  </t>
  </si>
  <si>
    <t>  119  </t>
  </si>
  <si>
    <t>  222  </t>
  </si>
  <si>
    <t>  240  </t>
  </si>
  <si>
    <t>  6809  </t>
  </si>
  <si>
    <t>  4431  </t>
  </si>
  <si>
    <t>  1807  </t>
  </si>
  <si>
    <t>  2637  </t>
  </si>
  <si>
    <t>SBIDamoh</t>
  </si>
  <si>
    <t>  307  </t>
  </si>
  <si>
    <t>305  </t>
  </si>
  <si>
    <t>  61  </t>
  </si>
  <si>
    <t>  7069  </t>
  </si>
  <si>
    <t>  4592  </t>
  </si>
  <si>
    <t>  1406  </t>
  </si>
  <si>
    <t>  3186  </t>
  </si>
  <si>
    <t>  1359  </t>
  </si>
  <si>
    <t>SBIGuna</t>
  </si>
  <si>
    <t>193  </t>
  </si>
  <si>
    <t>  54  </t>
  </si>
  <si>
    <t>  36  </t>
  </si>
  <si>
    <t>  136  </t>
  </si>
  <si>
    <t>  195  </t>
  </si>
  <si>
    <t>  5623  </t>
  </si>
  <si>
    <t>  3430  </t>
  </si>
  <si>
    <t>  1015  </t>
  </si>
  <si>
    <t>  2415  </t>
  </si>
  <si>
    <t>  1021  </t>
  </si>
  <si>
    <t>SBIHarda</t>
  </si>
  <si>
    <t>149  </t>
  </si>
  <si>
    <t>  52  </t>
  </si>
  <si>
    <t>  81  </t>
  </si>
  <si>
    <t>  164  </t>
  </si>
  <si>
    <t>  4163  </t>
  </si>
  <si>
    <t>  2658  </t>
  </si>
  <si>
    <t>  710  </t>
  </si>
  <si>
    <t>  1948  </t>
  </si>
  <si>
    <t>  247  </t>
  </si>
  <si>
    <t>SBIKatni</t>
  </si>
  <si>
    <t>  21  </t>
  </si>
  <si>
    <t>  592  </t>
  </si>
  <si>
    <t>425  </t>
  </si>
  <si>
    <t>  306  </t>
  </si>
  <si>
    <t>  5868  </t>
  </si>
  <si>
    <t>  4256  </t>
  </si>
  <si>
    <t>  1833  </t>
  </si>
  <si>
    <t>  2423  </t>
  </si>
  <si>
    <t>  337  </t>
  </si>
  <si>
    <t>SBINeemuch</t>
  </si>
  <si>
    <t>  328  </t>
  </si>
  <si>
    <t>191  </t>
  </si>
  <si>
    <t>  30  </t>
  </si>
  <si>
    <t>  185  </t>
  </si>
  <si>
    <t>  4684  </t>
  </si>
  <si>
    <t>  3025  </t>
  </si>
  <si>
    <t>  1014  </t>
  </si>
  <si>
    <t>  2011  </t>
  </si>
  <si>
    <t>  850  </t>
  </si>
  <si>
    <t>SBIPanna</t>
  </si>
  <si>
    <t>210  </t>
  </si>
  <si>
    <t>  3077  </t>
  </si>
  <si>
    <t>  1326  </t>
  </si>
  <si>
    <t>SBISheopur</t>
  </si>
  <si>
    <t>  351  </t>
  </si>
  <si>
    <t>327  </t>
  </si>
  <si>
    <t>  87  </t>
  </si>
  <si>
    <t>  5880  </t>
  </si>
  <si>
    <t>  3828  </t>
  </si>
  <si>
    <t>  1625  </t>
  </si>
  <si>
    <t>  2203  </t>
  </si>
  <si>
    <t>SBIShivpuri</t>
  </si>
  <si>
    <t>  303  </t>
  </si>
  <si>
    <t>143  </t>
  </si>
  <si>
    <t>  75  </t>
  </si>
  <si>
    <t>  188  </t>
  </si>
  <si>
    <t>  5064  </t>
  </si>
  <si>
    <t>  3064  </t>
  </si>
  <si>
    <t>  1352  </t>
  </si>
  <si>
    <t>  1712  </t>
  </si>
  <si>
    <t>  268  </t>
  </si>
  <si>
    <t>SBITikamgarh</t>
  </si>
  <si>
    <t>  366  </t>
  </si>
  <si>
    <t>189  </t>
  </si>
  <si>
    <t>  109  </t>
  </si>
  <si>
    <t>  219  </t>
  </si>
  <si>
    <t>  6022  </t>
  </si>
  <si>
    <t>  4037  </t>
  </si>
  <si>
    <t>  1417  </t>
  </si>
  <si>
    <t>  2620  </t>
  </si>
  <si>
    <t>  363  </t>
  </si>
  <si>
    <t>SBIUmaria</t>
  </si>
  <si>
    <t>  305  </t>
  </si>
  <si>
    <t>280  </t>
  </si>
  <si>
    <t>  190  </t>
  </si>
  <si>
    <t>  5499  </t>
  </si>
  <si>
    <t>  3968  </t>
  </si>
  <si>
    <t>  1210  </t>
  </si>
  <si>
    <t>  2758  </t>
  </si>
  <si>
    <t>  466  </t>
  </si>
  <si>
    <t>SBIVidisha</t>
  </si>
  <si>
    <t>  373  </t>
  </si>
  <si>
    <t>373  </t>
  </si>
  <si>
    <t>  228  </t>
  </si>
  <si>
    <t>  28  </t>
  </si>
  <si>
    <t>  4768  </t>
  </si>
  <si>
    <t>  3352  </t>
  </si>
  <si>
    <t>  1630  </t>
  </si>
  <si>
    <t>  1722  </t>
  </si>
  <si>
    <t>  346  </t>
  </si>
  <si>
    <t>UBIRewa</t>
  </si>
  <si>
    <t>  450  </t>
  </si>
  <si>
    <t>311  </t>
  </si>
  <si>
    <t>  139  </t>
  </si>
  <si>
    <t>  120  </t>
  </si>
  <si>
    <t>  245  </t>
  </si>
  <si>
    <t>  6689  </t>
  </si>
  <si>
    <t>  4362  </t>
  </si>
  <si>
    <t>  1785  </t>
  </si>
  <si>
    <t>  2577  </t>
  </si>
  <si>
    <t>UBISidhi</t>
  </si>
  <si>
    <t>  558  </t>
  </si>
  <si>
    <t>524  </t>
  </si>
  <si>
    <t>  33  </t>
  </si>
  <si>
    <t>  173  </t>
  </si>
  <si>
    <t>  196  </t>
  </si>
  <si>
    <t>  5404  </t>
  </si>
  <si>
    <t>  3213  </t>
  </si>
  <si>
    <t>  1041  </t>
  </si>
  <si>
    <t>  2172  </t>
  </si>
  <si>
    <t>  218  </t>
  </si>
  <si>
    <t>UBIsingarauli</t>
  </si>
  <si>
    <t>  300  </t>
  </si>
  <si>
    <t>294  </t>
  </si>
  <si>
    <t>  176  </t>
  </si>
  <si>
    <t>  5062  </t>
  </si>
  <si>
    <t>  3308  </t>
  </si>
  <si>
    <t>  1343  </t>
  </si>
  <si>
    <t>  1965  </t>
  </si>
  <si>
    <t>  128  </t>
  </si>
  <si>
    <t>BOBIndore</t>
  </si>
  <si>
    <t>145  </t>
  </si>
  <si>
    <t>  155  </t>
  </si>
  <si>
    <t>  106  </t>
  </si>
  <si>
    <t>  209  </t>
  </si>
  <si>
    <t>  4819  </t>
  </si>
  <si>
    <t>  3593  </t>
  </si>
  <si>
    <t>  1441  </t>
  </si>
  <si>
    <t>  2152  </t>
  </si>
  <si>
    <t>  413  </t>
  </si>
  <si>
    <t>  704  </t>
  </si>
  <si>
    <t>  19215  </t>
  </si>
  <si>
    <t>761  </t>
  </si>
  <si>
    <t>  2564  </t>
  </si>
  <si>
    <t>  4271  </t>
  </si>
  <si>
    <t>  4960  </t>
  </si>
  <si>
    <t>  7795  </t>
  </si>
  <si>
    <t>  438  </t>
  </si>
  <si>
    <t>  10342  </t>
  </si>
  <si>
    <t>  286814  </t>
  </si>
  <si>
    <t>  194836  </t>
  </si>
  <si>
    <t>  87116  </t>
  </si>
  <si>
    <t>  107733  </t>
  </si>
  <si>
    <t>  13837  </t>
  </si>
  <si>
    <t>Pradhan Mantri MUDRA Yojana Progress FY 2020-21</t>
  </si>
  <si>
    <t xml:space="preserve">        Numbers in actual &amp; Disbursed amount in Crore</t>
  </si>
  <si>
    <t>As on 31.03.2021</t>
  </si>
  <si>
    <t>Shishu</t>
  </si>
  <si>
    <t>Kishor</t>
  </si>
  <si>
    <t>Tarun</t>
  </si>
  <si>
    <t>Accounts</t>
  </si>
  <si>
    <t>Public Sector Banks</t>
  </si>
  <si>
    <t>Private Sector Banks</t>
  </si>
  <si>
    <t>Dhanlaxmi Bank</t>
  </si>
  <si>
    <t>Federal Bank</t>
  </si>
  <si>
    <t>IDBI Bank Limited</t>
  </si>
  <si>
    <t>IDFC Bank Limited</t>
  </si>
  <si>
    <t>IndusInd Bank</t>
  </si>
  <si>
    <t>Jammu &amp; Kashmir Bank</t>
  </si>
  <si>
    <t>Karnataka Bank</t>
  </si>
  <si>
    <t>Regional Rural Banks</t>
  </si>
  <si>
    <t>Madhya Pradesh Gramin Bank</t>
  </si>
  <si>
    <t>Jana Small Finance Bank Limited</t>
  </si>
  <si>
    <t>AU Small Finance Bank Limited</t>
  </si>
  <si>
    <t>ESAF Small Finance Bank</t>
  </si>
  <si>
    <t>SFBs Sub Total</t>
  </si>
  <si>
    <t>Stand-up India Scheme- District wise progress FY 2018-19</t>
  </si>
  <si>
    <t xml:space="preserve">As on 30.09.2018 </t>
  </si>
  <si>
    <t>Sanctioned amount in lakh</t>
  </si>
  <si>
    <t>District</t>
  </si>
  <si>
    <t>Female</t>
  </si>
  <si>
    <t>Male</t>
  </si>
  <si>
    <t>Sanc. Amount</t>
  </si>
  <si>
    <t>Barwani</t>
  </si>
  <si>
    <t>Bhopal</t>
  </si>
  <si>
    <t>Chhatarpur</t>
  </si>
  <si>
    <t>Dewas</t>
  </si>
  <si>
    <t>Dhar</t>
  </si>
  <si>
    <t>Gwalior</t>
  </si>
  <si>
    <t>Indore</t>
  </si>
  <si>
    <t>Jabalpur</t>
  </si>
  <si>
    <t>Katni</t>
  </si>
  <si>
    <t>Mandsaur</t>
  </si>
  <si>
    <t>Raisen</t>
  </si>
  <si>
    <t>Ratlam</t>
  </si>
  <si>
    <t>Rewa</t>
  </si>
  <si>
    <t>Seoni</t>
  </si>
  <si>
    <t>Shahdol</t>
  </si>
  <si>
    <t>Sidhi</t>
  </si>
  <si>
    <t>Singrauli</t>
  </si>
  <si>
    <t>Ujjain</t>
  </si>
  <si>
    <t>PRADHAN MANTRI AWAS YOJANA-URBAN AS ON 30.09.2018</t>
  </si>
  <si>
    <t>Rs. In Lakhs</t>
  </si>
  <si>
    <t>Sr. No.</t>
  </si>
  <si>
    <t>Name of Bank/HFC</t>
  </si>
  <si>
    <t>No. of Cases Disbursed</t>
  </si>
  <si>
    <t>Loan Sanctioned</t>
  </si>
  <si>
    <t>Subsidy Released</t>
  </si>
  <si>
    <t>Aadhar Housing Finance Ltd.</t>
  </si>
  <si>
    <t>Aditya Birla Housing Finance Ltd.</t>
  </si>
  <si>
    <t>Aspire Home Finance Corporation Ltd.</t>
  </si>
  <si>
    <t>AU Housing Finance Ltd.</t>
  </si>
  <si>
    <t>Axis Bank Ltd.</t>
  </si>
  <si>
    <t>Bhartiya Mahila Bank Ltd.</t>
  </si>
  <si>
    <t>Can Fin Homes Ltd.</t>
  </si>
  <si>
    <t>Capital First Home Finance Ltd.</t>
  </si>
  <si>
    <t>Cent Bank Home Finance Ltd.</t>
  </si>
  <si>
    <t>Central Madhya Pradesh Gramin Bank</t>
  </si>
  <si>
    <t xml:space="preserve">Centrum Housing Finance Ltd. </t>
  </si>
  <si>
    <t>Dewan Housing Finance Corporation Ltd.</t>
  </si>
  <si>
    <t>Equitas Housing Finance Pvt. Ltd.</t>
  </si>
  <si>
    <t xml:space="preserve">Equitas Small Finance Bank </t>
  </si>
  <si>
    <t>GIC Housing Finance Ltd.</t>
  </si>
  <si>
    <t>GRUH Finance Ltd.</t>
  </si>
  <si>
    <t>Home First Finance Company India Pvt. Ltd.</t>
  </si>
  <si>
    <t>Housing Development Finance Corporation Ltd.</t>
  </si>
  <si>
    <t>ICICI Bank Ltd.</t>
  </si>
  <si>
    <t>ICICI Home Finance Company Ltd.</t>
  </si>
  <si>
    <t>India Bulls Housing Finance Ltd.</t>
  </si>
  <si>
    <t>India Infoline Housing Finance Ltd.</t>
  </si>
  <si>
    <t>India Shelter Finance Corporation Ltd.</t>
  </si>
  <si>
    <t>Karnataka Bank Ltd.</t>
  </si>
  <si>
    <t>Kotak Mahindra Bank Ltd.</t>
  </si>
  <si>
    <t>LIC Housing Finance Ltd.</t>
  </si>
  <si>
    <t xml:space="preserve">Magma Housing Finance </t>
  </si>
  <si>
    <t>Mahindra Rural Housing Finance Ltd.</t>
  </si>
  <si>
    <t>Mentor Home Loans India Ltd.</t>
  </si>
  <si>
    <t>Micro Housing Finance Corporation Ltd.</t>
  </si>
  <si>
    <t>Muthoot Homefin(India) Ltd.</t>
  </si>
  <si>
    <t>Muthoot Housing Finance Company  Ltd.</t>
  </si>
  <si>
    <t>Narmada Jhabua Gramin Bank</t>
  </si>
  <si>
    <t>PNB Housing Finance Ltd.</t>
  </si>
  <si>
    <t>Reliance Home Finance Ltd.</t>
  </si>
  <si>
    <t>Repco Home Finance Ltd.</t>
  </si>
  <si>
    <t>SEWA Grih Rin Ltd.</t>
  </si>
  <si>
    <t xml:space="preserve">Shivalik Mercantile Co-Operative Bank </t>
  </si>
  <si>
    <t>Shriram Housing Finance Ltd.</t>
  </si>
  <si>
    <t>Shubham Housing Development Finance Company Pvt. Ltd.</t>
  </si>
  <si>
    <t>State Bank of Patiala</t>
  </si>
  <si>
    <t>Sundaram BNP Paribas Home Finance Ltd.</t>
  </si>
  <si>
    <t>Tata Capital Housing Finance Ltd.</t>
  </si>
  <si>
    <t>Vastu Housing Finance Corporation Ltd.</t>
  </si>
  <si>
    <t>BANK WISE CASA AND AADHAAR AUTHENTICATION AS ON 30.09.2018</t>
  </si>
  <si>
    <t>Number in Lakh</t>
  </si>
  <si>
    <t>Number of operative CASA</t>
  </si>
  <si>
    <t>Number of Aadhaar seeded CASA</t>
  </si>
  <si>
    <t>% of CASA Aadhaar seeding</t>
  </si>
  <si>
    <t>Number of Authenticated CASA</t>
  </si>
  <si>
    <t>% CASA authentication</t>
  </si>
  <si>
    <t>PSBs SUB TOTAL</t>
  </si>
  <si>
    <t>Airtel Payment Bank</t>
  </si>
  <si>
    <t>Catholic Syrian Bank Ltd</t>
  </si>
  <si>
    <t>DCB Bank Limited</t>
  </si>
  <si>
    <t>Dhanalakshmi Bank Ltd</t>
  </si>
  <si>
    <t>IDFC Bank Ltd.</t>
  </si>
  <si>
    <t>Tamilnadu Mercantile Bank Ltd</t>
  </si>
  <si>
    <t>PVBs SUB TOTAL</t>
  </si>
  <si>
    <t>RRBs SUB TOTAL</t>
  </si>
  <si>
    <t>BANK WISE AADHAAR AUTHENTICATION STATUS AS ON 31.12.2017</t>
  </si>
  <si>
    <t>Number in lakh</t>
  </si>
  <si>
    <t>Page-98</t>
  </si>
  <si>
    <t>Rural</t>
  </si>
  <si>
    <t>Semi-Urban</t>
  </si>
  <si>
    <t>Urban &amp; Metro</t>
  </si>
  <si>
    <t>Numbers</t>
  </si>
  <si>
    <t>% of Agri adv. to total credit</t>
  </si>
  <si>
    <t>Amt. in Lakh</t>
  </si>
  <si>
    <t>Outstanding at the end of the quarter (Amt in Lakh)</t>
  </si>
  <si>
    <r>
      <t>of which girl student</t>
    </r>
    <r>
      <rPr>
        <sz val="10.5"/>
        <rFont val="Times New Roman"/>
        <family val="1"/>
      </rPr>
      <t xml:space="preserve">          </t>
    </r>
    <r>
      <rPr>
        <b/>
        <sz val="10.5"/>
        <rFont val="Times New Roman"/>
        <family val="1"/>
      </rPr>
      <t>(Out of column 3)</t>
    </r>
  </si>
  <si>
    <r>
      <t>of Which Girl Student</t>
    </r>
    <r>
      <rPr>
        <sz val="10.5"/>
        <rFont val="Times New Roman"/>
        <family val="1"/>
      </rPr>
      <t> </t>
    </r>
  </si>
  <si>
    <t>Punjab and Sind Bank</t>
  </si>
  <si>
    <t>Alirajpur</t>
  </si>
  <si>
    <t>Anuppur</t>
  </si>
  <si>
    <t>Ashoknagar</t>
  </si>
  <si>
    <t>Balaghat</t>
  </si>
  <si>
    <t>Betul</t>
  </si>
  <si>
    <t>Bhind</t>
  </si>
  <si>
    <t>Burhanpur</t>
  </si>
  <si>
    <t>Chhindwara</t>
  </si>
  <si>
    <t>Damoh</t>
  </si>
  <si>
    <t>Datia</t>
  </si>
  <si>
    <t>Dindori</t>
  </si>
  <si>
    <t>Guna</t>
  </si>
  <si>
    <t>Harda</t>
  </si>
  <si>
    <t>Hoshangabad</t>
  </si>
  <si>
    <t>Jhabua</t>
  </si>
  <si>
    <t>Khargone</t>
  </si>
  <si>
    <t>Mandla</t>
  </si>
  <si>
    <t>Morena</t>
  </si>
  <si>
    <t>Neemuch</t>
  </si>
  <si>
    <t>Panna</t>
  </si>
  <si>
    <t>Rajgarh</t>
  </si>
  <si>
    <t>Sagar</t>
  </si>
  <si>
    <t>Satna</t>
  </si>
  <si>
    <t>Sehore</t>
  </si>
  <si>
    <t>Shajapur</t>
  </si>
  <si>
    <t>Shivpuri</t>
  </si>
  <si>
    <t>Tikamgarh</t>
  </si>
  <si>
    <t>Vidisha</t>
  </si>
  <si>
    <t>% of loans to weaker sections to total advances</t>
  </si>
  <si>
    <t>SHG LOANS (All SHGs loans)</t>
  </si>
  <si>
    <t>South Indian bank</t>
  </si>
  <si>
    <t>IDFC</t>
  </si>
  <si>
    <t>Tamilnad Merchantile Bank</t>
  </si>
  <si>
    <t>Agar-malwa</t>
  </si>
  <si>
    <t>East nimar</t>
  </si>
  <si>
    <t>Narsimhapur</t>
  </si>
  <si>
    <t>Niwari</t>
  </si>
  <si>
    <t>Sheopur</t>
  </si>
  <si>
    <t>Umaria</t>
  </si>
  <si>
    <t>Shivalik Small Finance Bank</t>
  </si>
  <si>
    <t>ATM</t>
  </si>
  <si>
    <t>Savings Linked qtrly</t>
  </si>
  <si>
    <t>Credit Linked qtrly</t>
  </si>
  <si>
    <t xml:space="preserve">Quaterly </t>
  </si>
  <si>
    <t>Column1</t>
  </si>
  <si>
    <t>Column2</t>
  </si>
  <si>
    <t>Column3</t>
  </si>
  <si>
    <t>Column4</t>
  </si>
  <si>
    <t>Column5</t>
  </si>
  <si>
    <t>Column6</t>
  </si>
  <si>
    <t>Column7</t>
  </si>
  <si>
    <t>Advances</t>
  </si>
  <si>
    <t>cd ratio</t>
  </si>
  <si>
    <t>Maihar</t>
  </si>
  <si>
    <t>Mauganj</t>
  </si>
  <si>
    <t>Pandhurna</t>
  </si>
  <si>
    <t>PM SVANIDHI</t>
  </si>
  <si>
    <t>CM Street Vendor</t>
  </si>
  <si>
    <t>Mukhya Mantri Udyam Kranti Yojana</t>
  </si>
  <si>
    <r>
      <t xml:space="preserve">SLBC Madhya Pradesh. Convenor-Central Bank of India                                 TABLE-16                             </t>
    </r>
    <r>
      <rPr>
        <b/>
        <sz val="12"/>
        <rFont val="Times New Roman"/>
        <family val="1"/>
      </rPr>
      <t xml:space="preserve"> </t>
    </r>
  </si>
  <si>
    <t xml:space="preserve">SLBC Madhya Pradesh Convenor: Central Bank of India   </t>
  </si>
  <si>
    <t>Page-79</t>
  </si>
  <si>
    <t>Page-87</t>
  </si>
  <si>
    <t>Page-89</t>
  </si>
  <si>
    <t>Page-91</t>
  </si>
  <si>
    <t>Page-93</t>
  </si>
  <si>
    <t>Page-82</t>
  </si>
  <si>
    <t>Page-94</t>
  </si>
  <si>
    <t>S</t>
  </si>
  <si>
    <t>Page-76</t>
  </si>
  <si>
    <t>Page-77</t>
  </si>
  <si>
    <t>Page-81</t>
  </si>
  <si>
    <t>Page-84</t>
  </si>
  <si>
    <t>Page-85</t>
  </si>
  <si>
    <t>Bank wise Position of Branches/ATM as on 31.12.2025</t>
  </si>
  <si>
    <t>Previous Quarter  30.09.2025</t>
  </si>
  <si>
    <t>Previous Quarter 30.09.2025</t>
  </si>
  <si>
    <t>Current Quarter 31.12.2025</t>
  </si>
  <si>
    <t>Current Quarter  31.12.2025</t>
  </si>
  <si>
    <t>Including Cr. as per place of utilization 31.12.2025</t>
  </si>
  <si>
    <t>BANKWISE TOTAL DEPOSITS, ADVANCES AND C.D.RATIO  As on 31.12.2025</t>
  </si>
  <si>
    <t>CENTRE WISE DEPOSITS, ADVANCES AND C.D.RATIO  31.12.2025</t>
  </si>
  <si>
    <t>AGRICULTURE LOANS OUTSTANDING AS ON 31.12.2025</t>
  </si>
  <si>
    <t>Outstanding at the end of  quarter 31.12.2025</t>
  </si>
  <si>
    <t>MSME  (PRIORITY SECTOR) OUTSTANDING AS ON 31.12.2025</t>
  </si>
  <si>
    <t>PRIORITY SECTOR  OUTSTANDING AS ON 31.12.2025</t>
  </si>
  <si>
    <t>Outstanding at the end of quarter 31.12.2025</t>
  </si>
  <si>
    <t>NON-PRIORITY SECTOR  OUTSTANDING AS ON 31.12.2025 Table: 8</t>
  </si>
  <si>
    <t>LOANS OUTSTANDING TO MINORITY COMMUNITIES AS ON 31.12.2025</t>
  </si>
  <si>
    <t>Outstanding at the end of the quarter 31.12.2025</t>
  </si>
  <si>
    <t>ANNUAL CREDIT PLAN ACHIEVEMENT UNDER AGRICULTURE AS ON 31.12.2025</t>
  </si>
  <si>
    <t>ANNUAL CREDIT PLAN ACHIEVEMENT UNDER MSME (PRI SEC) AS ON 31.12.2025</t>
  </si>
  <si>
    <t>Disbursement upto the end of current quarter 31.12.2025</t>
  </si>
  <si>
    <t>ANNUAL CREDIT PLAN ACHIEVEMENT UNDER NON-PRIORITY SECTOR AS ON 31.12.2025</t>
  </si>
  <si>
    <t>ANNUAL CREDIT PLAN ACHIEVEMENT UNDER PRIORITY SECTOR AS ON 31.12.2025</t>
  </si>
  <si>
    <t>No. of KCC issued from 01.04.25 to 31.12.2025 (Including renewal)</t>
  </si>
  <si>
    <t>Total no. of KCC as on 31.12.2025</t>
  </si>
  <si>
    <t>PROGRESS UNDER KISAN CREDIT CARD (as on 31.12.2025)</t>
  </si>
  <si>
    <t>PROGRESS UNDER HIGHER EDUCATION LOANS AS ON 31.12.2025</t>
  </si>
  <si>
    <t>LOANS OUTSTANDING TO SC/ST AS ON 31.12.2025</t>
  </si>
  <si>
    <t>LOANS DISBURSED TO SC/ST 01.04.2025 TO 31.12.2025</t>
  </si>
  <si>
    <t>ADVANCES TO WOMEN AS ON 31.12.2025</t>
  </si>
  <si>
    <t>CREDIT DEPOSIT RATIO (DISTRICT WISE) as on December  31, 2025</t>
  </si>
  <si>
    <t>POSITION OF NPA AS ON 31.12.2025</t>
  </si>
  <si>
    <t>POSITION OF SECTOR WISE NPA (PRIORITY SECTOR) As on 31.12.2025</t>
  </si>
  <si>
    <t>POSITION OF SECTOR WISE NPA (NON PRIORITY SECTOR) As on 31.12.2025</t>
  </si>
  <si>
    <t>POSITION SHG BANK LINKAGE PROGRAMME AS ON 31.12.2025</t>
  </si>
  <si>
    <t>Credit as per place of Utilization Dec-25</t>
  </si>
  <si>
    <t>POSITION OF NPA UNDER GOVT. SPONSORED SCHEME As on 31.12.2025</t>
  </si>
  <si>
    <t>Loans disbursed to women 01.04.2025 to 31.12.2025</t>
  </si>
  <si>
    <t xml:space="preserve">Bank Name </t>
  </si>
  <si>
    <t xml:space="preserve">Outstanding </t>
  </si>
  <si>
    <t>Growth %</t>
  </si>
  <si>
    <t>Dec '23</t>
  </si>
  <si>
    <t>Dec '24</t>
  </si>
  <si>
    <t>Dec'25</t>
  </si>
  <si>
    <t>PUBLIC SECTOR BANK</t>
  </si>
  <si>
    <t>PVT Sub Total</t>
  </si>
  <si>
    <t>CO-OPERATIVE BANK</t>
  </si>
  <si>
    <t>RRB</t>
  </si>
  <si>
    <t>SMALL FINANCE BANK</t>
  </si>
  <si>
    <t>POSITION OF NPA Crop Loan - 31.12.2025</t>
  </si>
  <si>
    <t xml:space="preserve"> Amt in lakhs</t>
  </si>
  <si>
    <t>Page-68</t>
  </si>
  <si>
    <t>Page-69</t>
  </si>
  <si>
    <t>Page-70</t>
  </si>
  <si>
    <t>Page-71</t>
  </si>
  <si>
    <t>Page-72</t>
  </si>
  <si>
    <t>Page-73</t>
  </si>
  <si>
    <t>Page 74</t>
  </si>
  <si>
    <t>Page 75</t>
  </si>
  <si>
    <t>Page 78</t>
  </si>
  <si>
    <t>Page-80</t>
  </si>
  <si>
    <t>Page-83</t>
  </si>
  <si>
    <t>Page 86</t>
  </si>
  <si>
    <t>Page 88</t>
  </si>
  <si>
    <t>Page-90</t>
  </si>
  <si>
    <t>Page-92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</si>
</sst>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[$-10409]0.00"/>
  </numFmts>
  <fonts count="45" x14ac:knownFonts="1">
    <font>
      <sz val="10"/>
      <color rgb="FF21798F"/>
      <name val="Calibri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0.5"/>
      <name val="Times New Roman"/>
      <family val="1"/>
    </font>
    <font>
      <sz val="10.5"/>
      <name val="Calibri"/>
      <family val="2"/>
    </font>
    <font>
      <sz val="10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21798F"/>
      <name val="Times New Roman"/>
      <family val="1"/>
    </font>
    <font>
      <b/>
      <sz val="10"/>
      <color rgb="FF21798F"/>
      <name val="Calibri"/>
      <family val="2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1"/>
      <color rgb="FF21798F"/>
      <name val="Calibri"/>
      <family val="2"/>
    </font>
    <font>
      <sz val="10"/>
      <color theme="1"/>
      <name val="Calibri"/>
      <family val="2"/>
    </font>
    <font>
      <sz val="10"/>
      <color rgb="FF21798F"/>
      <name val="Calibri"/>
      <family val="2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21798F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sz val="9.9499999999999993"/>
      <name val="Times New Roman"/>
      <family val="1"/>
    </font>
    <font>
      <b/>
      <sz val="9.9499999999999993"/>
      <name val="Times New Roman"/>
      <family val="1"/>
    </font>
    <font>
      <b/>
      <sz val="8.85"/>
      <name val="Times New Roman"/>
      <family val="1"/>
    </font>
    <font>
      <sz val="8.85"/>
      <name val="Times New Roman"/>
      <family val="1"/>
    </font>
    <font>
      <sz val="8.85"/>
      <color rgb="FF21798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AF0E6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DBE5F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2" fillId="0" borderId="10"/>
    <xf numFmtId="9" fontId="36" fillId="0" borderId="0" applyFont="0" applyFill="0" applyBorder="0" applyAlignment="0" applyProtection="0"/>
    <xf numFmtId="0" fontId="36" fillId="0" borderId="10"/>
  </cellStyleXfs>
  <cellXfs count="601"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6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left" vertical="center" wrapText="1"/>
    </xf>
    <xf numFmtId="1" fontId="13" fillId="0" borderId="13" xfId="0" applyNumberFormat="1" applyFont="1" applyBorder="1" applyAlignment="1">
      <alignment horizontal="righ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left" vertical="center" wrapText="1"/>
    </xf>
    <xf numFmtId="1" fontId="12" fillId="0" borderId="13" xfId="0" applyNumberFormat="1" applyFont="1" applyBorder="1" applyAlignment="1">
      <alignment horizontal="right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right" vertical="center" wrapText="1"/>
    </xf>
    <xf numFmtId="1" fontId="12" fillId="0" borderId="2" xfId="0" applyNumberFormat="1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/>
    </xf>
    <xf numFmtId="0" fontId="19" fillId="2" borderId="2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22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" fontId="6" fillId="2" borderId="0" xfId="0" applyNumberFormat="1" applyFont="1" applyFill="1" applyAlignment="1">
      <alignment horizontal="center"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/>
    <xf numFmtId="0" fontId="16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vertical="center"/>
    </xf>
    <xf numFmtId="1" fontId="6" fillId="2" borderId="2" xfId="0" applyNumberFormat="1" applyFont="1" applyFill="1" applyBorder="1"/>
    <xf numFmtId="1" fontId="5" fillId="2" borderId="2" xfId="0" applyNumberFormat="1" applyFont="1" applyFill="1" applyBorder="1" applyAlignment="1">
      <alignment vertical="center"/>
    </xf>
    <xf numFmtId="1" fontId="16" fillId="2" borderId="2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vertical="center"/>
    </xf>
    <xf numFmtId="2" fontId="18" fillId="2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right" vertical="center"/>
    </xf>
    <xf numFmtId="1" fontId="18" fillId="2" borderId="2" xfId="0" applyNumberFormat="1" applyFont="1" applyFill="1" applyBorder="1" applyAlignment="1">
      <alignment horizontal="right" vertical="center"/>
    </xf>
    <xf numFmtId="1" fontId="18" fillId="3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vertical="center"/>
    </xf>
    <xf numFmtId="1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1" fontId="7" fillId="2" borderId="0" xfId="0" applyNumberFormat="1" applyFont="1" applyFill="1" applyAlignment="1">
      <alignment horizontal="right" vertical="top" wrapText="1"/>
    </xf>
    <xf numFmtId="1" fontId="7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vertical="center"/>
    </xf>
    <xf numFmtId="1" fontId="22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top" wrapText="1"/>
    </xf>
    <xf numFmtId="2" fontId="2" fillId="2" borderId="0" xfId="0" applyNumberFormat="1" applyFont="1" applyFill="1" applyAlignment="1">
      <alignment vertical="center"/>
    </xf>
    <xf numFmtId="1" fontId="16" fillId="2" borderId="2" xfId="0" applyNumberFormat="1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vertical="center"/>
    </xf>
    <xf numFmtId="2" fontId="16" fillId="2" borderId="2" xfId="0" applyNumberFormat="1" applyFont="1" applyFill="1" applyBorder="1" applyAlignment="1">
      <alignment vertical="center"/>
    </xf>
    <xf numFmtId="2" fontId="21" fillId="2" borderId="0" xfId="0" applyNumberFormat="1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/>
    <xf numFmtId="1" fontId="18" fillId="2" borderId="2" xfId="0" applyNumberFormat="1" applyFont="1" applyFill="1" applyBorder="1" applyAlignment="1">
      <alignment horizontal="center" vertical="center"/>
    </xf>
    <xf numFmtId="1" fontId="22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/>
    <xf numFmtId="2" fontId="21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 applyAlignment="1">
      <alignment vertical="center"/>
    </xf>
    <xf numFmtId="1" fontId="22" fillId="2" borderId="2" xfId="0" applyNumberFormat="1" applyFont="1" applyFill="1" applyBorder="1"/>
    <xf numFmtId="2" fontId="22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/>
    </xf>
    <xf numFmtId="1" fontId="3" fillId="2" borderId="2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top" wrapText="1"/>
    </xf>
    <xf numFmtId="2" fontId="6" fillId="2" borderId="0" xfId="0" applyNumberFormat="1" applyFont="1" applyFill="1" applyAlignment="1">
      <alignment vertical="top" wrapText="1"/>
    </xf>
    <xf numFmtId="1" fontId="5" fillId="2" borderId="0" xfId="0" applyNumberFormat="1" applyFont="1" applyFill="1" applyAlignment="1">
      <alignment vertical="top" wrapText="1"/>
    </xf>
    <xf numFmtId="164" fontId="6" fillId="2" borderId="2" xfId="0" applyNumberFormat="1" applyFont="1" applyFill="1" applyBorder="1" applyAlignment="1">
      <alignment vertical="top" wrapText="1"/>
    </xf>
    <xf numFmtId="164" fontId="5" fillId="2" borderId="2" xfId="0" applyNumberFormat="1" applyFont="1" applyFill="1" applyBorder="1" applyAlignment="1">
      <alignment vertical="top" wrapText="1"/>
    </xf>
    <xf numFmtId="164" fontId="2" fillId="2" borderId="0" xfId="0" applyNumberFormat="1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" fontId="3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vertical="center" wrapText="1"/>
    </xf>
    <xf numFmtId="1" fontId="26" fillId="2" borderId="2" xfId="0" applyNumberFormat="1" applyFont="1" applyFill="1" applyBorder="1" applyAlignment="1">
      <alignment horizontal="left" vertical="top" wrapText="1" readingOrder="1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vertical="center"/>
    </xf>
    <xf numFmtId="1" fontId="18" fillId="2" borderId="2" xfId="0" applyNumberFormat="1" applyFont="1" applyFill="1" applyBorder="1" applyAlignment="1">
      <alignment horizontal="righ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4" fontId="25" fillId="2" borderId="2" xfId="0" applyNumberFormat="1" applyFont="1" applyFill="1" applyBorder="1" applyAlignment="1">
      <alignment horizontal="right" vertical="center" wrapText="1"/>
    </xf>
    <xf numFmtId="164" fontId="26" fillId="2" borderId="2" xfId="0" applyNumberFormat="1" applyFont="1" applyFill="1" applyBorder="1" applyAlignment="1">
      <alignment horizontal="right" vertical="center" wrapText="1"/>
    </xf>
    <xf numFmtId="1" fontId="26" fillId="2" borderId="2" xfId="0" applyNumberFormat="1" applyFont="1" applyFill="1" applyBorder="1" applyAlignment="1">
      <alignment horizontal="right" vertical="center" wrapText="1"/>
    </xf>
    <xf numFmtId="1" fontId="11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" fontId="2" fillId="2" borderId="0" xfId="0" applyNumberFormat="1" applyFont="1" applyFill="1" applyAlignment="1">
      <alignment vertical="top" wrapText="1"/>
    </xf>
    <xf numFmtId="1" fontId="3" fillId="2" borderId="0" xfId="0" applyNumberFormat="1" applyFont="1" applyFill="1" applyAlignment="1">
      <alignment vertical="top" wrapText="1"/>
    </xf>
    <xf numFmtId="2" fontId="18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vertical="center" wrapText="1"/>
    </xf>
    <xf numFmtId="1" fontId="21" fillId="2" borderId="0" xfId="0" applyNumberFormat="1" applyFont="1" applyFill="1" applyAlignment="1">
      <alignment vertical="center" wrapText="1"/>
    </xf>
    <xf numFmtId="1" fontId="21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top" wrapText="1"/>
    </xf>
    <xf numFmtId="1" fontId="28" fillId="2" borderId="2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" fontId="6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vertical="center"/>
    </xf>
    <xf numFmtId="1" fontId="6" fillId="2" borderId="21" xfId="0" applyNumberFormat="1" applyFont="1" applyFill="1" applyBorder="1" applyAlignment="1">
      <alignment vertical="center" wrapText="1"/>
    </xf>
    <xf numFmtId="1" fontId="19" fillId="2" borderId="2" xfId="0" applyNumberFormat="1" applyFont="1" applyFill="1" applyBorder="1" applyAlignment="1">
      <alignment vertical="center"/>
    </xf>
    <xf numFmtId="2" fontId="19" fillId="2" borderId="0" xfId="0" applyNumberFormat="1" applyFont="1" applyFill="1" applyAlignment="1">
      <alignment vertical="center"/>
    </xf>
    <xf numFmtId="2" fontId="20" fillId="2" borderId="0" xfId="0" applyNumberFormat="1" applyFont="1" applyFill="1" applyAlignment="1">
      <alignment vertical="center" wrapText="1"/>
    </xf>
    <xf numFmtId="1" fontId="20" fillId="2" borderId="0" xfId="0" applyNumberFormat="1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top" wrapText="1"/>
    </xf>
    <xf numFmtId="1" fontId="25" fillId="2" borderId="2" xfId="0" applyNumberFormat="1" applyFont="1" applyFill="1" applyBorder="1" applyAlignment="1">
      <alignment horizontal="left" vertical="top" wrapText="1" readingOrder="1"/>
    </xf>
    <xf numFmtId="1" fontId="18" fillId="2" borderId="2" xfId="0" applyNumberFormat="1" applyFont="1" applyFill="1" applyBorder="1" applyAlignment="1">
      <alignment vertical="top" wrapText="1"/>
    </xf>
    <xf numFmtId="1" fontId="25" fillId="2" borderId="2" xfId="0" applyNumberFormat="1" applyFont="1" applyFill="1" applyBorder="1" applyAlignment="1">
      <alignment horizontal="right" vertical="top" wrapText="1" readingOrder="1"/>
    </xf>
    <xf numFmtId="1" fontId="18" fillId="2" borderId="2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vertical="top" wrapText="1"/>
    </xf>
    <xf numFmtId="1" fontId="26" fillId="2" borderId="2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vertical="center"/>
    </xf>
    <xf numFmtId="1" fontId="25" fillId="2" borderId="9" xfId="0" applyNumberFormat="1" applyFont="1" applyFill="1" applyBorder="1" applyAlignment="1">
      <alignment horizontal="left" vertical="top" wrapText="1" readingOrder="1"/>
    </xf>
    <xf numFmtId="1" fontId="18" fillId="2" borderId="9" xfId="0" applyNumberFormat="1" applyFont="1" applyFill="1" applyBorder="1" applyAlignment="1">
      <alignment vertical="top" wrapText="1"/>
    </xf>
    <xf numFmtId="1" fontId="25" fillId="2" borderId="9" xfId="0" applyNumberFormat="1" applyFont="1" applyFill="1" applyBorder="1" applyAlignment="1">
      <alignment horizontal="right" vertical="top" wrapText="1" readingOrder="1"/>
    </xf>
    <xf numFmtId="1" fontId="18" fillId="2" borderId="9" xfId="0" applyNumberFormat="1" applyFont="1" applyFill="1" applyBorder="1" applyAlignment="1">
      <alignment horizontal="right" vertical="top" wrapText="1"/>
    </xf>
    <xf numFmtId="1" fontId="16" fillId="2" borderId="2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vertical="top" wrapText="1"/>
    </xf>
    <xf numFmtId="1" fontId="18" fillId="2" borderId="6" xfId="0" applyNumberFormat="1" applyFont="1" applyFill="1" applyBorder="1" applyAlignment="1">
      <alignment vertical="top" wrapText="1"/>
    </xf>
    <xf numFmtId="1" fontId="18" fillId="2" borderId="5" xfId="0" applyNumberFormat="1" applyFont="1" applyFill="1" applyBorder="1" applyAlignment="1">
      <alignment horizontal="right" vertical="top" wrapText="1"/>
    </xf>
    <xf numFmtId="1" fontId="18" fillId="2" borderId="3" xfId="0" applyNumberFormat="1" applyFont="1" applyFill="1" applyBorder="1" applyAlignment="1">
      <alignment horizontal="right" vertical="top" wrapText="1"/>
    </xf>
    <xf numFmtId="1" fontId="16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 vertical="top" wrapText="1"/>
    </xf>
    <xf numFmtId="1" fontId="18" fillId="2" borderId="21" xfId="0" applyNumberFormat="1" applyFont="1" applyFill="1" applyBorder="1" applyAlignment="1">
      <alignment horizontal="right"/>
    </xf>
    <xf numFmtId="2" fontId="5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vertical="center" wrapText="1"/>
    </xf>
    <xf numFmtId="2" fontId="6" fillId="2" borderId="0" xfId="0" applyNumberFormat="1" applyFont="1" applyFill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left" vertical="center" wrapText="1"/>
    </xf>
    <xf numFmtId="2" fontId="5" fillId="2" borderId="0" xfId="0" applyNumberFormat="1" applyFont="1" applyFill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1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" fontId="22" fillId="2" borderId="2" xfId="0" applyNumberFormat="1" applyFont="1" applyFill="1" applyBorder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1" fontId="20" fillId="2" borderId="2" xfId="0" applyNumberFormat="1" applyFont="1" applyFill="1" applyBorder="1" applyAlignment="1">
      <alignment vertical="center"/>
    </xf>
    <xf numFmtId="1" fontId="21" fillId="2" borderId="2" xfId="0" applyNumberFormat="1" applyFont="1" applyFill="1" applyBorder="1" applyAlignment="1">
      <alignment vertical="center" wrapText="1"/>
    </xf>
    <xf numFmtId="1" fontId="22" fillId="2" borderId="2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1" fontId="19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/>
    </xf>
    <xf numFmtId="1" fontId="18" fillId="3" borderId="2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1" fontId="2" fillId="3" borderId="10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" fontId="2" fillId="2" borderId="2" xfId="0" applyNumberFormat="1" applyFont="1" applyFill="1" applyBorder="1"/>
    <xf numFmtId="1" fontId="3" fillId="2" borderId="2" xfId="0" applyNumberFormat="1" applyFont="1" applyFill="1" applyBorder="1"/>
    <xf numFmtId="1" fontId="10" fillId="2" borderId="2" xfId="0" applyNumberFormat="1" applyFont="1" applyFill="1" applyBorder="1" applyAlignment="1">
      <alignment horizontal="right" vertical="top" wrapText="1" readingOrder="1"/>
    </xf>
    <xf numFmtId="164" fontId="2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center" readingOrder="1"/>
    </xf>
    <xf numFmtId="1" fontId="9" fillId="2" borderId="2" xfId="0" applyNumberFormat="1" applyFont="1" applyFill="1" applyBorder="1" applyAlignment="1">
      <alignment horizontal="right" vertical="top" wrapText="1" readingOrder="1"/>
    </xf>
    <xf numFmtId="164" fontId="3" fillId="2" borderId="2" xfId="0" applyNumberFormat="1" applyFont="1" applyFill="1" applyBorder="1" applyAlignment="1">
      <alignment horizontal="right" vertical="center" readingOrder="1"/>
    </xf>
    <xf numFmtId="1" fontId="3" fillId="2" borderId="2" xfId="0" applyNumberFormat="1" applyFont="1" applyFill="1" applyBorder="1" applyAlignment="1">
      <alignment horizontal="right" vertical="center" readingOrder="1"/>
    </xf>
    <xf numFmtId="1" fontId="2" fillId="2" borderId="2" xfId="0" applyNumberFormat="1" applyFont="1" applyFill="1" applyBorder="1" applyAlignment="1">
      <alignment horizontal="right" vertical="top" wrapText="1" readingOrder="1"/>
    </xf>
    <xf numFmtId="1" fontId="2" fillId="2" borderId="2" xfId="0" applyNumberFormat="1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3" fillId="2" borderId="2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 vertical="top" wrapText="1"/>
    </xf>
    <xf numFmtId="2" fontId="3" fillId="2" borderId="2" xfId="0" applyNumberFormat="1" applyFont="1" applyFill="1" applyBorder="1" applyAlignment="1">
      <alignment vertical="center"/>
    </xf>
    <xf numFmtId="1" fontId="12" fillId="2" borderId="2" xfId="0" applyNumberFormat="1" applyFont="1" applyFill="1" applyBorder="1" applyAlignment="1">
      <alignment vertical="center"/>
    </xf>
    <xf numFmtId="1" fontId="0" fillId="2" borderId="0" xfId="0" applyNumberFormat="1" applyFill="1" applyAlignment="1">
      <alignment vertical="top" wrapText="1"/>
    </xf>
    <xf numFmtId="1" fontId="6" fillId="2" borderId="6" xfId="0" applyNumberFormat="1" applyFont="1" applyFill="1" applyBorder="1" applyAlignment="1">
      <alignment vertical="center"/>
    </xf>
    <xf numFmtId="0" fontId="31" fillId="2" borderId="10" xfId="0" applyFont="1" applyFill="1" applyBorder="1" applyAlignment="1">
      <alignment vertical="top" wrapText="1"/>
    </xf>
    <xf numFmtId="1" fontId="5" fillId="2" borderId="6" xfId="0" applyNumberFormat="1" applyFont="1" applyFill="1" applyBorder="1" applyAlignment="1">
      <alignment vertical="center"/>
    </xf>
    <xf numFmtId="1" fontId="6" fillId="2" borderId="3" xfId="0" applyNumberFormat="1" applyFont="1" applyFill="1" applyBorder="1"/>
    <xf numFmtId="164" fontId="6" fillId="2" borderId="3" xfId="0" applyNumberFormat="1" applyFont="1" applyFill="1" applyBorder="1" applyAlignment="1">
      <alignment vertical="center"/>
    </xf>
    <xf numFmtId="1" fontId="5" fillId="2" borderId="9" xfId="0" applyNumberFormat="1" applyFont="1" applyFill="1" applyBorder="1"/>
    <xf numFmtId="164" fontId="5" fillId="2" borderId="9" xfId="0" applyNumberFormat="1" applyFont="1" applyFill="1" applyBorder="1" applyAlignment="1">
      <alignment vertical="center"/>
    </xf>
    <xf numFmtId="1" fontId="6" fillId="2" borderId="21" xfId="0" applyNumberFormat="1" applyFont="1" applyFill="1" applyBorder="1"/>
    <xf numFmtId="164" fontId="6" fillId="2" borderId="21" xfId="0" applyNumberFormat="1" applyFont="1" applyFill="1" applyBorder="1" applyAlignment="1">
      <alignment vertical="center"/>
    </xf>
    <xf numFmtId="0" fontId="31" fillId="2" borderId="21" xfId="0" applyFont="1" applyFill="1" applyBorder="1" applyAlignment="1">
      <alignment vertical="top" wrapText="1"/>
    </xf>
    <xf numFmtId="1" fontId="5" fillId="2" borderId="21" xfId="0" applyNumberFormat="1" applyFont="1" applyFill="1" applyBorder="1"/>
    <xf numFmtId="164" fontId="5" fillId="2" borderId="21" xfId="0" applyNumberFormat="1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164" fontId="18" fillId="2" borderId="2" xfId="0" applyNumberFormat="1" applyFont="1" applyFill="1" applyBorder="1" applyAlignment="1">
      <alignment horizontal="right"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" fontId="5" fillId="2" borderId="2" xfId="0" applyNumberFormat="1" applyFont="1" applyFill="1" applyBorder="1" applyAlignment="1">
      <alignment vertical="center" wrapText="1"/>
    </xf>
    <xf numFmtId="2" fontId="16" fillId="2" borderId="2" xfId="0" applyNumberFormat="1" applyFont="1" applyFill="1" applyBorder="1" applyAlignment="1">
      <alignment horizontal="right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1" fontId="5" fillId="2" borderId="21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vertical="center"/>
    </xf>
    <xf numFmtId="1" fontId="16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center" wrapText="1"/>
    </xf>
    <xf numFmtId="1" fontId="16" fillId="2" borderId="21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34" fillId="2" borderId="2" xfId="0" applyFont="1" applyFill="1" applyBorder="1" applyAlignment="1">
      <alignment vertical="top" wrapText="1" readingOrder="1"/>
    </xf>
    <xf numFmtId="167" fontId="34" fillId="2" borderId="2" xfId="0" applyNumberFormat="1" applyFont="1" applyFill="1" applyBorder="1" applyAlignment="1">
      <alignment vertical="top" wrapText="1" readingOrder="1"/>
    </xf>
    <xf numFmtId="0" fontId="35" fillId="4" borderId="2" xfId="0" applyFont="1" applyFill="1" applyBorder="1" applyAlignment="1">
      <alignment vertical="top" wrapText="1" readingOrder="1"/>
    </xf>
    <xf numFmtId="0" fontId="35" fillId="2" borderId="2" xfId="0" applyFont="1" applyFill="1" applyBorder="1" applyAlignment="1">
      <alignment horizontal="right" vertical="center"/>
    </xf>
    <xf numFmtId="0" fontId="34" fillId="4" borderId="2" xfId="0" applyFont="1" applyFill="1" applyBorder="1" applyAlignment="1">
      <alignment vertical="top" wrapText="1" readingOrder="1"/>
    </xf>
    <xf numFmtId="1" fontId="34" fillId="5" borderId="2" xfId="0" applyNumberFormat="1" applyFont="1" applyFill="1" applyBorder="1" applyAlignment="1">
      <alignment horizontal="right" vertical="center"/>
    </xf>
    <xf numFmtId="1" fontId="35" fillId="4" borderId="2" xfId="0" applyNumberFormat="1" applyFont="1" applyFill="1" applyBorder="1" applyAlignment="1">
      <alignment vertical="top" wrapText="1" readingOrder="1"/>
    </xf>
    <xf numFmtId="1" fontId="35" fillId="2" borderId="2" xfId="0" applyNumberFormat="1" applyFont="1" applyFill="1" applyBorder="1" applyAlignment="1">
      <alignment horizontal="right" vertical="center"/>
    </xf>
    <xf numFmtId="167" fontId="35" fillId="4" borderId="2" xfId="0" applyNumberFormat="1" applyFont="1" applyFill="1" applyBorder="1" applyAlignment="1">
      <alignment vertical="top" wrapText="1" readingOrder="1"/>
    </xf>
    <xf numFmtId="1" fontId="34" fillId="2" borderId="2" xfId="0" applyNumberFormat="1" applyFont="1" applyFill="1" applyBorder="1" applyAlignment="1">
      <alignment vertical="top" wrapText="1" readingOrder="1"/>
    </xf>
    <xf numFmtId="1" fontId="34" fillId="4" borderId="2" xfId="0" applyNumberFormat="1" applyFont="1" applyFill="1" applyBorder="1" applyAlignment="1">
      <alignment vertical="top" wrapText="1" readingOrder="1"/>
    </xf>
    <xf numFmtId="1" fontId="34" fillId="6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 wrapText="1"/>
    </xf>
    <xf numFmtId="1" fontId="37" fillId="2" borderId="21" xfId="3" applyNumberFormat="1" applyFont="1" applyFill="1" applyBorder="1" applyAlignment="1">
      <alignment horizontal="right" vertical="center"/>
    </xf>
    <xf numFmtId="2" fontId="37" fillId="2" borderId="21" xfId="3" applyNumberFormat="1" applyFont="1" applyFill="1" applyBorder="1" applyAlignment="1">
      <alignment horizontal="right" vertical="center"/>
    </xf>
    <xf numFmtId="10" fontId="37" fillId="2" borderId="21" xfId="2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right" vertical="center" wrapText="1"/>
    </xf>
    <xf numFmtId="10" fontId="39" fillId="2" borderId="21" xfId="2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" fontId="26" fillId="2" borderId="2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Alignment="1">
      <alignment vertical="center"/>
    </xf>
    <xf numFmtId="164" fontId="16" fillId="2" borderId="2" xfId="0" applyNumberFormat="1" applyFont="1" applyFill="1" applyBorder="1" applyAlignment="1">
      <alignment horizontal="right" vertical="center" wrapText="1"/>
    </xf>
    <xf numFmtId="1" fontId="16" fillId="2" borderId="6" xfId="0" applyNumberFormat="1" applyFont="1" applyFill="1" applyBorder="1" applyAlignment="1">
      <alignment vertical="center"/>
    </xf>
    <xf numFmtId="1" fontId="18" fillId="2" borderId="6" xfId="0" applyNumberFormat="1" applyFont="1" applyFill="1" applyBorder="1" applyAlignment="1">
      <alignment vertical="center"/>
    </xf>
    <xf numFmtId="1" fontId="16" fillId="2" borderId="5" xfId="0" applyNumberFormat="1" applyFont="1" applyFill="1" applyBorder="1" applyAlignment="1">
      <alignment vertical="center"/>
    </xf>
    <xf numFmtId="1" fontId="18" fillId="2" borderId="5" xfId="0" applyNumberFormat="1" applyFont="1" applyFill="1" applyBorder="1" applyAlignment="1">
      <alignment vertical="center"/>
    </xf>
    <xf numFmtId="1" fontId="16" fillId="2" borderId="21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 wrapText="1"/>
    </xf>
    <xf numFmtId="1" fontId="18" fillId="2" borderId="2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6" fillId="0" borderId="0" xfId="0" applyNumberFormat="1" applyFont="1" applyAlignment="1">
      <alignment horizontal="center" vertical="top" wrapText="1"/>
    </xf>
    <xf numFmtId="1" fontId="16" fillId="0" borderId="8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/>
    <xf numFmtId="1" fontId="18" fillId="0" borderId="2" xfId="0" applyNumberFormat="1" applyFont="1" applyBorder="1"/>
    <xf numFmtId="164" fontId="18" fillId="0" borderId="2" xfId="0" applyNumberFormat="1" applyFont="1" applyBorder="1"/>
    <xf numFmtId="0" fontId="18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1" fontId="16" fillId="0" borderId="2" xfId="0" applyNumberFormat="1" applyFont="1" applyBorder="1"/>
    <xf numFmtId="164" fontId="16" fillId="0" borderId="2" xfId="0" applyNumberFormat="1" applyFont="1" applyBorder="1"/>
    <xf numFmtId="0" fontId="18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1" fontId="5" fillId="0" borderId="0" xfId="0" applyNumberFormat="1" applyFont="1" applyAlignment="1">
      <alignment horizontal="center" vertical="top" wrapText="1"/>
    </xf>
    <xf numFmtId="1" fontId="6" fillId="0" borderId="0" xfId="0" applyNumberFormat="1" applyFont="1" applyAlignment="1">
      <alignment horizontal="right" vertical="top" wrapText="1"/>
    </xf>
    <xf numFmtId="1" fontId="21" fillId="2" borderId="6" xfId="0" applyNumberFormat="1" applyFont="1" applyFill="1" applyBorder="1" applyAlignment="1">
      <alignment vertical="center"/>
    </xf>
    <xf numFmtId="1" fontId="21" fillId="2" borderId="5" xfId="0" applyNumberFormat="1" applyFont="1" applyFill="1" applyBorder="1" applyAlignment="1">
      <alignment vertical="center"/>
    </xf>
    <xf numFmtId="1" fontId="21" fillId="2" borderId="9" xfId="0" applyNumberFormat="1" applyFont="1" applyFill="1" applyBorder="1" applyAlignment="1">
      <alignment vertical="center"/>
    </xf>
    <xf numFmtId="1" fontId="21" fillId="2" borderId="21" xfId="0" applyNumberFormat="1" applyFont="1" applyFill="1" applyBorder="1" applyAlignment="1">
      <alignment vertical="center"/>
    </xf>
    <xf numFmtId="2" fontId="25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0" fontId="34" fillId="2" borderId="3" xfId="0" applyFont="1" applyFill="1" applyBorder="1" applyAlignment="1">
      <alignment vertical="top" wrapText="1" readingOrder="1"/>
    </xf>
    <xf numFmtId="1" fontId="34" fillId="2" borderId="3" xfId="0" applyNumberFormat="1" applyFont="1" applyFill="1" applyBorder="1" applyAlignment="1">
      <alignment vertical="top" wrapText="1" readingOrder="1"/>
    </xf>
    <xf numFmtId="1" fontId="6" fillId="2" borderId="9" xfId="0" applyNumberFormat="1" applyFont="1" applyFill="1" applyBorder="1"/>
    <xf numFmtId="164" fontId="6" fillId="2" borderId="9" xfId="0" applyNumberFormat="1" applyFont="1" applyFill="1" applyBorder="1" applyAlignment="1">
      <alignment horizontal="right" vertical="center"/>
    </xf>
    <xf numFmtId="0" fontId="34" fillId="2" borderId="9" xfId="0" applyFont="1" applyFill="1" applyBorder="1" applyAlignment="1">
      <alignment vertical="top" wrapText="1" readingOrder="1"/>
    </xf>
    <xf numFmtId="1" fontId="34" fillId="2" borderId="9" xfId="0" applyNumberFormat="1" applyFont="1" applyFill="1" applyBorder="1" applyAlignment="1">
      <alignment vertical="top" wrapText="1" readingOrder="1"/>
    </xf>
    <xf numFmtId="164" fontId="6" fillId="2" borderId="21" xfId="0" applyNumberFormat="1" applyFont="1" applyFill="1" applyBorder="1" applyAlignment="1">
      <alignment horizontal="right" vertical="center"/>
    </xf>
    <xf numFmtId="1" fontId="6" fillId="2" borderId="6" xfId="0" applyNumberFormat="1" applyFont="1" applyFill="1" applyBorder="1"/>
    <xf numFmtId="0" fontId="34" fillId="2" borderId="21" xfId="0" applyFont="1" applyFill="1" applyBorder="1" applyAlignment="1">
      <alignment vertical="top" wrapText="1" readingOrder="1"/>
    </xf>
    <xf numFmtId="1" fontId="34" fillId="2" borderId="21" xfId="0" applyNumberFormat="1" applyFont="1" applyFill="1" applyBorder="1" applyAlignment="1">
      <alignment vertical="top" wrapText="1" readingOrder="1"/>
    </xf>
    <xf numFmtId="0" fontId="16" fillId="2" borderId="3" xfId="0" applyFont="1" applyFill="1" applyBorder="1" applyAlignment="1">
      <alignment horizontal="center" vertical="center"/>
    </xf>
    <xf numFmtId="1" fontId="12" fillId="2" borderId="3" xfId="3" applyNumberFormat="1" applyFont="1" applyFill="1" applyBorder="1" applyAlignment="1">
      <alignment horizontal="center"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1" fontId="18" fillId="2" borderId="2" xfId="0" applyNumberFormat="1" applyFont="1" applyFill="1" applyBorder="1"/>
    <xf numFmtId="2" fontId="7" fillId="2" borderId="0" xfId="0" applyNumberFormat="1" applyFont="1" applyFill="1" applyAlignment="1">
      <alignment vertical="center"/>
    </xf>
    <xf numFmtId="0" fontId="16" fillId="2" borderId="3" xfId="0" applyFont="1" applyFill="1" applyBorder="1" applyAlignment="1">
      <alignment vertical="center"/>
    </xf>
    <xf numFmtId="2" fontId="16" fillId="2" borderId="3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1" fontId="16" fillId="2" borderId="9" xfId="0" applyNumberFormat="1" applyFont="1" applyFill="1" applyBorder="1" applyAlignment="1">
      <alignment horizontal="right" vertical="center"/>
    </xf>
    <xf numFmtId="2" fontId="16" fillId="2" borderId="9" xfId="0" applyNumberFormat="1" applyFont="1" applyFill="1" applyBorder="1" applyAlignment="1">
      <alignment horizontal="right" vertical="center" wrapText="1"/>
    </xf>
    <xf numFmtId="2" fontId="16" fillId="2" borderId="24" xfId="0" applyNumberFormat="1" applyFont="1" applyFill="1" applyBorder="1" applyAlignment="1">
      <alignment horizontal="right" vertical="center" wrapText="1"/>
    </xf>
    <xf numFmtId="0" fontId="16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18" fillId="2" borderId="21" xfId="0" applyNumberFormat="1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1" fontId="12" fillId="2" borderId="27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38" fillId="2" borderId="27" xfId="0" applyFont="1" applyFill="1" applyBorder="1" applyAlignment="1">
      <alignment vertical="center" wrapText="1"/>
    </xf>
    <xf numFmtId="1" fontId="12" fillId="2" borderId="5" xfId="0" applyNumberFormat="1" applyFont="1" applyFill="1" applyBorder="1" applyAlignment="1">
      <alignment vertical="center"/>
    </xf>
    <xf numFmtId="1" fontId="12" fillId="2" borderId="21" xfId="0" applyNumberFormat="1" applyFont="1" applyFill="1" applyBorder="1" applyAlignment="1">
      <alignment vertical="center" wrapText="1"/>
    </xf>
    <xf numFmtId="1" fontId="13" fillId="2" borderId="21" xfId="0" applyNumberFormat="1" applyFont="1" applyFill="1" applyBorder="1" applyAlignment="1">
      <alignment horizontal="center" vertical="center"/>
    </xf>
    <xf numFmtId="1" fontId="13" fillId="2" borderId="21" xfId="0" applyNumberFormat="1" applyFont="1" applyFill="1" applyBorder="1" applyAlignment="1">
      <alignment vertical="center"/>
    </xf>
    <xf numFmtId="164" fontId="13" fillId="2" borderId="21" xfId="0" applyNumberFormat="1" applyFont="1" applyFill="1" applyBorder="1" applyAlignment="1">
      <alignment vertical="center" wrapText="1"/>
    </xf>
    <xf numFmtId="1" fontId="13" fillId="3" borderId="21" xfId="0" applyNumberFormat="1" applyFont="1" applyFill="1" applyBorder="1" applyAlignment="1">
      <alignment horizontal="center" vertical="center"/>
    </xf>
    <xf numFmtId="1" fontId="13" fillId="3" borderId="21" xfId="0" applyNumberFormat="1" applyFont="1" applyFill="1" applyBorder="1" applyAlignment="1">
      <alignment vertical="center"/>
    </xf>
    <xf numFmtId="1" fontId="12" fillId="2" borderId="21" xfId="0" applyNumberFormat="1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vertical="center"/>
    </xf>
    <xf numFmtId="164" fontId="12" fillId="2" borderId="21" xfId="0" applyNumberFormat="1" applyFont="1" applyFill="1" applyBorder="1" applyAlignment="1">
      <alignment vertical="center" wrapText="1"/>
    </xf>
    <xf numFmtId="2" fontId="12" fillId="2" borderId="21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" fontId="16" fillId="0" borderId="6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top" wrapText="1"/>
    </xf>
    <xf numFmtId="1" fontId="16" fillId="0" borderId="4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top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1" fontId="5" fillId="2" borderId="0" xfId="0" applyNumberFormat="1" applyFont="1" applyFill="1" applyAlignment="1">
      <alignment horizontal="center" vertical="top" wrapText="1"/>
    </xf>
    <xf numFmtId="0" fontId="16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vertical="top" wrapText="1"/>
    </xf>
    <xf numFmtId="0" fontId="0" fillId="2" borderId="27" xfId="0" applyFill="1" applyBorder="1" applyAlignment="1">
      <alignment vertical="top" wrapText="1"/>
    </xf>
    <xf numFmtId="1" fontId="6" fillId="2" borderId="21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3" xfId="0" applyNumberFormat="1" applyFont="1" applyFill="1" applyBorder="1" applyAlignment="1">
      <alignment horizontal="center" vertical="center"/>
    </xf>
    <xf numFmtId="1" fontId="16" fillId="2" borderId="5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vertical="top" wrapText="1"/>
    </xf>
    <xf numFmtId="0" fontId="21" fillId="2" borderId="9" xfId="0" applyFont="1" applyFill="1" applyBorder="1" applyAlignment="1">
      <alignment vertical="top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top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top" wrapText="1"/>
    </xf>
    <xf numFmtId="1" fontId="22" fillId="2" borderId="3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top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1" fontId="5" fillId="2" borderId="3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top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5" fontId="1" fillId="2" borderId="0" xfId="0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" fontId="3" fillId="2" borderId="6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/>
    </xf>
    <xf numFmtId="1" fontId="16" fillId="2" borderId="3" xfId="0" applyNumberFormat="1" applyFont="1" applyFill="1" applyBorder="1" applyAlignment="1">
      <alignment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/>
    </xf>
    <xf numFmtId="0" fontId="18" fillId="2" borderId="5" xfId="0" applyFont="1" applyFill="1" applyBorder="1" applyAlignment="1">
      <alignment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1" fontId="12" fillId="2" borderId="21" xfId="0" applyNumberFormat="1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/>
    </xf>
    <xf numFmtId="1" fontId="12" fillId="2" borderId="6" xfId="3" applyNumberFormat="1" applyFont="1" applyFill="1" applyBorder="1" applyAlignment="1">
      <alignment horizontal="center" vertical="center" wrapText="1"/>
    </xf>
    <xf numFmtId="0" fontId="27" fillId="2" borderId="4" xfId="3" applyFont="1" applyFill="1" applyBorder="1" applyAlignment="1">
      <alignment vertical="center" wrapText="1"/>
    </xf>
    <xf numFmtId="0" fontId="27" fillId="2" borderId="5" xfId="3" applyFont="1" applyFill="1" applyBorder="1" applyAlignment="1">
      <alignment vertical="center" wrapText="1"/>
    </xf>
    <xf numFmtId="1" fontId="12" fillId="2" borderId="3" xfId="3" applyNumberFormat="1" applyFont="1" applyFill="1" applyBorder="1" applyAlignment="1">
      <alignment horizontal="center" vertical="center" wrapText="1"/>
    </xf>
    <xf numFmtId="0" fontId="27" fillId="2" borderId="7" xfId="3" applyFont="1" applyFill="1" applyBorder="1" applyAlignment="1">
      <alignment vertical="center" wrapText="1"/>
    </xf>
    <xf numFmtId="1" fontId="12" fillId="2" borderId="27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1" fontId="19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1" fontId="8" fillId="2" borderId="21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" fontId="3" fillId="2" borderId="0" xfId="0" applyNumberFormat="1" applyFont="1" applyFill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2" fontId="19" fillId="2" borderId="0" xfId="0" applyNumberFormat="1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 wrapText="1"/>
    </xf>
    <xf numFmtId="0" fontId="21" fillId="2" borderId="9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16" xfId="0" applyFont="1" applyFill="1" applyBorder="1" applyAlignment="1">
      <alignment vertical="top" wrapText="1"/>
    </xf>
    <xf numFmtId="2" fontId="5" fillId="2" borderId="0" xfId="0" applyNumberFormat="1" applyFont="1" applyFill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1" fontId="12" fillId="0" borderId="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3" fillId="2" borderId="21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right"/>
    </xf>
    <xf numFmtId="0" fontId="2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40" fillId="0" borderId="21" xfId="0" applyFont="1" applyBorder="1"/>
    <xf numFmtId="0" fontId="41" fillId="0" borderId="21" xfId="0" applyFont="1" applyBorder="1"/>
    <xf numFmtId="1" fontId="42" fillId="0" borderId="21" xfId="0" applyNumberFormat="1" applyFont="1" applyBorder="1" applyAlignment="1">
      <alignment horizontal="center"/>
    </xf>
    <xf numFmtId="2" fontId="42" fillId="0" borderId="21" xfId="0" applyNumberFormat="1" applyFont="1" applyBorder="1" applyAlignment="1">
      <alignment horizontal="center" vertical="center" wrapText="1"/>
    </xf>
    <xf numFmtId="1" fontId="42" fillId="0" borderId="21" xfId="0" applyNumberFormat="1" applyFont="1" applyBorder="1" applyAlignment="1">
      <alignment horizontal="center"/>
    </xf>
    <xf numFmtId="2" fontId="42" fillId="0" borderId="21" xfId="0" applyNumberFormat="1" applyFont="1" applyBorder="1" applyAlignment="1">
      <alignment horizontal="center"/>
    </xf>
    <xf numFmtId="1" fontId="43" fillId="0" borderId="21" xfId="0" applyNumberFormat="1" applyFont="1" applyBorder="1"/>
    <xf numFmtId="2" fontId="43" fillId="0" borderId="21" xfId="0" applyNumberFormat="1" applyFont="1" applyBorder="1"/>
    <xf numFmtId="1" fontId="42" fillId="0" borderId="21" xfId="0" applyNumberFormat="1" applyFont="1" applyBorder="1"/>
    <xf numFmtId="2" fontId="42" fillId="0" borderId="21" xfId="0" applyNumberFormat="1" applyFont="1" applyBorder="1"/>
    <xf numFmtId="0" fontId="44" fillId="0" borderId="0" xfId="0" applyFont="1" applyAlignment="1">
      <alignment vertical="top" wrapText="1"/>
    </xf>
  </cellXfs>
  <cellStyles count="4">
    <cellStyle name="Normal" xfId="0" builtinId="0"/>
    <cellStyle name="Normal 2" xfId="1"/>
    <cellStyle name="Normal 3" xfId="3"/>
    <cellStyle name="Percent" xfId="2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scheme val="none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2EDF4"/>
          <bgColor rgb="FFD2EDF4"/>
        </patternFill>
      </fill>
    </dxf>
  </dxfs>
  <tableStyles count="1" defaultTableStyle="TableStyleMedium2" defaultPivotStyle="PivotStyleLight16">
    <tableStyle name="Branch ATM_1-style" pivot="0" count="2">
      <tableStyleElement type="firstRowStripe" dxfId="25"/>
      <tableStyleElement type="secondRow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6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3238500" y="1236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5:G59" totalsRowShown="0" headerRowDxfId="23" dataDxfId="22" totalsRowDxfId="21">
  <tableColumns count="7">
    <tableColumn id="1" name="Column1" dataDxfId="20" totalsRowDxfId="19"/>
    <tableColumn id="2" name="Column2" dataDxfId="18" totalsRowDxfId="17"/>
    <tableColumn id="3" name="Column3" dataDxfId="16" totalsRowDxfId="15"/>
    <tableColumn id="4" name="Column4" dataDxfId="14" totalsRowDxfId="13"/>
    <tableColumn id="5" name="Column5" dataDxfId="12" totalsRowDxfId="11"/>
    <tableColumn id="6" name="Column6" dataDxfId="10" totalsRowDxfId="9"/>
    <tableColumn id="7" name="Column7" dataDxfId="8" totalsRowDxfId="7"/>
  </tableColumns>
  <tableStyleInfo name="Branch ATM_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G75"/>
  <sheetViews>
    <sheetView showGridLines="0" view="pageBreakPreview" zoomScale="60" zoomScaleNormal="115" workbookViewId="0">
      <pane xSplit="2" ySplit="5" topLeftCell="C27" activePane="bottomRight" state="frozen"/>
      <selection pane="topRight" activeCell="C1" sqref="C1"/>
      <selection pane="bottomLeft" activeCell="A4" sqref="A4"/>
      <selection pane="bottomRight" activeCell="D59" sqref="D59"/>
    </sheetView>
  </sheetViews>
  <sheetFormatPr defaultColWidth="14.28515625" defaultRowHeight="15" customHeight="1" x14ac:dyDescent="0.2"/>
  <cols>
    <col min="1" max="1" width="5.85546875" style="100" customWidth="1"/>
    <col min="2" max="2" width="26.140625" style="100" customWidth="1"/>
    <col min="3" max="3" width="11.140625" style="100" customWidth="1"/>
    <col min="4" max="4" width="13" style="100" customWidth="1"/>
    <col min="5" max="5" width="12.140625" style="100" customWidth="1"/>
    <col min="6" max="6" width="10.85546875" style="100" customWidth="1"/>
    <col min="7" max="7" width="12.85546875" style="100" customWidth="1"/>
    <col min="8" max="16384" width="14.28515625" style="100"/>
  </cols>
  <sheetData>
    <row r="1" spans="1:7" ht="18.75" customHeight="1" x14ac:dyDescent="0.2">
      <c r="A1" s="427" t="s">
        <v>1042</v>
      </c>
      <c r="B1" s="428"/>
      <c r="C1" s="428"/>
      <c r="D1" s="428"/>
      <c r="E1" s="428"/>
      <c r="F1" s="428"/>
      <c r="G1" s="428"/>
    </row>
    <row r="2" spans="1:7" ht="15" customHeight="1" x14ac:dyDescent="0.2">
      <c r="A2" s="429" t="s">
        <v>1028</v>
      </c>
      <c r="B2" s="430"/>
      <c r="C2" s="430"/>
      <c r="D2" s="430"/>
      <c r="E2" s="430"/>
      <c r="F2" s="430"/>
      <c r="G2" s="430"/>
    </row>
    <row r="3" spans="1:7" ht="15" customHeight="1" x14ac:dyDescent="0.2">
      <c r="A3" s="101"/>
      <c r="B3" s="102"/>
      <c r="C3" s="102"/>
      <c r="D3" s="102"/>
      <c r="E3" s="102"/>
      <c r="F3" s="102"/>
      <c r="G3" s="102"/>
    </row>
    <row r="4" spans="1:7" ht="15" customHeight="1" x14ac:dyDescent="0.2">
      <c r="A4" s="101"/>
      <c r="B4" s="102"/>
      <c r="C4" s="102"/>
      <c r="D4" s="102"/>
      <c r="E4" s="102"/>
      <c r="F4" s="102" t="s">
        <v>961</v>
      </c>
      <c r="G4" s="102"/>
    </row>
    <row r="5" spans="1:7" ht="33" hidden="1" customHeight="1" x14ac:dyDescent="0.2">
      <c r="A5" s="106" t="s">
        <v>1012</v>
      </c>
      <c r="B5" s="106" t="s">
        <v>1013</v>
      </c>
      <c r="C5" s="106" t="s">
        <v>1014</v>
      </c>
      <c r="D5" s="106" t="s">
        <v>1015</v>
      </c>
      <c r="E5" s="106" t="s">
        <v>1016</v>
      </c>
      <c r="F5" s="106" t="s">
        <v>1017</v>
      </c>
      <c r="G5" s="106" t="s">
        <v>1018</v>
      </c>
    </row>
    <row r="6" spans="1:7" ht="13.5" customHeight="1" x14ac:dyDescent="0.2">
      <c r="A6" s="94" t="s">
        <v>0</v>
      </c>
      <c r="B6" s="94" t="s">
        <v>1</v>
      </c>
      <c r="C6" s="94" t="s">
        <v>2</v>
      </c>
      <c r="D6" s="94" t="s">
        <v>3</v>
      </c>
      <c r="E6" s="94" t="s">
        <v>4</v>
      </c>
      <c r="F6" s="94" t="s">
        <v>5</v>
      </c>
      <c r="G6" s="297" t="s">
        <v>1008</v>
      </c>
    </row>
    <row r="7" spans="1:7" ht="13.5" customHeight="1" x14ac:dyDescent="0.2">
      <c r="A7" s="95">
        <v>1</v>
      </c>
      <c r="B7" s="96" t="s">
        <v>6</v>
      </c>
      <c r="C7" s="96">
        <v>49</v>
      </c>
      <c r="D7" s="96">
        <v>89</v>
      </c>
      <c r="E7" s="96">
        <v>134</v>
      </c>
      <c r="F7" s="96">
        <f>Table_1[[#This Row],[Column5]]+Table_1[[#This Row],[Column4]]+Table_1[[#This Row],[Column3]]</f>
        <v>272</v>
      </c>
      <c r="G7" s="96">
        <v>382</v>
      </c>
    </row>
    <row r="8" spans="1:7" ht="13.5" customHeight="1" x14ac:dyDescent="0.2">
      <c r="A8" s="95">
        <v>2</v>
      </c>
      <c r="B8" s="306" t="s">
        <v>7</v>
      </c>
      <c r="C8" s="306">
        <v>174</v>
      </c>
      <c r="D8" s="306">
        <v>144</v>
      </c>
      <c r="E8" s="306">
        <v>148</v>
      </c>
      <c r="F8" s="306">
        <v>465</v>
      </c>
      <c r="G8" s="96">
        <v>463</v>
      </c>
    </row>
    <row r="9" spans="1:7" ht="13.5" customHeight="1" x14ac:dyDescent="0.2">
      <c r="A9" s="95">
        <v>3</v>
      </c>
      <c r="B9" s="306" t="s">
        <v>8</v>
      </c>
      <c r="C9" s="306">
        <v>78</v>
      </c>
      <c r="D9" s="306">
        <v>45</v>
      </c>
      <c r="E9" s="306">
        <v>78</v>
      </c>
      <c r="F9" s="306">
        <f>Table_1[[#This Row],[Column5]]+Table_1[[#This Row],[Column4]]+Table_1[[#This Row],[Column3]]</f>
        <v>201</v>
      </c>
      <c r="G9" s="96">
        <v>180</v>
      </c>
    </row>
    <row r="10" spans="1:7" ht="13.5" customHeight="1" x14ac:dyDescent="0.2">
      <c r="A10" s="95">
        <v>4</v>
      </c>
      <c r="B10" s="306" t="s">
        <v>9</v>
      </c>
      <c r="C10" s="306">
        <v>57</v>
      </c>
      <c r="D10" s="306">
        <v>118</v>
      </c>
      <c r="E10" s="306">
        <v>137</v>
      </c>
      <c r="F10" s="306">
        <f>Table_1[[#This Row],[Column5]]+Table_1[[#This Row],[Column4]]+Table_1[[#This Row],[Column3]]</f>
        <v>312</v>
      </c>
      <c r="G10" s="96">
        <v>149</v>
      </c>
    </row>
    <row r="11" spans="1:7" ht="13.5" customHeight="1" x14ac:dyDescent="0.2">
      <c r="A11" s="95">
        <v>5</v>
      </c>
      <c r="B11" s="306" t="s">
        <v>10</v>
      </c>
      <c r="C11" s="306">
        <v>227</v>
      </c>
      <c r="D11" s="306">
        <v>138</v>
      </c>
      <c r="E11" s="306">
        <v>96</v>
      </c>
      <c r="F11" s="306">
        <v>462</v>
      </c>
      <c r="G11" s="96">
        <v>476</v>
      </c>
    </row>
    <row r="12" spans="1:7" ht="13.5" customHeight="1" x14ac:dyDescent="0.2">
      <c r="A12" s="95">
        <v>6</v>
      </c>
      <c r="B12" s="306" t="s">
        <v>11</v>
      </c>
      <c r="C12" s="306">
        <v>81</v>
      </c>
      <c r="D12" s="306">
        <v>52</v>
      </c>
      <c r="E12" s="306">
        <v>96</v>
      </c>
      <c r="F12" s="306">
        <f>Table_1[[#This Row],[Column5]]+Table_1[[#This Row],[Column4]]+Table_1[[#This Row],[Column3]]</f>
        <v>229</v>
      </c>
      <c r="G12" s="96">
        <v>139</v>
      </c>
    </row>
    <row r="13" spans="1:7" ht="13.5" customHeight="1" x14ac:dyDescent="0.2">
      <c r="A13" s="95">
        <v>7</v>
      </c>
      <c r="B13" s="306" t="s">
        <v>12</v>
      </c>
      <c r="C13" s="306">
        <v>9</v>
      </c>
      <c r="D13" s="306">
        <v>9</v>
      </c>
      <c r="E13" s="306">
        <v>44</v>
      </c>
      <c r="F13" s="306">
        <f>Table_1[[#This Row],[Column5]]+Table_1[[#This Row],[Column4]]+Table_1[[#This Row],[Column3]]</f>
        <v>62</v>
      </c>
      <c r="G13" s="96">
        <v>52</v>
      </c>
    </row>
    <row r="14" spans="1:7" ht="12.75" customHeight="1" x14ac:dyDescent="0.2">
      <c r="A14" s="95">
        <v>8</v>
      </c>
      <c r="B14" s="96" t="s">
        <v>967</v>
      </c>
      <c r="C14" s="96">
        <v>10</v>
      </c>
      <c r="D14" s="96">
        <v>8</v>
      </c>
      <c r="E14" s="96">
        <v>33</v>
      </c>
      <c r="F14" s="96">
        <f>Table_1[[#This Row],[Column5]]+Table_1[[#This Row],[Column4]]+Table_1[[#This Row],[Column3]]</f>
        <v>51</v>
      </c>
      <c r="G14" s="96">
        <v>30</v>
      </c>
    </row>
    <row r="15" spans="1:7" ht="13.5" customHeight="1" x14ac:dyDescent="0.2">
      <c r="A15" s="95">
        <v>9</v>
      </c>
      <c r="B15" s="96" t="s">
        <v>13</v>
      </c>
      <c r="C15" s="96">
        <v>95</v>
      </c>
      <c r="D15" s="96">
        <v>106</v>
      </c>
      <c r="E15" s="96">
        <v>184</v>
      </c>
      <c r="F15" s="96">
        <f>Table_1[[#This Row],[Column5]]+Table_1[[#This Row],[Column4]]+Table_1[[#This Row],[Column3]]</f>
        <v>385</v>
      </c>
      <c r="G15" s="96">
        <v>352</v>
      </c>
    </row>
    <row r="16" spans="1:7" ht="13.5" customHeight="1" x14ac:dyDescent="0.2">
      <c r="A16" s="95">
        <v>10</v>
      </c>
      <c r="B16" s="96" t="s">
        <v>14</v>
      </c>
      <c r="C16" s="96">
        <v>356</v>
      </c>
      <c r="D16" s="96">
        <v>389</v>
      </c>
      <c r="E16" s="96">
        <v>430</v>
      </c>
      <c r="F16" s="96">
        <f>Table_1[[#This Row],[Column5]]+Table_1[[#This Row],[Column4]]+Table_1[[#This Row],[Column3]]</f>
        <v>1175</v>
      </c>
      <c r="G16" s="96">
        <v>3993</v>
      </c>
    </row>
    <row r="17" spans="1:7" ht="13.5" customHeight="1" x14ac:dyDescent="0.2">
      <c r="A17" s="95">
        <v>11</v>
      </c>
      <c r="B17" s="96" t="s">
        <v>15</v>
      </c>
      <c r="C17" s="96">
        <v>43</v>
      </c>
      <c r="D17" s="96">
        <v>50</v>
      </c>
      <c r="E17" s="96">
        <v>86</v>
      </c>
      <c r="F17" s="96">
        <f>Table_1[[#This Row],[Column5]]+Table_1[[#This Row],[Column4]]+Table_1[[#This Row],[Column3]]</f>
        <v>179</v>
      </c>
      <c r="G17" s="96">
        <v>125</v>
      </c>
    </row>
    <row r="18" spans="1:7" ht="13.5" customHeight="1" x14ac:dyDescent="0.2">
      <c r="A18" s="92">
        <v>12</v>
      </c>
      <c r="B18" s="93" t="s">
        <v>16</v>
      </c>
      <c r="C18" s="93">
        <v>109</v>
      </c>
      <c r="D18" s="93">
        <v>95</v>
      </c>
      <c r="E18" s="93">
        <v>162</v>
      </c>
      <c r="F18" s="96">
        <f>Table_1[[#This Row],[Column5]]+Table_1[[#This Row],[Column4]]+Table_1[[#This Row],[Column3]]</f>
        <v>366</v>
      </c>
      <c r="G18" s="93">
        <v>355</v>
      </c>
    </row>
    <row r="19" spans="1:7" ht="13.5" customHeight="1" x14ac:dyDescent="0.2">
      <c r="A19" s="90"/>
      <c r="B19" s="91" t="s">
        <v>17</v>
      </c>
      <c r="C19" s="91">
        <f>SUBTOTAL(109,C7:C18)</f>
        <v>1288</v>
      </c>
      <c r="D19" s="91">
        <f t="shared" ref="D19:F19" si="0">SUBTOTAL(109,D7:D18)</f>
        <v>1243</v>
      </c>
      <c r="E19" s="91">
        <f t="shared" si="0"/>
        <v>1628</v>
      </c>
      <c r="F19" s="91">
        <f t="shared" si="0"/>
        <v>4159</v>
      </c>
      <c r="G19" s="91">
        <f>SUBTOTAL(109,G7:G18)</f>
        <v>6696</v>
      </c>
    </row>
    <row r="20" spans="1:7" ht="13.5" customHeight="1" x14ac:dyDescent="0.2">
      <c r="A20" s="88">
        <v>13</v>
      </c>
      <c r="B20" s="89" t="s">
        <v>18</v>
      </c>
      <c r="C20" s="89">
        <v>56</v>
      </c>
      <c r="D20" s="89">
        <v>79</v>
      </c>
      <c r="E20" s="89">
        <v>131</v>
      </c>
      <c r="F20" s="96">
        <f>Table_1[[#This Row],[Column5]]+Table_1[[#This Row],[Column4]]+Table_1[[#This Row],[Column3]]</f>
        <v>266</v>
      </c>
      <c r="G20" s="89">
        <v>327</v>
      </c>
    </row>
    <row r="21" spans="1:7" ht="13.5" customHeight="1" x14ac:dyDescent="0.2">
      <c r="A21" s="88">
        <v>14</v>
      </c>
      <c r="B21" s="89" t="s">
        <v>19</v>
      </c>
      <c r="C21" s="89">
        <v>28</v>
      </c>
      <c r="D21" s="89">
        <v>158</v>
      </c>
      <c r="E21" s="89">
        <v>124</v>
      </c>
      <c r="F21" s="96">
        <f>Table_1[[#This Row],[Column5]]+Table_1[[#This Row],[Column4]]+Table_1[[#This Row],[Column3]]</f>
        <v>310</v>
      </c>
      <c r="G21" s="89">
        <v>21</v>
      </c>
    </row>
    <row r="22" spans="1:7" ht="13.5" customHeight="1" x14ac:dyDescent="0.2">
      <c r="A22" s="88">
        <v>15</v>
      </c>
      <c r="B22" s="89" t="s">
        <v>20</v>
      </c>
      <c r="C22" s="89">
        <v>0</v>
      </c>
      <c r="D22" s="89">
        <v>0</v>
      </c>
      <c r="E22" s="89">
        <v>11</v>
      </c>
      <c r="F22" s="96">
        <f>Table_1[[#This Row],[Column5]]+Table_1[[#This Row],[Column4]]+Table_1[[#This Row],[Column3]]</f>
        <v>11</v>
      </c>
      <c r="G22" s="89">
        <v>6</v>
      </c>
    </row>
    <row r="23" spans="1:7" ht="13.5" customHeight="1" x14ac:dyDescent="0.2">
      <c r="A23" s="88">
        <v>16</v>
      </c>
      <c r="B23" s="89" t="s">
        <v>21</v>
      </c>
      <c r="C23" s="89">
        <v>0</v>
      </c>
      <c r="D23" s="89">
        <v>0</v>
      </c>
      <c r="E23" s="89">
        <v>9</v>
      </c>
      <c r="F23" s="96">
        <f>Table_1[[#This Row],[Column5]]+Table_1[[#This Row],[Column4]]+Table_1[[#This Row],[Column3]]</f>
        <v>9</v>
      </c>
      <c r="G23" s="89">
        <v>10</v>
      </c>
    </row>
    <row r="24" spans="1:7" ht="13.5" customHeight="1" x14ac:dyDescent="0.2">
      <c r="A24" s="88">
        <v>17</v>
      </c>
      <c r="B24" s="89" t="s">
        <v>22</v>
      </c>
      <c r="C24" s="89">
        <v>11</v>
      </c>
      <c r="D24" s="89">
        <v>13</v>
      </c>
      <c r="E24" s="89">
        <v>10</v>
      </c>
      <c r="F24" s="96">
        <f>Table_1[[#This Row],[Column5]]+Table_1[[#This Row],[Column4]]+Table_1[[#This Row],[Column3]]</f>
        <v>34</v>
      </c>
      <c r="G24" s="89">
        <v>32</v>
      </c>
    </row>
    <row r="25" spans="1:7" ht="13.5" customHeight="1" x14ac:dyDescent="0.2">
      <c r="A25" s="88">
        <v>18</v>
      </c>
      <c r="B25" s="89" t="s">
        <v>23</v>
      </c>
      <c r="C25" s="89">
        <v>0</v>
      </c>
      <c r="D25" s="89">
        <v>0</v>
      </c>
      <c r="E25" s="89">
        <v>1</v>
      </c>
      <c r="F25" s="96">
        <f>Table_1[[#This Row],[Column5]]+Table_1[[#This Row],[Column4]]+Table_1[[#This Row],[Column3]]</f>
        <v>1</v>
      </c>
      <c r="G25" s="89">
        <v>1</v>
      </c>
    </row>
    <row r="26" spans="1:7" ht="13.5" customHeight="1" x14ac:dyDescent="0.2">
      <c r="A26" s="88">
        <v>19</v>
      </c>
      <c r="B26" s="89" t="s">
        <v>24</v>
      </c>
      <c r="C26" s="89">
        <v>1</v>
      </c>
      <c r="D26" s="89">
        <v>2</v>
      </c>
      <c r="E26" s="89">
        <v>15</v>
      </c>
      <c r="F26" s="96">
        <f>Table_1[[#This Row],[Column5]]+Table_1[[#This Row],[Column4]]+Table_1[[#This Row],[Column3]]</f>
        <v>18</v>
      </c>
      <c r="G26" s="89">
        <v>17</v>
      </c>
    </row>
    <row r="27" spans="1:7" ht="13.5" customHeight="1" x14ac:dyDescent="0.2">
      <c r="A27" s="88">
        <v>20</v>
      </c>
      <c r="B27" s="89" t="s">
        <v>25</v>
      </c>
      <c r="C27" s="89">
        <v>24</v>
      </c>
      <c r="D27" s="89">
        <v>197</v>
      </c>
      <c r="E27" s="89">
        <v>214</v>
      </c>
      <c r="F27" s="96">
        <f>Table_1[[#This Row],[Column5]]+Table_1[[#This Row],[Column4]]+Table_1[[#This Row],[Column3]]</f>
        <v>435</v>
      </c>
      <c r="G27" s="89">
        <v>471</v>
      </c>
    </row>
    <row r="28" spans="1:7" ht="13.5" customHeight="1" x14ac:dyDescent="0.2">
      <c r="A28" s="88">
        <v>21</v>
      </c>
      <c r="B28" s="89" t="s">
        <v>26</v>
      </c>
      <c r="C28" s="89">
        <v>90</v>
      </c>
      <c r="D28" s="89">
        <v>99</v>
      </c>
      <c r="E28" s="89">
        <v>142</v>
      </c>
      <c r="F28" s="96">
        <f>Table_1[[#This Row],[Column5]]+Table_1[[#This Row],[Column4]]+Table_1[[#This Row],[Column3]]</f>
        <v>331</v>
      </c>
      <c r="G28" s="89">
        <v>421</v>
      </c>
    </row>
    <row r="29" spans="1:7" ht="13.5" customHeight="1" x14ac:dyDescent="0.2">
      <c r="A29" s="88">
        <v>22</v>
      </c>
      <c r="B29" s="89" t="s">
        <v>27</v>
      </c>
      <c r="C29" s="89">
        <v>21</v>
      </c>
      <c r="D29" s="89">
        <v>45</v>
      </c>
      <c r="E29" s="89">
        <v>56</v>
      </c>
      <c r="F29" s="96">
        <f>Table_1[[#This Row],[Column5]]+Table_1[[#This Row],[Column4]]+Table_1[[#This Row],[Column3]]</f>
        <v>122</v>
      </c>
      <c r="G29" s="89">
        <v>171</v>
      </c>
    </row>
    <row r="30" spans="1:7" ht="13.5" customHeight="1" x14ac:dyDescent="0.2">
      <c r="A30" s="88">
        <v>23</v>
      </c>
      <c r="B30" s="274" t="s">
        <v>28</v>
      </c>
      <c r="C30" s="274">
        <v>18</v>
      </c>
      <c r="D30" s="274">
        <v>27</v>
      </c>
      <c r="E30" s="274">
        <v>61</v>
      </c>
      <c r="F30" s="306">
        <f>Table_1[[#This Row],[Column5]]+Table_1[[#This Row],[Column4]]+Table_1[[#This Row],[Column3]]</f>
        <v>106</v>
      </c>
      <c r="G30" s="274">
        <v>36</v>
      </c>
    </row>
    <row r="31" spans="1:7" ht="13.5" customHeight="1" x14ac:dyDescent="0.2">
      <c r="A31" s="88">
        <v>24</v>
      </c>
      <c r="B31" s="274" t="s">
        <v>29</v>
      </c>
      <c r="C31" s="274">
        <v>33</v>
      </c>
      <c r="D31" s="274">
        <v>33</v>
      </c>
      <c r="E31" s="274">
        <v>67</v>
      </c>
      <c r="F31" s="306">
        <f>Table_1[[#This Row],[Column5]]+Table_1[[#This Row],[Column4]]+Table_1[[#This Row],[Column3]]</f>
        <v>133</v>
      </c>
      <c r="G31" s="274">
        <v>86</v>
      </c>
    </row>
    <row r="32" spans="1:7" ht="13.5" customHeight="1" x14ac:dyDescent="0.2">
      <c r="A32" s="88">
        <v>25</v>
      </c>
      <c r="B32" s="274" t="s">
        <v>30</v>
      </c>
      <c r="C32" s="274">
        <v>0</v>
      </c>
      <c r="D32" s="274">
        <v>0</v>
      </c>
      <c r="E32" s="274">
        <v>2</v>
      </c>
      <c r="F32" s="306">
        <f>Table_1[[#This Row],[Column5]]+Table_1[[#This Row],[Column4]]+Table_1[[#This Row],[Column3]]</f>
        <v>2</v>
      </c>
      <c r="G32" s="274">
        <v>1</v>
      </c>
    </row>
    <row r="33" spans="1:7" ht="13.5" customHeight="1" x14ac:dyDescent="0.2">
      <c r="A33" s="88">
        <v>26</v>
      </c>
      <c r="B33" s="274" t="s">
        <v>31</v>
      </c>
      <c r="C33" s="274">
        <v>0</v>
      </c>
      <c r="D33" s="274">
        <v>0</v>
      </c>
      <c r="E33" s="274">
        <v>7</v>
      </c>
      <c r="F33" s="306">
        <f>Table_1[[#This Row],[Column5]]+Table_1[[#This Row],[Column4]]+Table_1[[#This Row],[Column3]]</f>
        <v>7</v>
      </c>
      <c r="G33" s="274">
        <v>6</v>
      </c>
    </row>
    <row r="34" spans="1:7" ht="13.5" customHeight="1" x14ac:dyDescent="0.2">
      <c r="A34" s="88">
        <v>27</v>
      </c>
      <c r="B34" s="89" t="s">
        <v>32</v>
      </c>
      <c r="C34" s="89">
        <v>0</v>
      </c>
      <c r="D34" s="89">
        <v>0</v>
      </c>
      <c r="E34" s="89">
        <v>4</v>
      </c>
      <c r="F34" s="96">
        <f>Table_1[[#This Row],[Column5]]+Table_1[[#This Row],[Column4]]+Table_1[[#This Row],[Column3]]</f>
        <v>4</v>
      </c>
      <c r="G34" s="89">
        <v>4</v>
      </c>
    </row>
    <row r="35" spans="1:7" ht="13.5" customHeight="1" x14ac:dyDescent="0.2">
      <c r="A35" s="88">
        <v>28</v>
      </c>
      <c r="B35" s="89" t="s">
        <v>33</v>
      </c>
      <c r="C35" s="89">
        <v>13</v>
      </c>
      <c r="D35" s="89">
        <v>10</v>
      </c>
      <c r="E35" s="89">
        <v>50</v>
      </c>
      <c r="F35" s="96">
        <f>Table_1[[#This Row],[Column5]]+Table_1[[#This Row],[Column4]]+Table_1[[#This Row],[Column3]]</f>
        <v>73</v>
      </c>
      <c r="G35" s="89">
        <v>69</v>
      </c>
    </row>
    <row r="36" spans="1:7" ht="13.5" customHeight="1" x14ac:dyDescent="0.2">
      <c r="A36" s="88">
        <v>29</v>
      </c>
      <c r="B36" s="89" t="s">
        <v>34</v>
      </c>
      <c r="C36" s="89">
        <v>0</v>
      </c>
      <c r="D36" s="89">
        <v>0</v>
      </c>
      <c r="E36" s="89">
        <v>3</v>
      </c>
      <c r="F36" s="96">
        <f>Table_1[[#This Row],[Column5]]+Table_1[[#This Row],[Column4]]+Table_1[[#This Row],[Column3]]</f>
        <v>3</v>
      </c>
      <c r="G36" s="89">
        <v>3</v>
      </c>
    </row>
    <row r="37" spans="1:7" ht="13.5" customHeight="1" x14ac:dyDescent="0.2">
      <c r="A37" s="88">
        <v>30</v>
      </c>
      <c r="B37" s="89" t="s">
        <v>35</v>
      </c>
      <c r="C37" s="89">
        <v>4</v>
      </c>
      <c r="D37" s="89">
        <v>6</v>
      </c>
      <c r="E37" s="89">
        <v>9</v>
      </c>
      <c r="F37" s="96">
        <f>Table_1[[#This Row],[Column5]]+Table_1[[#This Row],[Column4]]+Table_1[[#This Row],[Column3]]</f>
        <v>19</v>
      </c>
      <c r="G37" s="89">
        <v>13</v>
      </c>
    </row>
    <row r="38" spans="1:7" ht="13.5" customHeight="1" x14ac:dyDescent="0.2">
      <c r="A38" s="88">
        <v>31</v>
      </c>
      <c r="B38" s="89" t="s">
        <v>998</v>
      </c>
      <c r="C38" s="89">
        <v>0</v>
      </c>
      <c r="D38" s="89">
        <v>0</v>
      </c>
      <c r="E38" s="89">
        <v>4</v>
      </c>
      <c r="F38" s="96">
        <f>Table_1[[#This Row],[Column5]]+Table_1[[#This Row],[Column4]]+Table_1[[#This Row],[Column3]]</f>
        <v>4</v>
      </c>
      <c r="G38" s="89">
        <v>5</v>
      </c>
    </row>
    <row r="39" spans="1:7" ht="13.5" customHeight="1" x14ac:dyDescent="0.2">
      <c r="A39" s="88">
        <v>32</v>
      </c>
      <c r="B39" s="89" t="s">
        <v>38</v>
      </c>
      <c r="C39" s="89">
        <v>0</v>
      </c>
      <c r="D39" s="89">
        <v>1</v>
      </c>
      <c r="E39" s="89">
        <v>2</v>
      </c>
      <c r="F39" s="96">
        <f>Table_1[[#This Row],[Column5]]+Table_1[[#This Row],[Column4]]+Table_1[[#This Row],[Column3]]</f>
        <v>3</v>
      </c>
      <c r="G39" s="89">
        <v>3</v>
      </c>
    </row>
    <row r="40" spans="1:7" ht="13.5" customHeight="1" x14ac:dyDescent="0.2">
      <c r="A40" s="88">
        <v>33</v>
      </c>
      <c r="B40" s="89" t="s">
        <v>39</v>
      </c>
      <c r="C40" s="89">
        <v>9</v>
      </c>
      <c r="D40" s="89">
        <v>21</v>
      </c>
      <c r="E40" s="89">
        <v>35</v>
      </c>
      <c r="F40" s="96">
        <f>Table_1[[#This Row],[Column5]]+Table_1[[#This Row],[Column4]]+Table_1[[#This Row],[Column3]]</f>
        <v>65</v>
      </c>
      <c r="G40" s="89">
        <v>60</v>
      </c>
    </row>
    <row r="41" spans="1:7" ht="13.5" customHeight="1" x14ac:dyDescent="0.2">
      <c r="A41" s="90"/>
      <c r="B41" s="91" t="s">
        <v>40</v>
      </c>
      <c r="C41" s="91">
        <f>SUBTOTAL(109,C20:C40)</f>
        <v>308</v>
      </c>
      <c r="D41" s="91">
        <f>SUBTOTAL(109,D20:D40)</f>
        <v>691</v>
      </c>
      <c r="E41" s="91">
        <f>SUBTOTAL(109,E20:E40)</f>
        <v>957</v>
      </c>
      <c r="F41" s="91">
        <f>SUBTOTAL(109,F20:F40)</f>
        <v>1956</v>
      </c>
      <c r="G41" s="91">
        <f>SUBTOTAL(109,G20:G40)</f>
        <v>1763</v>
      </c>
    </row>
    <row r="42" spans="1:7" ht="13.5" customHeight="1" x14ac:dyDescent="0.2">
      <c r="A42" s="90"/>
      <c r="B42" s="97" t="s">
        <v>41</v>
      </c>
      <c r="C42" s="91">
        <f>C41+C19</f>
        <v>1596</v>
      </c>
      <c r="D42" s="91">
        <f>D41+D19</f>
        <v>1934</v>
      </c>
      <c r="E42" s="91">
        <f>E41+E19</f>
        <v>2585</v>
      </c>
      <c r="F42" s="91">
        <f>F41+F19</f>
        <v>6115</v>
      </c>
      <c r="G42" s="91">
        <f>G41+G19</f>
        <v>8459</v>
      </c>
    </row>
    <row r="43" spans="1:7" ht="13.5" customHeight="1" x14ac:dyDescent="0.2">
      <c r="A43" s="88">
        <v>34</v>
      </c>
      <c r="B43" s="89" t="s">
        <v>43</v>
      </c>
      <c r="C43" s="89">
        <v>854</v>
      </c>
      <c r="D43" s="89">
        <v>318</v>
      </c>
      <c r="E43" s="89">
        <v>148</v>
      </c>
      <c r="F43" s="96">
        <f>Table_1[[#This Row],[Column5]]+Table_1[[#This Row],[Column4]]+Table_1[[#This Row],[Column3]]</f>
        <v>1320</v>
      </c>
      <c r="G43" s="89">
        <v>0</v>
      </c>
    </row>
    <row r="44" spans="1:7" ht="13.5" customHeight="1" x14ac:dyDescent="0.2">
      <c r="A44" s="90"/>
      <c r="B44" s="91" t="s">
        <v>44</v>
      </c>
      <c r="C44" s="91">
        <f>C43</f>
        <v>854</v>
      </c>
      <c r="D44" s="91">
        <f t="shared" ref="D44:G44" si="1">D43</f>
        <v>318</v>
      </c>
      <c r="E44" s="91">
        <f t="shared" si="1"/>
        <v>148</v>
      </c>
      <c r="F44" s="91">
        <f t="shared" si="1"/>
        <v>1320</v>
      </c>
      <c r="G44" s="91">
        <f t="shared" si="1"/>
        <v>0</v>
      </c>
    </row>
    <row r="45" spans="1:7" ht="13.5" customHeight="1" x14ac:dyDescent="0.2">
      <c r="A45" s="88">
        <v>35</v>
      </c>
      <c r="B45" s="89" t="s">
        <v>45</v>
      </c>
      <c r="C45" s="89">
        <v>360</v>
      </c>
      <c r="D45" s="89">
        <v>283</v>
      </c>
      <c r="E45" s="89">
        <v>247</v>
      </c>
      <c r="F45" s="96">
        <f>Table_1[[#This Row],[Column5]]+Table_1[[#This Row],[Column4]]+Table_1[[#This Row],[Column3]]</f>
        <v>890</v>
      </c>
      <c r="G45" s="89">
        <v>45</v>
      </c>
    </row>
    <row r="46" spans="1:7" ht="13.5" customHeight="1" x14ac:dyDescent="0.2">
      <c r="A46" s="90"/>
      <c r="B46" s="91" t="s">
        <v>46</v>
      </c>
      <c r="C46" s="91">
        <f>C45</f>
        <v>360</v>
      </c>
      <c r="D46" s="91">
        <f>D45</f>
        <v>283</v>
      </c>
      <c r="E46" s="91">
        <f>E45</f>
        <v>247</v>
      </c>
      <c r="F46" s="91">
        <f>F45</f>
        <v>890</v>
      </c>
      <c r="G46" s="91">
        <f>G45</f>
        <v>45</v>
      </c>
    </row>
    <row r="47" spans="1:7" ht="13.5" customHeight="1" x14ac:dyDescent="0.2">
      <c r="A47" s="88">
        <v>36</v>
      </c>
      <c r="B47" s="89" t="s">
        <v>47</v>
      </c>
      <c r="C47" s="89">
        <v>24</v>
      </c>
      <c r="D47" s="89">
        <v>93</v>
      </c>
      <c r="E47" s="89">
        <v>77</v>
      </c>
      <c r="F47" s="96">
        <f>Table_1[[#This Row],[Column5]]+Table_1[[#This Row],[Column4]]+Table_1[[#This Row],[Column3]]</f>
        <v>194</v>
      </c>
      <c r="G47" s="89">
        <v>58</v>
      </c>
    </row>
    <row r="48" spans="1:7" ht="13.5" customHeight="1" x14ac:dyDescent="0.2">
      <c r="A48" s="88">
        <v>37</v>
      </c>
      <c r="B48" s="89" t="s">
        <v>48</v>
      </c>
      <c r="C48" s="89">
        <v>5</v>
      </c>
      <c r="D48" s="89">
        <v>16</v>
      </c>
      <c r="E48" s="89">
        <v>36</v>
      </c>
      <c r="F48" s="96">
        <f>Table_1[[#This Row],[Column5]]+Table_1[[#This Row],[Column4]]+Table_1[[#This Row],[Column3]]</f>
        <v>57</v>
      </c>
      <c r="G48" s="89">
        <v>21</v>
      </c>
    </row>
    <row r="49" spans="1:7" ht="13.5" customHeight="1" x14ac:dyDescent="0.2">
      <c r="A49" s="88">
        <v>38</v>
      </c>
      <c r="B49" s="89" t="s">
        <v>49</v>
      </c>
      <c r="C49" s="89">
        <v>2</v>
      </c>
      <c r="D49" s="89">
        <v>46</v>
      </c>
      <c r="E49" s="89">
        <v>21</v>
      </c>
      <c r="F49" s="96">
        <f>Table_1[[#This Row],[Column5]]+Table_1[[#This Row],[Column4]]+Table_1[[#This Row],[Column3]]</f>
        <v>69</v>
      </c>
      <c r="G49" s="89">
        <v>47</v>
      </c>
    </row>
    <row r="50" spans="1:7" ht="13.5" customHeight="1" x14ac:dyDescent="0.2">
      <c r="A50" s="88">
        <v>39</v>
      </c>
      <c r="B50" s="89" t="s">
        <v>51</v>
      </c>
      <c r="C50" s="89">
        <v>11</v>
      </c>
      <c r="D50" s="89">
        <v>6</v>
      </c>
      <c r="E50" s="89">
        <v>28</v>
      </c>
      <c r="F50" s="96">
        <f>Table_1[[#This Row],[Column5]]+Table_1[[#This Row],[Column4]]+Table_1[[#This Row],[Column3]]</f>
        <v>45</v>
      </c>
      <c r="G50" s="89">
        <v>3</v>
      </c>
    </row>
    <row r="51" spans="1:7" ht="13.5" customHeight="1" x14ac:dyDescent="0.2">
      <c r="A51" s="88">
        <v>40</v>
      </c>
      <c r="B51" s="89" t="s">
        <v>1007</v>
      </c>
      <c r="C51" s="89">
        <v>0</v>
      </c>
      <c r="D51" s="89">
        <v>1</v>
      </c>
      <c r="E51" s="89">
        <v>5</v>
      </c>
      <c r="F51" s="96">
        <f>Table_1[[#This Row],[Column5]]+Table_1[[#This Row],[Column4]]+Table_1[[#This Row],[Column3]]</f>
        <v>6</v>
      </c>
      <c r="G51" s="89">
        <v>0</v>
      </c>
    </row>
    <row r="52" spans="1:7" ht="13.5" customHeight="1" x14ac:dyDescent="0.2">
      <c r="A52" s="88">
        <v>41</v>
      </c>
      <c r="B52" s="89" t="s">
        <v>52</v>
      </c>
      <c r="C52" s="89">
        <v>7</v>
      </c>
      <c r="D52" s="89">
        <v>10</v>
      </c>
      <c r="E52" s="89">
        <v>18</v>
      </c>
      <c r="F52" s="96">
        <f>Table_1[[#This Row],[Column5]]+Table_1[[#This Row],[Column4]]+Table_1[[#This Row],[Column3]]</f>
        <v>35</v>
      </c>
      <c r="G52" s="89">
        <v>0</v>
      </c>
    </row>
    <row r="53" spans="1:7" ht="13.5" customHeight="1" x14ac:dyDescent="0.2">
      <c r="A53" s="88">
        <v>42</v>
      </c>
      <c r="B53" s="89" t="s">
        <v>53</v>
      </c>
      <c r="C53" s="89">
        <v>1</v>
      </c>
      <c r="D53" s="89">
        <v>5</v>
      </c>
      <c r="E53" s="89">
        <v>8</v>
      </c>
      <c r="F53" s="96">
        <f>Table_1[[#This Row],[Column5]]+Table_1[[#This Row],[Column4]]+Table_1[[#This Row],[Column3]]</f>
        <v>14</v>
      </c>
      <c r="G53" s="89">
        <v>13</v>
      </c>
    </row>
    <row r="54" spans="1:7" ht="13.5" customHeight="1" x14ac:dyDescent="0.2">
      <c r="A54" s="88">
        <v>43</v>
      </c>
      <c r="B54" s="89" t="s">
        <v>54</v>
      </c>
      <c r="C54" s="89">
        <v>9</v>
      </c>
      <c r="D54" s="89">
        <v>30</v>
      </c>
      <c r="E54" s="89">
        <v>19</v>
      </c>
      <c r="F54" s="96">
        <f>Table_1[[#This Row],[Column5]]+Table_1[[#This Row],[Column4]]+Table_1[[#This Row],[Column3]]</f>
        <v>58</v>
      </c>
      <c r="G54" s="89">
        <v>11</v>
      </c>
    </row>
    <row r="55" spans="1:7" ht="13.5" customHeight="1" x14ac:dyDescent="0.2">
      <c r="A55" s="90"/>
      <c r="B55" s="91" t="s">
        <v>55</v>
      </c>
      <c r="C55" s="91">
        <f>SUBTOTAL(109,C47:C54)</f>
        <v>59</v>
      </c>
      <c r="D55" s="91">
        <f>SUBTOTAL(109,D47:D54)</f>
        <v>207</v>
      </c>
      <c r="E55" s="91">
        <f>SUBTOTAL(109,E47:E54)</f>
        <v>212</v>
      </c>
      <c r="F55" s="91">
        <f>SUBTOTAL(109,F47:F54)</f>
        <v>478</v>
      </c>
      <c r="G55" s="91">
        <f>SUBTOTAL(109,G47:G54)</f>
        <v>153</v>
      </c>
    </row>
    <row r="56" spans="1:7" ht="13.5" customHeight="1" x14ac:dyDescent="0.2">
      <c r="A56" s="88">
        <v>44</v>
      </c>
      <c r="B56" s="89" t="s">
        <v>56</v>
      </c>
      <c r="C56" s="89">
        <v>0</v>
      </c>
      <c r="D56" s="89">
        <v>14</v>
      </c>
      <c r="E56" s="89">
        <v>28</v>
      </c>
      <c r="F56" s="96">
        <f>Table_1[[#This Row],[Column5]]+Table_1[[#This Row],[Column4]]+Table_1[[#This Row],[Column3]]</f>
        <v>42</v>
      </c>
      <c r="G56" s="89">
        <v>0</v>
      </c>
    </row>
    <row r="57" spans="1:7" ht="13.5" customHeight="1" x14ac:dyDescent="0.2">
      <c r="A57" s="90"/>
      <c r="B57" s="91" t="s">
        <v>57</v>
      </c>
      <c r="C57" s="91">
        <f>C56</f>
        <v>0</v>
      </c>
      <c r="D57" s="91">
        <f>D56</f>
        <v>14</v>
      </c>
      <c r="E57" s="91">
        <f>E56</f>
        <v>28</v>
      </c>
      <c r="F57" s="96">
        <f>Table_1[[#This Row],[Column5]]+Table_1[[#This Row],[Column4]]+Table_1[[#This Row],[Column3]]</f>
        <v>42</v>
      </c>
      <c r="G57" s="91">
        <f>G56</f>
        <v>0</v>
      </c>
    </row>
    <row r="58" spans="1:7" ht="18.75" customHeight="1" x14ac:dyDescent="0.2">
      <c r="A58" s="90"/>
      <c r="B58" s="91" t="s">
        <v>5</v>
      </c>
      <c r="C58" s="91">
        <f>C57+C55+C46+C44+C42</f>
        <v>2869</v>
      </c>
      <c r="D58" s="91">
        <f>D57+D55+D46+D44+D42</f>
        <v>2756</v>
      </c>
      <c r="E58" s="91">
        <f>E57+E55+E46+E44+E42</f>
        <v>3220</v>
      </c>
      <c r="F58" s="91">
        <f>F57+F55+F46+F44+F42</f>
        <v>8845</v>
      </c>
      <c r="G58" s="91">
        <f>G57+G55+G46+G44+G42</f>
        <v>8657</v>
      </c>
    </row>
    <row r="59" spans="1:7" ht="18.75" customHeight="1" x14ac:dyDescent="0.2">
      <c r="A59" s="404"/>
      <c r="B59" s="102"/>
      <c r="C59" s="405"/>
      <c r="D59" s="406" t="s">
        <v>1091</v>
      </c>
      <c r="E59" s="405"/>
      <c r="F59" s="407"/>
      <c r="G59" s="405"/>
    </row>
    <row r="60" spans="1:7" ht="18.75" customHeight="1" x14ac:dyDescent="0.2">
      <c r="A60" s="103"/>
      <c r="B60" s="103"/>
      <c r="C60" s="104"/>
      <c r="D60" s="104"/>
      <c r="E60" s="104"/>
      <c r="F60" s="105"/>
      <c r="G60" s="104"/>
    </row>
    <row r="61" spans="1:7" ht="18.75" customHeight="1" x14ac:dyDescent="0.2">
      <c r="A61" s="103"/>
      <c r="B61" s="103"/>
      <c r="C61" s="104"/>
      <c r="D61" s="104"/>
      <c r="E61" s="104"/>
      <c r="F61" s="105"/>
      <c r="G61" s="104"/>
    </row>
    <row r="62" spans="1:7" ht="18.75" customHeight="1" x14ac:dyDescent="0.2">
      <c r="A62" s="103"/>
      <c r="B62" s="103"/>
      <c r="C62" s="104"/>
      <c r="D62" s="104"/>
      <c r="E62" s="104"/>
      <c r="F62" s="105"/>
      <c r="G62" s="104"/>
    </row>
    <row r="63" spans="1:7" ht="18.75" customHeight="1" x14ac:dyDescent="0.2">
      <c r="A63" s="103"/>
      <c r="B63" s="103"/>
      <c r="C63" s="104"/>
      <c r="D63" s="104"/>
      <c r="E63" s="104"/>
      <c r="F63" s="105"/>
      <c r="G63" s="104"/>
    </row>
    <row r="64" spans="1:7" ht="18.75" customHeight="1" x14ac:dyDescent="0.2">
      <c r="A64" s="103"/>
      <c r="B64" s="103"/>
      <c r="C64" s="104"/>
      <c r="D64" s="104"/>
      <c r="E64" s="104"/>
      <c r="F64" s="105"/>
      <c r="G64" s="104"/>
    </row>
    <row r="65" spans="1:7" ht="18.75" customHeight="1" x14ac:dyDescent="0.2">
      <c r="A65" s="103"/>
      <c r="B65" s="103"/>
      <c r="C65" s="104"/>
      <c r="D65" s="104"/>
      <c r="E65" s="104"/>
      <c r="F65" s="105"/>
      <c r="G65" s="104"/>
    </row>
    <row r="66" spans="1:7" ht="18.75" customHeight="1" x14ac:dyDescent="0.2">
      <c r="A66" s="103"/>
      <c r="B66" s="103"/>
      <c r="C66" s="104"/>
      <c r="D66" s="104"/>
      <c r="E66" s="104"/>
      <c r="F66" s="105"/>
      <c r="G66" s="104"/>
    </row>
    <row r="67" spans="1:7" ht="18.75" customHeight="1" x14ac:dyDescent="0.2">
      <c r="A67" s="103"/>
      <c r="B67" s="103"/>
      <c r="C67" s="104"/>
      <c r="D67" s="104"/>
      <c r="E67" s="104"/>
      <c r="F67" s="105"/>
      <c r="G67" s="104"/>
    </row>
    <row r="68" spans="1:7" ht="18.75" customHeight="1" x14ac:dyDescent="0.2">
      <c r="A68" s="103"/>
      <c r="B68" s="103"/>
      <c r="C68" s="104"/>
      <c r="D68" s="104"/>
      <c r="E68" s="104"/>
      <c r="F68" s="105"/>
      <c r="G68" s="104"/>
    </row>
    <row r="69" spans="1:7" ht="18.75" customHeight="1" x14ac:dyDescent="0.2">
      <c r="A69" s="103"/>
      <c r="B69" s="103"/>
      <c r="C69" s="104"/>
      <c r="D69" s="104"/>
      <c r="E69" s="104"/>
      <c r="F69" s="105"/>
      <c r="G69" s="104"/>
    </row>
    <row r="70" spans="1:7" ht="18.75" customHeight="1" x14ac:dyDescent="0.2">
      <c r="A70" s="103"/>
      <c r="B70" s="103"/>
      <c r="C70" s="104"/>
      <c r="D70" s="104"/>
      <c r="E70" s="104"/>
      <c r="F70" s="105"/>
      <c r="G70" s="104"/>
    </row>
    <row r="71" spans="1:7" ht="18.75" customHeight="1" x14ac:dyDescent="0.2">
      <c r="A71" s="103"/>
      <c r="B71" s="103"/>
      <c r="C71" s="104"/>
      <c r="D71" s="104"/>
      <c r="E71" s="104"/>
      <c r="F71" s="105"/>
      <c r="G71" s="104"/>
    </row>
    <row r="72" spans="1:7" ht="18.75" customHeight="1" x14ac:dyDescent="0.2">
      <c r="A72" s="103"/>
      <c r="B72" s="103"/>
      <c r="C72" s="104"/>
      <c r="D72" s="104"/>
      <c r="E72" s="104"/>
      <c r="F72" s="105"/>
      <c r="G72" s="104"/>
    </row>
    <row r="73" spans="1:7" ht="18.75" customHeight="1" x14ac:dyDescent="0.2">
      <c r="A73" s="103"/>
      <c r="B73" s="103"/>
      <c r="C73" s="104"/>
      <c r="D73" s="104"/>
      <c r="E73" s="104"/>
      <c r="F73" s="105"/>
      <c r="G73" s="104"/>
    </row>
    <row r="74" spans="1:7" ht="18.75" customHeight="1" x14ac:dyDescent="0.2">
      <c r="A74" s="103"/>
      <c r="B74" s="103"/>
      <c r="C74" s="104"/>
      <c r="D74" s="104"/>
      <c r="E74" s="104"/>
      <c r="F74" s="105"/>
      <c r="G74" s="104"/>
    </row>
    <row r="75" spans="1:7" ht="15" customHeight="1" x14ac:dyDescent="0.2">
      <c r="A75" s="103"/>
      <c r="B75" s="103"/>
      <c r="C75" s="104"/>
      <c r="D75" s="104"/>
      <c r="E75" s="104"/>
      <c r="F75" s="105"/>
      <c r="G75" s="104"/>
    </row>
  </sheetData>
  <mergeCells count="2">
    <mergeCell ref="A1:G1"/>
    <mergeCell ref="A2:G2"/>
  </mergeCells>
  <phoneticPr fontId="33" type="noConversion"/>
  <printOptions horizontalCentered="1"/>
  <pageMargins left="0.25" right="0.25" top="0.25" bottom="0.25" header="0" footer="0"/>
  <pageSetup scale="87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0"/>
  <sheetViews>
    <sheetView view="pageBreakPreview" zoomScaleNormal="100" zoomScaleSheetLayoutView="100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I66" sqref="I66"/>
    </sheetView>
  </sheetViews>
  <sheetFormatPr defaultColWidth="14.28515625" defaultRowHeight="15" customHeight="1" x14ac:dyDescent="0.2"/>
  <cols>
    <col min="1" max="1" width="4.42578125" style="409" customWidth="1"/>
    <col min="2" max="2" width="24.5703125" style="409" customWidth="1"/>
    <col min="3" max="4" width="11.85546875" style="409" customWidth="1"/>
    <col min="5" max="5" width="10.85546875" style="409" customWidth="1"/>
    <col min="6" max="6" width="12" style="409" customWidth="1"/>
    <col min="7" max="7" width="8.85546875" style="409" customWidth="1"/>
    <col min="8" max="8" width="10.5703125" style="409" customWidth="1"/>
    <col min="9" max="9" width="10.85546875" style="409" customWidth="1"/>
    <col min="10" max="10" width="10.5703125" style="409" customWidth="1"/>
    <col min="11" max="11" width="11.42578125" style="409" customWidth="1"/>
    <col min="12" max="12" width="8.140625" style="409" customWidth="1"/>
    <col min="13" max="16384" width="14.28515625" style="409"/>
  </cols>
  <sheetData>
    <row r="1" spans="1:14" ht="15" customHeight="1" x14ac:dyDescent="0.2">
      <c r="A1" s="458" t="s">
        <v>1058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</row>
    <row r="2" spans="1:14" ht="15" customHeight="1" x14ac:dyDescent="0.2">
      <c r="A2" s="84"/>
      <c r="B2" s="86" t="s">
        <v>73</v>
      </c>
      <c r="C2" s="135"/>
      <c r="D2" s="135"/>
      <c r="E2" s="134"/>
      <c r="F2" s="134"/>
      <c r="G2" s="134"/>
      <c r="H2" s="134"/>
      <c r="I2" s="135" t="s">
        <v>116</v>
      </c>
      <c r="J2" s="134"/>
      <c r="K2" s="134"/>
      <c r="L2" s="134"/>
    </row>
    <row r="3" spans="1:14" ht="15" customHeight="1" x14ac:dyDescent="0.2">
      <c r="A3" s="494" t="s">
        <v>0</v>
      </c>
      <c r="B3" s="494" t="s">
        <v>76</v>
      </c>
      <c r="C3" s="495" t="s">
        <v>117</v>
      </c>
      <c r="D3" s="496"/>
      <c r="E3" s="496"/>
      <c r="F3" s="490"/>
      <c r="G3" s="491" t="s">
        <v>118</v>
      </c>
      <c r="H3" s="489" t="s">
        <v>119</v>
      </c>
      <c r="I3" s="496"/>
      <c r="J3" s="496"/>
      <c r="K3" s="490"/>
      <c r="L3" s="491" t="s">
        <v>118</v>
      </c>
    </row>
    <row r="4" spans="1:14" ht="24.75" customHeight="1" x14ac:dyDescent="0.2">
      <c r="A4" s="492"/>
      <c r="B4" s="492"/>
      <c r="C4" s="489" t="s">
        <v>120</v>
      </c>
      <c r="D4" s="490"/>
      <c r="E4" s="489" t="s">
        <v>121</v>
      </c>
      <c r="F4" s="490"/>
      <c r="G4" s="492"/>
      <c r="H4" s="489" t="s">
        <v>120</v>
      </c>
      <c r="I4" s="490"/>
      <c r="J4" s="489" t="s">
        <v>121</v>
      </c>
      <c r="K4" s="490"/>
      <c r="L4" s="492"/>
    </row>
    <row r="5" spans="1:14" ht="15" customHeight="1" x14ac:dyDescent="0.2">
      <c r="A5" s="493"/>
      <c r="B5" s="493"/>
      <c r="C5" s="146" t="s">
        <v>122</v>
      </c>
      <c r="D5" s="146" t="s">
        <v>123</v>
      </c>
      <c r="E5" s="146" t="s">
        <v>122</v>
      </c>
      <c r="F5" s="146" t="s">
        <v>123</v>
      </c>
      <c r="G5" s="493"/>
      <c r="H5" s="146" t="s">
        <v>122</v>
      </c>
      <c r="I5" s="146" t="s">
        <v>123</v>
      </c>
      <c r="J5" s="146" t="s">
        <v>122</v>
      </c>
      <c r="K5" s="146" t="s">
        <v>123</v>
      </c>
      <c r="L5" s="493"/>
    </row>
    <row r="6" spans="1:14" ht="13.5" customHeight="1" x14ac:dyDescent="0.25">
      <c r="A6" s="147">
        <v>1</v>
      </c>
      <c r="B6" s="116" t="s">
        <v>6</v>
      </c>
      <c r="C6" s="317">
        <v>120340</v>
      </c>
      <c r="D6" s="326">
        <v>279288</v>
      </c>
      <c r="E6" s="117">
        <v>84551</v>
      </c>
      <c r="F6" s="117">
        <v>226419.15000000005</v>
      </c>
      <c r="G6" s="254">
        <f t="shared" ref="G6:G39" si="0">F6*100/D6</f>
        <v>81.070131906848857</v>
      </c>
      <c r="H6" s="317">
        <v>77799</v>
      </c>
      <c r="I6" s="326">
        <v>197008</v>
      </c>
      <c r="J6" s="117">
        <v>62705</v>
      </c>
      <c r="K6" s="117">
        <v>169501.47999999998</v>
      </c>
      <c r="L6" s="255">
        <f t="shared" ref="L6:L55" si="1">K6*100/I6</f>
        <v>86.037866482579389</v>
      </c>
    </row>
    <row r="7" spans="1:14" ht="13.5" customHeight="1" x14ac:dyDescent="0.25">
      <c r="A7" s="147">
        <v>2</v>
      </c>
      <c r="B7" s="116" t="s">
        <v>7</v>
      </c>
      <c r="C7" s="317">
        <v>530473</v>
      </c>
      <c r="D7" s="326">
        <v>1212422</v>
      </c>
      <c r="E7" s="117">
        <v>424213</v>
      </c>
      <c r="F7" s="117">
        <v>941720.47999999986</v>
      </c>
      <c r="G7" s="254">
        <f t="shared" si="0"/>
        <v>77.672665128148438</v>
      </c>
      <c r="H7" s="317">
        <v>360104</v>
      </c>
      <c r="I7" s="326">
        <v>783305</v>
      </c>
      <c r="J7" s="117">
        <v>297461</v>
      </c>
      <c r="K7" s="117">
        <v>560725.95999999985</v>
      </c>
      <c r="L7" s="255">
        <f t="shared" si="1"/>
        <v>71.584626677986208</v>
      </c>
    </row>
    <row r="8" spans="1:14" ht="13.5" customHeight="1" x14ac:dyDescent="0.25">
      <c r="A8" s="147">
        <v>3</v>
      </c>
      <c r="B8" s="116" t="s">
        <v>8</v>
      </c>
      <c r="C8" s="317">
        <v>47503</v>
      </c>
      <c r="D8" s="326">
        <v>90279</v>
      </c>
      <c r="E8" s="117">
        <v>27491</v>
      </c>
      <c r="F8" s="117">
        <v>56792.310000000005</v>
      </c>
      <c r="G8" s="254">
        <f t="shared" si="0"/>
        <v>62.907553251586755</v>
      </c>
      <c r="H8" s="317">
        <v>37222</v>
      </c>
      <c r="I8" s="326">
        <v>69168</v>
      </c>
      <c r="J8" s="117">
        <v>15206</v>
      </c>
      <c r="K8" s="117">
        <v>45693.699999999983</v>
      </c>
      <c r="L8" s="255">
        <f t="shared" si="1"/>
        <v>66.061907240342322</v>
      </c>
    </row>
    <row r="9" spans="1:14" ht="13.5" customHeight="1" x14ac:dyDescent="0.25">
      <c r="A9" s="147">
        <v>4</v>
      </c>
      <c r="B9" s="116" t="s">
        <v>9</v>
      </c>
      <c r="C9" s="317">
        <v>126828</v>
      </c>
      <c r="D9" s="326">
        <v>309087</v>
      </c>
      <c r="E9" s="117">
        <v>77361</v>
      </c>
      <c r="F9" s="117">
        <v>229976.94999999995</v>
      </c>
      <c r="G9" s="254">
        <f t="shared" si="0"/>
        <v>74.405248360493957</v>
      </c>
      <c r="H9" s="317">
        <v>102061</v>
      </c>
      <c r="I9" s="326">
        <v>279906</v>
      </c>
      <c r="J9" s="117">
        <v>74048</v>
      </c>
      <c r="K9" s="117">
        <v>223561.34</v>
      </c>
      <c r="L9" s="255">
        <f t="shared" si="1"/>
        <v>79.870149264395906</v>
      </c>
    </row>
    <row r="10" spans="1:14" ht="13.5" customHeight="1" x14ac:dyDescent="0.25">
      <c r="A10" s="147">
        <v>5</v>
      </c>
      <c r="B10" s="116" t="s">
        <v>10</v>
      </c>
      <c r="C10" s="317">
        <v>673583</v>
      </c>
      <c r="D10" s="326">
        <v>896749</v>
      </c>
      <c r="E10" s="117">
        <v>500754</v>
      </c>
      <c r="F10" s="117">
        <v>656945.11</v>
      </c>
      <c r="G10" s="254">
        <f t="shared" si="0"/>
        <v>73.258527190997711</v>
      </c>
      <c r="H10" s="317">
        <v>318483</v>
      </c>
      <c r="I10" s="326">
        <v>435298</v>
      </c>
      <c r="J10" s="117">
        <v>230330</v>
      </c>
      <c r="K10" s="117">
        <v>280952.99</v>
      </c>
      <c r="L10" s="255">
        <f t="shared" si="1"/>
        <v>64.542678808540359</v>
      </c>
    </row>
    <row r="11" spans="1:14" ht="13.5" customHeight="1" x14ac:dyDescent="0.25">
      <c r="A11" s="147">
        <v>6</v>
      </c>
      <c r="B11" s="116" t="s">
        <v>11</v>
      </c>
      <c r="C11" s="317">
        <v>97966</v>
      </c>
      <c r="D11" s="326">
        <v>167956</v>
      </c>
      <c r="E11" s="117">
        <v>63805</v>
      </c>
      <c r="F11" s="117">
        <v>124684.26999999995</v>
      </c>
      <c r="G11" s="254">
        <f t="shared" si="0"/>
        <v>74.23627021362735</v>
      </c>
      <c r="H11" s="317">
        <v>80041</v>
      </c>
      <c r="I11" s="326">
        <v>150269</v>
      </c>
      <c r="J11" s="117">
        <v>62158</v>
      </c>
      <c r="K11" s="117">
        <v>121968.04999999993</v>
      </c>
      <c r="L11" s="255">
        <f t="shared" si="1"/>
        <v>81.166474788545827</v>
      </c>
    </row>
    <row r="12" spans="1:14" ht="13.5" customHeight="1" x14ac:dyDescent="0.25">
      <c r="A12" s="147">
        <v>7</v>
      </c>
      <c r="B12" s="116" t="s">
        <v>12</v>
      </c>
      <c r="C12" s="317">
        <v>7759</v>
      </c>
      <c r="D12" s="326">
        <v>24071</v>
      </c>
      <c r="E12" s="117">
        <v>6812</v>
      </c>
      <c r="F12" s="285">
        <v>19096.740000000002</v>
      </c>
      <c r="G12" s="375">
        <f t="shared" si="0"/>
        <v>79.335050475676141</v>
      </c>
      <c r="H12" s="376">
        <v>4983</v>
      </c>
      <c r="I12" s="377">
        <v>16676</v>
      </c>
      <c r="J12" s="285">
        <v>4181</v>
      </c>
      <c r="K12" s="285">
        <v>11394.910000000002</v>
      </c>
      <c r="L12" s="286">
        <f t="shared" si="1"/>
        <v>68.331194531062621</v>
      </c>
    </row>
    <row r="13" spans="1:14" ht="13.5" customHeight="1" x14ac:dyDescent="0.25">
      <c r="A13" s="147">
        <v>8</v>
      </c>
      <c r="B13" s="116" t="s">
        <v>967</v>
      </c>
      <c r="C13" s="317">
        <v>1928</v>
      </c>
      <c r="D13" s="326">
        <v>4218</v>
      </c>
      <c r="E13" s="383">
        <v>3745</v>
      </c>
      <c r="F13" s="289">
        <v>11282.220000000001</v>
      </c>
      <c r="G13" s="382">
        <f t="shared" si="0"/>
        <v>267.47795163584635</v>
      </c>
      <c r="H13" s="384">
        <v>1061</v>
      </c>
      <c r="I13" s="385">
        <v>1753</v>
      </c>
      <c r="J13" s="289">
        <v>2310</v>
      </c>
      <c r="K13" s="289">
        <v>4740.91</v>
      </c>
      <c r="L13" s="290">
        <f t="shared" si="1"/>
        <v>270.44552196235026</v>
      </c>
    </row>
    <row r="14" spans="1:14" ht="13.5" customHeight="1" x14ac:dyDescent="0.25">
      <c r="A14" s="147">
        <v>9</v>
      </c>
      <c r="B14" s="116" t="s">
        <v>13</v>
      </c>
      <c r="C14" s="317">
        <v>119088</v>
      </c>
      <c r="D14" s="326">
        <v>515692</v>
      </c>
      <c r="E14" s="117">
        <v>74322</v>
      </c>
      <c r="F14" s="378">
        <v>269093.32</v>
      </c>
      <c r="G14" s="379">
        <f t="shared" si="0"/>
        <v>52.181015024471975</v>
      </c>
      <c r="H14" s="380">
        <v>99059</v>
      </c>
      <c r="I14" s="381">
        <v>484142</v>
      </c>
      <c r="J14" s="378">
        <v>68010</v>
      </c>
      <c r="K14" s="378">
        <v>256352.99000000002</v>
      </c>
      <c r="L14" s="296">
        <f t="shared" si="1"/>
        <v>52.949958896356861</v>
      </c>
      <c r="M14" s="281"/>
      <c r="N14" s="281"/>
    </row>
    <row r="15" spans="1:14" ht="13.5" customHeight="1" x14ac:dyDescent="0.25">
      <c r="A15" s="147">
        <v>10</v>
      </c>
      <c r="B15" s="116" t="s">
        <v>14</v>
      </c>
      <c r="C15" s="317">
        <v>570138</v>
      </c>
      <c r="D15" s="326">
        <v>1283540</v>
      </c>
      <c r="E15" s="117">
        <v>381289</v>
      </c>
      <c r="F15" s="117">
        <v>1013322.9800000003</v>
      </c>
      <c r="G15" s="254">
        <f t="shared" si="0"/>
        <v>78.947518581423282</v>
      </c>
      <c r="H15" s="317">
        <v>474435</v>
      </c>
      <c r="I15" s="326">
        <v>1125714</v>
      </c>
      <c r="J15" s="117">
        <v>314839</v>
      </c>
      <c r="K15" s="117">
        <v>720003.71000000008</v>
      </c>
      <c r="L15" s="255">
        <f t="shared" si="1"/>
        <v>63.959736664907794</v>
      </c>
    </row>
    <row r="16" spans="1:14" ht="13.5" customHeight="1" x14ac:dyDescent="0.25">
      <c r="A16" s="147">
        <v>11</v>
      </c>
      <c r="B16" s="116" t="s">
        <v>15</v>
      </c>
      <c r="C16" s="317">
        <v>29738</v>
      </c>
      <c r="D16" s="326">
        <v>68285</v>
      </c>
      <c r="E16" s="117">
        <v>11124</v>
      </c>
      <c r="F16" s="117">
        <v>28579.710000000017</v>
      </c>
      <c r="G16" s="254">
        <f t="shared" si="0"/>
        <v>41.853569598008377</v>
      </c>
      <c r="H16" s="317">
        <v>20732</v>
      </c>
      <c r="I16" s="326">
        <v>53371</v>
      </c>
      <c r="J16" s="117">
        <v>9489</v>
      </c>
      <c r="K16" s="117">
        <v>22870.889999999996</v>
      </c>
      <c r="L16" s="255">
        <f t="shared" si="1"/>
        <v>42.852654063067952</v>
      </c>
    </row>
    <row r="17" spans="1:12" ht="13.5" customHeight="1" x14ac:dyDescent="0.25">
      <c r="A17" s="147">
        <v>12</v>
      </c>
      <c r="B17" s="116" t="s">
        <v>16</v>
      </c>
      <c r="C17" s="317">
        <v>168718</v>
      </c>
      <c r="D17" s="326">
        <v>389354</v>
      </c>
      <c r="E17" s="117">
        <v>168037</v>
      </c>
      <c r="F17" s="117">
        <v>378271.96</v>
      </c>
      <c r="G17" s="254">
        <f t="shared" si="0"/>
        <v>97.15373670233258</v>
      </c>
      <c r="H17" s="317">
        <v>140724</v>
      </c>
      <c r="I17" s="326">
        <v>360106</v>
      </c>
      <c r="J17" s="117">
        <v>152856</v>
      </c>
      <c r="K17" s="117">
        <v>340617.7800000002</v>
      </c>
      <c r="L17" s="255">
        <f t="shared" si="1"/>
        <v>94.588199030285594</v>
      </c>
    </row>
    <row r="18" spans="1:12" ht="13.5" customHeight="1" x14ac:dyDescent="0.2">
      <c r="A18" s="146"/>
      <c r="B18" s="118" t="s">
        <v>17</v>
      </c>
      <c r="C18" s="319">
        <f>SUM(C6:C17)</f>
        <v>2494062</v>
      </c>
      <c r="D18" s="323">
        <f>SUM(D6:D17)</f>
        <v>5240941</v>
      </c>
      <c r="E18" s="148">
        <f>SUM(E6:E17)</f>
        <v>1823504</v>
      </c>
      <c r="F18" s="148">
        <f>SUM(F6:F17)</f>
        <v>3956185.2000000007</v>
      </c>
      <c r="G18" s="256">
        <f t="shared" si="0"/>
        <v>75.486161740801904</v>
      </c>
      <c r="H18" s="319">
        <f>SUM(H6:H17)</f>
        <v>1716704</v>
      </c>
      <c r="I18" s="323">
        <f>SUM(I6:I17)</f>
        <v>3956716</v>
      </c>
      <c r="J18" s="148">
        <f>SUM(J6:J17)</f>
        <v>1293593</v>
      </c>
      <c r="K18" s="148">
        <f>SUM(K6:K17)</f>
        <v>2758384.71</v>
      </c>
      <c r="L18" s="255">
        <f t="shared" si="1"/>
        <v>69.713992866811765</v>
      </c>
    </row>
    <row r="19" spans="1:12" ht="13.5" customHeight="1" x14ac:dyDescent="0.25">
      <c r="A19" s="147">
        <v>13</v>
      </c>
      <c r="B19" s="116" t="s">
        <v>18</v>
      </c>
      <c r="C19" s="317">
        <v>102924</v>
      </c>
      <c r="D19" s="326">
        <v>309727</v>
      </c>
      <c r="E19" s="117">
        <v>71261</v>
      </c>
      <c r="F19" s="117">
        <v>101469.05999999998</v>
      </c>
      <c r="G19" s="256">
        <f t="shared" si="0"/>
        <v>32.760805483538725</v>
      </c>
      <c r="H19" s="317">
        <v>67727</v>
      </c>
      <c r="I19" s="326">
        <v>242711</v>
      </c>
      <c r="J19" s="117">
        <v>34499</v>
      </c>
      <c r="K19" s="117">
        <v>72210.820000000007</v>
      </c>
      <c r="L19" s="255">
        <f t="shared" si="1"/>
        <v>29.751770624322759</v>
      </c>
    </row>
    <row r="20" spans="1:12" ht="13.5" customHeight="1" x14ac:dyDescent="0.25">
      <c r="A20" s="147">
        <v>14</v>
      </c>
      <c r="B20" s="116" t="s">
        <v>19</v>
      </c>
      <c r="C20" s="317">
        <v>43591</v>
      </c>
      <c r="D20" s="326">
        <v>43728</v>
      </c>
      <c r="E20" s="117">
        <v>57065</v>
      </c>
      <c r="F20" s="117">
        <v>50210.79</v>
      </c>
      <c r="G20" s="256">
        <f t="shared" si="0"/>
        <v>114.8252607025247</v>
      </c>
      <c r="H20" s="317">
        <v>2764</v>
      </c>
      <c r="I20" s="326">
        <v>8099</v>
      </c>
      <c r="J20" s="117">
        <v>307</v>
      </c>
      <c r="K20" s="117">
        <v>4307.4999999999991</v>
      </c>
      <c r="L20" s="255">
        <f t="shared" si="1"/>
        <v>53.185578466477331</v>
      </c>
    </row>
    <row r="21" spans="1:12" ht="13.5" customHeight="1" x14ac:dyDescent="0.25">
      <c r="A21" s="147">
        <v>15</v>
      </c>
      <c r="B21" s="116" t="s">
        <v>20</v>
      </c>
      <c r="C21" s="317">
        <v>2022</v>
      </c>
      <c r="D21" s="326">
        <v>4903</v>
      </c>
      <c r="E21" s="117">
        <v>688</v>
      </c>
      <c r="F21" s="117">
        <v>3761</v>
      </c>
      <c r="G21" s="256">
        <f t="shared" si="0"/>
        <v>76.708137874770543</v>
      </c>
      <c r="H21" s="317">
        <v>0</v>
      </c>
      <c r="I21" s="326">
        <v>0</v>
      </c>
      <c r="J21" s="117">
        <v>2</v>
      </c>
      <c r="K21" s="117">
        <v>2.92</v>
      </c>
      <c r="L21" s="255">
        <v>0</v>
      </c>
    </row>
    <row r="22" spans="1:12" ht="13.5" customHeight="1" x14ac:dyDescent="0.25">
      <c r="A22" s="147">
        <v>16</v>
      </c>
      <c r="B22" s="116" t="s">
        <v>21</v>
      </c>
      <c r="C22" s="317">
        <v>44</v>
      </c>
      <c r="D22" s="326">
        <v>59</v>
      </c>
      <c r="E22" s="117">
        <v>84</v>
      </c>
      <c r="F22" s="117">
        <v>68.14</v>
      </c>
      <c r="G22" s="256">
        <f t="shared" si="0"/>
        <v>115.49152542372882</v>
      </c>
      <c r="H22" s="317">
        <v>40</v>
      </c>
      <c r="I22" s="326">
        <v>55</v>
      </c>
      <c r="J22" s="117">
        <v>84</v>
      </c>
      <c r="K22" s="117">
        <v>68.14</v>
      </c>
      <c r="L22" s="255">
        <f t="shared" si="1"/>
        <v>123.89090909090909</v>
      </c>
    </row>
    <row r="23" spans="1:12" ht="13.5" customHeight="1" x14ac:dyDescent="0.25">
      <c r="A23" s="147">
        <v>17</v>
      </c>
      <c r="B23" s="116" t="s">
        <v>22</v>
      </c>
      <c r="C23" s="317">
        <v>26550</v>
      </c>
      <c r="D23" s="326">
        <v>76985</v>
      </c>
      <c r="E23" s="117">
        <v>18370</v>
      </c>
      <c r="F23" s="117">
        <v>66814.589999999982</v>
      </c>
      <c r="G23" s="256">
        <f t="shared" si="0"/>
        <v>86.789101773072659</v>
      </c>
      <c r="H23" s="317">
        <v>9011</v>
      </c>
      <c r="I23" s="326">
        <v>42651</v>
      </c>
      <c r="J23" s="117">
        <v>10301</v>
      </c>
      <c r="K23" s="117">
        <v>48266.38</v>
      </c>
      <c r="L23" s="255">
        <f t="shared" si="1"/>
        <v>113.16588122201121</v>
      </c>
    </row>
    <row r="24" spans="1:12" ht="13.5" customHeight="1" x14ac:dyDescent="0.25">
      <c r="A24" s="147">
        <v>18</v>
      </c>
      <c r="B24" s="116" t="s">
        <v>23</v>
      </c>
      <c r="C24" s="317">
        <v>16</v>
      </c>
      <c r="D24" s="326">
        <v>166</v>
      </c>
      <c r="E24" s="117">
        <v>4</v>
      </c>
      <c r="F24" s="117">
        <v>38.76</v>
      </c>
      <c r="G24" s="256">
        <f t="shared" si="0"/>
        <v>23.349397590361445</v>
      </c>
      <c r="H24" s="317">
        <v>11</v>
      </c>
      <c r="I24" s="326">
        <v>161</v>
      </c>
      <c r="J24" s="117">
        <v>4</v>
      </c>
      <c r="K24" s="117">
        <v>38.76</v>
      </c>
      <c r="L24" s="255">
        <v>0</v>
      </c>
    </row>
    <row r="25" spans="1:12" ht="13.5" customHeight="1" x14ac:dyDescent="0.25">
      <c r="A25" s="147">
        <v>19</v>
      </c>
      <c r="B25" s="116" t="s">
        <v>24</v>
      </c>
      <c r="C25" s="317">
        <v>12841</v>
      </c>
      <c r="D25" s="326">
        <v>44333</v>
      </c>
      <c r="E25" s="117">
        <v>6793</v>
      </c>
      <c r="F25" s="117">
        <v>29798.059999999998</v>
      </c>
      <c r="G25" s="256">
        <f t="shared" si="0"/>
        <v>67.214174542665731</v>
      </c>
      <c r="H25" s="317">
        <v>10587</v>
      </c>
      <c r="I25" s="326">
        <v>41636</v>
      </c>
      <c r="J25" s="117">
        <v>6688</v>
      </c>
      <c r="K25" s="117">
        <v>29157.999999999996</v>
      </c>
      <c r="L25" s="255">
        <f t="shared" si="1"/>
        <v>70.030742626573144</v>
      </c>
    </row>
    <row r="26" spans="1:12" ht="13.5" customHeight="1" x14ac:dyDescent="0.25">
      <c r="A26" s="147">
        <v>20</v>
      </c>
      <c r="B26" s="116" t="s">
        <v>25</v>
      </c>
      <c r="C26" s="317">
        <v>259722</v>
      </c>
      <c r="D26" s="326">
        <v>764366</v>
      </c>
      <c r="E26" s="117">
        <v>136516</v>
      </c>
      <c r="F26" s="117">
        <v>546686.14000000048</v>
      </c>
      <c r="G26" s="256">
        <f t="shared" si="0"/>
        <v>71.521514562395566</v>
      </c>
      <c r="H26" s="317">
        <v>77103</v>
      </c>
      <c r="I26" s="326">
        <v>282510</v>
      </c>
      <c r="J26" s="117">
        <v>39785</v>
      </c>
      <c r="K26" s="117">
        <v>189687.89000000004</v>
      </c>
      <c r="L26" s="255">
        <f t="shared" si="1"/>
        <v>67.143778981275005</v>
      </c>
    </row>
    <row r="27" spans="1:12" ht="13.5" customHeight="1" x14ac:dyDescent="0.25">
      <c r="A27" s="147">
        <v>21</v>
      </c>
      <c r="B27" s="116" t="s">
        <v>26</v>
      </c>
      <c r="C27" s="317">
        <v>168690</v>
      </c>
      <c r="D27" s="326">
        <v>451930</v>
      </c>
      <c r="E27" s="117">
        <v>102269</v>
      </c>
      <c r="F27" s="117">
        <v>336445.4499999999</v>
      </c>
      <c r="G27" s="256">
        <f t="shared" si="0"/>
        <v>74.446363374858919</v>
      </c>
      <c r="H27" s="317">
        <v>79030</v>
      </c>
      <c r="I27" s="326">
        <v>235550</v>
      </c>
      <c r="J27" s="117">
        <v>42347</v>
      </c>
      <c r="K27" s="117">
        <v>119556.5599999999</v>
      </c>
      <c r="L27" s="255">
        <f t="shared" si="1"/>
        <v>50.756340479728252</v>
      </c>
    </row>
    <row r="28" spans="1:12" ht="13.5" customHeight="1" x14ac:dyDescent="0.25">
      <c r="A28" s="147">
        <v>22</v>
      </c>
      <c r="B28" s="116" t="s">
        <v>27</v>
      </c>
      <c r="C28" s="317">
        <v>34653</v>
      </c>
      <c r="D28" s="326">
        <v>58488</v>
      </c>
      <c r="E28" s="117">
        <v>19825</v>
      </c>
      <c r="F28" s="117">
        <v>45319.659999999989</v>
      </c>
      <c r="G28" s="256">
        <f t="shared" si="0"/>
        <v>77.485398714266154</v>
      </c>
      <c r="H28" s="317">
        <v>24235</v>
      </c>
      <c r="I28" s="326">
        <v>50277</v>
      </c>
      <c r="J28" s="117">
        <v>18038</v>
      </c>
      <c r="K28" s="117">
        <v>42134.699999999983</v>
      </c>
      <c r="L28" s="255">
        <f t="shared" si="1"/>
        <v>83.805119637209813</v>
      </c>
    </row>
    <row r="29" spans="1:12" ht="13.5" customHeight="1" x14ac:dyDescent="0.25">
      <c r="A29" s="147">
        <v>23</v>
      </c>
      <c r="B29" s="116" t="s">
        <v>28</v>
      </c>
      <c r="C29" s="317">
        <v>84040</v>
      </c>
      <c r="D29" s="326">
        <v>180641</v>
      </c>
      <c r="E29" s="117">
        <v>52677</v>
      </c>
      <c r="F29" s="117">
        <v>131005.26999999995</v>
      </c>
      <c r="G29" s="256">
        <f t="shared" si="0"/>
        <v>72.522445070609635</v>
      </c>
      <c r="H29" s="317">
        <v>13663</v>
      </c>
      <c r="I29" s="326">
        <v>80884</v>
      </c>
      <c r="J29" s="117">
        <v>7190</v>
      </c>
      <c r="K29" s="117">
        <v>76159.410000000018</v>
      </c>
      <c r="L29" s="255">
        <f t="shared" si="1"/>
        <v>94.15880767518918</v>
      </c>
    </row>
    <row r="30" spans="1:12" ht="13.5" customHeight="1" x14ac:dyDescent="0.25">
      <c r="A30" s="147">
        <v>24</v>
      </c>
      <c r="B30" s="116" t="s">
        <v>29</v>
      </c>
      <c r="C30" s="317">
        <v>367961</v>
      </c>
      <c r="D30" s="326">
        <v>381611</v>
      </c>
      <c r="E30" s="117">
        <v>151751</v>
      </c>
      <c r="F30" s="117">
        <v>196852.88000000003</v>
      </c>
      <c r="G30" s="256">
        <f t="shared" si="0"/>
        <v>51.584697506099154</v>
      </c>
      <c r="H30" s="317">
        <v>70385</v>
      </c>
      <c r="I30" s="326">
        <v>167455</v>
      </c>
      <c r="J30" s="117">
        <v>52931</v>
      </c>
      <c r="K30" s="117">
        <v>102116.02</v>
      </c>
      <c r="L30" s="255">
        <f t="shared" si="1"/>
        <v>60.981171060882026</v>
      </c>
    </row>
    <row r="31" spans="1:12" ht="13.5" customHeight="1" x14ac:dyDescent="0.25">
      <c r="A31" s="147">
        <v>25</v>
      </c>
      <c r="B31" s="116" t="s">
        <v>30</v>
      </c>
      <c r="C31" s="317">
        <v>0</v>
      </c>
      <c r="D31" s="326">
        <v>0</v>
      </c>
      <c r="E31" s="117">
        <v>1</v>
      </c>
      <c r="F31" s="117">
        <v>0.5</v>
      </c>
      <c r="G31" s="256">
        <v>0</v>
      </c>
      <c r="H31" s="317">
        <v>0</v>
      </c>
      <c r="I31" s="326">
        <v>0</v>
      </c>
      <c r="J31" s="117">
        <v>0</v>
      </c>
      <c r="K31" s="117">
        <v>0</v>
      </c>
      <c r="L31" s="255">
        <v>0</v>
      </c>
    </row>
    <row r="32" spans="1:12" ht="13.5" customHeight="1" x14ac:dyDescent="0.25">
      <c r="A32" s="147">
        <v>26</v>
      </c>
      <c r="B32" s="116" t="s">
        <v>31</v>
      </c>
      <c r="C32" s="317">
        <v>129</v>
      </c>
      <c r="D32" s="326">
        <v>415</v>
      </c>
      <c r="E32" s="117">
        <v>226</v>
      </c>
      <c r="F32" s="117">
        <v>751.74</v>
      </c>
      <c r="G32" s="256">
        <f t="shared" si="0"/>
        <v>181.14216867469881</v>
      </c>
      <c r="H32" s="317">
        <v>108</v>
      </c>
      <c r="I32" s="326">
        <v>380</v>
      </c>
      <c r="J32" s="117">
        <v>222</v>
      </c>
      <c r="K32" s="117">
        <v>751</v>
      </c>
      <c r="L32" s="255">
        <f t="shared" si="1"/>
        <v>197.63157894736841</v>
      </c>
    </row>
    <row r="33" spans="1:13" ht="13.5" customHeight="1" x14ac:dyDescent="0.25">
      <c r="A33" s="147">
        <v>27</v>
      </c>
      <c r="B33" s="116" t="s">
        <v>32</v>
      </c>
      <c r="C33" s="317">
        <v>0</v>
      </c>
      <c r="D33" s="326">
        <v>0</v>
      </c>
      <c r="E33" s="117">
        <v>3</v>
      </c>
      <c r="F33" s="117">
        <v>0</v>
      </c>
      <c r="G33" s="256" t="e">
        <f t="shared" si="0"/>
        <v>#DIV/0!</v>
      </c>
      <c r="H33" s="317">
        <v>0</v>
      </c>
      <c r="I33" s="326">
        <v>0</v>
      </c>
      <c r="J33" s="117">
        <v>1</v>
      </c>
      <c r="K33" s="117">
        <v>0</v>
      </c>
      <c r="L33" s="255">
        <v>0</v>
      </c>
    </row>
    <row r="34" spans="1:13" ht="13.5" customHeight="1" x14ac:dyDescent="0.25">
      <c r="A34" s="147">
        <v>28</v>
      </c>
      <c r="B34" s="116" t="s">
        <v>33</v>
      </c>
      <c r="C34" s="317">
        <v>122723</v>
      </c>
      <c r="D34" s="326">
        <v>187266</v>
      </c>
      <c r="E34" s="117">
        <v>79854</v>
      </c>
      <c r="F34" s="117">
        <v>131502.72</v>
      </c>
      <c r="G34" s="256">
        <f t="shared" si="0"/>
        <v>70.222421582134501</v>
      </c>
      <c r="H34" s="317">
        <v>3561</v>
      </c>
      <c r="I34" s="326">
        <v>4170</v>
      </c>
      <c r="J34" s="117">
        <v>1</v>
      </c>
      <c r="K34" s="117">
        <v>0.15</v>
      </c>
      <c r="L34" s="255">
        <f t="shared" si="1"/>
        <v>3.5971223021582736E-3</v>
      </c>
    </row>
    <row r="35" spans="1:13" ht="13.5" customHeight="1" x14ac:dyDescent="0.25">
      <c r="A35" s="147">
        <v>29</v>
      </c>
      <c r="B35" s="116" t="s">
        <v>34</v>
      </c>
      <c r="C35" s="317">
        <v>5687</v>
      </c>
      <c r="D35" s="326">
        <v>3414</v>
      </c>
      <c r="E35" s="117">
        <v>16186</v>
      </c>
      <c r="F35" s="117">
        <v>21652.52</v>
      </c>
      <c r="G35" s="256">
        <f t="shared" si="0"/>
        <v>634.2272993555946</v>
      </c>
      <c r="H35" s="317">
        <v>4749</v>
      </c>
      <c r="I35" s="326">
        <v>3281</v>
      </c>
      <c r="J35" s="117">
        <v>16186</v>
      </c>
      <c r="K35" s="117">
        <v>21652.52</v>
      </c>
      <c r="L35" s="255">
        <v>0</v>
      </c>
    </row>
    <row r="36" spans="1:13" ht="13.5" customHeight="1" x14ac:dyDescent="0.25">
      <c r="A36" s="147">
        <v>30</v>
      </c>
      <c r="B36" s="116" t="s">
        <v>35</v>
      </c>
      <c r="C36" s="317">
        <v>59361</v>
      </c>
      <c r="D36" s="326">
        <v>55358</v>
      </c>
      <c r="E36" s="117">
        <v>53926</v>
      </c>
      <c r="F36" s="117">
        <v>44818.7</v>
      </c>
      <c r="G36" s="256">
        <f t="shared" si="0"/>
        <v>80.961559304888183</v>
      </c>
      <c r="H36" s="317">
        <v>6572</v>
      </c>
      <c r="I36" s="326">
        <v>13641</v>
      </c>
      <c r="J36" s="117">
        <v>4513</v>
      </c>
      <c r="K36" s="117">
        <v>7653.9699999999993</v>
      </c>
      <c r="L36" s="255">
        <f t="shared" si="1"/>
        <v>56.110035921120144</v>
      </c>
    </row>
    <row r="37" spans="1:13" ht="13.5" customHeight="1" x14ac:dyDescent="0.25">
      <c r="A37" s="147">
        <v>31</v>
      </c>
      <c r="B37" s="116" t="s">
        <v>36</v>
      </c>
      <c r="C37" s="317">
        <v>1130</v>
      </c>
      <c r="D37" s="326">
        <v>3550</v>
      </c>
      <c r="E37" s="117">
        <v>535</v>
      </c>
      <c r="F37" s="117">
        <v>1445.62</v>
      </c>
      <c r="G37" s="256">
        <f t="shared" si="0"/>
        <v>40.72169014084507</v>
      </c>
      <c r="H37" s="317">
        <v>649</v>
      </c>
      <c r="I37" s="326">
        <v>2370</v>
      </c>
      <c r="J37" s="117">
        <v>535</v>
      </c>
      <c r="K37" s="117">
        <v>1445.62</v>
      </c>
      <c r="L37" s="255">
        <f t="shared" si="1"/>
        <v>60.996624472573842</v>
      </c>
    </row>
    <row r="38" spans="1:13" ht="13.5" customHeight="1" x14ac:dyDescent="0.25">
      <c r="A38" s="147">
        <v>32</v>
      </c>
      <c r="B38" s="116" t="s">
        <v>38</v>
      </c>
      <c r="C38" s="317">
        <v>802</v>
      </c>
      <c r="D38" s="317">
        <v>1768</v>
      </c>
      <c r="E38" s="117">
        <v>583</v>
      </c>
      <c r="F38" s="117">
        <v>1613.68</v>
      </c>
      <c r="G38" s="256">
        <f t="shared" si="0"/>
        <v>91.271493212669682</v>
      </c>
      <c r="H38" s="317">
        <v>688</v>
      </c>
      <c r="I38" s="326">
        <v>1664</v>
      </c>
      <c r="J38" s="117">
        <v>499</v>
      </c>
      <c r="K38" s="117">
        <v>1464.27</v>
      </c>
      <c r="L38" s="255">
        <f t="shared" si="1"/>
        <v>87.996995192307693</v>
      </c>
    </row>
    <row r="39" spans="1:13" ht="13.5" customHeight="1" x14ac:dyDescent="0.25">
      <c r="A39" s="147">
        <v>33</v>
      </c>
      <c r="B39" s="116" t="s">
        <v>39</v>
      </c>
      <c r="C39" s="317">
        <v>61132</v>
      </c>
      <c r="D39" s="326">
        <v>83897</v>
      </c>
      <c r="E39" s="117">
        <v>35043</v>
      </c>
      <c r="F39" s="117">
        <v>52420.24</v>
      </c>
      <c r="G39" s="256">
        <f t="shared" si="0"/>
        <v>62.481662037975134</v>
      </c>
      <c r="H39" s="317">
        <v>12108</v>
      </c>
      <c r="I39" s="326">
        <v>37005</v>
      </c>
      <c r="J39" s="117">
        <v>4895</v>
      </c>
      <c r="K39" s="117">
        <v>24339.190000000006</v>
      </c>
      <c r="L39" s="255">
        <f t="shared" si="1"/>
        <v>65.772706391028251</v>
      </c>
    </row>
    <row r="40" spans="1:13" ht="13.5" customHeight="1" x14ac:dyDescent="0.2">
      <c r="A40" s="146"/>
      <c r="B40" s="118" t="s">
        <v>103</v>
      </c>
      <c r="C40" s="319">
        <f>SUM(C19:C39)</f>
        <v>1354018</v>
      </c>
      <c r="D40" s="323">
        <f>SUM(D19:D39)</f>
        <v>2652605</v>
      </c>
      <c r="E40" s="148">
        <f>SUM(E19:E39)</f>
        <v>803660</v>
      </c>
      <c r="F40" s="148">
        <f>SUM(F19:F39)</f>
        <v>1762675.5200000005</v>
      </c>
      <c r="G40" s="256">
        <f t="shared" ref="G40:G55" si="2">F40*100/D40</f>
        <v>66.45073503216652</v>
      </c>
      <c r="H40" s="319">
        <f>SUM(H19:H39)</f>
        <v>382991</v>
      </c>
      <c r="I40" s="323">
        <f>SUM(I19:I39)</f>
        <v>1214500</v>
      </c>
      <c r="J40" s="148">
        <f>SUM(J19:J39)</f>
        <v>239028</v>
      </c>
      <c r="K40" s="148">
        <f>SUM(K19:K39)</f>
        <v>741013.82000000007</v>
      </c>
      <c r="L40" s="255">
        <f t="shared" si="1"/>
        <v>61.013900370522848</v>
      </c>
    </row>
    <row r="41" spans="1:13" ht="13.5" customHeight="1" x14ac:dyDescent="0.2">
      <c r="A41" s="146"/>
      <c r="B41" s="118" t="s">
        <v>41</v>
      </c>
      <c r="C41" s="320">
        <f>C40+C18</f>
        <v>3848080</v>
      </c>
      <c r="D41" s="324">
        <f>D40+D18</f>
        <v>7893546</v>
      </c>
      <c r="E41" s="148">
        <f>E40+E18</f>
        <v>2627164</v>
      </c>
      <c r="F41" s="148">
        <f>F40+F18</f>
        <v>5718860.7200000007</v>
      </c>
      <c r="G41" s="256">
        <f t="shared" si="2"/>
        <v>72.449830785809084</v>
      </c>
      <c r="H41" s="320">
        <f>H40+H18</f>
        <v>2099695</v>
      </c>
      <c r="I41" s="324">
        <f>I40+I18</f>
        <v>5171216</v>
      </c>
      <c r="J41" s="148">
        <f>J40+J18</f>
        <v>1532621</v>
      </c>
      <c r="K41" s="148">
        <f>K40+K18</f>
        <v>3499398.5300000003</v>
      </c>
      <c r="L41" s="255">
        <f t="shared" si="1"/>
        <v>67.670708978313812</v>
      </c>
    </row>
    <row r="42" spans="1:13" ht="13.5" customHeight="1" x14ac:dyDescent="0.25">
      <c r="A42" s="147">
        <v>34</v>
      </c>
      <c r="B42" s="116" t="s">
        <v>43</v>
      </c>
      <c r="C42" s="317">
        <v>571759</v>
      </c>
      <c r="D42" s="326">
        <v>935030</v>
      </c>
      <c r="E42" s="117">
        <v>468132</v>
      </c>
      <c r="F42" s="117">
        <v>730130.98000000045</v>
      </c>
      <c r="G42" s="254">
        <f t="shared" si="2"/>
        <v>78.086369421302038</v>
      </c>
      <c r="H42" s="317">
        <v>471804</v>
      </c>
      <c r="I42" s="326">
        <v>814006</v>
      </c>
      <c r="J42" s="117">
        <v>443377</v>
      </c>
      <c r="K42" s="117">
        <v>645700.00000000012</v>
      </c>
      <c r="L42" s="255">
        <f t="shared" si="1"/>
        <v>79.323739628454845</v>
      </c>
    </row>
    <row r="43" spans="1:13" ht="13.5" customHeight="1" x14ac:dyDescent="0.2">
      <c r="A43" s="146"/>
      <c r="B43" s="118" t="s">
        <v>44</v>
      </c>
      <c r="C43" s="319">
        <f>SUM(C42:C42)</f>
        <v>571759</v>
      </c>
      <c r="D43" s="323">
        <f>SUM(D42:D42)</f>
        <v>935030</v>
      </c>
      <c r="E43" s="148">
        <f>SUM(E42:E42)</f>
        <v>468132</v>
      </c>
      <c r="F43" s="148">
        <f>SUM(F42:F42)</f>
        <v>730130.98000000045</v>
      </c>
      <c r="G43" s="256">
        <f t="shared" si="2"/>
        <v>78.086369421302038</v>
      </c>
      <c r="H43" s="319">
        <f>SUM(H42:H42)</f>
        <v>471804</v>
      </c>
      <c r="I43" s="323">
        <f>SUM(I42:I42)</f>
        <v>814006</v>
      </c>
      <c r="J43" s="148">
        <f>SUM(J42:J42)</f>
        <v>443377</v>
      </c>
      <c r="K43" s="148">
        <f>SUM(K42:K42)</f>
        <v>645700.00000000012</v>
      </c>
      <c r="L43" s="255">
        <f t="shared" si="1"/>
        <v>79.323739628454845</v>
      </c>
    </row>
    <row r="44" spans="1:13" ht="13.5" customHeight="1" x14ac:dyDescent="0.25">
      <c r="A44" s="147">
        <v>35</v>
      </c>
      <c r="B44" s="116" t="s">
        <v>45</v>
      </c>
      <c r="C44" s="321">
        <v>3690142</v>
      </c>
      <c r="D44" s="327">
        <v>2935801</v>
      </c>
      <c r="E44" s="117">
        <v>2188806</v>
      </c>
      <c r="F44" s="117">
        <v>1816936.6600000001</v>
      </c>
      <c r="G44" s="254">
        <f t="shared" si="2"/>
        <v>61.888958413734443</v>
      </c>
      <c r="H44" s="321">
        <v>3314331</v>
      </c>
      <c r="I44" s="327">
        <v>2754553</v>
      </c>
      <c r="J44" s="117">
        <v>2187514</v>
      </c>
      <c r="K44" s="117">
        <v>1804431.26</v>
      </c>
      <c r="L44" s="255">
        <f t="shared" si="1"/>
        <v>65.507226036311522</v>
      </c>
      <c r="M44" s="281"/>
    </row>
    <row r="45" spans="1:13" ht="13.5" customHeight="1" x14ac:dyDescent="0.2">
      <c r="A45" s="146"/>
      <c r="B45" s="118" t="s">
        <v>46</v>
      </c>
      <c r="C45" s="319">
        <f>C44</f>
        <v>3690142</v>
      </c>
      <c r="D45" s="323">
        <f>D44</f>
        <v>2935801</v>
      </c>
      <c r="E45" s="148">
        <f>E44</f>
        <v>2188806</v>
      </c>
      <c r="F45" s="148">
        <f>F44</f>
        <v>1816936.6600000001</v>
      </c>
      <c r="G45" s="256">
        <f t="shared" si="2"/>
        <v>61.888958413734443</v>
      </c>
      <c r="H45" s="319">
        <f>H44</f>
        <v>3314331</v>
      </c>
      <c r="I45" s="323">
        <f>I44</f>
        <v>2754553</v>
      </c>
      <c r="J45" s="148">
        <f>J44</f>
        <v>2187514</v>
      </c>
      <c r="K45" s="148">
        <f>K44</f>
        <v>1804431.26</v>
      </c>
      <c r="L45" s="255">
        <f t="shared" si="1"/>
        <v>65.507226036311522</v>
      </c>
    </row>
    <row r="46" spans="1:13" ht="13.5" customHeight="1" x14ac:dyDescent="0.25">
      <c r="A46" s="147">
        <v>36</v>
      </c>
      <c r="B46" s="116" t="s">
        <v>47</v>
      </c>
      <c r="C46" s="317">
        <v>103305</v>
      </c>
      <c r="D46" s="326">
        <v>115761</v>
      </c>
      <c r="E46" s="117">
        <v>91673</v>
      </c>
      <c r="F46" s="117">
        <v>109462.18</v>
      </c>
      <c r="G46" s="254">
        <f t="shared" si="2"/>
        <v>94.558771952557422</v>
      </c>
      <c r="H46" s="317">
        <v>6443</v>
      </c>
      <c r="I46" s="326">
        <v>7376</v>
      </c>
      <c r="J46" s="117">
        <v>0</v>
      </c>
      <c r="K46" s="117">
        <v>0</v>
      </c>
      <c r="L46" s="255">
        <f t="shared" si="1"/>
        <v>0</v>
      </c>
    </row>
    <row r="47" spans="1:13" ht="13.5" customHeight="1" x14ac:dyDescent="0.25">
      <c r="A47" s="147">
        <v>37</v>
      </c>
      <c r="B47" s="116" t="s">
        <v>48</v>
      </c>
      <c r="C47" s="317">
        <v>15953</v>
      </c>
      <c r="D47" s="326">
        <v>12392</v>
      </c>
      <c r="E47" s="117">
        <v>11411</v>
      </c>
      <c r="F47" s="117">
        <v>7096.4199999999992</v>
      </c>
      <c r="G47" s="254">
        <f t="shared" si="2"/>
        <v>57.266139444803088</v>
      </c>
      <c r="H47" s="317">
        <v>1132</v>
      </c>
      <c r="I47" s="326">
        <v>1343</v>
      </c>
      <c r="J47" s="117">
        <v>0</v>
      </c>
      <c r="K47" s="117">
        <v>0</v>
      </c>
      <c r="L47" s="255">
        <f t="shared" si="1"/>
        <v>0</v>
      </c>
    </row>
    <row r="48" spans="1:13" ht="13.5" customHeight="1" x14ac:dyDescent="0.25">
      <c r="A48" s="147">
        <v>38</v>
      </c>
      <c r="B48" s="116" t="s">
        <v>49</v>
      </c>
      <c r="C48" s="317">
        <v>86231</v>
      </c>
      <c r="D48" s="326">
        <v>95664</v>
      </c>
      <c r="E48" s="117">
        <v>21258</v>
      </c>
      <c r="F48" s="117">
        <v>59015.93</v>
      </c>
      <c r="G48" s="254">
        <f t="shared" si="2"/>
        <v>61.690845040976754</v>
      </c>
      <c r="H48" s="317">
        <v>2129</v>
      </c>
      <c r="I48" s="326">
        <v>2289</v>
      </c>
      <c r="J48" s="117">
        <v>15</v>
      </c>
      <c r="K48" s="117">
        <v>77.48</v>
      </c>
      <c r="L48" s="255">
        <f t="shared" si="1"/>
        <v>3.3848842289209262</v>
      </c>
    </row>
    <row r="49" spans="1:12" ht="13.5" customHeight="1" x14ac:dyDescent="0.25">
      <c r="A49" s="147">
        <v>39</v>
      </c>
      <c r="B49" s="116" t="s">
        <v>51</v>
      </c>
      <c r="C49" s="317">
        <v>68827</v>
      </c>
      <c r="D49" s="326">
        <v>50838</v>
      </c>
      <c r="E49" s="117">
        <v>68188</v>
      </c>
      <c r="F49" s="117">
        <v>48111.289999999986</v>
      </c>
      <c r="G49" s="254">
        <f t="shared" si="2"/>
        <v>94.636472717258727</v>
      </c>
      <c r="H49" s="317">
        <v>2534</v>
      </c>
      <c r="I49" s="326">
        <v>3513</v>
      </c>
      <c r="J49" s="117">
        <v>0</v>
      </c>
      <c r="K49" s="117">
        <v>0</v>
      </c>
      <c r="L49" s="255">
        <f t="shared" si="1"/>
        <v>0</v>
      </c>
    </row>
    <row r="50" spans="1:12" ht="13.5" customHeight="1" x14ac:dyDescent="0.25">
      <c r="A50" s="147">
        <v>40</v>
      </c>
      <c r="B50" s="116" t="s">
        <v>1007</v>
      </c>
      <c r="C50" s="317">
        <v>0</v>
      </c>
      <c r="D50" s="317">
        <v>0</v>
      </c>
      <c r="E50" s="317">
        <v>0</v>
      </c>
      <c r="F50" s="317">
        <v>0</v>
      </c>
      <c r="G50" s="254" t="e">
        <f t="shared" si="2"/>
        <v>#DIV/0!</v>
      </c>
      <c r="H50" s="317">
        <v>0</v>
      </c>
      <c r="I50" s="326">
        <v>0</v>
      </c>
      <c r="J50" s="117">
        <v>0</v>
      </c>
      <c r="K50" s="117">
        <v>0</v>
      </c>
      <c r="L50" s="255">
        <v>0</v>
      </c>
    </row>
    <row r="51" spans="1:12" ht="13.5" customHeight="1" x14ac:dyDescent="0.25">
      <c r="A51" s="147">
        <v>41</v>
      </c>
      <c r="B51" s="116" t="s">
        <v>52</v>
      </c>
      <c r="C51" s="317">
        <v>44380</v>
      </c>
      <c r="D51" s="326">
        <v>27594</v>
      </c>
      <c r="E51" s="117">
        <v>24886</v>
      </c>
      <c r="F51" s="117">
        <v>17736.489999999998</v>
      </c>
      <c r="G51" s="254">
        <f t="shared" si="2"/>
        <v>64.276618105385225</v>
      </c>
      <c r="H51" s="317">
        <v>1276</v>
      </c>
      <c r="I51" s="326">
        <v>1511</v>
      </c>
      <c r="J51" s="117">
        <v>0</v>
      </c>
      <c r="K51" s="117">
        <v>0</v>
      </c>
      <c r="L51" s="255">
        <f t="shared" si="1"/>
        <v>0</v>
      </c>
    </row>
    <row r="52" spans="1:12" ht="13.5" customHeight="1" x14ac:dyDescent="0.25">
      <c r="A52" s="147">
        <v>42</v>
      </c>
      <c r="B52" s="116" t="s">
        <v>53</v>
      </c>
      <c r="C52" s="317">
        <v>11174</v>
      </c>
      <c r="D52" s="326">
        <v>9353</v>
      </c>
      <c r="E52" s="117">
        <v>11934</v>
      </c>
      <c r="F52" s="117">
        <v>7950.6100000000006</v>
      </c>
      <c r="G52" s="254">
        <f t="shared" si="2"/>
        <v>85.005987383727145</v>
      </c>
      <c r="H52" s="317">
        <v>0</v>
      </c>
      <c r="I52" s="326">
        <v>0</v>
      </c>
      <c r="J52" s="117">
        <v>0</v>
      </c>
      <c r="K52" s="117">
        <v>0</v>
      </c>
      <c r="L52" s="255">
        <v>0</v>
      </c>
    </row>
    <row r="53" spans="1:12" ht="13.5" customHeight="1" x14ac:dyDescent="0.25">
      <c r="A53" s="147">
        <v>43</v>
      </c>
      <c r="B53" s="116" t="s">
        <v>54</v>
      </c>
      <c r="C53" s="317">
        <v>32266</v>
      </c>
      <c r="D53" s="326">
        <v>17099</v>
      </c>
      <c r="E53" s="117">
        <v>11750</v>
      </c>
      <c r="F53" s="117">
        <v>5921.4599999999982</v>
      </c>
      <c r="G53" s="254">
        <f t="shared" si="2"/>
        <v>34.630446224925421</v>
      </c>
      <c r="H53" s="317">
        <v>1166</v>
      </c>
      <c r="I53" s="326">
        <v>1227</v>
      </c>
      <c r="J53" s="117">
        <v>0</v>
      </c>
      <c r="K53" s="117">
        <v>0</v>
      </c>
      <c r="L53" s="255">
        <f>K53*100/I53</f>
        <v>0</v>
      </c>
    </row>
    <row r="54" spans="1:12" ht="13.5" customHeight="1" x14ac:dyDescent="0.2">
      <c r="A54" s="146"/>
      <c r="B54" s="118" t="s">
        <v>55</v>
      </c>
      <c r="C54" s="148">
        <f>SUM(C46:C53)</f>
        <v>362136</v>
      </c>
      <c r="D54" s="148">
        <f>SUM(D46:D53)</f>
        <v>328701</v>
      </c>
      <c r="E54" s="148">
        <f>SUM(E46:E53)</f>
        <v>241100</v>
      </c>
      <c r="F54" s="148">
        <f>SUM(F46:F53)</f>
        <v>255294.37999999998</v>
      </c>
      <c r="G54" s="256">
        <f t="shared" si="2"/>
        <v>77.667661491750849</v>
      </c>
      <c r="H54" s="319">
        <f>SUM(H46:H53)</f>
        <v>14680</v>
      </c>
      <c r="I54" s="323">
        <f>SUM(I46:I53)</f>
        <v>17259</v>
      </c>
      <c r="J54" s="148">
        <f>SUM(J46:J53)</f>
        <v>15</v>
      </c>
      <c r="K54" s="148">
        <f>SUM(K46:K53)</f>
        <v>77.48</v>
      </c>
      <c r="L54" s="255">
        <f t="shared" si="1"/>
        <v>0.44892519844718698</v>
      </c>
    </row>
    <row r="55" spans="1:12" ht="13.5" customHeight="1" x14ac:dyDescent="0.2">
      <c r="A55" s="118"/>
      <c r="B55" s="118" t="s">
        <v>5</v>
      </c>
      <c r="C55" s="148">
        <f>C54+C45+C43+C41</f>
        <v>8472117</v>
      </c>
      <c r="D55" s="148">
        <f>D54+D45+D43+D41</f>
        <v>12093078</v>
      </c>
      <c r="E55" s="148">
        <f>E54+E45+E43+E41</f>
        <v>5525202</v>
      </c>
      <c r="F55" s="148">
        <f>F54+F45+F43+F41</f>
        <v>8521222.7400000021</v>
      </c>
      <c r="G55" s="256">
        <f t="shared" si="2"/>
        <v>70.463638289606692</v>
      </c>
      <c r="H55" s="320">
        <f>H54+H45+H43+H41</f>
        <v>5900510</v>
      </c>
      <c r="I55" s="324">
        <f>I54+I45+I43+I41</f>
        <v>8757034</v>
      </c>
      <c r="J55" s="148">
        <f>J54+J45+J43+J41</f>
        <v>4163527</v>
      </c>
      <c r="K55" s="148">
        <f>K54+K45+K43+K41</f>
        <v>5949607.2700000005</v>
      </c>
      <c r="L55" s="257">
        <f t="shared" si="1"/>
        <v>67.940894942282966</v>
      </c>
    </row>
    <row r="56" spans="1:12" ht="13.5" customHeight="1" x14ac:dyDescent="0.2">
      <c r="A56" s="84"/>
      <c r="B56" s="84"/>
      <c r="C56" s="134"/>
      <c r="D56" s="134"/>
      <c r="E56" s="258" t="s">
        <v>1038</v>
      </c>
      <c r="F56" s="134"/>
      <c r="G56" s="134"/>
      <c r="H56" s="134"/>
      <c r="I56" s="134"/>
      <c r="J56" s="134"/>
      <c r="K56" s="134"/>
      <c r="L56" s="134"/>
    </row>
    <row r="57" spans="1:12" ht="13.5" customHeight="1" x14ac:dyDescent="0.2">
      <c r="A57" s="259"/>
      <c r="B57" s="259"/>
      <c r="C57" s="260"/>
      <c r="D57" s="260"/>
      <c r="E57" s="260"/>
      <c r="F57" s="260"/>
      <c r="G57" s="260"/>
      <c r="H57" s="260"/>
      <c r="I57" s="260"/>
      <c r="J57" s="260"/>
      <c r="K57" s="260"/>
      <c r="L57" s="260"/>
    </row>
    <row r="58" spans="1:12" ht="13.5" customHeight="1" x14ac:dyDescent="0.2">
      <c r="A58" s="84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</row>
    <row r="59" spans="1:12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</row>
    <row r="60" spans="1:12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</row>
    <row r="61" spans="1:12" ht="13.5" customHeight="1" x14ac:dyDescent="0.2">
      <c r="A61" s="84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</row>
    <row r="62" spans="1:12" ht="13.5" customHeight="1" x14ac:dyDescent="0.2">
      <c r="A62" s="84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</row>
    <row r="63" spans="1:12" ht="13.5" customHeight="1" x14ac:dyDescent="0.2">
      <c r="A63" s="84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</row>
    <row r="64" spans="1:12" ht="13.5" customHeight="1" x14ac:dyDescent="0.2">
      <c r="A64" s="84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</row>
    <row r="65" spans="1:12" ht="13.5" customHeight="1" x14ac:dyDescent="0.2">
      <c r="A65" s="84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</row>
    <row r="66" spans="1:12" ht="13.5" customHeight="1" x14ac:dyDescent="0.2">
      <c r="A66" s="84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</row>
    <row r="67" spans="1:12" ht="13.5" customHeight="1" x14ac:dyDescent="0.2">
      <c r="A67" s="84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</row>
    <row r="68" spans="1:12" ht="13.5" customHeight="1" x14ac:dyDescent="0.2">
      <c r="A68" s="84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</row>
    <row r="69" spans="1:12" ht="13.5" customHeight="1" x14ac:dyDescent="0.2">
      <c r="A69" s="84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</row>
    <row r="70" spans="1:12" ht="13.5" customHeight="1" x14ac:dyDescent="0.2">
      <c r="A70" s="84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1" spans="1:12" ht="13.5" customHeight="1" x14ac:dyDescent="0.2">
      <c r="A71" s="84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</row>
    <row r="72" spans="1:12" ht="13.5" customHeight="1" x14ac:dyDescent="0.2">
      <c r="A72" s="84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</row>
    <row r="73" spans="1:12" ht="13.5" customHeight="1" x14ac:dyDescent="0.2">
      <c r="A73" s="84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spans="1:12" ht="13.5" customHeight="1" x14ac:dyDescent="0.2">
      <c r="A74" s="84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</row>
    <row r="75" spans="1:12" ht="13.5" customHeight="1" x14ac:dyDescent="0.2">
      <c r="A75" s="84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</row>
    <row r="76" spans="1:12" ht="13.5" customHeight="1" x14ac:dyDescent="0.2">
      <c r="A76" s="84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</row>
    <row r="77" spans="1:12" ht="13.5" customHeight="1" x14ac:dyDescent="0.2">
      <c r="A77" s="84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</row>
    <row r="78" spans="1:12" ht="13.5" customHeight="1" x14ac:dyDescent="0.2">
      <c r="A78" s="84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</row>
    <row r="79" spans="1:12" ht="13.5" customHeight="1" x14ac:dyDescent="0.2">
      <c r="A79" s="84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</row>
    <row r="80" spans="1:12" ht="13.5" customHeight="1" x14ac:dyDescent="0.2">
      <c r="A80" s="84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</row>
    <row r="81" spans="1:12" ht="13.5" customHeight="1" x14ac:dyDescent="0.2">
      <c r="A81" s="84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 ht="13.5" customHeight="1" x14ac:dyDescent="0.2">
      <c r="A82" s="84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</row>
    <row r="83" spans="1:12" ht="13.5" customHeight="1" x14ac:dyDescent="0.2">
      <c r="A83" s="84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</row>
    <row r="84" spans="1:12" ht="13.5" customHeight="1" x14ac:dyDescent="0.2">
      <c r="A84" s="84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</row>
    <row r="85" spans="1:12" ht="13.5" customHeight="1" x14ac:dyDescent="0.2">
      <c r="A85" s="84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</row>
    <row r="86" spans="1:12" ht="13.5" customHeight="1" x14ac:dyDescent="0.2">
      <c r="A86" s="84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</row>
    <row r="87" spans="1:12" ht="13.5" customHeight="1" x14ac:dyDescent="0.2">
      <c r="A87" s="84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</row>
    <row r="88" spans="1:12" ht="13.5" customHeight="1" x14ac:dyDescent="0.2">
      <c r="A88" s="84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</row>
    <row r="89" spans="1:12" ht="13.5" customHeight="1" x14ac:dyDescent="0.2">
      <c r="A89" s="84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</row>
    <row r="90" spans="1:12" ht="13.5" customHeight="1" x14ac:dyDescent="0.2">
      <c r="A90" s="84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</row>
  </sheetData>
  <autoFilter ref="H5:K48"/>
  <mergeCells count="11">
    <mergeCell ref="A1:L1"/>
    <mergeCell ref="H4:I4"/>
    <mergeCell ref="G3:G5"/>
    <mergeCell ref="J4:K4"/>
    <mergeCell ref="L3:L5"/>
    <mergeCell ref="B3:B5"/>
    <mergeCell ref="A3:A5"/>
    <mergeCell ref="C3:F3"/>
    <mergeCell ref="H3:K3"/>
    <mergeCell ref="E4:F4"/>
    <mergeCell ref="C4:D4"/>
  </mergeCells>
  <pageMargins left="0.75" right="0.25" top="0.75" bottom="0.25" header="0" footer="0"/>
  <pageSetup scale="7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92"/>
  <sheetViews>
    <sheetView view="pageBreakPreview" zoomScale="85" zoomScaleNormal="100" zoomScaleSheetLayoutView="85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409" customWidth="1"/>
    <col min="2" max="2" width="32" style="409" customWidth="1"/>
    <col min="3" max="3" width="8.5703125" style="409" customWidth="1"/>
    <col min="4" max="5" width="8.85546875" style="409" customWidth="1"/>
    <col min="6" max="6" width="8.42578125" style="409" customWidth="1"/>
    <col min="7" max="7" width="9" style="409" customWidth="1"/>
    <col min="8" max="8" width="8.85546875" style="409" customWidth="1"/>
    <col min="9" max="9" width="11.85546875" style="409" customWidth="1"/>
    <col min="10" max="10" width="8.85546875" style="409" customWidth="1"/>
    <col min="11" max="11" width="9.28515625" style="409" customWidth="1"/>
    <col min="12" max="12" width="10.140625" style="409" customWidth="1"/>
    <col min="13" max="13" width="10.5703125" style="409" customWidth="1"/>
    <col min="14" max="14" width="10.42578125" style="409" customWidth="1"/>
    <col min="15" max="15" width="9.85546875" style="409" customWidth="1"/>
    <col min="16" max="16" width="10.85546875" style="409" customWidth="1"/>
    <col min="17" max="17" width="9" style="409" customWidth="1"/>
    <col min="18" max="16384" width="14.28515625" style="409"/>
  </cols>
  <sheetData>
    <row r="1" spans="1:17" ht="15" customHeight="1" x14ac:dyDescent="0.2">
      <c r="A1" s="458" t="s">
        <v>1058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</row>
    <row r="2" spans="1:17" ht="15" customHeight="1" x14ac:dyDescent="0.2">
      <c r="A2" s="85"/>
      <c r="B2" s="86" t="s">
        <v>73</v>
      </c>
      <c r="C2" s="135"/>
      <c r="D2" s="135"/>
      <c r="E2" s="134"/>
      <c r="F2" s="134" t="s">
        <v>74</v>
      </c>
      <c r="G2" s="261"/>
      <c r="H2" s="134"/>
      <c r="I2" s="135" t="s">
        <v>124</v>
      </c>
      <c r="J2" s="135"/>
      <c r="K2" s="135"/>
      <c r="L2" s="262"/>
      <c r="M2" s="135"/>
      <c r="N2" s="135"/>
      <c r="O2" s="134"/>
      <c r="P2" s="134"/>
      <c r="Q2" s="261"/>
    </row>
    <row r="3" spans="1:17" ht="34.5" customHeight="1" x14ac:dyDescent="0.2">
      <c r="A3" s="494" t="s">
        <v>0</v>
      </c>
      <c r="B3" s="494" t="s">
        <v>76</v>
      </c>
      <c r="C3" s="495" t="s">
        <v>125</v>
      </c>
      <c r="D3" s="496"/>
      <c r="E3" s="496"/>
      <c r="F3" s="496"/>
      <c r="G3" s="490"/>
      <c r="H3" s="495" t="s">
        <v>126</v>
      </c>
      <c r="I3" s="496"/>
      <c r="J3" s="496"/>
      <c r="K3" s="496"/>
      <c r="L3" s="490"/>
      <c r="M3" s="489" t="s">
        <v>127</v>
      </c>
      <c r="N3" s="496"/>
      <c r="O3" s="496"/>
      <c r="P3" s="496"/>
      <c r="Q3" s="490"/>
    </row>
    <row r="4" spans="1:17" ht="24.75" customHeight="1" x14ac:dyDescent="0.2">
      <c r="A4" s="492"/>
      <c r="B4" s="492"/>
      <c r="C4" s="489" t="s">
        <v>120</v>
      </c>
      <c r="D4" s="490"/>
      <c r="E4" s="489" t="s">
        <v>121</v>
      </c>
      <c r="F4" s="490"/>
      <c r="G4" s="497" t="s">
        <v>118</v>
      </c>
      <c r="H4" s="489" t="s">
        <v>120</v>
      </c>
      <c r="I4" s="490"/>
      <c r="J4" s="489" t="s">
        <v>121</v>
      </c>
      <c r="K4" s="490"/>
      <c r="L4" s="497" t="s">
        <v>118</v>
      </c>
      <c r="M4" s="489" t="s">
        <v>120</v>
      </c>
      <c r="N4" s="490"/>
      <c r="O4" s="489" t="s">
        <v>121</v>
      </c>
      <c r="P4" s="490"/>
      <c r="Q4" s="497" t="s">
        <v>118</v>
      </c>
    </row>
    <row r="5" spans="1:17" ht="15" customHeight="1" x14ac:dyDescent="0.2">
      <c r="A5" s="493"/>
      <c r="B5" s="493"/>
      <c r="C5" s="146" t="s">
        <v>82</v>
      </c>
      <c r="D5" s="146" t="s">
        <v>83</v>
      </c>
      <c r="E5" s="146" t="s">
        <v>82</v>
      </c>
      <c r="F5" s="146" t="s">
        <v>83</v>
      </c>
      <c r="G5" s="493"/>
      <c r="H5" s="146" t="s">
        <v>82</v>
      </c>
      <c r="I5" s="146" t="s">
        <v>83</v>
      </c>
      <c r="J5" s="146" t="s">
        <v>82</v>
      </c>
      <c r="K5" s="146" t="s">
        <v>83</v>
      </c>
      <c r="L5" s="493"/>
      <c r="M5" s="146" t="s">
        <v>82</v>
      </c>
      <c r="N5" s="146" t="s">
        <v>83</v>
      </c>
      <c r="O5" s="146" t="s">
        <v>82</v>
      </c>
      <c r="P5" s="146" t="s">
        <v>83</v>
      </c>
      <c r="Q5" s="493"/>
    </row>
    <row r="6" spans="1:17" ht="13.5" customHeight="1" x14ac:dyDescent="0.25">
      <c r="A6" s="147">
        <v>1</v>
      </c>
      <c r="B6" s="116" t="s">
        <v>6</v>
      </c>
      <c r="C6" s="317">
        <v>1151</v>
      </c>
      <c r="D6" s="326">
        <v>7512</v>
      </c>
      <c r="E6" s="117">
        <v>1280</v>
      </c>
      <c r="F6" s="117">
        <v>5919.98</v>
      </c>
      <c r="G6" s="255">
        <f t="shared" ref="G6:G55" si="0">F6*100/D6</f>
        <v>78.806975505857295</v>
      </c>
      <c r="H6" s="317">
        <v>2348</v>
      </c>
      <c r="I6" s="326">
        <v>171671</v>
      </c>
      <c r="J6" s="117">
        <v>1672</v>
      </c>
      <c r="K6" s="117">
        <v>131647.58000000005</v>
      </c>
      <c r="L6" s="255">
        <f t="shared" ref="L6:L55" si="1">K6*100/I6</f>
        <v>76.68597491713804</v>
      </c>
      <c r="M6" s="117">
        <f>'ACP_Agri_9(i)'!C6+'ACP_Agri_9(ii)'!C6+'ACP_Agri_9(ii)'!H6</f>
        <v>123839</v>
      </c>
      <c r="N6" s="117">
        <f>'ACP_Agri_9(i)'!D6+'ACP_Agri_9(ii)'!D6+'ACP_Agri_9(ii)'!I6</f>
        <v>458471</v>
      </c>
      <c r="O6" s="117">
        <f>'ACP_Agri_9(i)'!E6+'ACP_Agri_9(ii)'!E6+'ACP_Agri_9(ii)'!J6</f>
        <v>87503</v>
      </c>
      <c r="P6" s="117">
        <f>'ACP_Agri_9(i)'!F6+'ACP_Agri_9(ii)'!F6+'ACP_Agri_9(ii)'!K6</f>
        <v>363986.71000000008</v>
      </c>
      <c r="Q6" s="255">
        <f t="shared" ref="Q6:Q55" si="2">P6*100/N6</f>
        <v>79.391435881440714</v>
      </c>
    </row>
    <row r="7" spans="1:17" ht="13.5" customHeight="1" x14ac:dyDescent="0.25">
      <c r="A7" s="147">
        <v>2</v>
      </c>
      <c r="B7" s="116" t="s">
        <v>7</v>
      </c>
      <c r="C7" s="317">
        <v>245</v>
      </c>
      <c r="D7" s="326">
        <v>9046</v>
      </c>
      <c r="E7" s="117">
        <v>90</v>
      </c>
      <c r="F7" s="117">
        <v>4057.54</v>
      </c>
      <c r="G7" s="255">
        <f t="shared" si="0"/>
        <v>44.854521335396861</v>
      </c>
      <c r="H7" s="317">
        <v>18298</v>
      </c>
      <c r="I7" s="326">
        <v>100684</v>
      </c>
      <c r="J7" s="117">
        <v>11021</v>
      </c>
      <c r="K7" s="117">
        <v>69613.170000000013</v>
      </c>
      <c r="L7" s="255">
        <f t="shared" si="1"/>
        <v>69.140250685312466</v>
      </c>
      <c r="M7" s="117">
        <f>'ACP_Agri_9(i)'!C7+'ACP_Agri_9(ii)'!C7+'ACP_Agri_9(ii)'!H7</f>
        <v>549016</v>
      </c>
      <c r="N7" s="117">
        <f>'ACP_Agri_9(i)'!D7+'ACP_Agri_9(ii)'!D7+'ACP_Agri_9(ii)'!I7</f>
        <v>1322152</v>
      </c>
      <c r="O7" s="117">
        <f>'ACP_Agri_9(i)'!E7+'ACP_Agri_9(ii)'!E7+'ACP_Agri_9(ii)'!J7</f>
        <v>435324</v>
      </c>
      <c r="P7" s="117">
        <f>'ACP_Agri_9(i)'!F7+'ACP_Agri_9(ii)'!F7+'ACP_Agri_9(ii)'!K7</f>
        <v>1015391.19</v>
      </c>
      <c r="Q7" s="255">
        <f t="shared" si="2"/>
        <v>76.798370384040567</v>
      </c>
    </row>
    <row r="8" spans="1:17" ht="13.5" customHeight="1" x14ac:dyDescent="0.25">
      <c r="A8" s="147">
        <v>3</v>
      </c>
      <c r="B8" s="116" t="s">
        <v>8</v>
      </c>
      <c r="C8" s="317">
        <v>2169</v>
      </c>
      <c r="D8" s="326">
        <v>8606</v>
      </c>
      <c r="E8" s="117">
        <v>568</v>
      </c>
      <c r="F8" s="117">
        <v>4513.1399999999994</v>
      </c>
      <c r="G8" s="255">
        <f t="shared" si="0"/>
        <v>52.441784801301409</v>
      </c>
      <c r="H8" s="317">
        <v>13203</v>
      </c>
      <c r="I8" s="326">
        <v>30174</v>
      </c>
      <c r="J8" s="117">
        <v>27069</v>
      </c>
      <c r="K8" s="117">
        <v>75090.920000000027</v>
      </c>
      <c r="L8" s="255">
        <f t="shared" si="1"/>
        <v>248.85968051965278</v>
      </c>
      <c r="M8" s="117">
        <f>'ACP_Agri_9(i)'!C8+'ACP_Agri_9(ii)'!C8+'ACP_Agri_9(ii)'!H8</f>
        <v>62875</v>
      </c>
      <c r="N8" s="117">
        <f>'ACP_Agri_9(i)'!D8+'ACP_Agri_9(ii)'!D8+'ACP_Agri_9(ii)'!I8</f>
        <v>129059</v>
      </c>
      <c r="O8" s="117">
        <f>'ACP_Agri_9(i)'!E8+'ACP_Agri_9(ii)'!E8+'ACP_Agri_9(ii)'!J8</f>
        <v>55128</v>
      </c>
      <c r="P8" s="117">
        <f>'ACP_Agri_9(i)'!F8+'ACP_Agri_9(ii)'!F8+'ACP_Agri_9(ii)'!K8</f>
        <v>136396.37000000002</v>
      </c>
      <c r="Q8" s="255">
        <f t="shared" si="2"/>
        <v>105.68528347499982</v>
      </c>
    </row>
    <row r="9" spans="1:17" ht="13.5" customHeight="1" x14ac:dyDescent="0.25">
      <c r="A9" s="147">
        <v>4</v>
      </c>
      <c r="B9" s="116" t="s">
        <v>9</v>
      </c>
      <c r="C9" s="317">
        <v>290</v>
      </c>
      <c r="D9" s="326">
        <v>47503</v>
      </c>
      <c r="E9" s="117">
        <v>131</v>
      </c>
      <c r="F9" s="117">
        <v>7904.6699999999992</v>
      </c>
      <c r="G9" s="255">
        <f t="shared" si="0"/>
        <v>16.64035955623855</v>
      </c>
      <c r="H9" s="317">
        <v>1149</v>
      </c>
      <c r="I9" s="326">
        <v>15484</v>
      </c>
      <c r="J9" s="117">
        <v>1174</v>
      </c>
      <c r="K9" s="117">
        <v>16081.989999999996</v>
      </c>
      <c r="L9" s="255">
        <f t="shared" si="1"/>
        <v>103.86198656677858</v>
      </c>
      <c r="M9" s="117">
        <f>'ACP_Agri_9(i)'!C9+'ACP_Agri_9(ii)'!C9+'ACP_Agri_9(ii)'!H9</f>
        <v>128267</v>
      </c>
      <c r="N9" s="117">
        <f>'ACP_Agri_9(i)'!D9+'ACP_Agri_9(ii)'!D9+'ACP_Agri_9(ii)'!I9</f>
        <v>372074</v>
      </c>
      <c r="O9" s="117">
        <f>'ACP_Agri_9(i)'!E9+'ACP_Agri_9(ii)'!E9+'ACP_Agri_9(ii)'!J9</f>
        <v>78666</v>
      </c>
      <c r="P9" s="117">
        <f>'ACP_Agri_9(i)'!F9+'ACP_Agri_9(ii)'!F9+'ACP_Agri_9(ii)'!K9</f>
        <v>253963.60999999996</v>
      </c>
      <c r="Q9" s="255">
        <f t="shared" si="2"/>
        <v>68.256209786225313</v>
      </c>
    </row>
    <row r="10" spans="1:17" ht="13.5" customHeight="1" x14ac:dyDescent="0.25">
      <c r="A10" s="147">
        <v>5</v>
      </c>
      <c r="B10" s="116" t="s">
        <v>10</v>
      </c>
      <c r="C10" s="317">
        <v>255</v>
      </c>
      <c r="D10" s="326">
        <v>8551</v>
      </c>
      <c r="E10" s="117">
        <v>437</v>
      </c>
      <c r="F10" s="117">
        <v>12888.439999999999</v>
      </c>
      <c r="G10" s="255">
        <f t="shared" si="0"/>
        <v>150.72435972400885</v>
      </c>
      <c r="H10" s="317">
        <v>1986</v>
      </c>
      <c r="I10" s="326">
        <v>62663</v>
      </c>
      <c r="J10" s="117">
        <v>1122</v>
      </c>
      <c r="K10" s="117">
        <v>46323.499999999971</v>
      </c>
      <c r="L10" s="255">
        <f t="shared" si="1"/>
        <v>73.924804110878782</v>
      </c>
      <c r="M10" s="117">
        <f>'ACP_Agri_9(i)'!C10+'ACP_Agri_9(ii)'!C10+'ACP_Agri_9(ii)'!H10</f>
        <v>675824</v>
      </c>
      <c r="N10" s="117">
        <f>'ACP_Agri_9(i)'!D10+'ACP_Agri_9(ii)'!D10+'ACP_Agri_9(ii)'!I10</f>
        <v>967963</v>
      </c>
      <c r="O10" s="117">
        <f>'ACP_Agri_9(i)'!E10+'ACP_Agri_9(ii)'!E10+'ACP_Agri_9(ii)'!J10</f>
        <v>502313</v>
      </c>
      <c r="P10" s="117">
        <f>'ACP_Agri_9(i)'!F10+'ACP_Agri_9(ii)'!F10+'ACP_Agri_9(ii)'!K10</f>
        <v>716157.04999999993</v>
      </c>
      <c r="Q10" s="255">
        <f t="shared" si="2"/>
        <v>73.985994299368883</v>
      </c>
    </row>
    <row r="11" spans="1:17" ht="13.5" customHeight="1" x14ac:dyDescent="0.25">
      <c r="A11" s="147">
        <v>6</v>
      </c>
      <c r="B11" s="116" t="s">
        <v>11</v>
      </c>
      <c r="C11" s="317">
        <v>52</v>
      </c>
      <c r="D11" s="326">
        <v>4181</v>
      </c>
      <c r="E11" s="117">
        <v>320</v>
      </c>
      <c r="F11" s="117">
        <v>1777.8299999999992</v>
      </c>
      <c r="G11" s="255">
        <f t="shared" si="0"/>
        <v>42.521645539344632</v>
      </c>
      <c r="H11" s="317">
        <v>368</v>
      </c>
      <c r="I11" s="326">
        <v>34830</v>
      </c>
      <c r="J11" s="117">
        <v>175</v>
      </c>
      <c r="K11" s="117">
        <v>29136.519999999997</v>
      </c>
      <c r="L11" s="255">
        <f t="shared" si="1"/>
        <v>83.653517082974432</v>
      </c>
      <c r="M11" s="117">
        <f>'ACP_Agri_9(i)'!C11+'ACP_Agri_9(ii)'!C11+'ACP_Agri_9(ii)'!H11</f>
        <v>98386</v>
      </c>
      <c r="N11" s="117">
        <f>'ACP_Agri_9(i)'!D11+'ACP_Agri_9(ii)'!D11+'ACP_Agri_9(ii)'!I11</f>
        <v>206967</v>
      </c>
      <c r="O11" s="117">
        <f>'ACP_Agri_9(i)'!E11+'ACP_Agri_9(ii)'!E11+'ACP_Agri_9(ii)'!J11</f>
        <v>64300</v>
      </c>
      <c r="P11" s="117">
        <f>'ACP_Agri_9(i)'!F11+'ACP_Agri_9(ii)'!F11+'ACP_Agri_9(ii)'!K11</f>
        <v>155598.61999999994</v>
      </c>
      <c r="Q11" s="255">
        <f t="shared" si="2"/>
        <v>75.180400740214594</v>
      </c>
    </row>
    <row r="12" spans="1:17" ht="13.5" customHeight="1" x14ac:dyDescent="0.25">
      <c r="A12" s="147">
        <v>7</v>
      </c>
      <c r="B12" s="116" t="s">
        <v>12</v>
      </c>
      <c r="C12" s="317">
        <v>31</v>
      </c>
      <c r="D12" s="326">
        <v>230</v>
      </c>
      <c r="E12" s="117">
        <v>54</v>
      </c>
      <c r="F12" s="117">
        <v>194.88</v>
      </c>
      <c r="G12" s="255">
        <f t="shared" si="0"/>
        <v>84.730434782608697</v>
      </c>
      <c r="H12" s="317">
        <v>67</v>
      </c>
      <c r="I12" s="326">
        <v>2395</v>
      </c>
      <c r="J12" s="117">
        <v>121</v>
      </c>
      <c r="K12" s="117">
        <v>36570.47</v>
      </c>
      <c r="L12" s="255">
        <f t="shared" si="1"/>
        <v>1526.9507306889352</v>
      </c>
      <c r="M12" s="117">
        <f>'ACP_Agri_9(i)'!C12+'ACP_Agri_9(ii)'!C12+'ACP_Agri_9(ii)'!H12</f>
        <v>7857</v>
      </c>
      <c r="N12" s="117">
        <f>'ACP_Agri_9(i)'!D12+'ACP_Agri_9(ii)'!D12+'ACP_Agri_9(ii)'!I12</f>
        <v>26696</v>
      </c>
      <c r="O12" s="117">
        <f>'ACP_Agri_9(i)'!E12+'ACP_Agri_9(ii)'!E12+'ACP_Agri_9(ii)'!J12</f>
        <v>6987</v>
      </c>
      <c r="P12" s="117">
        <f>'ACP_Agri_9(i)'!F12+'ACP_Agri_9(ii)'!F12+'ACP_Agri_9(ii)'!K12</f>
        <v>55862.090000000004</v>
      </c>
      <c r="Q12" s="255">
        <f t="shared" si="2"/>
        <v>209.25265957446808</v>
      </c>
    </row>
    <row r="13" spans="1:17" ht="13.5" customHeight="1" x14ac:dyDescent="0.25">
      <c r="A13" s="147">
        <v>8</v>
      </c>
      <c r="B13" s="116" t="s">
        <v>967</v>
      </c>
      <c r="C13" s="317">
        <v>1</v>
      </c>
      <c r="D13" s="326">
        <v>6</v>
      </c>
      <c r="E13" s="117">
        <v>7</v>
      </c>
      <c r="F13" s="117">
        <v>281.18</v>
      </c>
      <c r="G13" s="255">
        <f t="shared" si="0"/>
        <v>4686.333333333333</v>
      </c>
      <c r="H13" s="317">
        <v>101</v>
      </c>
      <c r="I13" s="326">
        <v>1250</v>
      </c>
      <c r="J13" s="117">
        <v>291</v>
      </c>
      <c r="K13" s="117">
        <v>4445.6099999999997</v>
      </c>
      <c r="L13" s="255">
        <f t="shared" si="1"/>
        <v>355.64879999999994</v>
      </c>
      <c r="M13" s="117">
        <f>'ACP_Agri_9(i)'!C13+'ACP_Agri_9(ii)'!C13+'ACP_Agri_9(ii)'!H13</f>
        <v>2030</v>
      </c>
      <c r="N13" s="117">
        <f>'ACP_Agri_9(i)'!D13+'ACP_Agri_9(ii)'!D13+'ACP_Agri_9(ii)'!I13</f>
        <v>5474</v>
      </c>
      <c r="O13" s="117">
        <f>'ACP_Agri_9(i)'!E13+'ACP_Agri_9(ii)'!E13+'ACP_Agri_9(ii)'!J13</f>
        <v>4043</v>
      </c>
      <c r="P13" s="117">
        <f>'ACP_Agri_9(i)'!F13+'ACP_Agri_9(ii)'!F13+'ACP_Agri_9(ii)'!K13</f>
        <v>16009.010000000002</v>
      </c>
      <c r="Q13" s="255">
        <f t="shared" si="2"/>
        <v>292.4554256485203</v>
      </c>
    </row>
    <row r="14" spans="1:17" ht="13.5" customHeight="1" x14ac:dyDescent="0.25">
      <c r="A14" s="147">
        <v>9</v>
      </c>
      <c r="B14" s="116" t="s">
        <v>13</v>
      </c>
      <c r="C14" s="317">
        <v>517</v>
      </c>
      <c r="D14" s="326">
        <v>3997</v>
      </c>
      <c r="E14" s="117">
        <v>284</v>
      </c>
      <c r="F14" s="117">
        <v>3903.1799999999994</v>
      </c>
      <c r="G14" s="255">
        <f t="shared" si="0"/>
        <v>97.652739554665985</v>
      </c>
      <c r="H14" s="317">
        <v>903</v>
      </c>
      <c r="I14" s="326">
        <v>84680</v>
      </c>
      <c r="J14" s="117">
        <v>514</v>
      </c>
      <c r="K14" s="117">
        <v>108884.01999999996</v>
      </c>
      <c r="L14" s="255">
        <f t="shared" si="1"/>
        <v>128.58292394898436</v>
      </c>
      <c r="M14" s="117">
        <f>'ACP_Agri_9(i)'!C14+'ACP_Agri_9(ii)'!C14+'ACP_Agri_9(ii)'!H14</f>
        <v>120508</v>
      </c>
      <c r="N14" s="117">
        <f>'ACP_Agri_9(i)'!D14+'ACP_Agri_9(ii)'!D14+'ACP_Agri_9(ii)'!I14</f>
        <v>604369</v>
      </c>
      <c r="O14" s="117">
        <f>'ACP_Agri_9(i)'!E14+'ACP_Agri_9(ii)'!E14+'ACP_Agri_9(ii)'!J14</f>
        <v>75120</v>
      </c>
      <c r="P14" s="117">
        <f>'ACP_Agri_9(i)'!F14+'ACP_Agri_9(ii)'!F14+'ACP_Agri_9(ii)'!K14</f>
        <v>381880.51999999996</v>
      </c>
      <c r="Q14" s="255">
        <f t="shared" si="2"/>
        <v>63.186649215959115</v>
      </c>
    </row>
    <row r="15" spans="1:17" ht="13.5" customHeight="1" x14ac:dyDescent="0.25">
      <c r="A15" s="147">
        <v>10</v>
      </c>
      <c r="B15" s="116" t="s">
        <v>14</v>
      </c>
      <c r="C15" s="317">
        <v>122</v>
      </c>
      <c r="D15" s="326">
        <v>11276</v>
      </c>
      <c r="E15" s="117">
        <v>41</v>
      </c>
      <c r="F15" s="117">
        <v>7007.54</v>
      </c>
      <c r="G15" s="255">
        <f t="shared" si="0"/>
        <v>62.14561901383469</v>
      </c>
      <c r="H15" s="317">
        <v>2754</v>
      </c>
      <c r="I15" s="326">
        <v>256531</v>
      </c>
      <c r="J15" s="117">
        <v>9539</v>
      </c>
      <c r="K15" s="117">
        <v>275902.90000000002</v>
      </c>
      <c r="L15" s="255">
        <f t="shared" si="1"/>
        <v>107.55148500571083</v>
      </c>
      <c r="M15" s="117">
        <f>'ACP_Agri_9(i)'!C15+'ACP_Agri_9(ii)'!C15+'ACP_Agri_9(ii)'!H15</f>
        <v>573014</v>
      </c>
      <c r="N15" s="117">
        <f>'ACP_Agri_9(i)'!D15+'ACP_Agri_9(ii)'!D15+'ACP_Agri_9(ii)'!I15</f>
        <v>1551347</v>
      </c>
      <c r="O15" s="117">
        <f>'ACP_Agri_9(i)'!E15+'ACP_Agri_9(ii)'!E15+'ACP_Agri_9(ii)'!J15</f>
        <v>390869</v>
      </c>
      <c r="P15" s="117">
        <f>'ACP_Agri_9(i)'!F15+'ACP_Agri_9(ii)'!F15+'ACP_Agri_9(ii)'!K15</f>
        <v>1296233.4200000004</v>
      </c>
      <c r="Q15" s="255">
        <f t="shared" si="2"/>
        <v>83.555350285912851</v>
      </c>
    </row>
    <row r="16" spans="1:17" ht="13.5" customHeight="1" x14ac:dyDescent="0.25">
      <c r="A16" s="147">
        <v>11</v>
      </c>
      <c r="B16" s="116" t="s">
        <v>15</v>
      </c>
      <c r="C16" s="317">
        <v>88</v>
      </c>
      <c r="D16" s="326">
        <v>3307</v>
      </c>
      <c r="E16" s="117">
        <v>61</v>
      </c>
      <c r="F16" s="117">
        <v>3225.66</v>
      </c>
      <c r="G16" s="255">
        <f t="shared" si="0"/>
        <v>97.540368914423951</v>
      </c>
      <c r="H16" s="317">
        <v>219</v>
      </c>
      <c r="I16" s="326">
        <v>7312</v>
      </c>
      <c r="J16" s="117">
        <v>191</v>
      </c>
      <c r="K16" s="117">
        <v>7964.14</v>
      </c>
      <c r="L16" s="255">
        <f t="shared" si="1"/>
        <v>108.9187636761488</v>
      </c>
      <c r="M16" s="117">
        <f>'ACP_Agri_9(i)'!C16+'ACP_Agri_9(ii)'!C16+'ACP_Agri_9(ii)'!H16</f>
        <v>30045</v>
      </c>
      <c r="N16" s="117">
        <f>'ACP_Agri_9(i)'!D16+'ACP_Agri_9(ii)'!D16+'ACP_Agri_9(ii)'!I16</f>
        <v>78904</v>
      </c>
      <c r="O16" s="117">
        <f>'ACP_Agri_9(i)'!E16+'ACP_Agri_9(ii)'!E16+'ACP_Agri_9(ii)'!J16</f>
        <v>11376</v>
      </c>
      <c r="P16" s="117">
        <f>'ACP_Agri_9(i)'!F16+'ACP_Agri_9(ii)'!F16+'ACP_Agri_9(ii)'!K16</f>
        <v>39769.510000000017</v>
      </c>
      <c r="Q16" s="255">
        <f t="shared" si="2"/>
        <v>50.402400385278334</v>
      </c>
    </row>
    <row r="17" spans="1:22" ht="13.5" customHeight="1" x14ac:dyDescent="0.25">
      <c r="A17" s="147">
        <v>12</v>
      </c>
      <c r="B17" s="116" t="s">
        <v>16</v>
      </c>
      <c r="C17" s="317">
        <v>577</v>
      </c>
      <c r="D17" s="326">
        <v>4086</v>
      </c>
      <c r="E17" s="117">
        <v>77</v>
      </c>
      <c r="F17" s="117">
        <v>1393.43</v>
      </c>
      <c r="G17" s="255">
        <f t="shared" si="0"/>
        <v>34.102545276554089</v>
      </c>
      <c r="H17" s="317">
        <v>13286</v>
      </c>
      <c r="I17" s="326">
        <v>110405</v>
      </c>
      <c r="J17" s="117">
        <v>1854</v>
      </c>
      <c r="K17" s="117">
        <v>143675</v>
      </c>
      <c r="L17" s="255">
        <f t="shared" si="1"/>
        <v>130.13450477786333</v>
      </c>
      <c r="M17" s="117">
        <f>'ACP_Agri_9(i)'!C17+'ACP_Agri_9(ii)'!C17+'ACP_Agri_9(ii)'!H17</f>
        <v>182581</v>
      </c>
      <c r="N17" s="117">
        <f>'ACP_Agri_9(i)'!D17+'ACP_Agri_9(ii)'!D17+'ACP_Agri_9(ii)'!I17</f>
        <v>503845</v>
      </c>
      <c r="O17" s="117">
        <f>'ACP_Agri_9(i)'!E17+'ACP_Agri_9(ii)'!E17+'ACP_Agri_9(ii)'!J17</f>
        <v>169968</v>
      </c>
      <c r="P17" s="117">
        <f>'ACP_Agri_9(i)'!F17+'ACP_Agri_9(ii)'!F17+'ACP_Agri_9(ii)'!K17</f>
        <v>523340.39</v>
      </c>
      <c r="Q17" s="255">
        <f t="shared" si="2"/>
        <v>103.86932290684635</v>
      </c>
    </row>
    <row r="18" spans="1:22" s="139" customFormat="1" ht="13.5" customHeight="1" x14ac:dyDescent="0.2">
      <c r="A18" s="146"/>
      <c r="B18" s="118" t="s">
        <v>17</v>
      </c>
      <c r="C18" s="319">
        <f>SUM(C6:C17)</f>
        <v>5498</v>
      </c>
      <c r="D18" s="323">
        <f>SUM(D6:D17)</f>
        <v>108301</v>
      </c>
      <c r="E18" s="148">
        <f>SUM(E6:E17)</f>
        <v>3350</v>
      </c>
      <c r="F18" s="148">
        <f>SUM(F6:F17)</f>
        <v>53067.469999999994</v>
      </c>
      <c r="G18" s="257">
        <f t="shared" si="0"/>
        <v>48.999981532949825</v>
      </c>
      <c r="H18" s="319">
        <f>SUM(H6:H17)</f>
        <v>54682</v>
      </c>
      <c r="I18" s="323">
        <f>SUM(I6:I17)</f>
        <v>878079</v>
      </c>
      <c r="J18" s="148">
        <f>SUM(J6:J17)</f>
        <v>54743</v>
      </c>
      <c r="K18" s="148">
        <f>SUM(K6:K17)</f>
        <v>945335.82</v>
      </c>
      <c r="L18" s="257">
        <f t="shared" si="1"/>
        <v>107.65954088413457</v>
      </c>
      <c r="M18" s="148">
        <f>'ACP_Agri_9(i)'!C18+'ACP_Agri_9(ii)'!C18+'ACP_Agri_9(ii)'!H18</f>
        <v>2554242</v>
      </c>
      <c r="N18" s="148">
        <f>'ACP_Agri_9(i)'!D18+'ACP_Agri_9(ii)'!D18+'ACP_Agri_9(ii)'!I18</f>
        <v>6227321</v>
      </c>
      <c r="O18" s="148">
        <f>'ACP_Agri_9(i)'!E18+'ACP_Agri_9(ii)'!E18+'ACP_Agri_9(ii)'!J18</f>
        <v>1881597</v>
      </c>
      <c r="P18" s="148">
        <f>'ACP_Agri_9(i)'!F18+'ACP_Agri_9(ii)'!F18+'ACP_Agri_9(ii)'!K18</f>
        <v>4954588.4900000012</v>
      </c>
      <c r="Q18" s="257">
        <f t="shared" si="2"/>
        <v>79.562118124310615</v>
      </c>
    </row>
    <row r="19" spans="1:22" ht="13.5" customHeight="1" x14ac:dyDescent="0.25">
      <c r="A19" s="147">
        <v>13</v>
      </c>
      <c r="B19" s="116" t="s">
        <v>18</v>
      </c>
      <c r="C19" s="317">
        <v>99</v>
      </c>
      <c r="D19" s="326">
        <v>8579</v>
      </c>
      <c r="E19" s="117">
        <v>13</v>
      </c>
      <c r="F19" s="117">
        <v>2364.35</v>
      </c>
      <c r="G19" s="255">
        <f t="shared" si="0"/>
        <v>27.55973889730738</v>
      </c>
      <c r="H19" s="317">
        <v>2782</v>
      </c>
      <c r="I19" s="326">
        <v>423671</v>
      </c>
      <c r="J19" s="117">
        <v>2121</v>
      </c>
      <c r="K19" s="117">
        <v>310280.75999999989</v>
      </c>
      <c r="L19" s="255">
        <f t="shared" si="1"/>
        <v>73.236251714183851</v>
      </c>
      <c r="M19" s="117">
        <f>'ACP_Agri_9(i)'!C19+'ACP_Agri_9(ii)'!C19+'ACP_Agri_9(ii)'!H19</f>
        <v>105805</v>
      </c>
      <c r="N19" s="117">
        <f>'ACP_Agri_9(i)'!D19+'ACP_Agri_9(ii)'!D19+'ACP_Agri_9(ii)'!I19</f>
        <v>741977</v>
      </c>
      <c r="O19" s="117">
        <f>'ACP_Agri_9(i)'!E19+'ACP_Agri_9(ii)'!E19+'ACP_Agri_9(ii)'!J19</f>
        <v>73395</v>
      </c>
      <c r="P19" s="117">
        <f>'ACP_Agri_9(i)'!F19+'ACP_Agri_9(ii)'!F19+'ACP_Agri_9(ii)'!K19</f>
        <v>414114.16999999987</v>
      </c>
      <c r="Q19" s="255">
        <f t="shared" si="2"/>
        <v>55.812265070211048</v>
      </c>
      <c r="U19" s="281"/>
      <c r="V19" s="281"/>
    </row>
    <row r="20" spans="1:22" ht="13.5" customHeight="1" x14ac:dyDescent="0.25">
      <c r="A20" s="147">
        <v>14</v>
      </c>
      <c r="B20" s="116" t="s">
        <v>19</v>
      </c>
      <c r="C20" s="317">
        <v>167</v>
      </c>
      <c r="D20" s="326">
        <v>882</v>
      </c>
      <c r="E20" s="117">
        <v>0</v>
      </c>
      <c r="F20" s="117">
        <v>0</v>
      </c>
      <c r="G20" s="255">
        <f t="shared" si="0"/>
        <v>0</v>
      </c>
      <c r="H20" s="317">
        <v>3746</v>
      </c>
      <c r="I20" s="326">
        <v>8957</v>
      </c>
      <c r="J20" s="117">
        <v>2207</v>
      </c>
      <c r="K20" s="117">
        <v>7547.1375688999997</v>
      </c>
      <c r="L20" s="255">
        <f t="shared" si="1"/>
        <v>84.259658020542588</v>
      </c>
      <c r="M20" s="117">
        <f>'ACP_Agri_9(i)'!C20+'ACP_Agri_9(ii)'!C20+'ACP_Agri_9(ii)'!H20</f>
        <v>47504</v>
      </c>
      <c r="N20" s="117">
        <f>'ACP_Agri_9(i)'!D20+'ACP_Agri_9(ii)'!D20+'ACP_Agri_9(ii)'!I20</f>
        <v>53567</v>
      </c>
      <c r="O20" s="117">
        <f>'ACP_Agri_9(i)'!E20+'ACP_Agri_9(ii)'!E20+'ACP_Agri_9(ii)'!J20</f>
        <v>59272</v>
      </c>
      <c r="P20" s="117">
        <f>'ACP_Agri_9(i)'!F20+'ACP_Agri_9(ii)'!F20+'ACP_Agri_9(ii)'!K20</f>
        <v>57757.927568899999</v>
      </c>
      <c r="Q20" s="255">
        <f t="shared" si="2"/>
        <v>107.82371155543525</v>
      </c>
      <c r="U20" s="281"/>
      <c r="V20" s="281"/>
    </row>
    <row r="21" spans="1:22" ht="13.5" customHeight="1" x14ac:dyDescent="0.25">
      <c r="A21" s="147">
        <v>15</v>
      </c>
      <c r="B21" s="116" t="s">
        <v>20</v>
      </c>
      <c r="C21" s="317">
        <v>0</v>
      </c>
      <c r="D21" s="326">
        <v>0</v>
      </c>
      <c r="E21" s="117">
        <v>0</v>
      </c>
      <c r="F21" s="117">
        <v>0</v>
      </c>
      <c r="G21" s="255">
        <v>0</v>
      </c>
      <c r="H21" s="317">
        <v>1</v>
      </c>
      <c r="I21" s="326">
        <v>6</v>
      </c>
      <c r="J21" s="117">
        <v>29</v>
      </c>
      <c r="K21" s="117">
        <v>194.47000000000003</v>
      </c>
      <c r="L21" s="255">
        <v>0</v>
      </c>
      <c r="M21" s="117">
        <f>'ACP_Agri_9(i)'!C21+'ACP_Agri_9(ii)'!C21+'ACP_Agri_9(ii)'!H21</f>
        <v>2023</v>
      </c>
      <c r="N21" s="117">
        <f>'ACP_Agri_9(i)'!D21+'ACP_Agri_9(ii)'!D21+'ACP_Agri_9(ii)'!I21</f>
        <v>4909</v>
      </c>
      <c r="O21" s="117">
        <f>'ACP_Agri_9(i)'!E21+'ACP_Agri_9(ii)'!E21+'ACP_Agri_9(ii)'!J21</f>
        <v>717</v>
      </c>
      <c r="P21" s="117">
        <f>'ACP_Agri_9(i)'!F21+'ACP_Agri_9(ii)'!F21+'ACP_Agri_9(ii)'!K21</f>
        <v>3955.4700000000003</v>
      </c>
      <c r="Q21" s="255">
        <f t="shared" si="2"/>
        <v>80.575881034833984</v>
      </c>
      <c r="U21" s="281"/>
      <c r="V21" s="281"/>
    </row>
    <row r="22" spans="1:22" ht="13.5" customHeight="1" x14ac:dyDescent="0.25">
      <c r="A22" s="147">
        <v>16</v>
      </c>
      <c r="B22" s="116" t="s">
        <v>21</v>
      </c>
      <c r="C22" s="317">
        <v>0</v>
      </c>
      <c r="D22" s="326">
        <v>0</v>
      </c>
      <c r="E22" s="117">
        <v>0</v>
      </c>
      <c r="F22" s="117">
        <v>0</v>
      </c>
      <c r="G22" s="255" t="e">
        <f t="shared" si="0"/>
        <v>#DIV/0!</v>
      </c>
      <c r="H22" s="317">
        <v>0</v>
      </c>
      <c r="I22" s="326">
        <v>0</v>
      </c>
      <c r="J22" s="117">
        <v>0</v>
      </c>
      <c r="K22" s="117">
        <v>0</v>
      </c>
      <c r="L22" s="255" t="e">
        <f t="shared" si="1"/>
        <v>#DIV/0!</v>
      </c>
      <c r="M22" s="117">
        <f>'ACP_Agri_9(i)'!C22+'ACP_Agri_9(ii)'!C22+'ACP_Agri_9(ii)'!H22</f>
        <v>44</v>
      </c>
      <c r="N22" s="117">
        <f>'ACP_Agri_9(i)'!D22+'ACP_Agri_9(ii)'!D22+'ACP_Agri_9(ii)'!I22</f>
        <v>59</v>
      </c>
      <c r="O22" s="117">
        <f>'ACP_Agri_9(i)'!E22+'ACP_Agri_9(ii)'!E22+'ACP_Agri_9(ii)'!J22</f>
        <v>84</v>
      </c>
      <c r="P22" s="117">
        <f>'ACP_Agri_9(i)'!F22+'ACP_Agri_9(ii)'!F22+'ACP_Agri_9(ii)'!K22</f>
        <v>68.14</v>
      </c>
      <c r="Q22" s="255">
        <f t="shared" si="2"/>
        <v>115.49152542372882</v>
      </c>
      <c r="U22" s="281"/>
      <c r="V22" s="281"/>
    </row>
    <row r="23" spans="1:22" ht="13.5" customHeight="1" x14ac:dyDescent="0.25">
      <c r="A23" s="147">
        <v>17</v>
      </c>
      <c r="B23" s="116" t="s">
        <v>22</v>
      </c>
      <c r="C23" s="317">
        <v>1</v>
      </c>
      <c r="D23" s="326">
        <v>10</v>
      </c>
      <c r="E23" s="117">
        <v>0</v>
      </c>
      <c r="F23" s="117">
        <v>0</v>
      </c>
      <c r="G23" s="255">
        <f t="shared" si="0"/>
        <v>0</v>
      </c>
      <c r="H23" s="317">
        <v>15</v>
      </c>
      <c r="I23" s="326">
        <v>543</v>
      </c>
      <c r="J23" s="117">
        <v>2</v>
      </c>
      <c r="K23" s="117">
        <v>51.42</v>
      </c>
      <c r="L23" s="255">
        <f t="shared" si="1"/>
        <v>9.4696132596685079</v>
      </c>
      <c r="M23" s="117">
        <f>'ACP_Agri_9(i)'!C23+'ACP_Agri_9(ii)'!C23+'ACP_Agri_9(ii)'!H23</f>
        <v>26566</v>
      </c>
      <c r="N23" s="117">
        <f>'ACP_Agri_9(i)'!D23+'ACP_Agri_9(ii)'!D23+'ACP_Agri_9(ii)'!I23</f>
        <v>77538</v>
      </c>
      <c r="O23" s="117">
        <f>'ACP_Agri_9(i)'!E23+'ACP_Agri_9(ii)'!E23+'ACP_Agri_9(ii)'!J23</f>
        <v>18372</v>
      </c>
      <c r="P23" s="117">
        <f>'ACP_Agri_9(i)'!F23+'ACP_Agri_9(ii)'!F23+'ACP_Agri_9(ii)'!K23</f>
        <v>66866.00999999998</v>
      </c>
      <c r="Q23" s="255">
        <f t="shared" si="2"/>
        <v>86.236438907374421</v>
      </c>
      <c r="U23" s="281"/>
      <c r="V23" s="281"/>
    </row>
    <row r="24" spans="1:22" ht="13.5" customHeight="1" x14ac:dyDescent="0.25">
      <c r="A24" s="147">
        <v>18</v>
      </c>
      <c r="B24" s="116" t="s">
        <v>23</v>
      </c>
      <c r="C24" s="317">
        <v>0</v>
      </c>
      <c r="D24" s="326">
        <v>0</v>
      </c>
      <c r="E24" s="117">
        <v>0</v>
      </c>
      <c r="F24" s="117">
        <v>0</v>
      </c>
      <c r="G24" s="255" t="e">
        <f t="shared" si="0"/>
        <v>#DIV/0!</v>
      </c>
      <c r="H24" s="317">
        <v>0</v>
      </c>
      <c r="I24" s="326">
        <v>0</v>
      </c>
      <c r="J24" s="117">
        <v>2</v>
      </c>
      <c r="K24" s="117">
        <v>13.6</v>
      </c>
      <c r="L24" s="255" t="e">
        <f t="shared" si="1"/>
        <v>#DIV/0!</v>
      </c>
      <c r="M24" s="117">
        <f>'ACP_Agri_9(i)'!C24+'ACP_Agri_9(ii)'!C24+'ACP_Agri_9(ii)'!H24</f>
        <v>16</v>
      </c>
      <c r="N24" s="117">
        <f>'ACP_Agri_9(i)'!D24+'ACP_Agri_9(ii)'!D24+'ACP_Agri_9(ii)'!I24</f>
        <v>166</v>
      </c>
      <c r="O24" s="117">
        <f>'ACP_Agri_9(i)'!E24+'ACP_Agri_9(ii)'!E24+'ACP_Agri_9(ii)'!J24</f>
        <v>6</v>
      </c>
      <c r="P24" s="117">
        <f>'ACP_Agri_9(i)'!F24+'ACP_Agri_9(ii)'!F24+'ACP_Agri_9(ii)'!K24</f>
        <v>52.36</v>
      </c>
      <c r="Q24" s="255">
        <f t="shared" si="2"/>
        <v>31.542168674698797</v>
      </c>
      <c r="U24" s="281"/>
      <c r="V24" s="281"/>
    </row>
    <row r="25" spans="1:22" ht="13.5" customHeight="1" x14ac:dyDescent="0.25">
      <c r="A25" s="147">
        <v>19</v>
      </c>
      <c r="B25" s="116" t="s">
        <v>24</v>
      </c>
      <c r="C25" s="317">
        <v>3</v>
      </c>
      <c r="D25" s="326">
        <v>3754</v>
      </c>
      <c r="E25" s="117">
        <v>3</v>
      </c>
      <c r="F25" s="117">
        <v>2575.7600000000002</v>
      </c>
      <c r="G25" s="255">
        <f t="shared" si="0"/>
        <v>68.613745338305819</v>
      </c>
      <c r="H25" s="317">
        <v>10</v>
      </c>
      <c r="I25" s="326">
        <v>2185</v>
      </c>
      <c r="J25" s="117">
        <v>8</v>
      </c>
      <c r="K25" s="117">
        <v>1451.95</v>
      </c>
      <c r="L25" s="255">
        <f t="shared" si="1"/>
        <v>66.450800915331811</v>
      </c>
      <c r="M25" s="117">
        <f>'ACP_Agri_9(i)'!C25+'ACP_Agri_9(ii)'!C25+'ACP_Agri_9(ii)'!H25</f>
        <v>12854</v>
      </c>
      <c r="N25" s="117">
        <f>'ACP_Agri_9(i)'!D25+'ACP_Agri_9(ii)'!D25+'ACP_Agri_9(ii)'!I25</f>
        <v>50272</v>
      </c>
      <c r="O25" s="117">
        <f>'ACP_Agri_9(i)'!E25+'ACP_Agri_9(ii)'!E25+'ACP_Agri_9(ii)'!J25</f>
        <v>6804</v>
      </c>
      <c r="P25" s="117">
        <f>'ACP_Agri_9(i)'!F25+'ACP_Agri_9(ii)'!F25+'ACP_Agri_9(ii)'!K25</f>
        <v>33825.769999999997</v>
      </c>
      <c r="Q25" s="255">
        <f t="shared" si="2"/>
        <v>67.285506842775291</v>
      </c>
      <c r="U25" s="281"/>
      <c r="V25" s="281"/>
    </row>
    <row r="26" spans="1:22" ht="13.5" customHeight="1" x14ac:dyDescent="0.25">
      <c r="A26" s="147">
        <v>20</v>
      </c>
      <c r="B26" s="116" t="s">
        <v>25</v>
      </c>
      <c r="C26" s="317">
        <v>276</v>
      </c>
      <c r="D26" s="326">
        <v>8389</v>
      </c>
      <c r="E26" s="117">
        <v>98</v>
      </c>
      <c r="F26" s="117">
        <v>14210.820000000002</v>
      </c>
      <c r="G26" s="255">
        <f t="shared" si="0"/>
        <v>169.39825962570035</v>
      </c>
      <c r="H26" s="317">
        <v>9445</v>
      </c>
      <c r="I26" s="326">
        <v>545180</v>
      </c>
      <c r="J26" s="117">
        <v>6061</v>
      </c>
      <c r="K26" s="117">
        <v>505544.04</v>
      </c>
      <c r="L26" s="255">
        <f t="shared" si="1"/>
        <v>92.729747973146488</v>
      </c>
      <c r="M26" s="117">
        <f>'ACP_Agri_9(i)'!C26+'ACP_Agri_9(ii)'!C26+'ACP_Agri_9(ii)'!H26</f>
        <v>269443</v>
      </c>
      <c r="N26" s="117">
        <f>'ACP_Agri_9(i)'!D26+'ACP_Agri_9(ii)'!D26+'ACP_Agri_9(ii)'!I26</f>
        <v>1317935</v>
      </c>
      <c r="O26" s="117">
        <f>'ACP_Agri_9(i)'!E26+'ACP_Agri_9(ii)'!E26+'ACP_Agri_9(ii)'!J26</f>
        <v>142675</v>
      </c>
      <c r="P26" s="117">
        <f>'ACP_Agri_9(i)'!F26+'ACP_Agri_9(ii)'!F26+'ACP_Agri_9(ii)'!K26</f>
        <v>1066441.0000000005</v>
      </c>
      <c r="Q26" s="255">
        <f t="shared" si="2"/>
        <v>80.917571807410866</v>
      </c>
      <c r="U26" s="281"/>
      <c r="V26" s="281"/>
    </row>
    <row r="27" spans="1:22" ht="13.5" customHeight="1" x14ac:dyDescent="0.25">
      <c r="A27" s="147">
        <v>21</v>
      </c>
      <c r="B27" s="116" t="s">
        <v>26</v>
      </c>
      <c r="C27" s="317">
        <v>28</v>
      </c>
      <c r="D27" s="326">
        <v>586</v>
      </c>
      <c r="E27" s="117">
        <v>2</v>
      </c>
      <c r="F27" s="117">
        <v>51</v>
      </c>
      <c r="G27" s="255">
        <f t="shared" si="0"/>
        <v>8.7030716723549482</v>
      </c>
      <c r="H27" s="317">
        <v>1281</v>
      </c>
      <c r="I27" s="326">
        <v>151617</v>
      </c>
      <c r="J27" s="117">
        <v>2020</v>
      </c>
      <c r="K27" s="117">
        <v>288729.29000000004</v>
      </c>
      <c r="L27" s="255">
        <f t="shared" si="1"/>
        <v>190.43332212087037</v>
      </c>
      <c r="M27" s="117">
        <f>'ACP_Agri_9(i)'!C27+'ACP_Agri_9(ii)'!C27+'ACP_Agri_9(ii)'!H27</f>
        <v>169999</v>
      </c>
      <c r="N27" s="117">
        <f>'ACP_Agri_9(i)'!D27+'ACP_Agri_9(ii)'!D27+'ACP_Agri_9(ii)'!I27</f>
        <v>604133</v>
      </c>
      <c r="O27" s="117">
        <f>'ACP_Agri_9(i)'!E27+'ACP_Agri_9(ii)'!E27+'ACP_Agri_9(ii)'!J27</f>
        <v>104291</v>
      </c>
      <c r="P27" s="117">
        <f>'ACP_Agri_9(i)'!F27+'ACP_Agri_9(ii)'!F27+'ACP_Agri_9(ii)'!K27</f>
        <v>625225.74</v>
      </c>
      <c r="Q27" s="255">
        <f t="shared" si="2"/>
        <v>103.4914066935592</v>
      </c>
      <c r="U27" s="281"/>
      <c r="V27" s="281"/>
    </row>
    <row r="28" spans="1:22" ht="13.5" customHeight="1" x14ac:dyDescent="0.25">
      <c r="A28" s="147">
        <v>22</v>
      </c>
      <c r="B28" s="116" t="s">
        <v>27</v>
      </c>
      <c r="C28" s="317">
        <v>24</v>
      </c>
      <c r="D28" s="326">
        <v>628</v>
      </c>
      <c r="E28" s="117">
        <v>9</v>
      </c>
      <c r="F28" s="117">
        <v>382.58</v>
      </c>
      <c r="G28" s="255">
        <f t="shared" si="0"/>
        <v>60.920382165605098</v>
      </c>
      <c r="H28" s="317">
        <v>486</v>
      </c>
      <c r="I28" s="326">
        <v>7874</v>
      </c>
      <c r="J28" s="117">
        <v>604</v>
      </c>
      <c r="K28" s="117">
        <v>10482.83</v>
      </c>
      <c r="L28" s="255">
        <f t="shared" si="1"/>
        <v>133.13220726441452</v>
      </c>
      <c r="M28" s="117">
        <f>'ACP_Agri_9(i)'!C28+'ACP_Agri_9(ii)'!C28+'ACP_Agri_9(ii)'!H28</f>
        <v>35163</v>
      </c>
      <c r="N28" s="117">
        <f>'ACP_Agri_9(i)'!D28+'ACP_Agri_9(ii)'!D28+'ACP_Agri_9(ii)'!I28</f>
        <v>66990</v>
      </c>
      <c r="O28" s="117">
        <f>'ACP_Agri_9(i)'!E28+'ACP_Agri_9(ii)'!E28+'ACP_Agri_9(ii)'!J28</f>
        <v>20438</v>
      </c>
      <c r="P28" s="117">
        <f>'ACP_Agri_9(i)'!F28+'ACP_Agri_9(ii)'!F28+'ACP_Agri_9(ii)'!K28</f>
        <v>56185.069999999992</v>
      </c>
      <c r="Q28" s="255">
        <f t="shared" si="2"/>
        <v>83.870831467383184</v>
      </c>
      <c r="U28" s="281"/>
      <c r="V28" s="281"/>
    </row>
    <row r="29" spans="1:22" ht="13.5" customHeight="1" x14ac:dyDescent="0.25">
      <c r="A29" s="147">
        <v>23</v>
      </c>
      <c r="B29" s="116" t="s">
        <v>28</v>
      </c>
      <c r="C29" s="317">
        <v>1</v>
      </c>
      <c r="D29" s="326">
        <v>35</v>
      </c>
      <c r="E29" s="117">
        <v>0</v>
      </c>
      <c r="F29" s="117">
        <v>0</v>
      </c>
      <c r="G29" s="255">
        <f t="shared" si="0"/>
        <v>0</v>
      </c>
      <c r="H29" s="317">
        <v>29</v>
      </c>
      <c r="I29" s="326">
        <v>2279</v>
      </c>
      <c r="J29" s="117">
        <v>80</v>
      </c>
      <c r="K29" s="117">
        <v>16461.190000000002</v>
      </c>
      <c r="L29" s="255">
        <f t="shared" si="1"/>
        <v>722.29881526985525</v>
      </c>
      <c r="M29" s="117">
        <f>'ACP_Agri_9(i)'!C29+'ACP_Agri_9(ii)'!C29+'ACP_Agri_9(ii)'!H29</f>
        <v>84070</v>
      </c>
      <c r="N29" s="117">
        <f>'ACP_Agri_9(i)'!D29+'ACP_Agri_9(ii)'!D29+'ACP_Agri_9(ii)'!I29</f>
        <v>182955</v>
      </c>
      <c r="O29" s="117">
        <f>'ACP_Agri_9(i)'!E29+'ACP_Agri_9(ii)'!E29+'ACP_Agri_9(ii)'!J29</f>
        <v>52757</v>
      </c>
      <c r="P29" s="117">
        <f>'ACP_Agri_9(i)'!F29+'ACP_Agri_9(ii)'!F29+'ACP_Agri_9(ii)'!K29</f>
        <v>147466.45999999996</v>
      </c>
      <c r="Q29" s="255">
        <f t="shared" si="2"/>
        <v>80.602585335191691</v>
      </c>
      <c r="U29" s="281"/>
      <c r="V29" s="281"/>
    </row>
    <row r="30" spans="1:22" ht="13.5" customHeight="1" x14ac:dyDescent="0.25">
      <c r="A30" s="147">
        <v>24</v>
      </c>
      <c r="B30" s="116" t="s">
        <v>29</v>
      </c>
      <c r="C30" s="317">
        <v>3</v>
      </c>
      <c r="D30" s="326">
        <v>76</v>
      </c>
      <c r="E30" s="117">
        <v>0</v>
      </c>
      <c r="F30" s="117">
        <v>0</v>
      </c>
      <c r="G30" s="255">
        <f t="shared" si="0"/>
        <v>0</v>
      </c>
      <c r="H30" s="317">
        <v>121</v>
      </c>
      <c r="I30" s="326">
        <v>13124</v>
      </c>
      <c r="J30" s="117">
        <v>11</v>
      </c>
      <c r="K30" s="117">
        <v>1636.89</v>
      </c>
      <c r="L30" s="255">
        <f t="shared" si="1"/>
        <v>12.472493142334654</v>
      </c>
      <c r="M30" s="117">
        <f>'ACP_Agri_9(i)'!C30+'ACP_Agri_9(ii)'!C30+'ACP_Agri_9(ii)'!H30</f>
        <v>368085</v>
      </c>
      <c r="N30" s="117">
        <f>'ACP_Agri_9(i)'!D30+'ACP_Agri_9(ii)'!D30+'ACP_Agri_9(ii)'!I30</f>
        <v>394811</v>
      </c>
      <c r="O30" s="117">
        <f>'ACP_Agri_9(i)'!E30+'ACP_Agri_9(ii)'!E30+'ACP_Agri_9(ii)'!J30</f>
        <v>151762</v>
      </c>
      <c r="P30" s="117">
        <f>'ACP_Agri_9(i)'!F30+'ACP_Agri_9(ii)'!F30+'ACP_Agri_9(ii)'!K30</f>
        <v>198489.77000000005</v>
      </c>
      <c r="Q30" s="255">
        <f t="shared" si="2"/>
        <v>50.274630139484472</v>
      </c>
      <c r="U30" s="281"/>
      <c r="V30" s="281"/>
    </row>
    <row r="31" spans="1:22" ht="13.5" customHeight="1" x14ac:dyDescent="0.25">
      <c r="A31" s="147">
        <v>25</v>
      </c>
      <c r="B31" s="116" t="s">
        <v>30</v>
      </c>
      <c r="C31" s="317">
        <v>0</v>
      </c>
      <c r="D31" s="326">
        <v>0</v>
      </c>
      <c r="E31" s="117">
        <v>0</v>
      </c>
      <c r="F31" s="117">
        <v>0</v>
      </c>
      <c r="G31" s="255" t="e">
        <f t="shared" si="0"/>
        <v>#DIV/0!</v>
      </c>
      <c r="H31" s="317">
        <v>0</v>
      </c>
      <c r="I31" s="326">
        <v>0</v>
      </c>
      <c r="J31" s="117">
        <v>0</v>
      </c>
      <c r="K31" s="117">
        <v>0</v>
      </c>
      <c r="L31" s="255" t="e">
        <f t="shared" si="1"/>
        <v>#DIV/0!</v>
      </c>
      <c r="M31" s="117">
        <f>'ACP_Agri_9(i)'!C31+'ACP_Agri_9(ii)'!C31+'ACP_Agri_9(ii)'!H31</f>
        <v>0</v>
      </c>
      <c r="N31" s="117">
        <f>'ACP_Agri_9(i)'!D31+'ACP_Agri_9(ii)'!D31+'ACP_Agri_9(ii)'!I31</f>
        <v>0</v>
      </c>
      <c r="O31" s="117">
        <f>'ACP_Agri_9(i)'!E31+'ACP_Agri_9(ii)'!E31+'ACP_Agri_9(ii)'!J31</f>
        <v>1</v>
      </c>
      <c r="P31" s="117">
        <f>'ACP_Agri_9(i)'!F31+'ACP_Agri_9(ii)'!F31+'ACP_Agri_9(ii)'!K31</f>
        <v>0.5</v>
      </c>
      <c r="Q31" s="255" t="e">
        <f t="shared" si="2"/>
        <v>#DIV/0!</v>
      </c>
      <c r="U31" s="281"/>
      <c r="V31" s="281"/>
    </row>
    <row r="32" spans="1:22" ht="13.5" customHeight="1" x14ac:dyDescent="0.25">
      <c r="A32" s="147">
        <v>26</v>
      </c>
      <c r="B32" s="116" t="s">
        <v>31</v>
      </c>
      <c r="C32" s="317">
        <v>0</v>
      </c>
      <c r="D32" s="326">
        <v>0</v>
      </c>
      <c r="E32" s="117">
        <v>0</v>
      </c>
      <c r="F32" s="117">
        <v>0</v>
      </c>
      <c r="G32" s="255" t="e">
        <f t="shared" si="0"/>
        <v>#DIV/0!</v>
      </c>
      <c r="H32" s="317">
        <v>7</v>
      </c>
      <c r="I32" s="326">
        <v>2407</v>
      </c>
      <c r="J32" s="117">
        <v>10</v>
      </c>
      <c r="K32" s="117">
        <v>1544.6599999999999</v>
      </c>
      <c r="L32" s="255">
        <f t="shared" si="1"/>
        <v>64.173660157872874</v>
      </c>
      <c r="M32" s="117">
        <f>'ACP_Agri_9(i)'!C32+'ACP_Agri_9(ii)'!C32+'ACP_Agri_9(ii)'!H32</f>
        <v>136</v>
      </c>
      <c r="N32" s="117">
        <f>'ACP_Agri_9(i)'!D32+'ACP_Agri_9(ii)'!D32+'ACP_Agri_9(ii)'!I32</f>
        <v>2822</v>
      </c>
      <c r="O32" s="117">
        <f>'ACP_Agri_9(i)'!E32+'ACP_Agri_9(ii)'!E32+'ACP_Agri_9(ii)'!J32</f>
        <v>236</v>
      </c>
      <c r="P32" s="117">
        <f>'ACP_Agri_9(i)'!F32+'ACP_Agri_9(ii)'!F32+'ACP_Agri_9(ii)'!K32</f>
        <v>2296.3999999999996</v>
      </c>
      <c r="Q32" s="255">
        <f t="shared" si="2"/>
        <v>81.374911410347266</v>
      </c>
      <c r="U32" s="281"/>
      <c r="V32" s="281"/>
    </row>
    <row r="33" spans="1:22" ht="13.5" customHeight="1" x14ac:dyDescent="0.25">
      <c r="A33" s="147">
        <v>27</v>
      </c>
      <c r="B33" s="116" t="s">
        <v>32</v>
      </c>
      <c r="C33" s="317">
        <v>0</v>
      </c>
      <c r="D33" s="326">
        <v>0</v>
      </c>
      <c r="E33" s="117">
        <v>0</v>
      </c>
      <c r="F33" s="117">
        <v>0</v>
      </c>
      <c r="G33" s="255" t="e">
        <f t="shared" si="0"/>
        <v>#DIV/0!</v>
      </c>
      <c r="H33" s="317">
        <v>1</v>
      </c>
      <c r="I33" s="326">
        <v>1039</v>
      </c>
      <c r="J33" s="117">
        <v>0</v>
      </c>
      <c r="K33" s="117">
        <v>0</v>
      </c>
      <c r="L33" s="255">
        <f t="shared" si="1"/>
        <v>0</v>
      </c>
      <c r="M33" s="117">
        <f>'ACP_Agri_9(i)'!C33+'ACP_Agri_9(ii)'!C33+'ACP_Agri_9(ii)'!H33</f>
        <v>1</v>
      </c>
      <c r="N33" s="117">
        <f>'ACP_Agri_9(i)'!D33+'ACP_Agri_9(ii)'!D33+'ACP_Agri_9(ii)'!I33</f>
        <v>1039</v>
      </c>
      <c r="O33" s="117">
        <f>'ACP_Agri_9(i)'!E33+'ACP_Agri_9(ii)'!E33+'ACP_Agri_9(ii)'!J33</f>
        <v>3</v>
      </c>
      <c r="P33" s="117">
        <f>'ACP_Agri_9(i)'!F33+'ACP_Agri_9(ii)'!F33+'ACP_Agri_9(ii)'!K33</f>
        <v>0</v>
      </c>
      <c r="Q33" s="255">
        <f t="shared" si="2"/>
        <v>0</v>
      </c>
      <c r="U33" s="281"/>
      <c r="V33" s="281"/>
    </row>
    <row r="34" spans="1:22" ht="13.5" customHeight="1" x14ac:dyDescent="0.25">
      <c r="A34" s="147">
        <v>28</v>
      </c>
      <c r="B34" s="116" t="s">
        <v>33</v>
      </c>
      <c r="C34" s="317">
        <v>24</v>
      </c>
      <c r="D34" s="326">
        <v>882</v>
      </c>
      <c r="E34" s="117">
        <v>9</v>
      </c>
      <c r="F34" s="117">
        <v>1774.8799999999999</v>
      </c>
      <c r="G34" s="255">
        <f t="shared" si="0"/>
        <v>201.23356009070295</v>
      </c>
      <c r="H34" s="317">
        <v>975</v>
      </c>
      <c r="I34" s="326">
        <v>155502</v>
      </c>
      <c r="J34" s="117">
        <v>563</v>
      </c>
      <c r="K34" s="117">
        <v>167202.47</v>
      </c>
      <c r="L34" s="255">
        <f t="shared" si="1"/>
        <v>107.52432123059511</v>
      </c>
      <c r="M34" s="117">
        <f>'ACP_Agri_9(i)'!C34+'ACP_Agri_9(ii)'!C34+'ACP_Agri_9(ii)'!H34</f>
        <v>123722</v>
      </c>
      <c r="N34" s="117">
        <f>'ACP_Agri_9(i)'!D34+'ACP_Agri_9(ii)'!D34+'ACP_Agri_9(ii)'!I34</f>
        <v>343650</v>
      </c>
      <c r="O34" s="117">
        <f>'ACP_Agri_9(i)'!E34+'ACP_Agri_9(ii)'!E34+'ACP_Agri_9(ii)'!J34</f>
        <v>80426</v>
      </c>
      <c r="P34" s="117">
        <f>'ACP_Agri_9(i)'!F34+'ACP_Agri_9(ii)'!F34+'ACP_Agri_9(ii)'!K34</f>
        <v>300480.07</v>
      </c>
      <c r="Q34" s="255">
        <f t="shared" si="2"/>
        <v>87.43782045686018</v>
      </c>
      <c r="U34" s="281"/>
      <c r="V34" s="281"/>
    </row>
    <row r="35" spans="1:22" ht="13.5" customHeight="1" x14ac:dyDescent="0.25">
      <c r="A35" s="147">
        <v>29</v>
      </c>
      <c r="B35" s="116" t="s">
        <v>34</v>
      </c>
      <c r="C35" s="317">
        <v>0</v>
      </c>
      <c r="D35" s="326">
        <v>0</v>
      </c>
      <c r="E35" s="117">
        <v>0</v>
      </c>
      <c r="F35" s="117">
        <v>0</v>
      </c>
      <c r="G35" s="255" t="e">
        <f t="shared" si="0"/>
        <v>#DIV/0!</v>
      </c>
      <c r="H35" s="317">
        <v>0</v>
      </c>
      <c r="I35" s="326">
        <v>0</v>
      </c>
      <c r="J35" s="117">
        <v>0</v>
      </c>
      <c r="K35" s="117">
        <v>0</v>
      </c>
      <c r="L35" s="255" t="e">
        <f t="shared" si="1"/>
        <v>#DIV/0!</v>
      </c>
      <c r="M35" s="117">
        <f>'ACP_Agri_9(i)'!C35+'ACP_Agri_9(ii)'!C35+'ACP_Agri_9(ii)'!H35</f>
        <v>5687</v>
      </c>
      <c r="N35" s="117">
        <f>'ACP_Agri_9(i)'!D35+'ACP_Agri_9(ii)'!D35+'ACP_Agri_9(ii)'!I35</f>
        <v>3414</v>
      </c>
      <c r="O35" s="117">
        <f>'ACP_Agri_9(i)'!E35+'ACP_Agri_9(ii)'!E35+'ACP_Agri_9(ii)'!J35</f>
        <v>16186</v>
      </c>
      <c r="P35" s="117">
        <f>'ACP_Agri_9(i)'!F35+'ACP_Agri_9(ii)'!F35+'ACP_Agri_9(ii)'!K35</f>
        <v>21652.52</v>
      </c>
      <c r="Q35" s="255">
        <f t="shared" si="2"/>
        <v>634.2272993555946</v>
      </c>
      <c r="U35" s="281"/>
      <c r="V35" s="281"/>
    </row>
    <row r="36" spans="1:22" ht="13.5" customHeight="1" x14ac:dyDescent="0.25">
      <c r="A36" s="147">
        <v>30</v>
      </c>
      <c r="B36" s="116" t="s">
        <v>35</v>
      </c>
      <c r="C36" s="317">
        <v>2</v>
      </c>
      <c r="D36" s="326">
        <v>36</v>
      </c>
      <c r="E36" s="117">
        <v>0</v>
      </c>
      <c r="F36" s="117">
        <v>0</v>
      </c>
      <c r="G36" s="255">
        <f t="shared" si="0"/>
        <v>0</v>
      </c>
      <c r="H36" s="317">
        <v>24</v>
      </c>
      <c r="I36" s="326">
        <v>1803</v>
      </c>
      <c r="J36" s="117">
        <v>13</v>
      </c>
      <c r="K36" s="117">
        <v>1187.3800000000001</v>
      </c>
      <c r="L36" s="255">
        <f t="shared" si="1"/>
        <v>65.855795895729344</v>
      </c>
      <c r="M36" s="117">
        <f>'ACP_Agri_9(i)'!C36+'ACP_Agri_9(ii)'!C36+'ACP_Agri_9(ii)'!H36</f>
        <v>59387</v>
      </c>
      <c r="N36" s="117">
        <f>'ACP_Agri_9(i)'!D36+'ACP_Agri_9(ii)'!D36+'ACP_Agri_9(ii)'!I36</f>
        <v>57197</v>
      </c>
      <c r="O36" s="117">
        <f>'ACP_Agri_9(i)'!E36+'ACP_Agri_9(ii)'!E36+'ACP_Agri_9(ii)'!J36</f>
        <v>53939</v>
      </c>
      <c r="P36" s="117">
        <f>'ACP_Agri_9(i)'!F36+'ACP_Agri_9(ii)'!F36+'ACP_Agri_9(ii)'!K36</f>
        <v>46006.079999999994</v>
      </c>
      <c r="Q36" s="255">
        <f t="shared" si="2"/>
        <v>80.43442837911077</v>
      </c>
      <c r="U36" s="281"/>
      <c r="V36" s="281"/>
    </row>
    <row r="37" spans="1:22" ht="13.5" customHeight="1" x14ac:dyDescent="0.25">
      <c r="A37" s="147">
        <v>31</v>
      </c>
      <c r="B37" s="116" t="s">
        <v>36</v>
      </c>
      <c r="C37" s="317">
        <v>0</v>
      </c>
      <c r="D37" s="317">
        <v>0</v>
      </c>
      <c r="E37" s="317">
        <v>0</v>
      </c>
      <c r="F37" s="317">
        <v>0</v>
      </c>
      <c r="G37" s="255" t="e">
        <f t="shared" si="0"/>
        <v>#DIV/0!</v>
      </c>
      <c r="H37" s="317">
        <v>0</v>
      </c>
      <c r="I37" s="326">
        <v>0</v>
      </c>
      <c r="J37" s="117">
        <v>0</v>
      </c>
      <c r="K37" s="117">
        <v>0</v>
      </c>
      <c r="L37" s="255" t="e">
        <f t="shared" si="1"/>
        <v>#DIV/0!</v>
      </c>
      <c r="M37" s="117">
        <f>'ACP_Agri_9(i)'!C37+'ACP_Agri_9(ii)'!C37+'ACP_Agri_9(ii)'!H37</f>
        <v>1130</v>
      </c>
      <c r="N37" s="117">
        <f>'ACP_Agri_9(i)'!D37+'ACP_Agri_9(ii)'!D37+'ACP_Agri_9(ii)'!I37</f>
        <v>3550</v>
      </c>
      <c r="O37" s="117">
        <f>'ACP_Agri_9(i)'!E37+'ACP_Agri_9(ii)'!E37+'ACP_Agri_9(ii)'!J37</f>
        <v>535</v>
      </c>
      <c r="P37" s="117">
        <f>'ACP_Agri_9(i)'!F37+'ACP_Agri_9(ii)'!F37+'ACP_Agri_9(ii)'!K37</f>
        <v>1445.62</v>
      </c>
      <c r="Q37" s="255">
        <f t="shared" si="2"/>
        <v>40.72169014084507</v>
      </c>
      <c r="U37" s="281"/>
      <c r="V37" s="281"/>
    </row>
    <row r="38" spans="1:22" ht="13.5" customHeight="1" x14ac:dyDescent="0.25">
      <c r="A38" s="147">
        <v>32</v>
      </c>
      <c r="B38" s="116" t="s">
        <v>38</v>
      </c>
      <c r="C38" s="317">
        <v>0</v>
      </c>
      <c r="D38" s="326">
        <v>0</v>
      </c>
      <c r="E38" s="117">
        <v>0</v>
      </c>
      <c r="F38" s="117">
        <v>0</v>
      </c>
      <c r="G38" s="255">
        <v>0</v>
      </c>
      <c r="H38" s="317">
        <v>0</v>
      </c>
      <c r="I38" s="326">
        <v>0</v>
      </c>
      <c r="J38" s="117">
        <v>0</v>
      </c>
      <c r="K38" s="117">
        <v>0</v>
      </c>
      <c r="L38" s="255">
        <v>0</v>
      </c>
      <c r="M38" s="117">
        <f>'ACP_Agri_9(i)'!C38+'ACP_Agri_9(ii)'!C38+'ACP_Agri_9(ii)'!H38</f>
        <v>802</v>
      </c>
      <c r="N38" s="117">
        <f>'ACP_Agri_9(i)'!D38+'ACP_Agri_9(ii)'!D38+'ACP_Agri_9(ii)'!I38</f>
        <v>1768</v>
      </c>
      <c r="O38" s="117">
        <f>'ACP_Agri_9(i)'!E38+'ACP_Agri_9(ii)'!E38+'ACP_Agri_9(ii)'!J38</f>
        <v>583</v>
      </c>
      <c r="P38" s="117">
        <f>'ACP_Agri_9(i)'!F38+'ACP_Agri_9(ii)'!F38+'ACP_Agri_9(ii)'!K38</f>
        <v>1613.68</v>
      </c>
      <c r="Q38" s="255">
        <f t="shared" si="2"/>
        <v>91.271493212669682</v>
      </c>
    </row>
    <row r="39" spans="1:22" ht="13.5" customHeight="1" x14ac:dyDescent="0.25">
      <c r="A39" s="147">
        <v>33</v>
      </c>
      <c r="B39" s="116" t="s">
        <v>39</v>
      </c>
      <c r="C39" s="317">
        <v>44</v>
      </c>
      <c r="D39" s="326">
        <v>4755</v>
      </c>
      <c r="E39" s="117">
        <v>12</v>
      </c>
      <c r="F39" s="117">
        <v>2759.58</v>
      </c>
      <c r="G39" s="255">
        <f t="shared" si="0"/>
        <v>58.035331230283909</v>
      </c>
      <c r="H39" s="317">
        <v>419</v>
      </c>
      <c r="I39" s="326">
        <v>114917</v>
      </c>
      <c r="J39" s="117">
        <v>281</v>
      </c>
      <c r="K39" s="117">
        <v>107745.40000000002</v>
      </c>
      <c r="L39" s="255">
        <f t="shared" si="1"/>
        <v>93.759321945404096</v>
      </c>
      <c r="M39" s="117">
        <f>'ACP_Agri_9(i)'!C39+'ACP_Agri_9(ii)'!C39+'ACP_Agri_9(ii)'!H39</f>
        <v>61595</v>
      </c>
      <c r="N39" s="117">
        <f>'ACP_Agri_9(i)'!D39+'ACP_Agri_9(ii)'!D39+'ACP_Agri_9(ii)'!I39</f>
        <v>203569</v>
      </c>
      <c r="O39" s="117">
        <f>'ACP_Agri_9(i)'!E39+'ACP_Agri_9(ii)'!E39+'ACP_Agri_9(ii)'!J39</f>
        <v>35336</v>
      </c>
      <c r="P39" s="117">
        <f>'ACP_Agri_9(i)'!F39+'ACP_Agri_9(ii)'!F39+'ACP_Agri_9(ii)'!K39</f>
        <v>162925.22000000003</v>
      </c>
      <c r="Q39" s="255">
        <f t="shared" si="2"/>
        <v>80.034396199814339</v>
      </c>
    </row>
    <row r="40" spans="1:22" s="139" customFormat="1" ht="13.5" customHeight="1" x14ac:dyDescent="0.2">
      <c r="A40" s="146"/>
      <c r="B40" s="118" t="s">
        <v>103</v>
      </c>
      <c r="C40" s="319">
        <f>SUM(C19:C39)</f>
        <v>672</v>
      </c>
      <c r="D40" s="323">
        <f>SUM(D19:D39)</f>
        <v>28612</v>
      </c>
      <c r="E40" s="148">
        <f>SUM(E19:E39)</f>
        <v>146</v>
      </c>
      <c r="F40" s="148">
        <f>SUM(F19:F39)</f>
        <v>24118.97</v>
      </c>
      <c r="G40" s="255">
        <f t="shared" si="0"/>
        <v>84.296693694953163</v>
      </c>
      <c r="H40" s="319">
        <f>SUM(H19:H39)</f>
        <v>19342</v>
      </c>
      <c r="I40" s="323">
        <f>SUM(I19:I39)</f>
        <v>1431104</v>
      </c>
      <c r="J40" s="148">
        <f>SUM(J19:J39)</f>
        <v>14012</v>
      </c>
      <c r="K40" s="148">
        <f>SUM(K19:K39)</f>
        <v>1420073.4875688995</v>
      </c>
      <c r="L40" s="257">
        <f t="shared" si="1"/>
        <v>99.229230549904088</v>
      </c>
      <c r="M40" s="148">
        <f>'ACP_Agri_9(i)'!C40+'ACP_Agri_9(ii)'!C40+'ACP_Agri_9(ii)'!H40</f>
        <v>1374032</v>
      </c>
      <c r="N40" s="148">
        <f>'ACP_Agri_9(i)'!D40+'ACP_Agri_9(ii)'!D40+'ACP_Agri_9(ii)'!I40</f>
        <v>4112321</v>
      </c>
      <c r="O40" s="148">
        <f>'ACP_Agri_9(i)'!E40+'ACP_Agri_9(ii)'!E40+'ACP_Agri_9(ii)'!J40</f>
        <v>817818</v>
      </c>
      <c r="P40" s="148">
        <f>'ACP_Agri_9(i)'!F40+'ACP_Agri_9(ii)'!F40+'ACP_Agri_9(ii)'!K40</f>
        <v>3206867.9775689002</v>
      </c>
      <c r="Q40" s="255">
        <f t="shared" si="2"/>
        <v>77.981946875472516</v>
      </c>
    </row>
    <row r="41" spans="1:22" s="139" customFormat="1" ht="13.5" customHeight="1" x14ac:dyDescent="0.2">
      <c r="A41" s="146"/>
      <c r="B41" s="118" t="s">
        <v>41</v>
      </c>
      <c r="C41" s="320">
        <f>C40+C18</f>
        <v>6170</v>
      </c>
      <c r="D41" s="324">
        <f>D40+D18</f>
        <v>136913</v>
      </c>
      <c r="E41" s="148">
        <f>E40+E18</f>
        <v>3496</v>
      </c>
      <c r="F41" s="148">
        <f>F40+F18</f>
        <v>77186.44</v>
      </c>
      <c r="G41" s="255">
        <f t="shared" si="0"/>
        <v>56.376268141082292</v>
      </c>
      <c r="H41" s="320">
        <f>H40+H18</f>
        <v>74024</v>
      </c>
      <c r="I41" s="324">
        <f>I40+I18</f>
        <v>2309183</v>
      </c>
      <c r="J41" s="148">
        <f>J40+J18</f>
        <v>68755</v>
      </c>
      <c r="K41" s="148">
        <f>K40+K18</f>
        <v>2365409.3075688994</v>
      </c>
      <c r="L41" s="257">
        <f t="shared" si="1"/>
        <v>102.43490046344959</v>
      </c>
      <c r="M41" s="148">
        <f>'ACP_Agri_9(i)'!C41+'ACP_Agri_9(ii)'!C41+'ACP_Agri_9(ii)'!H41</f>
        <v>3928274</v>
      </c>
      <c r="N41" s="148">
        <f>'ACP_Agri_9(i)'!D41+'ACP_Agri_9(ii)'!D41+'ACP_Agri_9(ii)'!I41</f>
        <v>10339642</v>
      </c>
      <c r="O41" s="148">
        <f>'ACP_Agri_9(i)'!E41+'ACP_Agri_9(ii)'!E41+'ACP_Agri_9(ii)'!J41</f>
        <v>2699415</v>
      </c>
      <c r="P41" s="148">
        <f>'ACP_Agri_9(i)'!F41+'ACP_Agri_9(ii)'!F41+'ACP_Agri_9(ii)'!K41</f>
        <v>8161456.4675689004</v>
      </c>
      <c r="Q41" s="257">
        <f t="shared" si="2"/>
        <v>78.933646518601904</v>
      </c>
    </row>
    <row r="42" spans="1:22" ht="13.5" customHeight="1" x14ac:dyDescent="0.25">
      <c r="A42" s="147">
        <v>34</v>
      </c>
      <c r="B42" s="116" t="s">
        <v>43</v>
      </c>
      <c r="C42" s="317">
        <v>156</v>
      </c>
      <c r="D42" s="326">
        <v>2829</v>
      </c>
      <c r="E42" s="117">
        <v>101</v>
      </c>
      <c r="F42" s="117">
        <v>820.13999999999987</v>
      </c>
      <c r="G42" s="255">
        <f t="shared" si="0"/>
        <v>28.990455991516431</v>
      </c>
      <c r="H42" s="317">
        <v>692</v>
      </c>
      <c r="I42" s="326">
        <v>9296</v>
      </c>
      <c r="J42" s="117">
        <v>398</v>
      </c>
      <c r="K42" s="117">
        <v>1939.8600000000001</v>
      </c>
      <c r="L42" s="255">
        <f t="shared" si="1"/>
        <v>20.867685025817558</v>
      </c>
      <c r="M42" s="117">
        <f>'ACP_Agri_9(i)'!C42+'ACP_Agri_9(ii)'!C42+'ACP_Agri_9(ii)'!H42</f>
        <v>572607</v>
      </c>
      <c r="N42" s="117">
        <f>'ACP_Agri_9(i)'!D42+'ACP_Agri_9(ii)'!D42+'ACP_Agri_9(ii)'!I42</f>
        <v>947155</v>
      </c>
      <c r="O42" s="117">
        <f>'ACP_Agri_9(i)'!E42+'ACP_Agri_9(ii)'!E42+'ACP_Agri_9(ii)'!J42</f>
        <v>468631</v>
      </c>
      <c r="P42" s="117">
        <f>'ACP_Agri_9(i)'!F42+'ACP_Agri_9(ii)'!F42+'ACP_Agri_9(ii)'!K42</f>
        <v>732890.98000000045</v>
      </c>
      <c r="Q42" s="255">
        <f t="shared" si="2"/>
        <v>77.378146132364861</v>
      </c>
    </row>
    <row r="43" spans="1:22" s="139" customFormat="1" ht="13.5" customHeight="1" x14ac:dyDescent="0.2">
      <c r="A43" s="146"/>
      <c r="B43" s="118" t="s">
        <v>44</v>
      </c>
      <c r="C43" s="319">
        <f>SUM(C42:C42)</f>
        <v>156</v>
      </c>
      <c r="D43" s="323">
        <f>SUM(D42:D42)</f>
        <v>2829</v>
      </c>
      <c r="E43" s="148">
        <f>SUM(E42:E42)</f>
        <v>101</v>
      </c>
      <c r="F43" s="148">
        <f>SUM(F42:F42)</f>
        <v>820.13999999999987</v>
      </c>
      <c r="G43" s="257">
        <f t="shared" si="0"/>
        <v>28.990455991516431</v>
      </c>
      <c r="H43" s="319">
        <f>SUM(H42:H42)</f>
        <v>692</v>
      </c>
      <c r="I43" s="323">
        <f>SUM(I42:I42)</f>
        <v>9296</v>
      </c>
      <c r="J43" s="148">
        <f>SUM(J42:J42)</f>
        <v>398</v>
      </c>
      <c r="K43" s="148">
        <f>SUM(K42:K42)</f>
        <v>1939.8600000000001</v>
      </c>
      <c r="L43" s="257">
        <f t="shared" si="1"/>
        <v>20.867685025817558</v>
      </c>
      <c r="M43" s="148">
        <f>'ACP_Agri_9(i)'!C43+'ACP_Agri_9(ii)'!C43+'ACP_Agri_9(ii)'!H43</f>
        <v>572607</v>
      </c>
      <c r="N43" s="148">
        <f>'ACP_Agri_9(i)'!D43+'ACP_Agri_9(ii)'!D43+'ACP_Agri_9(ii)'!I43</f>
        <v>947155</v>
      </c>
      <c r="O43" s="148">
        <f>'ACP_Agri_9(i)'!E43+'ACP_Agri_9(ii)'!E43+'ACP_Agri_9(ii)'!J43</f>
        <v>468631</v>
      </c>
      <c r="P43" s="148">
        <f>'ACP_Agri_9(i)'!F43+'ACP_Agri_9(ii)'!F43+'ACP_Agri_9(ii)'!K43</f>
        <v>732890.98000000045</v>
      </c>
      <c r="Q43" s="257">
        <f t="shared" si="2"/>
        <v>77.378146132364861</v>
      </c>
    </row>
    <row r="44" spans="1:22" ht="12.75" customHeight="1" x14ac:dyDescent="0.25">
      <c r="A44" s="147">
        <v>35</v>
      </c>
      <c r="B44" s="116" t="s">
        <v>45</v>
      </c>
      <c r="C44" s="321">
        <v>257</v>
      </c>
      <c r="D44" s="327">
        <v>32153</v>
      </c>
      <c r="E44" s="117">
        <v>25</v>
      </c>
      <c r="F44" s="117">
        <v>41.349999999999994</v>
      </c>
      <c r="G44" s="255">
        <f t="shared" si="0"/>
        <v>0.12860386278107794</v>
      </c>
      <c r="H44" s="321">
        <v>97</v>
      </c>
      <c r="I44" s="327">
        <v>3764</v>
      </c>
      <c r="J44" s="117">
        <v>8</v>
      </c>
      <c r="K44" s="117">
        <v>11.09</v>
      </c>
      <c r="L44" s="255">
        <f t="shared" si="1"/>
        <v>0.29463336875664187</v>
      </c>
      <c r="M44" s="117">
        <f>'ACP_Agri_9(i)'!C44+'ACP_Agri_9(ii)'!C44+'ACP_Agri_9(ii)'!H44</f>
        <v>3690496</v>
      </c>
      <c r="N44" s="117">
        <f>'ACP_Agri_9(i)'!D44+'ACP_Agri_9(ii)'!D44+'ACP_Agri_9(ii)'!I44</f>
        <v>2971718</v>
      </c>
      <c r="O44" s="117">
        <f>'ACP_Agri_9(i)'!E44+'ACP_Agri_9(ii)'!E44+'ACP_Agri_9(ii)'!J44</f>
        <v>2188839</v>
      </c>
      <c r="P44" s="117">
        <f>'ACP_Agri_9(i)'!F44+'ACP_Agri_9(ii)'!F44+'ACP_Agri_9(ii)'!K44</f>
        <v>1816989.1000000003</v>
      </c>
      <c r="Q44" s="255">
        <f t="shared" si="2"/>
        <v>61.142716098903065</v>
      </c>
    </row>
    <row r="45" spans="1:22" s="139" customFormat="1" ht="13.5" customHeight="1" x14ac:dyDescent="0.2">
      <c r="A45" s="146"/>
      <c r="B45" s="118" t="s">
        <v>46</v>
      </c>
      <c r="C45" s="319">
        <f>C44</f>
        <v>257</v>
      </c>
      <c r="D45" s="323">
        <f>D44</f>
        <v>32153</v>
      </c>
      <c r="E45" s="148">
        <f t="shared" ref="E45:Q45" si="3">E44</f>
        <v>25</v>
      </c>
      <c r="F45" s="148">
        <f t="shared" si="3"/>
        <v>41.349999999999994</v>
      </c>
      <c r="G45" s="148">
        <f t="shared" si="3"/>
        <v>0.12860386278107794</v>
      </c>
      <c r="H45" s="319">
        <f>H44</f>
        <v>97</v>
      </c>
      <c r="I45" s="319">
        <f>I44</f>
        <v>3764</v>
      </c>
      <c r="J45" s="319">
        <f>J44</f>
        <v>8</v>
      </c>
      <c r="K45" s="319">
        <f>K44</f>
        <v>11.09</v>
      </c>
      <c r="L45" s="257">
        <f t="shared" si="1"/>
        <v>0.29463336875664187</v>
      </c>
      <c r="M45" s="148">
        <f t="shared" si="3"/>
        <v>3690496</v>
      </c>
      <c r="N45" s="148">
        <f t="shared" si="3"/>
        <v>2971718</v>
      </c>
      <c r="O45" s="148">
        <f t="shared" si="3"/>
        <v>2188839</v>
      </c>
      <c r="P45" s="148">
        <f t="shared" si="3"/>
        <v>1816989.1000000003</v>
      </c>
      <c r="Q45" s="148">
        <f t="shared" si="3"/>
        <v>61.142716098903065</v>
      </c>
    </row>
    <row r="46" spans="1:22" ht="13.5" customHeight="1" x14ac:dyDescent="0.25">
      <c r="A46" s="147">
        <v>36</v>
      </c>
      <c r="B46" s="116" t="s">
        <v>47</v>
      </c>
      <c r="C46" s="317">
        <v>12</v>
      </c>
      <c r="D46" s="326">
        <v>296</v>
      </c>
      <c r="E46" s="117">
        <v>2</v>
      </c>
      <c r="F46" s="117">
        <v>1199.72</v>
      </c>
      <c r="G46" s="255">
        <f t="shared" si="0"/>
        <v>405.31081081081084</v>
      </c>
      <c r="H46" s="317">
        <v>170</v>
      </c>
      <c r="I46" s="326">
        <v>11228</v>
      </c>
      <c r="J46" s="117">
        <v>87</v>
      </c>
      <c r="K46" s="117">
        <v>5263.84</v>
      </c>
      <c r="L46" s="255">
        <f t="shared" si="1"/>
        <v>46.881368008550055</v>
      </c>
      <c r="M46" s="117">
        <f>'ACP_Agri_9(i)'!C46+'ACP_Agri_9(ii)'!C46+'ACP_Agri_9(ii)'!H46</f>
        <v>103487</v>
      </c>
      <c r="N46" s="117">
        <f>'ACP_Agri_9(i)'!D46+'ACP_Agri_9(ii)'!D46+'ACP_Agri_9(ii)'!I46</f>
        <v>127285</v>
      </c>
      <c r="O46" s="117">
        <f>'ACP_Agri_9(i)'!E46+'ACP_Agri_9(ii)'!E46+'ACP_Agri_9(ii)'!J46</f>
        <v>91762</v>
      </c>
      <c r="P46" s="117">
        <f>'ACP_Agri_9(i)'!F46+'ACP_Agri_9(ii)'!F46+'ACP_Agri_9(ii)'!K46</f>
        <v>115925.73999999999</v>
      </c>
      <c r="Q46" s="255">
        <f t="shared" si="2"/>
        <v>91.07572769768629</v>
      </c>
    </row>
    <row r="47" spans="1:22" ht="13.5" customHeight="1" x14ac:dyDescent="0.25">
      <c r="A47" s="147">
        <v>37</v>
      </c>
      <c r="B47" s="116" t="s">
        <v>48</v>
      </c>
      <c r="C47" s="317">
        <v>2</v>
      </c>
      <c r="D47" s="326">
        <v>14</v>
      </c>
      <c r="E47" s="285">
        <v>0</v>
      </c>
      <c r="F47" s="285">
        <v>0</v>
      </c>
      <c r="G47" s="286">
        <f t="shared" si="0"/>
        <v>0</v>
      </c>
      <c r="H47" s="317">
        <v>7</v>
      </c>
      <c r="I47" s="326">
        <v>347</v>
      </c>
      <c r="J47" s="285">
        <v>0</v>
      </c>
      <c r="K47" s="285">
        <v>0</v>
      </c>
      <c r="L47" s="286">
        <f t="shared" si="1"/>
        <v>0</v>
      </c>
      <c r="M47" s="285">
        <f>'ACP_Agri_9(i)'!C47+'ACP_Agri_9(ii)'!C47+'ACP_Agri_9(ii)'!H47</f>
        <v>15962</v>
      </c>
      <c r="N47" s="285">
        <f>'ACP_Agri_9(i)'!D47+'ACP_Agri_9(ii)'!D47+'ACP_Agri_9(ii)'!I47</f>
        <v>12753</v>
      </c>
      <c r="O47" s="285">
        <f>'ACP_Agri_9(i)'!E47+'ACP_Agri_9(ii)'!E47+'ACP_Agri_9(ii)'!J47</f>
        <v>11411</v>
      </c>
      <c r="P47" s="285">
        <f>'ACP_Agri_9(i)'!F47+'ACP_Agri_9(ii)'!F47+'ACP_Agri_9(ii)'!K47</f>
        <v>7096.4199999999992</v>
      </c>
      <c r="Q47" s="286">
        <f t="shared" si="2"/>
        <v>55.645103112993013</v>
      </c>
    </row>
    <row r="48" spans="1:22" ht="13.5" customHeight="1" x14ac:dyDescent="0.25">
      <c r="A48" s="147">
        <v>38</v>
      </c>
      <c r="B48" s="116" t="s">
        <v>49</v>
      </c>
      <c r="C48" s="317">
        <v>2</v>
      </c>
      <c r="D48" s="326">
        <v>29</v>
      </c>
      <c r="E48" s="289">
        <v>0</v>
      </c>
      <c r="F48" s="289">
        <v>0</v>
      </c>
      <c r="G48" s="290">
        <f t="shared" si="0"/>
        <v>0</v>
      </c>
      <c r="H48" s="317">
        <v>10</v>
      </c>
      <c r="I48" s="326">
        <v>450</v>
      </c>
      <c r="J48" s="289">
        <v>0</v>
      </c>
      <c r="K48" s="289">
        <v>0</v>
      </c>
      <c r="L48" s="290">
        <f t="shared" si="1"/>
        <v>0</v>
      </c>
      <c r="M48" s="289">
        <f>'ACP_Agri_9(i)'!C48+'ACP_Agri_9(ii)'!C48+'ACP_Agri_9(ii)'!H48</f>
        <v>86243</v>
      </c>
      <c r="N48" s="289">
        <f>'ACP_Agri_9(i)'!D48+'ACP_Agri_9(ii)'!D48+'ACP_Agri_9(ii)'!I48</f>
        <v>96143</v>
      </c>
      <c r="O48" s="289">
        <f>'ACP_Agri_9(i)'!E48+'ACP_Agri_9(ii)'!E48+'ACP_Agri_9(ii)'!J48</f>
        <v>21258</v>
      </c>
      <c r="P48" s="289">
        <f>'ACP_Agri_9(i)'!F48+'ACP_Agri_9(ii)'!F48+'ACP_Agri_9(ii)'!K48</f>
        <v>59015.93</v>
      </c>
      <c r="Q48" s="290">
        <f t="shared" si="2"/>
        <v>61.38349125781388</v>
      </c>
    </row>
    <row r="49" spans="1:17" ht="13.5" customHeight="1" x14ac:dyDescent="0.25">
      <c r="A49" s="147">
        <v>39</v>
      </c>
      <c r="B49" s="282" t="s">
        <v>51</v>
      </c>
      <c r="C49" s="317">
        <v>3</v>
      </c>
      <c r="D49" s="326">
        <v>43</v>
      </c>
      <c r="E49" s="289">
        <v>0</v>
      </c>
      <c r="F49" s="289">
        <v>0</v>
      </c>
      <c r="G49" s="290">
        <f t="shared" si="0"/>
        <v>0</v>
      </c>
      <c r="H49" s="317">
        <v>12</v>
      </c>
      <c r="I49" s="326">
        <v>527</v>
      </c>
      <c r="J49" s="289">
        <v>0</v>
      </c>
      <c r="K49" s="289">
        <v>0</v>
      </c>
      <c r="L49" s="290">
        <f t="shared" si="1"/>
        <v>0</v>
      </c>
      <c r="M49" s="289">
        <f>'ACP_Agri_9(i)'!C49+'ACP_Agri_9(ii)'!C49+'ACP_Agri_9(ii)'!H49</f>
        <v>68842</v>
      </c>
      <c r="N49" s="289">
        <f>'ACP_Agri_9(i)'!D49+'ACP_Agri_9(ii)'!D49+'ACP_Agri_9(ii)'!I49</f>
        <v>51408</v>
      </c>
      <c r="O49" s="289">
        <f>'ACP_Agri_9(i)'!E49+'ACP_Agri_9(ii)'!E49+'ACP_Agri_9(ii)'!J49</f>
        <v>68188</v>
      </c>
      <c r="P49" s="289">
        <f>'ACP_Agri_9(i)'!F49+'ACP_Agri_9(ii)'!F49+'ACP_Agri_9(ii)'!K49</f>
        <v>48111.289999999986</v>
      </c>
      <c r="Q49" s="290">
        <f t="shared" si="2"/>
        <v>93.587165421724222</v>
      </c>
    </row>
    <row r="50" spans="1:17" ht="13.5" customHeight="1" x14ac:dyDescent="0.25">
      <c r="A50" s="147">
        <v>40</v>
      </c>
      <c r="B50" s="282" t="s">
        <v>1007</v>
      </c>
      <c r="C50" s="317">
        <v>0</v>
      </c>
      <c r="D50" s="326">
        <v>0</v>
      </c>
      <c r="E50" s="289">
        <v>0</v>
      </c>
      <c r="F50" s="289">
        <v>0</v>
      </c>
      <c r="G50" s="290">
        <v>0</v>
      </c>
      <c r="H50" s="317">
        <v>0</v>
      </c>
      <c r="I50" s="326">
        <v>0</v>
      </c>
      <c r="J50" s="289">
        <v>0</v>
      </c>
      <c r="K50" s="289">
        <v>0</v>
      </c>
      <c r="L50" s="290" t="e">
        <f t="shared" si="1"/>
        <v>#DIV/0!</v>
      </c>
      <c r="M50" s="289">
        <v>0</v>
      </c>
      <c r="N50" s="289">
        <f>'ACP_Agri_9(i)'!D50+'ACP_Agri_9(ii)'!D50+'ACP_Agri_9(ii)'!I50</f>
        <v>0</v>
      </c>
      <c r="O50" s="289">
        <f>'ACP_Agri_9(i)'!E50+'ACP_Agri_9(ii)'!E50+'ACP_Agri_9(ii)'!J50</f>
        <v>0</v>
      </c>
      <c r="P50" s="289">
        <f>'ACP_Agri_9(i)'!F50+'ACP_Agri_9(ii)'!F50+'ACP_Agri_9(ii)'!K50</f>
        <v>0</v>
      </c>
      <c r="Q50" s="290" t="e">
        <f t="shared" si="2"/>
        <v>#DIV/0!</v>
      </c>
    </row>
    <row r="51" spans="1:17" ht="13.5" customHeight="1" x14ac:dyDescent="0.25">
      <c r="A51" s="147">
        <v>41</v>
      </c>
      <c r="B51" s="282" t="s">
        <v>52</v>
      </c>
      <c r="C51" s="317">
        <v>159</v>
      </c>
      <c r="D51" s="326">
        <v>243</v>
      </c>
      <c r="E51" s="289">
        <v>44</v>
      </c>
      <c r="F51" s="289">
        <v>34.26</v>
      </c>
      <c r="G51" s="290">
        <f t="shared" si="0"/>
        <v>14.098765432098766</v>
      </c>
      <c r="H51" s="317">
        <v>2334</v>
      </c>
      <c r="I51" s="326">
        <v>2149</v>
      </c>
      <c r="J51" s="289">
        <v>1581</v>
      </c>
      <c r="K51" s="289">
        <v>1045.8700000000001</v>
      </c>
      <c r="L51" s="290">
        <f t="shared" si="1"/>
        <v>48.667752442996751</v>
      </c>
      <c r="M51" s="289">
        <v>0</v>
      </c>
      <c r="N51" s="289">
        <f>'ACP_Agri_9(i)'!D51+'ACP_Agri_9(ii)'!D51+'ACP_Agri_9(ii)'!I51</f>
        <v>29986</v>
      </c>
      <c r="O51" s="289">
        <f>'ACP_Agri_9(i)'!E51+'ACP_Agri_9(ii)'!E51+'ACP_Agri_9(ii)'!J51</f>
        <v>26511</v>
      </c>
      <c r="P51" s="289">
        <f>'ACP_Agri_9(i)'!F51+'ACP_Agri_9(ii)'!F51+'ACP_Agri_9(ii)'!K51</f>
        <v>18816.619999999995</v>
      </c>
      <c r="Q51" s="290">
        <f t="shared" si="2"/>
        <v>62.75135063029412</v>
      </c>
    </row>
    <row r="52" spans="1:17" ht="13.5" customHeight="1" x14ac:dyDescent="0.25">
      <c r="A52" s="147">
        <v>42</v>
      </c>
      <c r="B52" s="283" t="s">
        <v>53</v>
      </c>
      <c r="C52" s="317">
        <v>12</v>
      </c>
      <c r="D52" s="326">
        <v>112</v>
      </c>
      <c r="E52" s="291">
        <v>0</v>
      </c>
      <c r="F52" s="291">
        <v>0</v>
      </c>
      <c r="G52" s="290">
        <v>0</v>
      </c>
      <c r="H52" s="317">
        <v>26</v>
      </c>
      <c r="I52" s="326">
        <v>465</v>
      </c>
      <c r="J52" s="291">
        <v>0</v>
      </c>
      <c r="K52" s="291">
        <v>0</v>
      </c>
      <c r="L52" s="290">
        <f t="shared" si="1"/>
        <v>0</v>
      </c>
      <c r="M52" s="289">
        <v>0</v>
      </c>
      <c r="N52" s="289">
        <f>'ACP_Agri_9(i)'!D52+'ACP_Agri_9(ii)'!D52+'ACP_Agri_9(ii)'!I52</f>
        <v>9930</v>
      </c>
      <c r="O52" s="289">
        <f>'ACP_Agri_9(i)'!E52+'ACP_Agri_9(ii)'!E52+'ACP_Agri_9(ii)'!J52</f>
        <v>11934</v>
      </c>
      <c r="P52" s="289">
        <f>'ACP_Agri_9(i)'!F52+'ACP_Agri_9(ii)'!F52+'ACP_Agri_9(ii)'!K52</f>
        <v>7950.6100000000006</v>
      </c>
      <c r="Q52" s="290">
        <f t="shared" si="2"/>
        <v>80.066565961732124</v>
      </c>
    </row>
    <row r="53" spans="1:17" ht="13.5" customHeight="1" x14ac:dyDescent="0.25">
      <c r="A53" s="147">
        <v>43</v>
      </c>
      <c r="B53" s="282" t="s">
        <v>54</v>
      </c>
      <c r="C53" s="317">
        <v>1</v>
      </c>
      <c r="D53" s="326">
        <v>12</v>
      </c>
      <c r="E53" s="289">
        <v>0</v>
      </c>
      <c r="F53" s="289">
        <v>0</v>
      </c>
      <c r="G53" s="290">
        <f t="shared" si="0"/>
        <v>0</v>
      </c>
      <c r="H53" s="317">
        <v>7</v>
      </c>
      <c r="I53" s="326">
        <v>302</v>
      </c>
      <c r="J53" s="289">
        <v>0</v>
      </c>
      <c r="K53" s="289">
        <v>0</v>
      </c>
      <c r="L53" s="290">
        <f t="shared" si="1"/>
        <v>0</v>
      </c>
      <c r="M53" s="289">
        <f>'ACP_Agri_9(i)'!C52+'ACP_Agri_9(ii)'!C53+'ACP_Agri_9(ii)'!H53</f>
        <v>11182</v>
      </c>
      <c r="N53" s="289">
        <f>'ACP_Agri_9(i)'!D53+'ACP_Agri_9(ii)'!D53+'ACP_Agri_9(ii)'!I53</f>
        <v>17413</v>
      </c>
      <c r="O53" s="289">
        <f>'ACP_Agri_9(i)'!E52+'ACP_Agri_9(ii)'!E53+'ACP_Agri_9(ii)'!J53</f>
        <v>11934</v>
      </c>
      <c r="P53" s="289">
        <f>'ACP_Agri_9(i)'!F53+'ACP_Agri_9(ii)'!F53+'ACP_Agri_9(ii)'!K53</f>
        <v>5921.4599999999982</v>
      </c>
      <c r="Q53" s="290">
        <f t="shared" si="2"/>
        <v>34.005972549244802</v>
      </c>
    </row>
    <row r="54" spans="1:17" s="139" customFormat="1" ht="13.5" customHeight="1" x14ac:dyDescent="0.2">
      <c r="A54" s="146"/>
      <c r="B54" s="284" t="s">
        <v>55</v>
      </c>
      <c r="C54" s="319">
        <f>SUM(C46:C53)</f>
        <v>191</v>
      </c>
      <c r="D54" s="323">
        <f>SUM(D46:D53)</f>
        <v>749</v>
      </c>
      <c r="E54" s="292">
        <f>SUM(E46:E53)</f>
        <v>46</v>
      </c>
      <c r="F54" s="292">
        <f>SUM(F46:F53)</f>
        <v>1233.98</v>
      </c>
      <c r="G54" s="293">
        <f t="shared" si="0"/>
        <v>164.75033377837116</v>
      </c>
      <c r="H54" s="319">
        <f>SUM(H46:H53)</f>
        <v>2566</v>
      </c>
      <c r="I54" s="323">
        <f>SUM(I46:I53)</f>
        <v>15468</v>
      </c>
      <c r="J54" s="292">
        <f>SUM(J46:J53)</f>
        <v>1668</v>
      </c>
      <c r="K54" s="292">
        <f>SUM(K46:K53)</f>
        <v>6309.71</v>
      </c>
      <c r="L54" s="293">
        <f t="shared" si="1"/>
        <v>40.792022239462113</v>
      </c>
      <c r="M54" s="292">
        <f>'ACP_Agri_9(i)'!C54+'ACP_Agri_9(ii)'!C54+'ACP_Agri_9(ii)'!H54</f>
        <v>364893</v>
      </c>
      <c r="N54" s="292">
        <f>'ACP_Agri_9(i)'!D54+'ACP_Agri_9(ii)'!D54+'ACP_Agri_9(ii)'!I54</f>
        <v>344918</v>
      </c>
      <c r="O54" s="292">
        <f>'ACP_Agri_9(i)'!E54+'ACP_Agri_9(ii)'!E54+'ACP_Agri_9(ii)'!J54</f>
        <v>242814</v>
      </c>
      <c r="P54" s="292">
        <f>'ACP_Agri_9(i)'!F54+'ACP_Agri_9(ii)'!F54+'ACP_Agri_9(ii)'!K54</f>
        <v>262838.07</v>
      </c>
      <c r="Q54" s="293">
        <f t="shared" si="2"/>
        <v>76.203059857705313</v>
      </c>
    </row>
    <row r="55" spans="1:17" s="139" customFormat="1" ht="13.5" customHeight="1" x14ac:dyDescent="0.2">
      <c r="A55" s="118"/>
      <c r="B55" s="118" t="s">
        <v>5</v>
      </c>
      <c r="C55" s="320">
        <f>C54+C45+C43+C41</f>
        <v>6774</v>
      </c>
      <c r="D55" s="324">
        <f>D54+D45+D43+D41</f>
        <v>172644</v>
      </c>
      <c r="E55" s="287">
        <f>E54+E45+E43+E41</f>
        <v>3668</v>
      </c>
      <c r="F55" s="287">
        <f>F54+F45+F43+F41</f>
        <v>79281.91</v>
      </c>
      <c r="G55" s="296">
        <f t="shared" si="0"/>
        <v>45.922192488589239</v>
      </c>
      <c r="H55" s="320">
        <f>H54+H45+H43+H41</f>
        <v>77379</v>
      </c>
      <c r="I55" s="324">
        <f>I54+I45+I43+I41</f>
        <v>2337711</v>
      </c>
      <c r="J55" s="287">
        <f>J54+J45+J43+J41</f>
        <v>70829</v>
      </c>
      <c r="K55" s="287">
        <f>K54+K45+K43+K41</f>
        <v>2373669.9675688995</v>
      </c>
      <c r="L55" s="288">
        <f t="shared" si="1"/>
        <v>101.53821270331959</v>
      </c>
      <c r="M55" s="287">
        <f>'ACP_Agri_9(i)'!C55+'ACP_Agri_9(ii)'!C55+'ACP_Agri_9(ii)'!H55</f>
        <v>8556270</v>
      </c>
      <c r="N55" s="287">
        <f>'ACP_Agri_9(i)'!D55+'ACP_Agri_9(ii)'!D55+'ACP_Agri_9(ii)'!I55</f>
        <v>14603433</v>
      </c>
      <c r="O55" s="287">
        <f>'ACP_Agri_9(i)'!E55+'ACP_Agri_9(ii)'!E55+'ACP_Agri_9(ii)'!J55</f>
        <v>5599699</v>
      </c>
      <c r="P55" s="287">
        <f>'ACP_Agri_9(i)'!F55+'ACP_Agri_9(ii)'!F55+'ACP_Agri_9(ii)'!K55</f>
        <v>10974174.617568903</v>
      </c>
      <c r="Q55" s="293">
        <f t="shared" si="2"/>
        <v>75.147909519418505</v>
      </c>
    </row>
    <row r="56" spans="1:17" ht="13.5" customHeight="1" x14ac:dyDescent="0.2">
      <c r="A56" s="85"/>
      <c r="B56" s="84"/>
      <c r="C56" s="261"/>
      <c r="D56" s="134"/>
      <c r="E56" s="140"/>
      <c r="F56" s="134"/>
      <c r="G56" s="261"/>
      <c r="H56" s="135" t="s">
        <v>1099</v>
      </c>
      <c r="I56" s="134"/>
      <c r="J56" s="134"/>
      <c r="K56" s="134"/>
      <c r="L56" s="261"/>
      <c r="M56" s="134"/>
      <c r="N56" s="134"/>
      <c r="O56" s="134"/>
      <c r="P56" s="134"/>
      <c r="Q56" s="261"/>
    </row>
    <row r="57" spans="1:17" ht="13.5" customHeight="1" x14ac:dyDescent="0.2">
      <c r="A57" s="85"/>
      <c r="B57" s="84"/>
      <c r="C57" s="134"/>
      <c r="D57" s="134"/>
      <c r="E57" s="134"/>
      <c r="F57" s="134"/>
      <c r="G57" s="261"/>
      <c r="H57" s="261"/>
      <c r="I57" s="134"/>
      <c r="J57" s="134"/>
      <c r="K57" s="134"/>
      <c r="L57" s="261"/>
      <c r="M57" s="134"/>
      <c r="N57" s="134"/>
      <c r="O57" s="134"/>
      <c r="P57" s="134"/>
      <c r="Q57" s="261"/>
    </row>
    <row r="58" spans="1:17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ht="13.5" customHeight="1" x14ac:dyDescent="0.2">
      <c r="A59" s="85"/>
      <c r="B59" s="84"/>
      <c r="C59" s="134"/>
      <c r="D59" s="134"/>
      <c r="E59" s="134"/>
      <c r="F59" s="134"/>
      <c r="G59" s="261"/>
      <c r="H59" s="134"/>
      <c r="I59" s="134"/>
      <c r="J59" s="134"/>
      <c r="K59" s="134"/>
      <c r="L59" s="261"/>
      <c r="M59" s="134"/>
      <c r="N59" s="134"/>
      <c r="O59" s="134"/>
      <c r="P59" s="134"/>
      <c r="Q59" s="261"/>
    </row>
    <row r="60" spans="1:17" ht="13.5" customHeight="1" x14ac:dyDescent="0.2">
      <c r="A60" s="85"/>
      <c r="B60" s="84"/>
      <c r="C60" s="134"/>
      <c r="D60" s="134"/>
      <c r="E60" s="134"/>
      <c r="F60" s="134"/>
      <c r="G60" s="261"/>
      <c r="H60" s="134"/>
      <c r="I60" s="134"/>
      <c r="J60" s="134"/>
      <c r="K60" s="134"/>
      <c r="L60" s="261"/>
      <c r="M60" s="134"/>
      <c r="N60" s="134"/>
      <c r="O60" s="134"/>
      <c r="P60" s="134"/>
      <c r="Q60" s="261"/>
    </row>
    <row r="61" spans="1:17" ht="13.5" customHeight="1" x14ac:dyDescent="0.2">
      <c r="A61" s="85"/>
      <c r="B61" s="84"/>
      <c r="C61" s="134"/>
      <c r="D61" s="134"/>
      <c r="E61" s="134"/>
      <c r="F61" s="134"/>
      <c r="G61" s="261"/>
      <c r="H61" s="134"/>
      <c r="I61" s="134"/>
      <c r="J61" s="134"/>
      <c r="K61" s="134"/>
      <c r="L61" s="261"/>
      <c r="M61" s="134"/>
      <c r="N61" s="134"/>
      <c r="O61" s="134"/>
      <c r="P61" s="134"/>
      <c r="Q61" s="261"/>
    </row>
    <row r="62" spans="1:17" ht="13.5" customHeight="1" x14ac:dyDescent="0.2">
      <c r="A62" s="85"/>
      <c r="B62" s="84"/>
      <c r="C62" s="134"/>
      <c r="D62" s="134"/>
      <c r="E62" s="134"/>
      <c r="F62" s="134"/>
      <c r="G62" s="261"/>
      <c r="H62" s="134"/>
      <c r="I62" s="134"/>
      <c r="J62" s="134"/>
      <c r="K62" s="134"/>
      <c r="L62" s="261"/>
      <c r="M62" s="134"/>
      <c r="N62" s="134"/>
      <c r="O62" s="134"/>
      <c r="P62" s="134"/>
      <c r="Q62" s="261"/>
    </row>
    <row r="63" spans="1:17" ht="13.5" customHeight="1" x14ac:dyDescent="0.2">
      <c r="A63" s="85"/>
      <c r="B63" s="84"/>
      <c r="C63" s="134"/>
      <c r="D63" s="134"/>
      <c r="E63" s="134"/>
      <c r="F63" s="134"/>
      <c r="G63" s="261"/>
      <c r="H63" s="134"/>
      <c r="I63" s="134"/>
      <c r="J63" s="134"/>
      <c r="K63" s="134"/>
      <c r="L63" s="261"/>
      <c r="M63" s="134"/>
      <c r="N63" s="134"/>
      <c r="O63" s="134"/>
      <c r="P63" s="134"/>
      <c r="Q63" s="261"/>
    </row>
    <row r="64" spans="1:17" ht="13.5" customHeight="1" x14ac:dyDescent="0.2">
      <c r="A64" s="85"/>
      <c r="B64" s="84"/>
      <c r="C64" s="134"/>
      <c r="D64" s="134"/>
      <c r="E64" s="134"/>
      <c r="F64" s="134"/>
      <c r="G64" s="261"/>
      <c r="H64" s="134"/>
      <c r="I64" s="134"/>
      <c r="J64" s="134"/>
      <c r="K64" s="134"/>
      <c r="L64" s="261"/>
      <c r="M64" s="134"/>
      <c r="N64" s="134"/>
      <c r="O64" s="134"/>
      <c r="P64" s="134"/>
      <c r="Q64" s="261"/>
    </row>
    <row r="65" spans="1:17" ht="13.5" customHeight="1" x14ac:dyDescent="0.2">
      <c r="A65" s="85"/>
      <c r="B65" s="84"/>
      <c r="C65" s="134"/>
      <c r="D65" s="134"/>
      <c r="E65" s="134"/>
      <c r="F65" s="134"/>
      <c r="G65" s="261"/>
      <c r="H65" s="134"/>
      <c r="I65" s="134"/>
      <c r="J65" s="134"/>
      <c r="K65" s="134"/>
      <c r="L65" s="261"/>
      <c r="M65" s="134"/>
      <c r="N65" s="134"/>
      <c r="O65" s="134"/>
      <c r="P65" s="134"/>
      <c r="Q65" s="261"/>
    </row>
    <row r="66" spans="1:17" ht="13.5" customHeight="1" x14ac:dyDescent="0.2">
      <c r="A66" s="85"/>
      <c r="B66" s="84"/>
      <c r="C66" s="134"/>
      <c r="D66" s="134"/>
      <c r="E66" s="134"/>
      <c r="F66" s="134"/>
      <c r="G66" s="261"/>
      <c r="H66" s="134"/>
      <c r="I66" s="134"/>
      <c r="J66" s="134"/>
      <c r="K66" s="134"/>
      <c r="L66" s="261"/>
      <c r="M66" s="134"/>
      <c r="N66" s="134"/>
      <c r="O66" s="134"/>
      <c r="P66" s="134"/>
      <c r="Q66" s="261"/>
    </row>
    <row r="67" spans="1:17" ht="13.5" customHeight="1" x14ac:dyDescent="0.2">
      <c r="A67" s="85"/>
      <c r="B67" s="84"/>
      <c r="C67" s="134"/>
      <c r="D67" s="134"/>
      <c r="E67" s="134"/>
      <c r="F67" s="134"/>
      <c r="G67" s="261"/>
      <c r="H67" s="134"/>
      <c r="I67" s="134"/>
      <c r="J67" s="134"/>
      <c r="K67" s="134"/>
      <c r="L67" s="261"/>
      <c r="M67" s="134"/>
      <c r="N67" s="134"/>
      <c r="O67" s="134"/>
      <c r="P67" s="134"/>
      <c r="Q67" s="261"/>
    </row>
    <row r="68" spans="1:17" ht="13.5" customHeight="1" x14ac:dyDescent="0.2">
      <c r="A68" s="85"/>
      <c r="B68" s="84"/>
      <c r="C68" s="134"/>
      <c r="D68" s="134"/>
      <c r="E68" s="134"/>
      <c r="F68" s="134"/>
      <c r="G68" s="261"/>
      <c r="H68" s="134"/>
      <c r="I68" s="134"/>
      <c r="J68" s="134"/>
      <c r="K68" s="134"/>
      <c r="L68" s="261"/>
      <c r="M68" s="134"/>
      <c r="N68" s="134"/>
      <c r="O68" s="134"/>
      <c r="P68" s="134"/>
      <c r="Q68" s="261"/>
    </row>
    <row r="69" spans="1:17" ht="13.5" customHeight="1" x14ac:dyDescent="0.2">
      <c r="A69" s="85"/>
      <c r="B69" s="84"/>
      <c r="C69" s="134"/>
      <c r="D69" s="134"/>
      <c r="E69" s="134"/>
      <c r="F69" s="134"/>
      <c r="G69" s="261"/>
      <c r="H69" s="134"/>
      <c r="I69" s="134"/>
      <c r="J69" s="134"/>
      <c r="K69" s="134"/>
      <c r="L69" s="261"/>
      <c r="M69" s="134"/>
      <c r="N69" s="134"/>
      <c r="O69" s="134"/>
      <c r="P69" s="134"/>
      <c r="Q69" s="261"/>
    </row>
    <row r="70" spans="1:17" ht="13.5" customHeight="1" x14ac:dyDescent="0.2">
      <c r="A70" s="85"/>
      <c r="B70" s="84"/>
      <c r="C70" s="134"/>
      <c r="D70" s="134"/>
      <c r="E70" s="134"/>
      <c r="F70" s="134"/>
      <c r="G70" s="261"/>
      <c r="H70" s="134"/>
      <c r="I70" s="134"/>
      <c r="J70" s="134"/>
      <c r="K70" s="134"/>
      <c r="L70" s="261"/>
      <c r="M70" s="134"/>
      <c r="N70" s="134"/>
      <c r="O70" s="134"/>
      <c r="P70" s="134"/>
      <c r="Q70" s="261"/>
    </row>
    <row r="71" spans="1:17" ht="13.5" customHeight="1" x14ac:dyDescent="0.2">
      <c r="A71" s="85"/>
      <c r="B71" s="84"/>
      <c r="C71" s="134"/>
      <c r="D71" s="134"/>
      <c r="E71" s="134"/>
      <c r="F71" s="134"/>
      <c r="G71" s="261"/>
      <c r="H71" s="134"/>
      <c r="I71" s="134"/>
      <c r="J71" s="134"/>
      <c r="K71" s="134"/>
      <c r="L71" s="261"/>
      <c r="M71" s="134"/>
      <c r="N71" s="134"/>
      <c r="O71" s="134"/>
      <c r="P71" s="134"/>
      <c r="Q71" s="261"/>
    </row>
    <row r="72" spans="1:17" ht="13.5" customHeight="1" x14ac:dyDescent="0.2">
      <c r="A72" s="85"/>
      <c r="B72" s="84"/>
      <c r="C72" s="134"/>
      <c r="D72" s="134"/>
      <c r="E72" s="134"/>
      <c r="F72" s="134"/>
      <c r="G72" s="261"/>
      <c r="H72" s="134"/>
      <c r="I72" s="134"/>
      <c r="J72" s="134"/>
      <c r="K72" s="134"/>
      <c r="L72" s="261"/>
      <c r="M72" s="134"/>
      <c r="N72" s="134"/>
      <c r="O72" s="134"/>
      <c r="P72" s="134"/>
      <c r="Q72" s="261"/>
    </row>
    <row r="73" spans="1:17" ht="13.5" customHeight="1" x14ac:dyDescent="0.2">
      <c r="A73" s="85"/>
      <c r="B73" s="84"/>
      <c r="C73" s="134"/>
      <c r="D73" s="134"/>
      <c r="E73" s="134"/>
      <c r="F73" s="134"/>
      <c r="G73" s="261"/>
      <c r="H73" s="134"/>
      <c r="I73" s="134"/>
      <c r="J73" s="134"/>
      <c r="K73" s="134"/>
      <c r="L73" s="261"/>
      <c r="M73" s="134"/>
      <c r="N73" s="134"/>
      <c r="O73" s="134"/>
      <c r="P73" s="134"/>
      <c r="Q73" s="261"/>
    </row>
    <row r="74" spans="1:17" ht="13.5" customHeight="1" x14ac:dyDescent="0.2">
      <c r="A74" s="85"/>
      <c r="B74" s="84"/>
      <c r="C74" s="134"/>
      <c r="D74" s="134"/>
      <c r="E74" s="134"/>
      <c r="F74" s="134"/>
      <c r="G74" s="261"/>
      <c r="H74" s="134"/>
      <c r="I74" s="134"/>
      <c r="J74" s="134"/>
      <c r="K74" s="134"/>
      <c r="L74" s="261"/>
      <c r="M74" s="134"/>
      <c r="N74" s="134"/>
      <c r="O74" s="134"/>
      <c r="P74" s="134"/>
      <c r="Q74" s="261"/>
    </row>
    <row r="75" spans="1:17" ht="13.5" customHeight="1" x14ac:dyDescent="0.2">
      <c r="A75" s="85"/>
      <c r="B75" s="84"/>
      <c r="C75" s="134"/>
      <c r="D75" s="134"/>
      <c r="E75" s="134"/>
      <c r="F75" s="134"/>
      <c r="G75" s="261"/>
      <c r="H75" s="134"/>
      <c r="I75" s="134"/>
      <c r="J75" s="134"/>
      <c r="K75" s="134"/>
      <c r="L75" s="261"/>
      <c r="M75" s="134"/>
      <c r="N75" s="134"/>
      <c r="O75" s="134"/>
      <c r="P75" s="134"/>
      <c r="Q75" s="261"/>
    </row>
    <row r="76" spans="1:17" ht="13.5" customHeight="1" x14ac:dyDescent="0.2">
      <c r="A76" s="85"/>
      <c r="B76" s="84"/>
      <c r="C76" s="134"/>
      <c r="D76" s="134"/>
      <c r="E76" s="134"/>
      <c r="F76" s="134"/>
      <c r="G76" s="261"/>
      <c r="H76" s="134"/>
      <c r="I76" s="134"/>
      <c r="J76" s="134"/>
      <c r="K76" s="134"/>
      <c r="L76" s="261"/>
      <c r="M76" s="134"/>
      <c r="N76" s="134"/>
      <c r="O76" s="134"/>
      <c r="P76" s="134"/>
      <c r="Q76" s="261"/>
    </row>
    <row r="77" spans="1:17" ht="13.5" customHeight="1" x14ac:dyDescent="0.2">
      <c r="A77" s="85"/>
      <c r="B77" s="84"/>
      <c r="C77" s="134"/>
      <c r="D77" s="134"/>
      <c r="E77" s="134"/>
      <c r="F77" s="134"/>
      <c r="G77" s="261"/>
      <c r="H77" s="134"/>
      <c r="I77" s="134"/>
      <c r="J77" s="134"/>
      <c r="K77" s="134"/>
      <c r="L77" s="261"/>
      <c r="M77" s="134"/>
      <c r="N77" s="134"/>
      <c r="O77" s="134"/>
      <c r="P77" s="134"/>
      <c r="Q77" s="261"/>
    </row>
    <row r="78" spans="1:17" ht="13.5" customHeight="1" x14ac:dyDescent="0.2">
      <c r="A78" s="85"/>
      <c r="B78" s="84"/>
      <c r="C78" s="134"/>
      <c r="D78" s="134"/>
      <c r="E78" s="134"/>
      <c r="F78" s="134"/>
      <c r="G78" s="261"/>
      <c r="H78" s="134"/>
      <c r="I78" s="134"/>
      <c r="J78" s="134"/>
      <c r="K78" s="134"/>
      <c r="L78" s="261"/>
      <c r="M78" s="134"/>
      <c r="N78" s="134"/>
      <c r="O78" s="134"/>
      <c r="P78" s="134"/>
      <c r="Q78" s="261"/>
    </row>
    <row r="79" spans="1:17" ht="13.5" customHeight="1" x14ac:dyDescent="0.2">
      <c r="A79" s="85"/>
      <c r="B79" s="84"/>
      <c r="C79" s="134"/>
      <c r="D79" s="134"/>
      <c r="E79" s="134"/>
      <c r="F79" s="134"/>
      <c r="G79" s="261"/>
      <c r="H79" s="134"/>
      <c r="I79" s="134"/>
      <c r="J79" s="134"/>
      <c r="K79" s="134"/>
      <c r="L79" s="261"/>
      <c r="M79" s="134"/>
      <c r="N79" s="134"/>
      <c r="O79" s="134"/>
      <c r="P79" s="134"/>
      <c r="Q79" s="261"/>
    </row>
    <row r="80" spans="1:17" ht="13.5" customHeight="1" x14ac:dyDescent="0.2">
      <c r="A80" s="85"/>
      <c r="B80" s="84"/>
      <c r="C80" s="134"/>
      <c r="D80" s="134"/>
      <c r="E80" s="134"/>
      <c r="F80" s="134"/>
      <c r="G80" s="261"/>
      <c r="H80" s="134"/>
      <c r="I80" s="134"/>
      <c r="J80" s="134"/>
      <c r="K80" s="134"/>
      <c r="L80" s="261"/>
      <c r="M80" s="134"/>
      <c r="N80" s="134"/>
      <c r="O80" s="134"/>
      <c r="P80" s="134"/>
      <c r="Q80" s="261"/>
    </row>
    <row r="81" spans="1:17" ht="13.5" customHeight="1" x14ac:dyDescent="0.2">
      <c r="A81" s="85"/>
      <c r="B81" s="84"/>
      <c r="C81" s="134"/>
      <c r="D81" s="134"/>
      <c r="E81" s="134"/>
      <c r="F81" s="134"/>
      <c r="G81" s="261"/>
      <c r="H81" s="134"/>
      <c r="I81" s="134"/>
      <c r="J81" s="134"/>
      <c r="K81" s="134"/>
      <c r="L81" s="261"/>
      <c r="M81" s="134"/>
      <c r="N81" s="134"/>
      <c r="O81" s="134"/>
      <c r="P81" s="134"/>
      <c r="Q81" s="261"/>
    </row>
    <row r="82" spans="1:17" ht="13.5" customHeight="1" x14ac:dyDescent="0.2">
      <c r="A82" s="85"/>
      <c r="B82" s="84"/>
      <c r="C82" s="134"/>
      <c r="D82" s="134"/>
      <c r="E82" s="134"/>
      <c r="F82" s="134"/>
      <c r="G82" s="261"/>
      <c r="H82" s="134"/>
      <c r="I82" s="134"/>
      <c r="J82" s="134"/>
      <c r="K82" s="134"/>
      <c r="L82" s="261"/>
      <c r="M82" s="134"/>
      <c r="N82" s="134"/>
      <c r="O82" s="134"/>
      <c r="P82" s="134"/>
      <c r="Q82" s="261"/>
    </row>
    <row r="83" spans="1:17" ht="13.5" customHeight="1" x14ac:dyDescent="0.2">
      <c r="A83" s="85"/>
      <c r="B83" s="84"/>
      <c r="C83" s="134"/>
      <c r="D83" s="134"/>
      <c r="E83" s="134"/>
      <c r="F83" s="134"/>
      <c r="G83" s="261"/>
      <c r="H83" s="134"/>
      <c r="I83" s="134"/>
      <c r="J83" s="134"/>
      <c r="K83" s="134"/>
      <c r="L83" s="261"/>
      <c r="M83" s="134"/>
      <c r="N83" s="134"/>
      <c r="O83" s="134"/>
      <c r="P83" s="134"/>
      <c r="Q83" s="261"/>
    </row>
    <row r="84" spans="1:17" ht="13.5" customHeight="1" x14ac:dyDescent="0.2">
      <c r="A84" s="85"/>
      <c r="B84" s="84"/>
      <c r="C84" s="134"/>
      <c r="D84" s="134"/>
      <c r="E84" s="134"/>
      <c r="F84" s="134"/>
      <c r="G84" s="261"/>
      <c r="H84" s="134"/>
      <c r="I84" s="134"/>
      <c r="J84" s="134"/>
      <c r="K84" s="134"/>
      <c r="L84" s="261"/>
      <c r="M84" s="134"/>
      <c r="N84" s="134"/>
      <c r="O84" s="134"/>
      <c r="P84" s="134"/>
      <c r="Q84" s="261"/>
    </row>
    <row r="85" spans="1:17" ht="13.5" customHeight="1" x14ac:dyDescent="0.2">
      <c r="A85" s="85"/>
      <c r="B85" s="84"/>
      <c r="C85" s="134"/>
      <c r="D85" s="134"/>
      <c r="E85" s="134"/>
      <c r="F85" s="134"/>
      <c r="G85" s="261"/>
      <c r="H85" s="134"/>
      <c r="I85" s="134"/>
      <c r="J85" s="134"/>
      <c r="K85" s="134"/>
      <c r="L85" s="261"/>
      <c r="M85" s="134"/>
      <c r="N85" s="134"/>
      <c r="O85" s="134"/>
      <c r="P85" s="134"/>
      <c r="Q85" s="261"/>
    </row>
    <row r="86" spans="1:17" ht="13.5" customHeight="1" x14ac:dyDescent="0.2">
      <c r="A86" s="85"/>
      <c r="B86" s="84"/>
      <c r="C86" s="134"/>
      <c r="D86" s="134"/>
      <c r="E86" s="134"/>
      <c r="F86" s="134"/>
      <c r="G86" s="261"/>
      <c r="H86" s="134"/>
      <c r="I86" s="134"/>
      <c r="J86" s="134"/>
      <c r="K86" s="134"/>
      <c r="L86" s="261"/>
      <c r="M86" s="134"/>
      <c r="N86" s="134"/>
      <c r="O86" s="134"/>
      <c r="P86" s="134"/>
      <c r="Q86" s="261"/>
    </row>
    <row r="87" spans="1:17" ht="13.5" customHeight="1" x14ac:dyDescent="0.2">
      <c r="A87" s="85"/>
      <c r="B87" s="84"/>
      <c r="C87" s="134"/>
      <c r="D87" s="134"/>
      <c r="E87" s="134"/>
      <c r="F87" s="134"/>
      <c r="G87" s="261"/>
      <c r="H87" s="134"/>
      <c r="I87" s="134"/>
      <c r="J87" s="134"/>
      <c r="K87" s="134"/>
      <c r="L87" s="261"/>
      <c r="M87" s="134"/>
      <c r="N87" s="134"/>
      <c r="O87" s="134"/>
      <c r="P87" s="134"/>
      <c r="Q87" s="261"/>
    </row>
    <row r="88" spans="1:17" ht="13.5" customHeight="1" x14ac:dyDescent="0.2">
      <c r="A88" s="85"/>
      <c r="B88" s="84"/>
      <c r="C88" s="134"/>
      <c r="D88" s="134"/>
      <c r="E88" s="134"/>
      <c r="F88" s="134"/>
      <c r="G88" s="261"/>
      <c r="H88" s="134"/>
      <c r="I88" s="134"/>
      <c r="J88" s="134"/>
      <c r="K88" s="134"/>
      <c r="L88" s="261"/>
      <c r="M88" s="134"/>
      <c r="N88" s="134"/>
      <c r="O88" s="134"/>
      <c r="P88" s="134"/>
      <c r="Q88" s="261"/>
    </row>
    <row r="89" spans="1:17" ht="13.5" customHeight="1" x14ac:dyDescent="0.2">
      <c r="A89" s="85"/>
      <c r="B89" s="84"/>
      <c r="C89" s="134"/>
      <c r="D89" s="134"/>
      <c r="E89" s="134"/>
      <c r="F89" s="134"/>
      <c r="G89" s="261"/>
      <c r="H89" s="134"/>
      <c r="I89" s="134"/>
      <c r="J89" s="134"/>
      <c r="K89" s="134"/>
      <c r="L89" s="261"/>
      <c r="M89" s="134"/>
      <c r="N89" s="134"/>
      <c r="O89" s="134"/>
      <c r="P89" s="134"/>
      <c r="Q89" s="261"/>
    </row>
    <row r="90" spans="1:17" ht="13.5" customHeight="1" x14ac:dyDescent="0.2">
      <c r="A90" s="85"/>
      <c r="B90" s="84"/>
      <c r="C90" s="134"/>
      <c r="D90" s="134"/>
      <c r="E90" s="134"/>
      <c r="F90" s="134"/>
      <c r="G90" s="261"/>
      <c r="H90" s="134"/>
      <c r="I90" s="134"/>
      <c r="J90" s="134"/>
      <c r="K90" s="134"/>
      <c r="L90" s="261"/>
      <c r="M90" s="134"/>
      <c r="N90" s="134"/>
      <c r="O90" s="134"/>
      <c r="P90" s="134"/>
      <c r="Q90" s="261"/>
    </row>
    <row r="91" spans="1:17" ht="13.5" customHeight="1" x14ac:dyDescent="0.2">
      <c r="A91" s="85"/>
      <c r="B91" s="84"/>
      <c r="C91" s="134"/>
      <c r="D91" s="134"/>
      <c r="E91" s="134"/>
      <c r="F91" s="134"/>
      <c r="G91" s="261"/>
      <c r="H91" s="134"/>
      <c r="I91" s="134"/>
      <c r="J91" s="134"/>
      <c r="K91" s="134"/>
      <c r="L91" s="261"/>
      <c r="M91" s="134"/>
      <c r="N91" s="134"/>
      <c r="O91" s="134"/>
      <c r="P91" s="134"/>
      <c r="Q91" s="261"/>
    </row>
    <row r="92" spans="1:17" ht="13.5" customHeight="1" x14ac:dyDescent="0.2">
      <c r="A92" s="85"/>
      <c r="B92" s="84"/>
      <c r="C92" s="134"/>
      <c r="D92" s="134"/>
      <c r="E92" s="134"/>
      <c r="F92" s="134"/>
      <c r="G92" s="261"/>
      <c r="H92" s="134"/>
      <c r="I92" s="134"/>
      <c r="J92" s="134"/>
      <c r="K92" s="134"/>
      <c r="L92" s="261"/>
      <c r="M92" s="134"/>
      <c r="N92" s="134"/>
      <c r="O92" s="134"/>
      <c r="P92" s="134"/>
      <c r="Q92" s="261"/>
    </row>
  </sheetData>
  <autoFilter ref="M5:P54"/>
  <mergeCells count="15">
    <mergeCell ref="B3:B5"/>
    <mergeCell ref="C4:D4"/>
    <mergeCell ref="O4:P4"/>
    <mergeCell ref="A1:Q1"/>
    <mergeCell ref="Q4:Q5"/>
    <mergeCell ref="M3:Q3"/>
    <mergeCell ref="A3:A5"/>
    <mergeCell ref="G4:G5"/>
    <mergeCell ref="L4:L5"/>
    <mergeCell ref="M4:N4"/>
    <mergeCell ref="J4:K4"/>
    <mergeCell ref="C3:G3"/>
    <mergeCell ref="H3:L3"/>
    <mergeCell ref="E4:F4"/>
    <mergeCell ref="H4:I4"/>
  </mergeCells>
  <pageMargins left="0.7" right="0" top="1" bottom="0.5" header="0" footer="0"/>
  <pageSetup paperSize="9" scale="5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98"/>
  <sheetViews>
    <sheetView view="pageBreakPreview" zoomScale="85" zoomScaleNormal="100" zoomScaleSheetLayoutView="85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5703125" style="409" customWidth="1"/>
    <col min="2" max="2" width="23.42578125" style="409" customWidth="1"/>
    <col min="3" max="3" width="10.85546875" style="409" customWidth="1"/>
    <col min="4" max="4" width="11.140625" style="409" customWidth="1"/>
    <col min="5" max="5" width="10.5703125" style="409" customWidth="1"/>
    <col min="6" max="6" width="10.85546875" style="409" customWidth="1"/>
    <col min="7" max="7" width="8" style="409" customWidth="1"/>
    <col min="8" max="8" width="9.85546875" style="409" customWidth="1"/>
    <col min="9" max="9" width="8" style="409" customWidth="1"/>
    <col min="10" max="10" width="9.85546875" style="409" customWidth="1"/>
    <col min="11" max="11" width="7.140625" style="409" customWidth="1"/>
    <col min="12" max="13" width="9" style="409" customWidth="1"/>
    <col min="14" max="14" width="8.5703125" style="409" customWidth="1"/>
    <col min="15" max="15" width="9.5703125" style="409" customWidth="1"/>
    <col min="16" max="16" width="10.140625" style="409" customWidth="1"/>
    <col min="17" max="17" width="9.5703125" style="409" customWidth="1"/>
    <col min="18" max="29" width="14.28515625" style="409"/>
    <col min="30" max="16384" width="14.28515625" style="106"/>
  </cols>
  <sheetData>
    <row r="1" spans="1:18" ht="13.5" customHeight="1" x14ac:dyDescent="0.2">
      <c r="A1" s="498" t="s">
        <v>1059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140"/>
    </row>
    <row r="2" spans="1:18" ht="13.5" customHeight="1" x14ac:dyDescent="0.2">
      <c r="A2" s="85"/>
      <c r="B2" s="86" t="s">
        <v>73</v>
      </c>
      <c r="C2" s="135"/>
      <c r="D2" s="135"/>
      <c r="E2" s="134"/>
      <c r="F2" s="134"/>
      <c r="G2" s="134"/>
      <c r="H2" s="134"/>
      <c r="I2" s="134"/>
      <c r="J2" s="134"/>
      <c r="K2" s="134" t="s">
        <v>74</v>
      </c>
      <c r="L2" s="134"/>
      <c r="M2" s="134"/>
      <c r="N2" s="135" t="s">
        <v>128</v>
      </c>
      <c r="O2" s="134"/>
      <c r="P2" s="134"/>
      <c r="Q2" s="140"/>
    </row>
    <row r="3" spans="1:18" ht="15" customHeight="1" x14ac:dyDescent="0.2">
      <c r="A3" s="494" t="s">
        <v>0</v>
      </c>
      <c r="B3" s="494" t="s">
        <v>76</v>
      </c>
      <c r="C3" s="499" t="s">
        <v>129</v>
      </c>
      <c r="D3" s="500"/>
      <c r="E3" s="489" t="s">
        <v>1060</v>
      </c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0"/>
      <c r="Q3" s="491" t="s">
        <v>118</v>
      </c>
    </row>
    <row r="4" spans="1:18" ht="15" customHeight="1" x14ac:dyDescent="0.2">
      <c r="A4" s="492"/>
      <c r="B4" s="492"/>
      <c r="C4" s="501"/>
      <c r="D4" s="502"/>
      <c r="E4" s="489" t="s">
        <v>86</v>
      </c>
      <c r="F4" s="490"/>
      <c r="G4" s="489" t="s">
        <v>87</v>
      </c>
      <c r="H4" s="490"/>
      <c r="I4" s="489" t="s">
        <v>88</v>
      </c>
      <c r="J4" s="490"/>
      <c r="K4" s="489" t="s">
        <v>89</v>
      </c>
      <c r="L4" s="490"/>
      <c r="M4" s="489" t="s">
        <v>90</v>
      </c>
      <c r="N4" s="490"/>
      <c r="O4" s="489" t="s">
        <v>130</v>
      </c>
      <c r="P4" s="490"/>
      <c r="Q4" s="492"/>
    </row>
    <row r="5" spans="1:18" ht="25.5" customHeight="1" x14ac:dyDescent="0.2">
      <c r="A5" s="493"/>
      <c r="B5" s="493"/>
      <c r="C5" s="146" t="s">
        <v>82</v>
      </c>
      <c r="D5" s="146" t="s">
        <v>83</v>
      </c>
      <c r="E5" s="146" t="s">
        <v>82</v>
      </c>
      <c r="F5" s="146" t="s">
        <v>83</v>
      </c>
      <c r="G5" s="146" t="s">
        <v>82</v>
      </c>
      <c r="H5" s="146" t="s">
        <v>83</v>
      </c>
      <c r="I5" s="146" t="s">
        <v>82</v>
      </c>
      <c r="J5" s="146" t="s">
        <v>83</v>
      </c>
      <c r="K5" s="146" t="s">
        <v>82</v>
      </c>
      <c r="L5" s="146" t="s">
        <v>83</v>
      </c>
      <c r="M5" s="146" t="s">
        <v>82</v>
      </c>
      <c r="N5" s="146" t="s">
        <v>83</v>
      </c>
      <c r="O5" s="146" t="s">
        <v>82</v>
      </c>
      <c r="P5" s="146" t="s">
        <v>83</v>
      </c>
      <c r="Q5" s="493"/>
    </row>
    <row r="6" spans="1:18" ht="13.5" customHeight="1" x14ac:dyDescent="0.25">
      <c r="A6" s="147">
        <v>1</v>
      </c>
      <c r="B6" s="116" t="s">
        <v>6</v>
      </c>
      <c r="C6" s="322">
        <v>54906</v>
      </c>
      <c r="D6" s="322">
        <v>679297</v>
      </c>
      <c r="E6" s="117">
        <v>30072</v>
      </c>
      <c r="F6" s="117">
        <v>338420.88999999984</v>
      </c>
      <c r="G6" s="117">
        <v>512</v>
      </c>
      <c r="H6" s="117">
        <v>124867.47000000002</v>
      </c>
      <c r="I6" s="117">
        <v>116</v>
      </c>
      <c r="J6" s="117">
        <v>85182.27</v>
      </c>
      <c r="K6" s="117">
        <v>690</v>
      </c>
      <c r="L6" s="117">
        <v>4594.7200000000012</v>
      </c>
      <c r="M6" s="117">
        <v>0</v>
      </c>
      <c r="N6" s="117">
        <v>0</v>
      </c>
      <c r="O6" s="116">
        <f t="shared" ref="O6:O17" si="0">E6+G6+I6+K6+M6</f>
        <v>31390</v>
      </c>
      <c r="P6" s="116">
        <f t="shared" ref="P6:P17" si="1">F6+H6+J6+L6+N6</f>
        <v>553065.34999999986</v>
      </c>
      <c r="Q6" s="255">
        <f t="shared" ref="Q6:Q49" si="2">P6*100/D6</f>
        <v>81.417310837527594</v>
      </c>
      <c r="R6" s="281"/>
    </row>
    <row r="7" spans="1:18" ht="13.5" customHeight="1" x14ac:dyDescent="0.25">
      <c r="A7" s="147">
        <v>2</v>
      </c>
      <c r="B7" s="116" t="s">
        <v>7</v>
      </c>
      <c r="C7" s="322">
        <v>89741</v>
      </c>
      <c r="D7" s="322">
        <v>596168</v>
      </c>
      <c r="E7" s="117">
        <v>50416</v>
      </c>
      <c r="F7" s="117">
        <v>281284.89</v>
      </c>
      <c r="G7" s="117">
        <v>731</v>
      </c>
      <c r="H7" s="117">
        <v>135809.15999999997</v>
      </c>
      <c r="I7" s="117">
        <v>668</v>
      </c>
      <c r="J7" s="117">
        <v>44219.029999999977</v>
      </c>
      <c r="K7" s="117">
        <v>0</v>
      </c>
      <c r="L7" s="117">
        <v>0</v>
      </c>
      <c r="M7" s="117">
        <v>0</v>
      </c>
      <c r="N7" s="117">
        <v>0</v>
      </c>
      <c r="O7" s="116">
        <f t="shared" si="0"/>
        <v>51815</v>
      </c>
      <c r="P7" s="116">
        <f t="shared" si="1"/>
        <v>461313.07999999996</v>
      </c>
      <c r="Q7" s="255">
        <f t="shared" si="2"/>
        <v>77.379711759101454</v>
      </c>
      <c r="R7" s="281"/>
    </row>
    <row r="8" spans="1:18" ht="13.5" customHeight="1" x14ac:dyDescent="0.25">
      <c r="A8" s="147">
        <v>3</v>
      </c>
      <c r="B8" s="116" t="s">
        <v>8</v>
      </c>
      <c r="C8" s="322">
        <v>12282</v>
      </c>
      <c r="D8" s="322">
        <v>185635</v>
      </c>
      <c r="E8" s="117">
        <v>40295</v>
      </c>
      <c r="F8" s="117">
        <v>98190.830000000045</v>
      </c>
      <c r="G8" s="117">
        <v>767</v>
      </c>
      <c r="H8" s="117">
        <v>70043.420000000013</v>
      </c>
      <c r="I8" s="117">
        <v>54</v>
      </c>
      <c r="J8" s="117">
        <v>26910.560000000001</v>
      </c>
      <c r="K8" s="117">
        <v>9</v>
      </c>
      <c r="L8" s="117">
        <v>20.25</v>
      </c>
      <c r="M8" s="117">
        <v>0</v>
      </c>
      <c r="N8" s="117">
        <v>0</v>
      </c>
      <c r="O8" s="116">
        <f t="shared" si="0"/>
        <v>41125</v>
      </c>
      <c r="P8" s="116">
        <f t="shared" si="1"/>
        <v>195165.06000000006</v>
      </c>
      <c r="Q8" s="255">
        <f t="shared" si="2"/>
        <v>105.13376249090962</v>
      </c>
      <c r="R8" s="281"/>
    </row>
    <row r="9" spans="1:18" ht="13.5" customHeight="1" x14ac:dyDescent="0.25">
      <c r="A9" s="147">
        <v>4</v>
      </c>
      <c r="B9" s="116" t="s">
        <v>9</v>
      </c>
      <c r="C9" s="322">
        <v>27922</v>
      </c>
      <c r="D9" s="322">
        <v>309051</v>
      </c>
      <c r="E9" s="117">
        <v>15386</v>
      </c>
      <c r="F9" s="117">
        <v>148466.69</v>
      </c>
      <c r="G9" s="117">
        <v>351</v>
      </c>
      <c r="H9" s="117">
        <v>55493.04</v>
      </c>
      <c r="I9" s="117">
        <v>28</v>
      </c>
      <c r="J9" s="117">
        <v>15878.689999999999</v>
      </c>
      <c r="K9" s="117">
        <v>0</v>
      </c>
      <c r="L9" s="117">
        <v>0</v>
      </c>
      <c r="M9" s="117">
        <v>74</v>
      </c>
      <c r="N9" s="117">
        <v>773.9</v>
      </c>
      <c r="O9" s="116">
        <f t="shared" si="0"/>
        <v>15839</v>
      </c>
      <c r="P9" s="116">
        <f t="shared" si="1"/>
        <v>220612.32</v>
      </c>
      <c r="Q9" s="255">
        <f t="shared" si="2"/>
        <v>71.383791024782312</v>
      </c>
      <c r="R9" s="281"/>
    </row>
    <row r="10" spans="1:18" ht="13.5" customHeight="1" x14ac:dyDescent="0.25">
      <c r="A10" s="147">
        <v>5</v>
      </c>
      <c r="B10" s="116" t="s">
        <v>10</v>
      </c>
      <c r="C10" s="322">
        <v>56305</v>
      </c>
      <c r="D10" s="322">
        <v>699395</v>
      </c>
      <c r="E10" s="117">
        <v>27314</v>
      </c>
      <c r="F10" s="117">
        <v>324531.67999999988</v>
      </c>
      <c r="G10" s="117">
        <v>1326</v>
      </c>
      <c r="H10" s="117">
        <v>154629.02000000002</v>
      </c>
      <c r="I10" s="117">
        <v>59</v>
      </c>
      <c r="J10" s="117">
        <v>34123.200000000004</v>
      </c>
      <c r="K10" s="117">
        <v>820</v>
      </c>
      <c r="L10" s="117">
        <v>8656.77</v>
      </c>
      <c r="M10" s="117">
        <v>138</v>
      </c>
      <c r="N10" s="117">
        <v>23094.440000000006</v>
      </c>
      <c r="O10" s="116">
        <f t="shared" si="0"/>
        <v>29657</v>
      </c>
      <c r="P10" s="116">
        <f t="shared" si="1"/>
        <v>545035.11</v>
      </c>
      <c r="Q10" s="255">
        <f t="shared" si="2"/>
        <v>77.929511935315517</v>
      </c>
      <c r="R10" s="281"/>
    </row>
    <row r="11" spans="1:18" ht="13.5" customHeight="1" x14ac:dyDescent="0.25">
      <c r="A11" s="147">
        <v>6</v>
      </c>
      <c r="B11" s="116" t="s">
        <v>11</v>
      </c>
      <c r="C11" s="322">
        <v>45822</v>
      </c>
      <c r="D11" s="322">
        <v>417636</v>
      </c>
      <c r="E11" s="117">
        <v>35701</v>
      </c>
      <c r="F11" s="117">
        <v>233706.88999999987</v>
      </c>
      <c r="G11" s="117">
        <v>547</v>
      </c>
      <c r="H11" s="117">
        <v>68377.989999999991</v>
      </c>
      <c r="I11" s="117">
        <v>51</v>
      </c>
      <c r="J11" s="117">
        <v>34616.539999999994</v>
      </c>
      <c r="K11" s="117">
        <v>18</v>
      </c>
      <c r="L11" s="117">
        <v>7.05</v>
      </c>
      <c r="M11" s="117">
        <v>0</v>
      </c>
      <c r="N11" s="117">
        <v>0</v>
      </c>
      <c r="O11" s="116">
        <f t="shared" si="0"/>
        <v>36317</v>
      </c>
      <c r="P11" s="116">
        <f t="shared" si="1"/>
        <v>336708.46999999986</v>
      </c>
      <c r="Q11" s="255">
        <f t="shared" si="2"/>
        <v>80.622472679558243</v>
      </c>
      <c r="R11" s="281"/>
    </row>
    <row r="12" spans="1:18" ht="13.5" customHeight="1" x14ac:dyDescent="0.25">
      <c r="A12" s="147">
        <v>7</v>
      </c>
      <c r="B12" s="116" t="s">
        <v>12</v>
      </c>
      <c r="C12" s="322">
        <v>4484</v>
      </c>
      <c r="D12" s="322">
        <v>20361</v>
      </c>
      <c r="E12" s="117">
        <v>2525</v>
      </c>
      <c r="F12" s="117">
        <v>23201.25</v>
      </c>
      <c r="G12" s="117">
        <v>25</v>
      </c>
      <c r="H12" s="117">
        <v>3796.0600000000004</v>
      </c>
      <c r="I12" s="117">
        <v>1</v>
      </c>
      <c r="J12" s="117">
        <v>400</v>
      </c>
      <c r="K12" s="117">
        <v>0</v>
      </c>
      <c r="L12" s="117">
        <v>0</v>
      </c>
      <c r="M12" s="117">
        <v>0</v>
      </c>
      <c r="N12" s="117">
        <v>0</v>
      </c>
      <c r="O12" s="116">
        <f t="shared" si="0"/>
        <v>2551</v>
      </c>
      <c r="P12" s="116">
        <f t="shared" si="1"/>
        <v>27397.31</v>
      </c>
      <c r="Q12" s="255">
        <f t="shared" si="2"/>
        <v>134.55778203428122</v>
      </c>
      <c r="R12" s="281"/>
    </row>
    <row r="13" spans="1:18" ht="13.5" customHeight="1" x14ac:dyDescent="0.25">
      <c r="A13" s="147">
        <v>8</v>
      </c>
      <c r="B13" s="116" t="s">
        <v>967</v>
      </c>
      <c r="C13" s="322">
        <v>1488</v>
      </c>
      <c r="D13" s="322">
        <v>14679</v>
      </c>
      <c r="E13" s="117">
        <v>2591</v>
      </c>
      <c r="F13" s="117">
        <v>26923.94</v>
      </c>
      <c r="G13" s="117">
        <v>62</v>
      </c>
      <c r="H13" s="117">
        <v>17210.920000000006</v>
      </c>
      <c r="I13" s="117">
        <v>4</v>
      </c>
      <c r="J13" s="117">
        <v>2929.9300000000003</v>
      </c>
      <c r="K13" s="117">
        <v>7</v>
      </c>
      <c r="L13" s="117">
        <v>3.13</v>
      </c>
      <c r="M13" s="117">
        <v>0</v>
      </c>
      <c r="N13" s="117">
        <v>0</v>
      </c>
      <c r="O13" s="116">
        <f t="shared" si="0"/>
        <v>2664</v>
      </c>
      <c r="P13" s="116">
        <f t="shared" si="1"/>
        <v>47067.92</v>
      </c>
      <c r="Q13" s="255">
        <f t="shared" si="2"/>
        <v>320.64800054499625</v>
      </c>
      <c r="R13" s="281"/>
    </row>
    <row r="14" spans="1:18" ht="13.5" customHeight="1" x14ac:dyDescent="0.25">
      <c r="A14" s="147">
        <v>9</v>
      </c>
      <c r="B14" s="116" t="s">
        <v>13</v>
      </c>
      <c r="C14" s="322">
        <v>35567</v>
      </c>
      <c r="D14" s="322">
        <v>418468</v>
      </c>
      <c r="E14" s="117">
        <v>15664</v>
      </c>
      <c r="F14" s="117">
        <v>219316.51999999987</v>
      </c>
      <c r="G14" s="117">
        <v>1066</v>
      </c>
      <c r="H14" s="117">
        <v>113244.12000000001</v>
      </c>
      <c r="I14" s="117">
        <v>120</v>
      </c>
      <c r="J14" s="117">
        <v>95521.18</v>
      </c>
      <c r="K14" s="117">
        <v>0</v>
      </c>
      <c r="L14" s="117">
        <v>0</v>
      </c>
      <c r="M14" s="117">
        <v>0</v>
      </c>
      <c r="N14" s="117">
        <v>0</v>
      </c>
      <c r="O14" s="116">
        <f t="shared" si="0"/>
        <v>16850</v>
      </c>
      <c r="P14" s="116">
        <f t="shared" si="1"/>
        <v>428081.81999999989</v>
      </c>
      <c r="Q14" s="255">
        <f t="shared" si="2"/>
        <v>102.29738474626492</v>
      </c>
      <c r="R14" s="281"/>
    </row>
    <row r="15" spans="1:18" ht="13.5" customHeight="1" x14ac:dyDescent="0.25">
      <c r="A15" s="147">
        <v>10</v>
      </c>
      <c r="B15" s="116" t="s">
        <v>14</v>
      </c>
      <c r="C15" s="322">
        <v>165160</v>
      </c>
      <c r="D15" s="322">
        <v>1742477</v>
      </c>
      <c r="E15" s="117">
        <v>62019</v>
      </c>
      <c r="F15" s="117">
        <v>943363.56999999983</v>
      </c>
      <c r="G15" s="117">
        <v>3785</v>
      </c>
      <c r="H15" s="117">
        <v>360428.42000000004</v>
      </c>
      <c r="I15" s="117">
        <v>510</v>
      </c>
      <c r="J15" s="117">
        <v>283223.75999999995</v>
      </c>
      <c r="K15" s="117">
        <v>0</v>
      </c>
      <c r="L15" s="117">
        <v>0</v>
      </c>
      <c r="M15" s="117">
        <v>23087</v>
      </c>
      <c r="N15" s="117">
        <v>43806.630000000005</v>
      </c>
      <c r="O15" s="116">
        <f t="shared" si="0"/>
        <v>89401</v>
      </c>
      <c r="P15" s="116">
        <f t="shared" si="1"/>
        <v>1630822.38</v>
      </c>
      <c r="Q15" s="255">
        <f t="shared" si="2"/>
        <v>93.592189739089818</v>
      </c>
      <c r="R15" s="281"/>
    </row>
    <row r="16" spans="1:18" ht="13.5" customHeight="1" x14ac:dyDescent="0.25">
      <c r="A16" s="147">
        <v>11</v>
      </c>
      <c r="B16" s="116" t="s">
        <v>15</v>
      </c>
      <c r="C16" s="322">
        <v>20680</v>
      </c>
      <c r="D16" s="322">
        <v>192261</v>
      </c>
      <c r="E16" s="117">
        <v>7339</v>
      </c>
      <c r="F16" s="117">
        <v>76507.070000000036</v>
      </c>
      <c r="G16" s="117">
        <v>393</v>
      </c>
      <c r="H16" s="117">
        <v>76618.989999999991</v>
      </c>
      <c r="I16" s="117">
        <v>4</v>
      </c>
      <c r="J16" s="117">
        <v>948</v>
      </c>
      <c r="K16" s="117">
        <v>0</v>
      </c>
      <c r="L16" s="117">
        <v>0</v>
      </c>
      <c r="M16" s="117">
        <v>0</v>
      </c>
      <c r="N16" s="117">
        <v>0</v>
      </c>
      <c r="O16" s="116">
        <f t="shared" si="0"/>
        <v>7736</v>
      </c>
      <c r="P16" s="116">
        <f t="shared" si="1"/>
        <v>154074.06000000003</v>
      </c>
      <c r="Q16" s="255">
        <f t="shared" si="2"/>
        <v>80.13796869880008</v>
      </c>
      <c r="R16" s="281"/>
    </row>
    <row r="17" spans="1:18" ht="13.5" customHeight="1" x14ac:dyDescent="0.25">
      <c r="A17" s="147">
        <v>12</v>
      </c>
      <c r="B17" s="116" t="s">
        <v>16</v>
      </c>
      <c r="C17" s="322">
        <v>41868</v>
      </c>
      <c r="D17" s="322">
        <v>581008</v>
      </c>
      <c r="E17" s="117">
        <v>24204</v>
      </c>
      <c r="F17" s="117">
        <v>322042.68000000005</v>
      </c>
      <c r="G17" s="117">
        <v>1939</v>
      </c>
      <c r="H17" s="117">
        <v>224904.19000000003</v>
      </c>
      <c r="I17" s="117">
        <v>186</v>
      </c>
      <c r="J17" s="117">
        <v>90298.150000000009</v>
      </c>
      <c r="K17" s="117">
        <v>31</v>
      </c>
      <c r="L17" s="117">
        <v>152.26</v>
      </c>
      <c r="M17" s="117">
        <v>0</v>
      </c>
      <c r="N17" s="117">
        <v>0</v>
      </c>
      <c r="O17" s="116">
        <f t="shared" si="0"/>
        <v>26360</v>
      </c>
      <c r="P17" s="116">
        <f t="shared" si="1"/>
        <v>637397.28000000014</v>
      </c>
      <c r="Q17" s="255">
        <f t="shared" si="2"/>
        <v>109.70542230055355</v>
      </c>
      <c r="R17" s="281"/>
    </row>
    <row r="18" spans="1:18" ht="13.5" customHeight="1" x14ac:dyDescent="0.2">
      <c r="A18" s="146"/>
      <c r="B18" s="118" t="s">
        <v>17</v>
      </c>
      <c r="C18" s="323">
        <f t="shared" ref="C18:P18" si="3">SUM(C6:C17)</f>
        <v>556225</v>
      </c>
      <c r="D18" s="323">
        <f t="shared" si="3"/>
        <v>5856436</v>
      </c>
      <c r="E18" s="323">
        <f t="shared" si="3"/>
        <v>313526</v>
      </c>
      <c r="F18" s="323">
        <f t="shared" si="3"/>
        <v>3035956.8999999994</v>
      </c>
      <c r="G18" s="323">
        <f t="shared" si="3"/>
        <v>11504</v>
      </c>
      <c r="H18" s="323">
        <f t="shared" si="3"/>
        <v>1405422.8</v>
      </c>
      <c r="I18" s="323">
        <f t="shared" si="3"/>
        <v>1801</v>
      </c>
      <c r="J18" s="323">
        <f t="shared" si="3"/>
        <v>714251.30999999994</v>
      </c>
      <c r="K18" s="323">
        <f t="shared" si="3"/>
        <v>1575</v>
      </c>
      <c r="L18" s="323">
        <f t="shared" si="3"/>
        <v>13434.18</v>
      </c>
      <c r="M18" s="323">
        <f t="shared" si="3"/>
        <v>23299</v>
      </c>
      <c r="N18" s="323">
        <f t="shared" si="3"/>
        <v>67674.970000000016</v>
      </c>
      <c r="O18" s="323">
        <f t="shared" si="3"/>
        <v>351705</v>
      </c>
      <c r="P18" s="323">
        <f t="shared" si="3"/>
        <v>5236740.1599999992</v>
      </c>
      <c r="Q18" s="257">
        <f t="shared" si="2"/>
        <v>89.418550121609783</v>
      </c>
      <c r="R18" s="281"/>
    </row>
    <row r="19" spans="1:18" ht="13.5" customHeight="1" x14ac:dyDescent="0.25">
      <c r="A19" s="147">
        <v>13</v>
      </c>
      <c r="B19" s="116" t="s">
        <v>18</v>
      </c>
      <c r="C19" s="322">
        <v>11639</v>
      </c>
      <c r="D19" s="322">
        <v>884680</v>
      </c>
      <c r="E19" s="117">
        <v>4462</v>
      </c>
      <c r="F19" s="117">
        <v>249303.49000000005</v>
      </c>
      <c r="G19" s="117">
        <v>1847</v>
      </c>
      <c r="H19" s="117">
        <v>342237.86999999994</v>
      </c>
      <c r="I19" s="117">
        <v>233</v>
      </c>
      <c r="J19" s="117">
        <v>159306.26</v>
      </c>
      <c r="K19" s="117">
        <v>0</v>
      </c>
      <c r="L19" s="117">
        <v>0</v>
      </c>
      <c r="M19" s="117">
        <v>0</v>
      </c>
      <c r="N19" s="117">
        <v>0</v>
      </c>
      <c r="O19" s="116">
        <f t="shared" ref="O19:O41" si="4">E19+G19+I19+K19+M19</f>
        <v>6542</v>
      </c>
      <c r="P19" s="116">
        <f t="shared" ref="P19:P41" si="5">F19+H19+J19+L19+N19</f>
        <v>750847.62</v>
      </c>
      <c r="Q19" s="255">
        <f t="shared" si="2"/>
        <v>84.872227246009857</v>
      </c>
    </row>
    <row r="20" spans="1:18" ht="13.5" customHeight="1" x14ac:dyDescent="0.25">
      <c r="A20" s="147">
        <v>14</v>
      </c>
      <c r="B20" s="116" t="s">
        <v>19</v>
      </c>
      <c r="C20" s="322">
        <v>22867</v>
      </c>
      <c r="D20" s="322">
        <v>59188</v>
      </c>
      <c r="E20" s="117">
        <v>37081</v>
      </c>
      <c r="F20" s="117">
        <v>46610.072866299997</v>
      </c>
      <c r="G20" s="117">
        <v>95</v>
      </c>
      <c r="H20" s="117">
        <v>6248.8407850000003</v>
      </c>
      <c r="I20" s="117">
        <v>5</v>
      </c>
      <c r="J20" s="117">
        <v>1118.6844699999999</v>
      </c>
      <c r="K20" s="117">
        <v>0</v>
      </c>
      <c r="L20" s="117">
        <v>0</v>
      </c>
      <c r="M20" s="117">
        <v>0</v>
      </c>
      <c r="N20" s="117">
        <v>0</v>
      </c>
      <c r="O20" s="116">
        <f t="shared" si="4"/>
        <v>37181</v>
      </c>
      <c r="P20" s="116">
        <f t="shared" si="5"/>
        <v>53977.598121299998</v>
      </c>
      <c r="Q20" s="255">
        <f t="shared" si="2"/>
        <v>91.196861055112521</v>
      </c>
    </row>
    <row r="21" spans="1:18" ht="13.5" customHeight="1" x14ac:dyDescent="0.25">
      <c r="A21" s="147">
        <v>15</v>
      </c>
      <c r="B21" s="116" t="s">
        <v>20</v>
      </c>
      <c r="C21" s="322">
        <v>0</v>
      </c>
      <c r="D21" s="322">
        <v>0</v>
      </c>
      <c r="E21" s="117">
        <v>11</v>
      </c>
      <c r="F21" s="117">
        <v>218.28</v>
      </c>
      <c r="G21" s="117">
        <v>7</v>
      </c>
      <c r="H21" s="117">
        <v>240.05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6">
        <f t="shared" si="4"/>
        <v>18</v>
      </c>
      <c r="P21" s="116">
        <f t="shared" si="5"/>
        <v>458.33000000000004</v>
      </c>
      <c r="Q21" s="255">
        <v>0</v>
      </c>
    </row>
    <row r="22" spans="1:18" ht="13.5" customHeight="1" x14ac:dyDescent="0.25">
      <c r="A22" s="147">
        <v>16</v>
      </c>
      <c r="B22" s="116" t="s">
        <v>21</v>
      </c>
      <c r="C22" s="322">
        <v>55</v>
      </c>
      <c r="D22" s="322">
        <v>4042</v>
      </c>
      <c r="E22" s="117">
        <v>29</v>
      </c>
      <c r="F22" s="117">
        <v>2799.39</v>
      </c>
      <c r="G22" s="117">
        <v>6</v>
      </c>
      <c r="H22" s="117">
        <v>2363.1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6">
        <f t="shared" si="4"/>
        <v>35</v>
      </c>
      <c r="P22" s="116">
        <f t="shared" si="5"/>
        <v>5162.49</v>
      </c>
      <c r="Q22" s="255">
        <f t="shared" si="2"/>
        <v>127.72117763483423</v>
      </c>
    </row>
    <row r="23" spans="1:18" ht="13.5" customHeight="1" x14ac:dyDescent="0.25">
      <c r="A23" s="147">
        <v>17</v>
      </c>
      <c r="B23" s="116" t="s">
        <v>22</v>
      </c>
      <c r="C23" s="322">
        <v>918</v>
      </c>
      <c r="D23" s="322">
        <v>19158</v>
      </c>
      <c r="E23" s="117">
        <v>419</v>
      </c>
      <c r="F23" s="117">
        <v>12074.670000000002</v>
      </c>
      <c r="G23" s="117">
        <v>18</v>
      </c>
      <c r="H23" s="117">
        <v>515.49</v>
      </c>
      <c r="I23" s="117">
        <v>4</v>
      </c>
      <c r="J23" s="117">
        <v>69.259999999999991</v>
      </c>
      <c r="K23" s="117">
        <v>0</v>
      </c>
      <c r="L23" s="117">
        <v>0</v>
      </c>
      <c r="M23" s="117">
        <v>0</v>
      </c>
      <c r="N23" s="117">
        <v>0</v>
      </c>
      <c r="O23" s="116">
        <f t="shared" si="4"/>
        <v>441</v>
      </c>
      <c r="P23" s="116">
        <f t="shared" si="5"/>
        <v>12659.420000000002</v>
      </c>
      <c r="Q23" s="255">
        <f t="shared" si="2"/>
        <v>66.079027038312987</v>
      </c>
    </row>
    <row r="24" spans="1:18" ht="13.5" customHeight="1" x14ac:dyDescent="0.25">
      <c r="A24" s="147">
        <v>18</v>
      </c>
      <c r="B24" s="116" t="s">
        <v>23</v>
      </c>
      <c r="C24" s="322">
        <v>0</v>
      </c>
      <c r="D24" s="322">
        <v>0</v>
      </c>
      <c r="E24" s="117">
        <v>1</v>
      </c>
      <c r="F24" s="117">
        <v>15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6">
        <f t="shared" si="4"/>
        <v>1</v>
      </c>
      <c r="P24" s="116">
        <f t="shared" si="5"/>
        <v>15</v>
      </c>
      <c r="Q24" s="255">
        <v>0</v>
      </c>
    </row>
    <row r="25" spans="1:18" ht="13.5" customHeight="1" x14ac:dyDescent="0.25">
      <c r="A25" s="147">
        <v>19</v>
      </c>
      <c r="B25" s="116" t="s">
        <v>24</v>
      </c>
      <c r="C25" s="322">
        <v>445</v>
      </c>
      <c r="D25" s="322">
        <v>21196</v>
      </c>
      <c r="E25" s="117">
        <v>87</v>
      </c>
      <c r="F25" s="117">
        <v>2501.7799999999997</v>
      </c>
      <c r="G25" s="117">
        <v>35</v>
      </c>
      <c r="H25" s="117">
        <v>7756.56</v>
      </c>
      <c r="I25" s="117">
        <v>10</v>
      </c>
      <c r="J25" s="117">
        <v>4391.7099999999991</v>
      </c>
      <c r="K25" s="117">
        <v>0</v>
      </c>
      <c r="L25" s="117">
        <v>0</v>
      </c>
      <c r="M25" s="117">
        <v>0</v>
      </c>
      <c r="N25" s="117">
        <v>0</v>
      </c>
      <c r="O25" s="116">
        <f t="shared" si="4"/>
        <v>132</v>
      </c>
      <c r="P25" s="116">
        <f t="shared" si="5"/>
        <v>14650.05</v>
      </c>
      <c r="Q25" s="255">
        <f t="shared" si="2"/>
        <v>69.117050386865444</v>
      </c>
    </row>
    <row r="26" spans="1:18" ht="13.5" customHeight="1" x14ac:dyDescent="0.25">
      <c r="A26" s="147">
        <v>20</v>
      </c>
      <c r="B26" s="116" t="s">
        <v>25</v>
      </c>
      <c r="C26" s="322">
        <v>31346</v>
      </c>
      <c r="D26" s="322">
        <v>2261259</v>
      </c>
      <c r="E26" s="117">
        <v>19983</v>
      </c>
      <c r="F26" s="117">
        <v>743186.44000000053</v>
      </c>
      <c r="G26" s="117">
        <v>6566</v>
      </c>
      <c r="H26" s="117">
        <v>739021.96000000008</v>
      </c>
      <c r="I26" s="117">
        <v>2141</v>
      </c>
      <c r="J26" s="117">
        <v>492148.05999999982</v>
      </c>
      <c r="K26" s="117">
        <v>0</v>
      </c>
      <c r="L26" s="117">
        <v>0</v>
      </c>
      <c r="M26" s="117">
        <v>0</v>
      </c>
      <c r="N26" s="117">
        <v>0</v>
      </c>
      <c r="O26" s="116">
        <f t="shared" si="4"/>
        <v>28690</v>
      </c>
      <c r="P26" s="116">
        <f t="shared" si="5"/>
        <v>1974356.4600000004</v>
      </c>
      <c r="Q26" s="255">
        <f t="shared" si="2"/>
        <v>87.312265423819227</v>
      </c>
    </row>
    <row r="27" spans="1:18" ht="13.5" customHeight="1" x14ac:dyDescent="0.25">
      <c r="A27" s="147">
        <v>21</v>
      </c>
      <c r="B27" s="116" t="s">
        <v>26</v>
      </c>
      <c r="C27" s="322">
        <v>30423</v>
      </c>
      <c r="D27" s="322">
        <v>2122892</v>
      </c>
      <c r="E27" s="117">
        <v>13228</v>
      </c>
      <c r="F27" s="117">
        <v>665832.00000000012</v>
      </c>
      <c r="G27" s="117">
        <v>4177</v>
      </c>
      <c r="H27" s="117">
        <v>579082.11000000022</v>
      </c>
      <c r="I27" s="117">
        <v>878</v>
      </c>
      <c r="J27" s="117">
        <v>180231.86</v>
      </c>
      <c r="K27" s="117">
        <v>0</v>
      </c>
      <c r="L27" s="117">
        <v>0</v>
      </c>
      <c r="M27" s="117">
        <v>0</v>
      </c>
      <c r="N27" s="117">
        <v>0</v>
      </c>
      <c r="O27" s="116">
        <f t="shared" si="4"/>
        <v>18283</v>
      </c>
      <c r="P27" s="116">
        <f t="shared" si="5"/>
        <v>1425145.9700000002</v>
      </c>
      <c r="Q27" s="255">
        <f t="shared" si="2"/>
        <v>67.132287935514398</v>
      </c>
    </row>
    <row r="28" spans="1:18" ht="13.5" customHeight="1" x14ac:dyDescent="0.25">
      <c r="A28" s="147">
        <v>22</v>
      </c>
      <c r="B28" s="116" t="s">
        <v>27</v>
      </c>
      <c r="C28" s="322">
        <v>7729</v>
      </c>
      <c r="D28" s="322">
        <v>98793</v>
      </c>
      <c r="E28" s="117">
        <v>4992</v>
      </c>
      <c r="F28" s="117">
        <v>58020.039999999994</v>
      </c>
      <c r="G28" s="117">
        <v>127</v>
      </c>
      <c r="H28" s="117">
        <v>20735.760000000002</v>
      </c>
      <c r="I28" s="117">
        <v>9</v>
      </c>
      <c r="J28" s="117">
        <v>3256.48</v>
      </c>
      <c r="K28" s="117">
        <v>3</v>
      </c>
      <c r="L28" s="117">
        <v>12.879999999999999</v>
      </c>
      <c r="M28" s="117">
        <v>0</v>
      </c>
      <c r="N28" s="117">
        <v>0</v>
      </c>
      <c r="O28" s="116">
        <f t="shared" si="4"/>
        <v>5131</v>
      </c>
      <c r="P28" s="116">
        <f t="shared" si="5"/>
        <v>82025.159999999989</v>
      </c>
      <c r="Q28" s="255">
        <f t="shared" si="2"/>
        <v>83.027299505025653</v>
      </c>
    </row>
    <row r="29" spans="1:18" ht="13.5" customHeight="1" x14ac:dyDescent="0.25">
      <c r="A29" s="147">
        <v>23</v>
      </c>
      <c r="B29" s="116" t="s">
        <v>28</v>
      </c>
      <c r="C29" s="322">
        <v>9162</v>
      </c>
      <c r="D29" s="322">
        <v>177106</v>
      </c>
      <c r="E29" s="117">
        <v>4436</v>
      </c>
      <c r="F29" s="117">
        <v>77396.559999999969</v>
      </c>
      <c r="G29" s="117">
        <v>903</v>
      </c>
      <c r="H29" s="117">
        <v>46310.999999999993</v>
      </c>
      <c r="I29" s="117">
        <v>125</v>
      </c>
      <c r="J29" s="117">
        <v>3319.9900000000002</v>
      </c>
      <c r="K29" s="117">
        <v>0</v>
      </c>
      <c r="L29" s="117">
        <v>0</v>
      </c>
      <c r="M29" s="117">
        <v>0</v>
      </c>
      <c r="N29" s="117">
        <v>0</v>
      </c>
      <c r="O29" s="116">
        <f t="shared" si="4"/>
        <v>5464</v>
      </c>
      <c r="P29" s="116">
        <f t="shared" si="5"/>
        <v>127027.54999999997</v>
      </c>
      <c r="Q29" s="255">
        <f t="shared" si="2"/>
        <v>71.724024030806405</v>
      </c>
    </row>
    <row r="30" spans="1:18" ht="13.5" customHeight="1" x14ac:dyDescent="0.25">
      <c r="A30" s="147">
        <v>24</v>
      </c>
      <c r="B30" s="116" t="s">
        <v>29</v>
      </c>
      <c r="C30" s="322">
        <v>64511</v>
      </c>
      <c r="D30" s="322">
        <v>366734</v>
      </c>
      <c r="E30" s="117">
        <v>22490</v>
      </c>
      <c r="F30" s="117">
        <v>103050.25000000003</v>
      </c>
      <c r="G30" s="117">
        <v>686</v>
      </c>
      <c r="H30" s="117">
        <v>111291.45000000003</v>
      </c>
      <c r="I30" s="117">
        <v>105</v>
      </c>
      <c r="J30" s="117">
        <v>31254.89</v>
      </c>
      <c r="K30" s="117">
        <v>0</v>
      </c>
      <c r="L30" s="117">
        <v>0</v>
      </c>
      <c r="M30" s="117">
        <v>0</v>
      </c>
      <c r="N30" s="117">
        <v>0</v>
      </c>
      <c r="O30" s="116">
        <f t="shared" si="4"/>
        <v>23281</v>
      </c>
      <c r="P30" s="116">
        <f t="shared" si="5"/>
        <v>245596.59000000008</v>
      </c>
      <c r="Q30" s="255">
        <f t="shared" si="2"/>
        <v>66.968590313415191</v>
      </c>
    </row>
    <row r="31" spans="1:18" ht="13.5" customHeight="1" x14ac:dyDescent="0.25">
      <c r="A31" s="147">
        <v>25</v>
      </c>
      <c r="B31" s="116" t="s">
        <v>30</v>
      </c>
      <c r="C31" s="322">
        <v>99</v>
      </c>
      <c r="D31" s="322">
        <v>979</v>
      </c>
      <c r="E31" s="117">
        <v>43</v>
      </c>
      <c r="F31" s="117">
        <v>1102.4000000000001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6">
        <f t="shared" si="4"/>
        <v>43</v>
      </c>
      <c r="P31" s="116">
        <f t="shared" si="5"/>
        <v>1102.4000000000001</v>
      </c>
      <c r="Q31" s="255">
        <f t="shared" si="2"/>
        <v>112.60469867211442</v>
      </c>
    </row>
    <row r="32" spans="1:18" ht="13.5" customHeight="1" x14ac:dyDescent="0.25">
      <c r="A32" s="147">
        <v>26</v>
      </c>
      <c r="B32" s="116" t="s">
        <v>31</v>
      </c>
      <c r="C32" s="322">
        <v>204</v>
      </c>
      <c r="D32" s="322">
        <v>7214</v>
      </c>
      <c r="E32" s="117">
        <v>144</v>
      </c>
      <c r="F32" s="117">
        <v>3078.42</v>
      </c>
      <c r="G32" s="117">
        <v>20</v>
      </c>
      <c r="H32" s="117">
        <v>2725.7400000000002</v>
      </c>
      <c r="I32" s="117">
        <v>9</v>
      </c>
      <c r="J32" s="117">
        <v>42</v>
      </c>
      <c r="K32" s="117">
        <v>0</v>
      </c>
      <c r="L32" s="117">
        <v>0</v>
      </c>
      <c r="M32" s="117">
        <v>0</v>
      </c>
      <c r="N32" s="117">
        <v>0</v>
      </c>
      <c r="O32" s="116">
        <f t="shared" si="4"/>
        <v>173</v>
      </c>
      <c r="P32" s="116">
        <f t="shared" si="5"/>
        <v>5846.16</v>
      </c>
      <c r="Q32" s="255">
        <f t="shared" si="2"/>
        <v>81.039090657055723</v>
      </c>
    </row>
    <row r="33" spans="1:19" ht="13.5" customHeight="1" x14ac:dyDescent="0.25">
      <c r="A33" s="147">
        <v>27</v>
      </c>
      <c r="B33" s="116" t="s">
        <v>32</v>
      </c>
      <c r="C33" s="322">
        <v>75</v>
      </c>
      <c r="D33" s="322">
        <v>3014</v>
      </c>
      <c r="E33" s="117">
        <v>136</v>
      </c>
      <c r="F33" s="117">
        <v>3304.64</v>
      </c>
      <c r="G33" s="117">
        <v>55</v>
      </c>
      <c r="H33" s="117">
        <v>3481.67</v>
      </c>
      <c r="I33" s="117">
        <v>1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6">
        <f t="shared" si="4"/>
        <v>192</v>
      </c>
      <c r="P33" s="116">
        <f t="shared" si="5"/>
        <v>6786.3099999999995</v>
      </c>
      <c r="Q33" s="255">
        <f t="shared" si="2"/>
        <v>225.15958858659587</v>
      </c>
    </row>
    <row r="34" spans="1:19" ht="13.5" customHeight="1" x14ac:dyDescent="0.25">
      <c r="A34" s="147">
        <v>28</v>
      </c>
      <c r="B34" s="116" t="s">
        <v>33</v>
      </c>
      <c r="C34" s="322">
        <v>7417</v>
      </c>
      <c r="D34" s="322">
        <v>474412</v>
      </c>
      <c r="E34" s="117">
        <v>2537</v>
      </c>
      <c r="F34" s="117">
        <v>125730.67</v>
      </c>
      <c r="G34" s="117">
        <v>954</v>
      </c>
      <c r="H34" s="117">
        <v>191262.03</v>
      </c>
      <c r="I34" s="117">
        <v>250</v>
      </c>
      <c r="J34" s="117">
        <v>121964.99999999999</v>
      </c>
      <c r="K34" s="117">
        <v>0</v>
      </c>
      <c r="L34" s="117">
        <v>0</v>
      </c>
      <c r="M34" s="117">
        <v>0</v>
      </c>
      <c r="N34" s="117">
        <v>0</v>
      </c>
      <c r="O34" s="116">
        <f t="shared" si="4"/>
        <v>3741</v>
      </c>
      <c r="P34" s="116">
        <f t="shared" si="5"/>
        <v>438957.7</v>
      </c>
      <c r="Q34" s="255">
        <f t="shared" si="2"/>
        <v>92.526685665623972</v>
      </c>
    </row>
    <row r="35" spans="1:19" ht="13.5" customHeight="1" x14ac:dyDescent="0.25">
      <c r="A35" s="147">
        <v>29</v>
      </c>
      <c r="B35" s="116" t="s">
        <v>34</v>
      </c>
      <c r="C35" s="322">
        <v>2529</v>
      </c>
      <c r="D35" s="322">
        <v>3013</v>
      </c>
      <c r="E35" s="117">
        <v>19</v>
      </c>
      <c r="F35" s="117">
        <v>1215.95</v>
      </c>
      <c r="G35" s="117">
        <v>33</v>
      </c>
      <c r="H35" s="117">
        <v>8976.92</v>
      </c>
      <c r="I35" s="117">
        <v>4</v>
      </c>
      <c r="J35" s="117">
        <v>0.4</v>
      </c>
      <c r="K35" s="117">
        <v>0</v>
      </c>
      <c r="L35" s="117">
        <v>0</v>
      </c>
      <c r="M35" s="117">
        <v>0</v>
      </c>
      <c r="N35" s="117">
        <v>0</v>
      </c>
      <c r="O35" s="116">
        <f t="shared" si="4"/>
        <v>56</v>
      </c>
      <c r="P35" s="116">
        <f t="shared" si="5"/>
        <v>10193.27</v>
      </c>
      <c r="Q35" s="255">
        <f t="shared" si="2"/>
        <v>338.30965814802522</v>
      </c>
    </row>
    <row r="36" spans="1:19" ht="13.5" customHeight="1" x14ac:dyDescent="0.25">
      <c r="A36" s="147">
        <v>30</v>
      </c>
      <c r="B36" s="116" t="s">
        <v>35</v>
      </c>
      <c r="C36" s="322">
        <v>351</v>
      </c>
      <c r="D36" s="322">
        <v>13783</v>
      </c>
      <c r="E36" s="117">
        <v>185</v>
      </c>
      <c r="F36" s="117">
        <v>9840.51</v>
      </c>
      <c r="G36" s="117">
        <v>78</v>
      </c>
      <c r="H36" s="117">
        <v>10982.48</v>
      </c>
      <c r="I36" s="117">
        <v>23</v>
      </c>
      <c r="J36" s="117">
        <v>7031.579999999999</v>
      </c>
      <c r="K36" s="117">
        <v>0</v>
      </c>
      <c r="L36" s="117">
        <v>0</v>
      </c>
      <c r="M36" s="117">
        <v>0</v>
      </c>
      <c r="N36" s="117">
        <v>0</v>
      </c>
      <c r="O36" s="116">
        <f t="shared" si="4"/>
        <v>286</v>
      </c>
      <c r="P36" s="116">
        <f t="shared" si="5"/>
        <v>27854.569999999996</v>
      </c>
      <c r="Q36" s="255">
        <f t="shared" si="2"/>
        <v>202.09366611042586</v>
      </c>
    </row>
    <row r="37" spans="1:19" ht="13.5" customHeight="1" x14ac:dyDescent="0.25">
      <c r="A37" s="147">
        <v>31</v>
      </c>
      <c r="B37" s="116" t="s">
        <v>36</v>
      </c>
      <c r="C37" s="322">
        <v>40</v>
      </c>
      <c r="D37" s="322">
        <v>3988</v>
      </c>
      <c r="E37" s="117">
        <v>35</v>
      </c>
      <c r="F37" s="117">
        <v>688.88000000000011</v>
      </c>
      <c r="G37" s="117">
        <v>2</v>
      </c>
      <c r="H37" s="117">
        <v>6.26</v>
      </c>
      <c r="I37" s="117">
        <v>3</v>
      </c>
      <c r="J37" s="117">
        <v>901.31</v>
      </c>
      <c r="K37" s="117">
        <v>0</v>
      </c>
      <c r="L37" s="117">
        <v>0</v>
      </c>
      <c r="M37" s="117">
        <v>0</v>
      </c>
      <c r="N37" s="117">
        <v>0</v>
      </c>
      <c r="O37" s="116">
        <f t="shared" si="4"/>
        <v>40</v>
      </c>
      <c r="P37" s="116">
        <f t="shared" si="5"/>
        <v>1596.45</v>
      </c>
      <c r="Q37" s="255">
        <f t="shared" si="2"/>
        <v>40.031344032096285</v>
      </c>
    </row>
    <row r="38" spans="1:19" ht="13.5" customHeight="1" x14ac:dyDescent="0.25">
      <c r="A38" s="147">
        <v>32</v>
      </c>
      <c r="B38" s="116" t="s">
        <v>38</v>
      </c>
      <c r="C38" s="322">
        <v>168</v>
      </c>
      <c r="D38" s="322">
        <v>2076</v>
      </c>
      <c r="E38" s="117">
        <v>99</v>
      </c>
      <c r="F38" s="117">
        <v>1215.46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6">
        <f t="shared" si="4"/>
        <v>99</v>
      </c>
      <c r="P38" s="116">
        <f t="shared" si="5"/>
        <v>1215.46</v>
      </c>
      <c r="Q38" s="255">
        <f t="shared" si="2"/>
        <v>58.54816955684008</v>
      </c>
    </row>
    <row r="39" spans="1:19" ht="13.5" customHeight="1" x14ac:dyDescent="0.25">
      <c r="A39" s="147">
        <v>33</v>
      </c>
      <c r="B39" s="116" t="s">
        <v>39</v>
      </c>
      <c r="C39" s="322">
        <v>3602</v>
      </c>
      <c r="D39" s="322">
        <v>263805</v>
      </c>
      <c r="E39" s="117">
        <v>1727</v>
      </c>
      <c r="F39" s="117">
        <v>74717.48000000001</v>
      </c>
      <c r="G39" s="117">
        <v>406</v>
      </c>
      <c r="H39" s="117">
        <v>81347.029999999984</v>
      </c>
      <c r="I39" s="117">
        <v>330</v>
      </c>
      <c r="J39" s="117">
        <v>57741.22</v>
      </c>
      <c r="K39" s="117">
        <v>0</v>
      </c>
      <c r="L39" s="117">
        <v>0</v>
      </c>
      <c r="M39" s="117">
        <v>0</v>
      </c>
      <c r="N39" s="117">
        <v>0</v>
      </c>
      <c r="O39" s="116">
        <f t="shared" si="4"/>
        <v>2463</v>
      </c>
      <c r="P39" s="116">
        <f t="shared" si="5"/>
        <v>213805.73</v>
      </c>
      <c r="Q39" s="255">
        <f t="shared" si="2"/>
        <v>81.046883114421632</v>
      </c>
    </row>
    <row r="40" spans="1:19" ht="13.5" customHeight="1" x14ac:dyDescent="0.2">
      <c r="A40" s="146"/>
      <c r="B40" s="118" t="s">
        <v>103</v>
      </c>
      <c r="C40" s="323">
        <f t="shared" ref="C40:N40" si="6">SUM(C19:C39)</f>
        <v>193580</v>
      </c>
      <c r="D40" s="323">
        <f t="shared" si="6"/>
        <v>6787332</v>
      </c>
      <c r="E40" s="148">
        <f t="shared" si="6"/>
        <v>112144</v>
      </c>
      <c r="F40" s="148">
        <f t="shared" si="6"/>
        <v>2181902.3828663002</v>
      </c>
      <c r="G40" s="148">
        <f t="shared" si="6"/>
        <v>16015</v>
      </c>
      <c r="H40" s="148">
        <f t="shared" si="6"/>
        <v>2154586.320785</v>
      </c>
      <c r="I40" s="148">
        <f t="shared" si="6"/>
        <v>4130</v>
      </c>
      <c r="J40" s="148">
        <f t="shared" si="6"/>
        <v>1062778.7044699998</v>
      </c>
      <c r="K40" s="148">
        <f t="shared" si="6"/>
        <v>3</v>
      </c>
      <c r="L40" s="148">
        <f t="shared" si="6"/>
        <v>12.879999999999999</v>
      </c>
      <c r="M40" s="148">
        <f t="shared" si="6"/>
        <v>0</v>
      </c>
      <c r="N40" s="148">
        <f t="shared" si="6"/>
        <v>0</v>
      </c>
      <c r="O40" s="116">
        <f t="shared" si="4"/>
        <v>132292</v>
      </c>
      <c r="P40" s="116">
        <f t="shared" si="5"/>
        <v>5399280.2881212989</v>
      </c>
      <c r="Q40" s="255">
        <f t="shared" si="2"/>
        <v>79.549376516741759</v>
      </c>
    </row>
    <row r="41" spans="1:19" ht="13.5" customHeight="1" x14ac:dyDescent="0.2">
      <c r="A41" s="146"/>
      <c r="B41" s="118" t="s">
        <v>41</v>
      </c>
      <c r="C41" s="324">
        <f t="shared" ref="C41:N41" si="7">C40+C18</f>
        <v>749805</v>
      </c>
      <c r="D41" s="324">
        <f t="shared" si="7"/>
        <v>12643768</v>
      </c>
      <c r="E41" s="324">
        <f t="shared" si="7"/>
        <v>425670</v>
      </c>
      <c r="F41" s="324">
        <f t="shared" si="7"/>
        <v>5217859.2828662992</v>
      </c>
      <c r="G41" s="324">
        <f t="shared" si="7"/>
        <v>27519</v>
      </c>
      <c r="H41" s="324">
        <f t="shared" si="7"/>
        <v>3560009.1207849998</v>
      </c>
      <c r="I41" s="324">
        <f t="shared" si="7"/>
        <v>5931</v>
      </c>
      <c r="J41" s="324">
        <f t="shared" si="7"/>
        <v>1777030.0144699998</v>
      </c>
      <c r="K41" s="324">
        <f t="shared" si="7"/>
        <v>1578</v>
      </c>
      <c r="L41" s="324">
        <f t="shared" si="7"/>
        <v>13447.06</v>
      </c>
      <c r="M41" s="324">
        <f t="shared" si="7"/>
        <v>23299</v>
      </c>
      <c r="N41" s="324">
        <f t="shared" si="7"/>
        <v>67674.970000000016</v>
      </c>
      <c r="O41" s="116">
        <f t="shared" si="4"/>
        <v>483997</v>
      </c>
      <c r="P41" s="116">
        <f t="shared" si="5"/>
        <v>10636020.4481213</v>
      </c>
      <c r="Q41" s="257">
        <f t="shared" si="2"/>
        <v>84.120654919651329</v>
      </c>
    </row>
    <row r="42" spans="1:19" ht="13.5" customHeight="1" x14ac:dyDescent="0.25">
      <c r="A42" s="147">
        <v>34</v>
      </c>
      <c r="B42" s="116" t="s">
        <v>43</v>
      </c>
      <c r="C42" s="322">
        <v>155953</v>
      </c>
      <c r="D42" s="322">
        <v>274748</v>
      </c>
      <c r="E42" s="117">
        <v>108046</v>
      </c>
      <c r="F42" s="117">
        <v>180087.73999999993</v>
      </c>
      <c r="G42" s="117">
        <v>12</v>
      </c>
      <c r="H42" s="117">
        <v>1667.1200000000001</v>
      </c>
      <c r="I42" s="117">
        <v>0</v>
      </c>
      <c r="J42" s="117">
        <v>0</v>
      </c>
      <c r="K42" s="117">
        <v>1237</v>
      </c>
      <c r="L42" s="117">
        <v>2363.469999999998</v>
      </c>
      <c r="M42" s="117">
        <v>0</v>
      </c>
      <c r="N42" s="117">
        <v>0</v>
      </c>
      <c r="O42" s="116">
        <f t="shared" ref="O42:O53" si="8">E42+G42+I42+K42+M42</f>
        <v>109295</v>
      </c>
      <c r="P42" s="116">
        <f t="shared" ref="P42:P53" si="9">F42+H42+J42+L42+N42</f>
        <v>184118.32999999993</v>
      </c>
      <c r="Q42" s="255">
        <f t="shared" si="2"/>
        <v>67.013528760900869</v>
      </c>
    </row>
    <row r="43" spans="1:19" ht="13.5" customHeight="1" x14ac:dyDescent="0.2">
      <c r="A43" s="146"/>
      <c r="B43" s="118" t="s">
        <v>44</v>
      </c>
      <c r="C43" s="323">
        <f t="shared" ref="C43:N43" si="10">SUM(C42:C42)</f>
        <v>155953</v>
      </c>
      <c r="D43" s="323">
        <f t="shared" si="10"/>
        <v>274748</v>
      </c>
      <c r="E43" s="323">
        <f t="shared" si="10"/>
        <v>108046</v>
      </c>
      <c r="F43" s="323">
        <f t="shared" si="10"/>
        <v>180087.73999999993</v>
      </c>
      <c r="G43" s="323">
        <f t="shared" si="10"/>
        <v>12</v>
      </c>
      <c r="H43" s="323">
        <f t="shared" si="10"/>
        <v>1667.1200000000001</v>
      </c>
      <c r="I43" s="323">
        <f t="shared" si="10"/>
        <v>0</v>
      </c>
      <c r="J43" s="323">
        <f t="shared" si="10"/>
        <v>0</v>
      </c>
      <c r="K43" s="323">
        <f t="shared" si="10"/>
        <v>1237</v>
      </c>
      <c r="L43" s="323">
        <f t="shared" si="10"/>
        <v>2363.469999999998</v>
      </c>
      <c r="M43" s="323">
        <f t="shared" si="10"/>
        <v>0</v>
      </c>
      <c r="N43" s="323">
        <f t="shared" si="10"/>
        <v>0</v>
      </c>
      <c r="O43" s="118">
        <f t="shared" si="8"/>
        <v>109295</v>
      </c>
      <c r="P43" s="323">
        <f>SUM(P42:P42)</f>
        <v>184118.32999999993</v>
      </c>
      <c r="Q43" s="257">
        <f t="shared" si="2"/>
        <v>67.013528760900869</v>
      </c>
      <c r="R43" s="281"/>
      <c r="S43" s="281"/>
    </row>
    <row r="44" spans="1:19" ht="13.5" customHeight="1" x14ac:dyDescent="0.25">
      <c r="A44" s="147">
        <v>35</v>
      </c>
      <c r="B44" s="116" t="s">
        <v>45</v>
      </c>
      <c r="C44" s="322">
        <v>7719</v>
      </c>
      <c r="D44" s="322">
        <v>112791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6">
        <f t="shared" si="8"/>
        <v>0</v>
      </c>
      <c r="P44" s="116">
        <f t="shared" si="9"/>
        <v>0</v>
      </c>
      <c r="Q44" s="255">
        <f t="shared" si="2"/>
        <v>0</v>
      </c>
    </row>
    <row r="45" spans="1:19" ht="13.5" customHeight="1" x14ac:dyDescent="0.2">
      <c r="A45" s="146"/>
      <c r="B45" s="118" t="s">
        <v>46</v>
      </c>
      <c r="C45" s="323">
        <f t="shared" ref="C45:P45" si="11">C44</f>
        <v>7719</v>
      </c>
      <c r="D45" s="323">
        <f t="shared" si="11"/>
        <v>112791</v>
      </c>
      <c r="E45" s="323">
        <f t="shared" si="11"/>
        <v>0</v>
      </c>
      <c r="F45" s="323">
        <f t="shared" si="11"/>
        <v>0</v>
      </c>
      <c r="G45" s="323">
        <f t="shared" si="11"/>
        <v>0</v>
      </c>
      <c r="H45" s="323">
        <f t="shared" si="11"/>
        <v>0</v>
      </c>
      <c r="I45" s="323">
        <f t="shared" si="11"/>
        <v>0</v>
      </c>
      <c r="J45" s="323">
        <f t="shared" si="11"/>
        <v>0</v>
      </c>
      <c r="K45" s="323">
        <f t="shared" si="11"/>
        <v>0</v>
      </c>
      <c r="L45" s="323">
        <f t="shared" si="11"/>
        <v>0</v>
      </c>
      <c r="M45" s="323">
        <f t="shared" si="11"/>
        <v>0</v>
      </c>
      <c r="N45" s="323">
        <f t="shared" si="11"/>
        <v>0</v>
      </c>
      <c r="O45" s="323">
        <f t="shared" si="11"/>
        <v>0</v>
      </c>
      <c r="P45" s="323">
        <f t="shared" si="11"/>
        <v>0</v>
      </c>
      <c r="Q45" s="257">
        <f t="shared" si="2"/>
        <v>0</v>
      </c>
    </row>
    <row r="46" spans="1:19" ht="13.5" customHeight="1" x14ac:dyDescent="0.25">
      <c r="A46" s="147">
        <v>36</v>
      </c>
      <c r="B46" s="116" t="s">
        <v>47</v>
      </c>
      <c r="C46" s="322">
        <v>26788</v>
      </c>
      <c r="D46" s="322">
        <v>274967</v>
      </c>
      <c r="E46" s="117">
        <v>15875</v>
      </c>
      <c r="F46" s="117">
        <v>181174.55</v>
      </c>
      <c r="G46" s="117">
        <v>106</v>
      </c>
      <c r="H46" s="117">
        <v>11223.64</v>
      </c>
      <c r="I46" s="117">
        <v>7</v>
      </c>
      <c r="J46" s="117">
        <v>3800</v>
      </c>
      <c r="K46" s="117">
        <v>0</v>
      </c>
      <c r="L46" s="117">
        <v>0</v>
      </c>
      <c r="M46" s="117">
        <v>0</v>
      </c>
      <c r="N46" s="117">
        <v>0</v>
      </c>
      <c r="O46" s="116">
        <f t="shared" si="8"/>
        <v>15988</v>
      </c>
      <c r="P46" s="116">
        <f t="shared" si="9"/>
        <v>196198.19</v>
      </c>
      <c r="Q46" s="255">
        <f t="shared" si="2"/>
        <v>71.353358766688373</v>
      </c>
    </row>
    <row r="47" spans="1:19" ht="13.5" customHeight="1" x14ac:dyDescent="0.25">
      <c r="A47" s="147">
        <v>37</v>
      </c>
      <c r="B47" s="116" t="s">
        <v>48</v>
      </c>
      <c r="C47" s="322">
        <v>2530</v>
      </c>
      <c r="D47" s="322">
        <v>20560</v>
      </c>
      <c r="E47" s="117">
        <v>1835</v>
      </c>
      <c r="F47" s="117">
        <v>15380.539999999997</v>
      </c>
      <c r="G47" s="117">
        <v>66</v>
      </c>
      <c r="H47" s="117">
        <v>637.08999999999992</v>
      </c>
      <c r="I47" s="117">
        <v>32</v>
      </c>
      <c r="J47" s="117">
        <v>651.20000000000005</v>
      </c>
      <c r="K47" s="117">
        <v>0</v>
      </c>
      <c r="L47" s="117">
        <v>0</v>
      </c>
      <c r="M47" s="117">
        <v>0</v>
      </c>
      <c r="N47" s="117">
        <v>0</v>
      </c>
      <c r="O47" s="116">
        <f t="shared" si="8"/>
        <v>1933</v>
      </c>
      <c r="P47" s="116">
        <f t="shared" si="9"/>
        <v>16668.829999999998</v>
      </c>
      <c r="Q47" s="255">
        <f t="shared" si="2"/>
        <v>81.074075875486372</v>
      </c>
    </row>
    <row r="48" spans="1:19" ht="13.5" customHeight="1" x14ac:dyDescent="0.25">
      <c r="A48" s="147">
        <v>38</v>
      </c>
      <c r="B48" s="116" t="s">
        <v>49</v>
      </c>
      <c r="C48" s="322">
        <v>16870</v>
      </c>
      <c r="D48" s="322">
        <v>12816</v>
      </c>
      <c r="E48" s="117">
        <v>12306</v>
      </c>
      <c r="F48" s="117">
        <v>8452.4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6">
        <f t="shared" si="8"/>
        <v>12306</v>
      </c>
      <c r="P48" s="116">
        <f t="shared" si="9"/>
        <v>8452.4</v>
      </c>
      <c r="Q48" s="255">
        <f t="shared" si="2"/>
        <v>65.951935081148562</v>
      </c>
    </row>
    <row r="49" spans="1:17" ht="13.5" customHeight="1" x14ac:dyDescent="0.25">
      <c r="A49" s="147">
        <v>39</v>
      </c>
      <c r="B49" s="116" t="s">
        <v>51</v>
      </c>
      <c r="C49" s="322">
        <v>16858</v>
      </c>
      <c r="D49" s="322">
        <v>19975</v>
      </c>
      <c r="E49" s="117">
        <v>31675</v>
      </c>
      <c r="F49" s="117">
        <v>27140.74</v>
      </c>
      <c r="G49" s="117">
        <v>43</v>
      </c>
      <c r="H49" s="117">
        <v>1631.12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6">
        <f t="shared" si="8"/>
        <v>31718</v>
      </c>
      <c r="P49" s="116">
        <f t="shared" si="9"/>
        <v>28771.86</v>
      </c>
      <c r="Q49" s="255">
        <f t="shared" si="2"/>
        <v>144.03934918648309</v>
      </c>
    </row>
    <row r="50" spans="1:17" ht="13.5" customHeight="1" x14ac:dyDescent="0.25">
      <c r="A50" s="147">
        <v>40</v>
      </c>
      <c r="B50" s="116" t="s">
        <v>1007</v>
      </c>
      <c r="C50" s="322">
        <v>848</v>
      </c>
      <c r="D50" s="322">
        <v>12699</v>
      </c>
      <c r="E50" s="117">
        <v>1362</v>
      </c>
      <c r="F50" s="117">
        <v>11520.11</v>
      </c>
      <c r="G50" s="117">
        <v>27</v>
      </c>
      <c r="H50" s="117">
        <v>1041.5</v>
      </c>
      <c r="I50" s="117">
        <v>2</v>
      </c>
      <c r="J50" s="117">
        <v>102.55</v>
      </c>
      <c r="K50" s="117">
        <v>0</v>
      </c>
      <c r="L50" s="117">
        <v>0</v>
      </c>
      <c r="M50" s="117">
        <v>0</v>
      </c>
      <c r="N50" s="117">
        <v>0</v>
      </c>
      <c r="O50" s="116">
        <f t="shared" si="8"/>
        <v>1391</v>
      </c>
      <c r="P50" s="116">
        <f t="shared" si="9"/>
        <v>12664.16</v>
      </c>
      <c r="Q50" s="255">
        <v>0</v>
      </c>
    </row>
    <row r="51" spans="1:17" ht="13.5" customHeight="1" x14ac:dyDescent="0.25">
      <c r="A51" s="147">
        <v>41</v>
      </c>
      <c r="B51" s="116" t="s">
        <v>52</v>
      </c>
      <c r="C51" s="322">
        <v>354</v>
      </c>
      <c r="D51" s="322">
        <v>6506</v>
      </c>
      <c r="E51" s="117">
        <v>8043</v>
      </c>
      <c r="F51" s="117">
        <v>10699.53</v>
      </c>
      <c r="G51" s="117">
        <v>86</v>
      </c>
      <c r="H51" s="117">
        <v>259.19</v>
      </c>
      <c r="I51" s="117">
        <v>22</v>
      </c>
      <c r="J51" s="117">
        <v>46.4</v>
      </c>
      <c r="K51" s="117">
        <v>0</v>
      </c>
      <c r="L51" s="117">
        <v>0</v>
      </c>
      <c r="M51" s="117">
        <v>0</v>
      </c>
      <c r="N51" s="117">
        <v>0</v>
      </c>
      <c r="O51" s="116">
        <f t="shared" si="8"/>
        <v>8151</v>
      </c>
      <c r="P51" s="116">
        <f t="shared" si="9"/>
        <v>11005.12</v>
      </c>
      <c r="Q51" s="255">
        <f>P51*100/D51</f>
        <v>169.15339686443284</v>
      </c>
    </row>
    <row r="52" spans="1:17" ht="13.5" customHeight="1" x14ac:dyDescent="0.25">
      <c r="A52" s="147">
        <v>42</v>
      </c>
      <c r="B52" s="116" t="s">
        <v>53</v>
      </c>
      <c r="C52" s="322">
        <v>4664</v>
      </c>
      <c r="D52" s="322">
        <v>11478</v>
      </c>
      <c r="E52" s="117">
        <v>2089</v>
      </c>
      <c r="F52" s="117">
        <v>4107.6099999999997</v>
      </c>
      <c r="G52" s="117">
        <v>12</v>
      </c>
      <c r="H52" s="117">
        <v>1619.8</v>
      </c>
      <c r="I52" s="117">
        <v>1</v>
      </c>
      <c r="J52" s="117">
        <v>4</v>
      </c>
      <c r="K52" s="117">
        <v>0</v>
      </c>
      <c r="L52" s="117">
        <v>0</v>
      </c>
      <c r="M52" s="117">
        <v>0</v>
      </c>
      <c r="N52" s="117">
        <v>0</v>
      </c>
      <c r="O52" s="116">
        <f t="shared" si="8"/>
        <v>2102</v>
      </c>
      <c r="P52" s="116">
        <f t="shared" si="9"/>
        <v>5731.41</v>
      </c>
      <c r="Q52" s="255">
        <f>P52*100/D52</f>
        <v>49.933873497124935</v>
      </c>
    </row>
    <row r="53" spans="1:17" ht="13.5" customHeight="1" x14ac:dyDescent="0.25">
      <c r="A53" s="147">
        <v>43</v>
      </c>
      <c r="B53" s="116" t="s">
        <v>54</v>
      </c>
      <c r="C53" s="322">
        <v>720</v>
      </c>
      <c r="D53" s="322">
        <v>6775</v>
      </c>
      <c r="E53" s="117">
        <v>504</v>
      </c>
      <c r="F53" s="117">
        <v>2334.7600000000002</v>
      </c>
      <c r="G53" s="117">
        <v>8</v>
      </c>
      <c r="H53" s="117">
        <v>261.48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6">
        <f t="shared" si="8"/>
        <v>512</v>
      </c>
      <c r="P53" s="116">
        <f t="shared" si="9"/>
        <v>2596.2400000000002</v>
      </c>
      <c r="Q53" s="255">
        <f>P53*100/D53</f>
        <v>38.320885608856095</v>
      </c>
    </row>
    <row r="54" spans="1:17" ht="13.5" customHeight="1" x14ac:dyDescent="0.2">
      <c r="A54" s="146"/>
      <c r="B54" s="118" t="s">
        <v>55</v>
      </c>
      <c r="C54" s="323">
        <f>SUM(C46:C53)</f>
        <v>69632</v>
      </c>
      <c r="D54" s="323">
        <f t="shared" ref="D54:P54" si="12">SUM(D46:D53)</f>
        <v>365776</v>
      </c>
      <c r="E54" s="323">
        <f t="shared" si="12"/>
        <v>73689</v>
      </c>
      <c r="F54" s="323">
        <f t="shared" si="12"/>
        <v>260810.23999999996</v>
      </c>
      <c r="G54" s="323">
        <f t="shared" si="12"/>
        <v>348</v>
      </c>
      <c r="H54" s="323">
        <f t="shared" si="12"/>
        <v>16673.82</v>
      </c>
      <c r="I54" s="323">
        <f t="shared" si="12"/>
        <v>64</v>
      </c>
      <c r="J54" s="323">
        <f t="shared" si="12"/>
        <v>4604.1499999999996</v>
      </c>
      <c r="K54" s="323">
        <f t="shared" si="12"/>
        <v>0</v>
      </c>
      <c r="L54" s="323">
        <f t="shared" si="12"/>
        <v>0</v>
      </c>
      <c r="M54" s="323">
        <f t="shared" si="12"/>
        <v>0</v>
      </c>
      <c r="N54" s="323">
        <f t="shared" si="12"/>
        <v>0</v>
      </c>
      <c r="O54" s="323">
        <f t="shared" si="12"/>
        <v>74101</v>
      </c>
      <c r="P54" s="323">
        <f t="shared" si="12"/>
        <v>282088.2099999999</v>
      </c>
      <c r="Q54" s="257">
        <f>P54*100/D54</f>
        <v>77.120480840733094</v>
      </c>
    </row>
    <row r="55" spans="1:17" ht="13.5" customHeight="1" x14ac:dyDescent="0.2">
      <c r="A55" s="118"/>
      <c r="B55" s="118" t="s">
        <v>5</v>
      </c>
      <c r="C55" s="324">
        <f t="shared" ref="C55:P55" si="13">C54+C45+C43+C41</f>
        <v>983109</v>
      </c>
      <c r="D55" s="324">
        <f t="shared" si="13"/>
        <v>13397083</v>
      </c>
      <c r="E55" s="324">
        <f t="shared" si="13"/>
        <v>607405</v>
      </c>
      <c r="F55" s="324">
        <f t="shared" si="13"/>
        <v>5658757.2628662987</v>
      </c>
      <c r="G55" s="324">
        <f t="shared" si="13"/>
        <v>27879</v>
      </c>
      <c r="H55" s="324">
        <f t="shared" si="13"/>
        <v>3578350.0607849997</v>
      </c>
      <c r="I55" s="324">
        <f t="shared" si="13"/>
        <v>5995</v>
      </c>
      <c r="J55" s="324">
        <f t="shared" si="13"/>
        <v>1781634.1644699997</v>
      </c>
      <c r="K55" s="324">
        <f t="shared" si="13"/>
        <v>2815</v>
      </c>
      <c r="L55" s="324">
        <f t="shared" si="13"/>
        <v>15810.529999999997</v>
      </c>
      <c r="M55" s="324">
        <f t="shared" si="13"/>
        <v>23299</v>
      </c>
      <c r="N55" s="324">
        <f t="shared" si="13"/>
        <v>67674.970000000016</v>
      </c>
      <c r="O55" s="324">
        <f t="shared" si="13"/>
        <v>667393</v>
      </c>
      <c r="P55" s="324">
        <f t="shared" si="13"/>
        <v>11102226.988121299</v>
      </c>
      <c r="Q55" s="257">
        <f>P55*100/D55</f>
        <v>82.870480000170929</v>
      </c>
    </row>
    <row r="56" spans="1:17" ht="13.5" customHeight="1" x14ac:dyDescent="0.2">
      <c r="A56" s="85"/>
      <c r="B56" s="84"/>
      <c r="C56" s="134"/>
      <c r="D56" s="134"/>
      <c r="E56" s="134"/>
      <c r="F56" s="134"/>
      <c r="G56" s="134"/>
      <c r="H56" s="134"/>
      <c r="I56" s="135" t="s">
        <v>1029</v>
      </c>
      <c r="J56" s="134"/>
      <c r="K56" s="134"/>
      <c r="L56" s="134"/>
      <c r="M56" s="134"/>
      <c r="N56" s="134"/>
      <c r="O56" s="134"/>
      <c r="P56" s="134"/>
      <c r="Q56" s="140"/>
    </row>
    <row r="57" spans="1:17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</row>
    <row r="58" spans="1:17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</row>
    <row r="59" spans="1:17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</row>
    <row r="60" spans="1:17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</row>
    <row r="62" spans="1:17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</row>
    <row r="63" spans="1:17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</row>
    <row r="64" spans="1:17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</row>
    <row r="65" spans="1:17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</row>
    <row r="66" spans="1:17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</row>
    <row r="67" spans="1:17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</row>
    <row r="68" spans="1:17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</row>
    <row r="69" spans="1:17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</row>
    <row r="70" spans="1:17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</row>
    <row r="71" spans="1:17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40"/>
    </row>
    <row r="72" spans="1:17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40"/>
    </row>
    <row r="73" spans="1:17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40"/>
    </row>
    <row r="74" spans="1:17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40"/>
    </row>
    <row r="75" spans="1:17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40"/>
    </row>
    <row r="76" spans="1:17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40"/>
    </row>
    <row r="77" spans="1:17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40"/>
    </row>
    <row r="78" spans="1:17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</row>
    <row r="79" spans="1:17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40"/>
    </row>
    <row r="80" spans="1:17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40"/>
    </row>
    <row r="81" spans="1:17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40"/>
    </row>
    <row r="82" spans="1:17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40"/>
    </row>
    <row r="83" spans="1:17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40"/>
    </row>
    <row r="84" spans="1:17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40"/>
    </row>
    <row r="85" spans="1:17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40"/>
    </row>
    <row r="86" spans="1:17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40"/>
    </row>
    <row r="87" spans="1:17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40"/>
    </row>
    <row r="88" spans="1:17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40"/>
    </row>
    <row r="89" spans="1:17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40"/>
    </row>
    <row r="90" spans="1:17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40"/>
    </row>
    <row r="91" spans="1:17" ht="13.5" customHeight="1" x14ac:dyDescent="0.2">
      <c r="A91" s="85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40"/>
    </row>
    <row r="92" spans="1:17" ht="13.5" customHeight="1" x14ac:dyDescent="0.2">
      <c r="A92" s="85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40"/>
    </row>
    <row r="93" spans="1:17" ht="13.5" customHeight="1" x14ac:dyDescent="0.2">
      <c r="A93" s="85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40"/>
    </row>
    <row r="94" spans="1:17" ht="13.5" customHeight="1" x14ac:dyDescent="0.2">
      <c r="A94" s="85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40"/>
    </row>
    <row r="95" spans="1:17" ht="13.5" customHeight="1" x14ac:dyDescent="0.2">
      <c r="A95" s="85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40"/>
    </row>
    <row r="96" spans="1:17" ht="13.5" customHeight="1" x14ac:dyDescent="0.2">
      <c r="A96" s="85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40"/>
    </row>
    <row r="97" spans="1:17" ht="13.5" customHeight="1" x14ac:dyDescent="0.2">
      <c r="A97" s="85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40"/>
    </row>
    <row r="98" spans="1:17" ht="13.5" customHeight="1" x14ac:dyDescent="0.2">
      <c r="A98" s="85"/>
      <c r="B98" s="8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40"/>
    </row>
  </sheetData>
  <mergeCells count="12">
    <mergeCell ref="Q3:Q5"/>
    <mergeCell ref="A1:P1"/>
    <mergeCell ref="A3:A5"/>
    <mergeCell ref="B3:B5"/>
    <mergeCell ref="E3:P3"/>
    <mergeCell ref="E4:F4"/>
    <mergeCell ref="C3:D4"/>
    <mergeCell ref="O4:P4"/>
    <mergeCell ref="G4:H4"/>
    <mergeCell ref="I4:J4"/>
    <mergeCell ref="K4:L4"/>
    <mergeCell ref="M4:N4"/>
  </mergeCells>
  <pageMargins left="1.2598425196850394" right="0.19685039370078741" top="0.23622047244094491" bottom="0" header="0" footer="0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8"/>
  <sheetViews>
    <sheetView view="pageBreakPreview" zoomScaleNormal="100" zoomScaleSheetLayoutView="10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42578125" style="409" customWidth="1"/>
    <col min="2" max="2" width="21.85546875" style="409" customWidth="1"/>
    <col min="3" max="3" width="8" style="409" customWidth="1"/>
    <col min="4" max="4" width="10.140625" style="409" customWidth="1"/>
    <col min="5" max="5" width="8" style="409" customWidth="1"/>
    <col min="6" max="7" width="8.140625" style="409" customWidth="1"/>
    <col min="8" max="8" width="8.85546875" style="409" customWidth="1"/>
    <col min="9" max="9" width="9" style="409" customWidth="1"/>
    <col min="10" max="10" width="8" style="409" customWidth="1"/>
    <col min="11" max="11" width="9" style="409" customWidth="1"/>
    <col min="12" max="13" width="8.140625" style="409" customWidth="1"/>
    <col min="14" max="16" width="8.5703125" style="409" customWidth="1"/>
    <col min="17" max="17" width="10.85546875" style="409" customWidth="1"/>
    <col min="18" max="16384" width="14.28515625" style="409"/>
  </cols>
  <sheetData>
    <row r="1" spans="1:17" ht="13.5" customHeight="1" x14ac:dyDescent="0.2">
      <c r="A1" s="458" t="s">
        <v>1062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</row>
    <row r="2" spans="1:17" ht="13.5" customHeight="1" x14ac:dyDescent="0.2">
      <c r="A2" s="84"/>
      <c r="B2" s="86" t="s">
        <v>73</v>
      </c>
      <c r="C2" s="135"/>
      <c r="D2" s="135"/>
      <c r="E2" s="134"/>
      <c r="F2" s="134"/>
      <c r="G2" s="140"/>
      <c r="H2" s="134"/>
      <c r="I2" s="134"/>
      <c r="J2" s="134"/>
      <c r="K2" s="134"/>
      <c r="L2" s="140"/>
      <c r="M2" s="134"/>
      <c r="N2" s="504" t="s">
        <v>131</v>
      </c>
      <c r="O2" s="505"/>
      <c r="P2" s="505"/>
      <c r="Q2" s="140"/>
    </row>
    <row r="3" spans="1:17" ht="21.75" customHeight="1" x14ac:dyDescent="0.2">
      <c r="A3" s="484" t="s">
        <v>0</v>
      </c>
      <c r="B3" s="484" t="s">
        <v>76</v>
      </c>
      <c r="C3" s="474" t="s">
        <v>132</v>
      </c>
      <c r="D3" s="496"/>
      <c r="E3" s="496"/>
      <c r="F3" s="490"/>
      <c r="G3" s="503" t="s">
        <v>118</v>
      </c>
      <c r="H3" s="474" t="s">
        <v>133</v>
      </c>
      <c r="I3" s="496"/>
      <c r="J3" s="496"/>
      <c r="K3" s="490"/>
      <c r="L3" s="503" t="s">
        <v>118</v>
      </c>
      <c r="M3" s="474" t="s">
        <v>134</v>
      </c>
      <c r="N3" s="496"/>
      <c r="O3" s="496"/>
      <c r="P3" s="490"/>
      <c r="Q3" s="503" t="s">
        <v>118</v>
      </c>
    </row>
    <row r="4" spans="1:17" ht="21.75" customHeight="1" x14ac:dyDescent="0.2">
      <c r="A4" s="492"/>
      <c r="B4" s="492"/>
      <c r="C4" s="474" t="s">
        <v>120</v>
      </c>
      <c r="D4" s="490"/>
      <c r="E4" s="474" t="s">
        <v>121</v>
      </c>
      <c r="F4" s="490"/>
      <c r="G4" s="492"/>
      <c r="H4" s="474" t="s">
        <v>120</v>
      </c>
      <c r="I4" s="490"/>
      <c r="J4" s="474" t="s">
        <v>121</v>
      </c>
      <c r="K4" s="490"/>
      <c r="L4" s="492"/>
      <c r="M4" s="474" t="s">
        <v>120</v>
      </c>
      <c r="N4" s="490"/>
      <c r="O4" s="474" t="s">
        <v>121</v>
      </c>
      <c r="P4" s="490"/>
      <c r="Q4" s="492"/>
    </row>
    <row r="5" spans="1:17" ht="21.75" customHeight="1" x14ac:dyDescent="0.2">
      <c r="A5" s="493"/>
      <c r="B5" s="493"/>
      <c r="C5" s="158" t="s">
        <v>122</v>
      </c>
      <c r="D5" s="158" t="s">
        <v>123</v>
      </c>
      <c r="E5" s="158" t="s">
        <v>122</v>
      </c>
      <c r="F5" s="158" t="s">
        <v>123</v>
      </c>
      <c r="G5" s="493"/>
      <c r="H5" s="158" t="s">
        <v>122</v>
      </c>
      <c r="I5" s="158" t="s">
        <v>123</v>
      </c>
      <c r="J5" s="158" t="s">
        <v>122</v>
      </c>
      <c r="K5" s="158" t="s">
        <v>123</v>
      </c>
      <c r="L5" s="493"/>
      <c r="M5" s="158" t="s">
        <v>122</v>
      </c>
      <c r="N5" s="158" t="s">
        <v>123</v>
      </c>
      <c r="O5" s="158" t="s">
        <v>122</v>
      </c>
      <c r="P5" s="158" t="s">
        <v>123</v>
      </c>
      <c r="Q5" s="493"/>
    </row>
    <row r="6" spans="1:17" ht="12.75" customHeight="1" x14ac:dyDescent="0.2">
      <c r="A6" s="159">
        <v>1</v>
      </c>
      <c r="B6" s="160" t="s">
        <v>6</v>
      </c>
      <c r="C6" s="272">
        <v>0</v>
      </c>
      <c r="D6" s="272">
        <v>0</v>
      </c>
      <c r="E6" s="272">
        <v>0</v>
      </c>
      <c r="F6" s="272">
        <v>0</v>
      </c>
      <c r="G6" s="276" t="e">
        <f>F6*100/D6</f>
        <v>#DIV/0!</v>
      </c>
      <c r="H6" s="317">
        <v>2064</v>
      </c>
      <c r="I6" s="326">
        <v>3800</v>
      </c>
      <c r="J6" s="317">
        <v>1419</v>
      </c>
      <c r="K6" s="318">
        <v>3119.5800000000008</v>
      </c>
      <c r="L6" s="276">
        <f t="shared" ref="L6:L55" si="0">K6*100/I6</f>
        <v>82.094210526315806</v>
      </c>
      <c r="M6" s="317">
        <v>1559</v>
      </c>
      <c r="N6" s="326">
        <v>6735</v>
      </c>
      <c r="O6" s="272">
        <v>295</v>
      </c>
      <c r="P6" s="272">
        <v>766.36000000000013</v>
      </c>
      <c r="Q6" s="276">
        <f t="shared" ref="Q6:Q55" si="1">P6*100/N6</f>
        <v>11.378767631774316</v>
      </c>
    </row>
    <row r="7" spans="1:17" ht="12.75" customHeight="1" x14ac:dyDescent="0.2">
      <c r="A7" s="159">
        <v>2</v>
      </c>
      <c r="B7" s="160" t="s">
        <v>7</v>
      </c>
      <c r="C7" s="272">
        <v>10</v>
      </c>
      <c r="D7" s="272">
        <v>471</v>
      </c>
      <c r="E7" s="272">
        <v>0</v>
      </c>
      <c r="F7" s="272">
        <v>0</v>
      </c>
      <c r="G7" s="276">
        <f>F7*100/D7</f>
        <v>0</v>
      </c>
      <c r="H7" s="317">
        <v>3087</v>
      </c>
      <c r="I7" s="326">
        <v>3882</v>
      </c>
      <c r="J7" s="317">
        <v>2362</v>
      </c>
      <c r="K7" s="318">
        <v>3101.4500000000016</v>
      </c>
      <c r="L7" s="276">
        <f t="shared" si="0"/>
        <v>79.893096342091752</v>
      </c>
      <c r="M7" s="317">
        <v>2187</v>
      </c>
      <c r="N7" s="326">
        <v>30689</v>
      </c>
      <c r="O7" s="272">
        <v>2037</v>
      </c>
      <c r="P7" s="272">
        <v>28214.180000000004</v>
      </c>
      <c r="Q7" s="276">
        <f t="shared" si="1"/>
        <v>91.935807618364905</v>
      </c>
    </row>
    <row r="8" spans="1:17" ht="12.75" customHeight="1" x14ac:dyDescent="0.2">
      <c r="A8" s="159">
        <v>3</v>
      </c>
      <c r="B8" s="160" t="s">
        <v>8</v>
      </c>
      <c r="C8" s="272">
        <v>0</v>
      </c>
      <c r="D8" s="272">
        <v>0</v>
      </c>
      <c r="E8" s="272">
        <v>1</v>
      </c>
      <c r="F8" s="272">
        <v>0</v>
      </c>
      <c r="G8" s="276">
        <v>0</v>
      </c>
      <c r="H8" s="317">
        <v>924</v>
      </c>
      <c r="I8" s="326">
        <v>1571</v>
      </c>
      <c r="J8" s="317">
        <v>2171</v>
      </c>
      <c r="K8" s="318">
        <v>1319.8400000000004</v>
      </c>
      <c r="L8" s="276">
        <f t="shared" si="0"/>
        <v>84.01273074474858</v>
      </c>
      <c r="M8" s="317">
        <v>1304</v>
      </c>
      <c r="N8" s="326">
        <v>15824</v>
      </c>
      <c r="O8" s="272">
        <v>20881</v>
      </c>
      <c r="P8" s="272">
        <v>13680.419999999998</v>
      </c>
      <c r="Q8" s="276">
        <f t="shared" si="1"/>
        <v>86.453614762386238</v>
      </c>
    </row>
    <row r="9" spans="1:17" ht="12.75" customHeight="1" x14ac:dyDescent="0.2">
      <c r="A9" s="159">
        <v>4</v>
      </c>
      <c r="B9" s="160" t="s">
        <v>9</v>
      </c>
      <c r="C9" s="272">
        <v>0</v>
      </c>
      <c r="D9" s="272">
        <v>0</v>
      </c>
      <c r="E9" s="272">
        <v>0</v>
      </c>
      <c r="F9" s="272">
        <v>0</v>
      </c>
      <c r="G9" s="276" t="e">
        <f>F9*100/D9</f>
        <v>#DIV/0!</v>
      </c>
      <c r="H9" s="317">
        <v>2804</v>
      </c>
      <c r="I9" s="326">
        <v>4031</v>
      </c>
      <c r="J9" s="317">
        <v>2127</v>
      </c>
      <c r="K9" s="318">
        <v>3495.58</v>
      </c>
      <c r="L9" s="276">
        <f t="shared" si="0"/>
        <v>86.717439841230458</v>
      </c>
      <c r="M9" s="317">
        <v>2339</v>
      </c>
      <c r="N9" s="326">
        <v>26752</v>
      </c>
      <c r="O9" s="272">
        <v>1425</v>
      </c>
      <c r="P9" s="272">
        <v>12744.12</v>
      </c>
      <c r="Q9" s="276">
        <f t="shared" si="1"/>
        <v>47.638008373205743</v>
      </c>
    </row>
    <row r="10" spans="1:17" ht="12.75" customHeight="1" x14ac:dyDescent="0.2">
      <c r="A10" s="159">
        <v>5</v>
      </c>
      <c r="B10" s="160" t="s">
        <v>10</v>
      </c>
      <c r="C10" s="272">
        <v>0</v>
      </c>
      <c r="D10" s="272">
        <v>0</v>
      </c>
      <c r="E10" s="272">
        <v>0</v>
      </c>
      <c r="F10" s="272">
        <v>0</v>
      </c>
      <c r="G10" s="276" t="e">
        <f>F10*100/D10</f>
        <v>#DIV/0!</v>
      </c>
      <c r="H10" s="317">
        <v>2203</v>
      </c>
      <c r="I10" s="326">
        <v>4835</v>
      </c>
      <c r="J10" s="317">
        <v>1670</v>
      </c>
      <c r="K10" s="318">
        <v>3719.0699999999993</v>
      </c>
      <c r="L10" s="276">
        <f t="shared" si="0"/>
        <v>76.919751809720779</v>
      </c>
      <c r="M10" s="317">
        <v>3835</v>
      </c>
      <c r="N10" s="326">
        <v>41852</v>
      </c>
      <c r="O10" s="272">
        <v>3007</v>
      </c>
      <c r="P10" s="272">
        <v>29192.669999999995</v>
      </c>
      <c r="Q10" s="276">
        <f t="shared" si="1"/>
        <v>69.752150434865712</v>
      </c>
    </row>
    <row r="11" spans="1:17" ht="12.75" customHeight="1" x14ac:dyDescent="0.2">
      <c r="A11" s="159">
        <v>6</v>
      </c>
      <c r="B11" s="160" t="s">
        <v>11</v>
      </c>
      <c r="C11" s="272">
        <v>0</v>
      </c>
      <c r="D11" s="272">
        <v>0</v>
      </c>
      <c r="E11" s="272">
        <v>0</v>
      </c>
      <c r="F11" s="272">
        <v>0</v>
      </c>
      <c r="G11" s="276" t="e">
        <f>F11*100/D11</f>
        <v>#DIV/0!</v>
      </c>
      <c r="H11" s="317">
        <v>658</v>
      </c>
      <c r="I11" s="326">
        <v>1369</v>
      </c>
      <c r="J11" s="317">
        <v>193</v>
      </c>
      <c r="K11" s="318">
        <v>310.30000000000007</v>
      </c>
      <c r="L11" s="276">
        <f t="shared" si="0"/>
        <v>22.666179693206725</v>
      </c>
      <c r="M11" s="317">
        <v>3028</v>
      </c>
      <c r="N11" s="326">
        <v>28164</v>
      </c>
      <c r="O11" s="272">
        <v>1105</v>
      </c>
      <c r="P11" s="272">
        <v>13482.209999999988</v>
      </c>
      <c r="Q11" s="276">
        <f t="shared" si="1"/>
        <v>47.870366425223651</v>
      </c>
    </row>
    <row r="12" spans="1:17" ht="12.75" customHeight="1" x14ac:dyDescent="0.2">
      <c r="A12" s="159">
        <v>7</v>
      </c>
      <c r="B12" s="160" t="s">
        <v>12</v>
      </c>
      <c r="C12" s="272">
        <v>0</v>
      </c>
      <c r="D12" s="272">
        <v>0</v>
      </c>
      <c r="E12" s="272">
        <v>11</v>
      </c>
      <c r="F12" s="272">
        <v>77.37</v>
      </c>
      <c r="G12" s="276">
        <v>0</v>
      </c>
      <c r="H12" s="317">
        <v>151</v>
      </c>
      <c r="I12" s="326">
        <v>317</v>
      </c>
      <c r="J12" s="317">
        <v>113</v>
      </c>
      <c r="K12" s="318">
        <v>171.51999999999998</v>
      </c>
      <c r="L12" s="276">
        <f t="shared" si="0"/>
        <v>54.107255520504729</v>
      </c>
      <c r="M12" s="317">
        <v>815</v>
      </c>
      <c r="N12" s="326">
        <v>18712</v>
      </c>
      <c r="O12" s="272">
        <v>484</v>
      </c>
      <c r="P12" s="272">
        <v>4826.7300000000005</v>
      </c>
      <c r="Q12" s="276">
        <f t="shared" si="1"/>
        <v>25.794837537409151</v>
      </c>
    </row>
    <row r="13" spans="1:17" ht="12.75" customHeight="1" x14ac:dyDescent="0.2">
      <c r="A13" s="159">
        <v>8</v>
      </c>
      <c r="B13" s="160" t="s">
        <v>967</v>
      </c>
      <c r="C13" s="272">
        <v>0</v>
      </c>
      <c r="D13" s="272">
        <v>0</v>
      </c>
      <c r="E13" s="272">
        <v>0</v>
      </c>
      <c r="F13" s="272">
        <v>0</v>
      </c>
      <c r="G13" s="276">
        <v>0</v>
      </c>
      <c r="H13" s="317">
        <v>41</v>
      </c>
      <c r="I13" s="326">
        <v>96</v>
      </c>
      <c r="J13" s="317">
        <v>123</v>
      </c>
      <c r="K13" s="318">
        <v>430.16</v>
      </c>
      <c r="L13" s="276">
        <f t="shared" si="0"/>
        <v>448.08333333333331</v>
      </c>
      <c r="M13" s="317">
        <v>46</v>
      </c>
      <c r="N13" s="326">
        <v>600</v>
      </c>
      <c r="O13" s="272">
        <v>697</v>
      </c>
      <c r="P13" s="272">
        <v>5882.29</v>
      </c>
      <c r="Q13" s="276">
        <f t="shared" si="1"/>
        <v>980.38166666666666</v>
      </c>
    </row>
    <row r="14" spans="1:17" ht="12.75" customHeight="1" x14ac:dyDescent="0.2">
      <c r="A14" s="159">
        <v>9</v>
      </c>
      <c r="B14" s="160" t="s">
        <v>13</v>
      </c>
      <c r="C14" s="272">
        <v>8</v>
      </c>
      <c r="D14" s="272">
        <v>4379</v>
      </c>
      <c r="E14" s="272">
        <v>0</v>
      </c>
      <c r="F14" s="272">
        <v>0</v>
      </c>
      <c r="G14" s="276">
        <f>F14*100/D14</f>
        <v>0</v>
      </c>
      <c r="H14" s="317">
        <v>2800</v>
      </c>
      <c r="I14" s="326">
        <v>4283</v>
      </c>
      <c r="J14" s="317">
        <v>1907</v>
      </c>
      <c r="K14" s="318">
        <v>3263.0999999999985</v>
      </c>
      <c r="L14" s="276">
        <f t="shared" si="0"/>
        <v>76.187251926219915</v>
      </c>
      <c r="M14" s="317">
        <v>2753</v>
      </c>
      <c r="N14" s="326">
        <v>32192</v>
      </c>
      <c r="O14" s="272">
        <v>2213</v>
      </c>
      <c r="P14" s="272">
        <v>27474.719999999994</v>
      </c>
      <c r="Q14" s="276">
        <f t="shared" si="1"/>
        <v>85.346421471172945</v>
      </c>
    </row>
    <row r="15" spans="1:17" ht="12.75" customHeight="1" x14ac:dyDescent="0.2">
      <c r="A15" s="159">
        <v>10</v>
      </c>
      <c r="B15" s="160" t="s">
        <v>14</v>
      </c>
      <c r="C15" s="272">
        <v>6</v>
      </c>
      <c r="D15" s="272">
        <v>530</v>
      </c>
      <c r="E15" s="272">
        <v>1</v>
      </c>
      <c r="F15" s="272">
        <v>1790.52</v>
      </c>
      <c r="G15" s="276">
        <f>F15*100/D15</f>
        <v>337.83396226415095</v>
      </c>
      <c r="H15" s="317">
        <v>13657</v>
      </c>
      <c r="I15" s="326">
        <v>22013</v>
      </c>
      <c r="J15" s="317">
        <v>11423</v>
      </c>
      <c r="K15" s="318">
        <v>21685.5</v>
      </c>
      <c r="L15" s="276">
        <f t="shared" si="0"/>
        <v>98.51224276563849</v>
      </c>
      <c r="M15" s="317">
        <v>28722</v>
      </c>
      <c r="N15" s="326">
        <v>179154</v>
      </c>
      <c r="O15" s="272">
        <v>14925</v>
      </c>
      <c r="P15" s="272">
        <v>121213.53999999994</v>
      </c>
      <c r="Q15" s="276">
        <f t="shared" si="1"/>
        <v>67.658852160710865</v>
      </c>
    </row>
    <row r="16" spans="1:17" ht="12.75" customHeight="1" x14ac:dyDescent="0.2">
      <c r="A16" s="159">
        <v>11</v>
      </c>
      <c r="B16" s="160" t="s">
        <v>15</v>
      </c>
      <c r="C16" s="272">
        <v>0</v>
      </c>
      <c r="D16" s="272">
        <v>0</v>
      </c>
      <c r="E16" s="272">
        <v>0</v>
      </c>
      <c r="F16" s="272">
        <v>0</v>
      </c>
      <c r="G16" s="276">
        <v>0</v>
      </c>
      <c r="H16" s="317">
        <v>498</v>
      </c>
      <c r="I16" s="326">
        <v>626</v>
      </c>
      <c r="J16" s="317">
        <v>428</v>
      </c>
      <c r="K16" s="318">
        <v>469.89000000000016</v>
      </c>
      <c r="L16" s="276">
        <f t="shared" si="0"/>
        <v>75.062300319488841</v>
      </c>
      <c r="M16" s="317">
        <v>1759</v>
      </c>
      <c r="N16" s="326">
        <v>18662</v>
      </c>
      <c r="O16" s="272">
        <v>1424</v>
      </c>
      <c r="P16" s="272">
        <v>12152.029999999999</v>
      </c>
      <c r="Q16" s="276">
        <f t="shared" si="1"/>
        <v>65.11643982424178</v>
      </c>
    </row>
    <row r="17" spans="1:19" ht="12.75" customHeight="1" x14ac:dyDescent="0.2">
      <c r="A17" s="159">
        <v>12</v>
      </c>
      <c r="B17" s="160" t="s">
        <v>16</v>
      </c>
      <c r="C17" s="272">
        <v>0</v>
      </c>
      <c r="D17" s="272">
        <v>0</v>
      </c>
      <c r="E17" s="272">
        <v>0</v>
      </c>
      <c r="F17" s="272">
        <v>0</v>
      </c>
      <c r="G17" s="276" t="e">
        <f>F17*100/D17</f>
        <v>#DIV/0!</v>
      </c>
      <c r="H17" s="317">
        <v>2305</v>
      </c>
      <c r="I17" s="326">
        <v>3594</v>
      </c>
      <c r="J17" s="317">
        <v>1615</v>
      </c>
      <c r="K17" s="318">
        <v>2644.5399999999981</v>
      </c>
      <c r="L17" s="276">
        <f t="shared" si="0"/>
        <v>73.582081246521938</v>
      </c>
      <c r="M17" s="317">
        <v>1408</v>
      </c>
      <c r="N17" s="326">
        <v>14681</v>
      </c>
      <c r="O17" s="272">
        <v>1906</v>
      </c>
      <c r="P17" s="272">
        <v>13081.920000000002</v>
      </c>
      <c r="Q17" s="276">
        <f t="shared" si="1"/>
        <v>89.107826442340453</v>
      </c>
      <c r="R17" s="317"/>
      <c r="S17" s="326"/>
    </row>
    <row r="18" spans="1:19" s="139" customFormat="1" ht="12.75" customHeight="1" x14ac:dyDescent="0.2">
      <c r="A18" s="158"/>
      <c r="B18" s="163" t="s">
        <v>17</v>
      </c>
      <c r="C18" s="277">
        <f>SUM(C6:C17)</f>
        <v>24</v>
      </c>
      <c r="D18" s="277">
        <f>SUM(D6:D17)</f>
        <v>5380</v>
      </c>
      <c r="E18" s="277">
        <f>SUM(E6:E17)</f>
        <v>13</v>
      </c>
      <c r="F18" s="277">
        <f>SUM(F6:F17)</f>
        <v>1867.8899999999999</v>
      </c>
      <c r="G18" s="276">
        <f>F18*100/D18</f>
        <v>34.71914498141264</v>
      </c>
      <c r="H18" s="319">
        <f>SUM(H6:H17)</f>
        <v>31192</v>
      </c>
      <c r="I18" s="323">
        <f>SUM(I6:I17)</f>
        <v>50417</v>
      </c>
      <c r="J18" s="319">
        <f>SUM(J6:J17)</f>
        <v>25551</v>
      </c>
      <c r="K18" s="319">
        <f>SUM(K6:K17)</f>
        <v>43730.53</v>
      </c>
      <c r="L18" s="276">
        <f t="shared" si="0"/>
        <v>86.73766785012991</v>
      </c>
      <c r="M18" s="319">
        <f>SUM(M6:M17)</f>
        <v>49755</v>
      </c>
      <c r="N18" s="323">
        <f>SUM(N6:N17)</f>
        <v>414017</v>
      </c>
      <c r="O18" s="277">
        <f>SUM(O6:O17)</f>
        <v>50399</v>
      </c>
      <c r="P18" s="277">
        <f>SUM(P6:P17)</f>
        <v>282711.18999999989</v>
      </c>
      <c r="Q18" s="276">
        <f t="shared" si="1"/>
        <v>68.284923082868545</v>
      </c>
    </row>
    <row r="19" spans="1:19" ht="12.75" customHeight="1" x14ac:dyDescent="0.2">
      <c r="A19" s="159">
        <v>13</v>
      </c>
      <c r="B19" s="116" t="s">
        <v>18</v>
      </c>
      <c r="C19" s="272">
        <v>7</v>
      </c>
      <c r="D19" s="272">
        <v>9981</v>
      </c>
      <c r="E19" s="272">
        <v>1</v>
      </c>
      <c r="F19" s="272">
        <v>1021.52</v>
      </c>
      <c r="G19" s="276">
        <f>F19*100/D19</f>
        <v>10.234645827071436</v>
      </c>
      <c r="H19" s="317">
        <v>639</v>
      </c>
      <c r="I19" s="326">
        <v>1961</v>
      </c>
      <c r="J19" s="317">
        <v>200</v>
      </c>
      <c r="K19" s="318">
        <v>965.88999999999987</v>
      </c>
      <c r="L19" s="276">
        <f t="shared" si="0"/>
        <v>49.254971953085153</v>
      </c>
      <c r="M19" s="317">
        <v>2104</v>
      </c>
      <c r="N19" s="326">
        <v>24034</v>
      </c>
      <c r="O19" s="272">
        <v>272</v>
      </c>
      <c r="P19" s="272">
        <v>2752.1099999999997</v>
      </c>
      <c r="Q19" s="276">
        <f t="shared" si="1"/>
        <v>11.450902887575932</v>
      </c>
    </row>
    <row r="20" spans="1:19" ht="12.75" customHeight="1" x14ac:dyDescent="0.2">
      <c r="A20" s="159">
        <v>14</v>
      </c>
      <c r="B20" s="116" t="s">
        <v>19</v>
      </c>
      <c r="C20" s="272">
        <v>0</v>
      </c>
      <c r="D20" s="272">
        <v>0</v>
      </c>
      <c r="E20" s="272">
        <v>0</v>
      </c>
      <c r="F20" s="272">
        <v>0</v>
      </c>
      <c r="G20" s="276">
        <v>0</v>
      </c>
      <c r="H20" s="317">
        <v>182</v>
      </c>
      <c r="I20" s="326">
        <v>275</v>
      </c>
      <c r="J20" s="317">
        <v>0</v>
      </c>
      <c r="K20" s="318">
        <v>0</v>
      </c>
      <c r="L20" s="276">
        <f t="shared" si="0"/>
        <v>0</v>
      </c>
      <c r="M20" s="317">
        <v>5981</v>
      </c>
      <c r="N20" s="326">
        <v>56373</v>
      </c>
      <c r="O20" s="272">
        <v>3192</v>
      </c>
      <c r="P20" s="272">
        <v>26645.816340000001</v>
      </c>
      <c r="Q20" s="276">
        <f t="shared" si="1"/>
        <v>47.266983023787986</v>
      </c>
    </row>
    <row r="21" spans="1:19" ht="12.75" customHeight="1" x14ac:dyDescent="0.2">
      <c r="A21" s="159">
        <v>15</v>
      </c>
      <c r="B21" s="116" t="s">
        <v>20</v>
      </c>
      <c r="C21" s="272">
        <v>0</v>
      </c>
      <c r="D21" s="272">
        <v>0</v>
      </c>
      <c r="E21" s="272">
        <v>0</v>
      </c>
      <c r="F21" s="272">
        <v>0</v>
      </c>
      <c r="G21" s="276">
        <v>0</v>
      </c>
      <c r="H21" s="317">
        <v>0</v>
      </c>
      <c r="I21" s="326">
        <v>0</v>
      </c>
      <c r="J21" s="317">
        <v>0</v>
      </c>
      <c r="K21" s="317">
        <v>0</v>
      </c>
      <c r="L21" s="276">
        <v>0</v>
      </c>
      <c r="M21" s="317">
        <v>0</v>
      </c>
      <c r="N21" s="326">
        <v>0</v>
      </c>
      <c r="O21" s="272">
        <v>0</v>
      </c>
      <c r="P21" s="272">
        <v>0</v>
      </c>
      <c r="Q21" s="276">
        <v>0</v>
      </c>
    </row>
    <row r="22" spans="1:19" ht="12.75" customHeight="1" x14ac:dyDescent="0.2">
      <c r="A22" s="159">
        <v>16</v>
      </c>
      <c r="B22" s="116" t="s">
        <v>21</v>
      </c>
      <c r="C22" s="272">
        <v>0</v>
      </c>
      <c r="D22" s="272">
        <v>0</v>
      </c>
      <c r="E22" s="272">
        <v>0</v>
      </c>
      <c r="F22" s="272">
        <v>0</v>
      </c>
      <c r="G22" s="276">
        <v>0</v>
      </c>
      <c r="H22" s="317">
        <v>1</v>
      </c>
      <c r="I22" s="326">
        <v>2</v>
      </c>
      <c r="J22" s="317">
        <v>0</v>
      </c>
      <c r="K22" s="317">
        <v>0</v>
      </c>
      <c r="L22" s="276">
        <f t="shared" si="0"/>
        <v>0</v>
      </c>
      <c r="M22" s="317">
        <v>7</v>
      </c>
      <c r="N22" s="326">
        <v>169</v>
      </c>
      <c r="O22" s="272">
        <v>0</v>
      </c>
      <c r="P22" s="272">
        <v>0</v>
      </c>
      <c r="Q22" s="276">
        <f t="shared" si="1"/>
        <v>0</v>
      </c>
    </row>
    <row r="23" spans="1:19" ht="12.75" customHeight="1" x14ac:dyDescent="0.2">
      <c r="A23" s="159">
        <v>17</v>
      </c>
      <c r="B23" s="116" t="s">
        <v>22</v>
      </c>
      <c r="C23" s="272">
        <v>8</v>
      </c>
      <c r="D23" s="272">
        <v>392</v>
      </c>
      <c r="E23" s="272">
        <v>0</v>
      </c>
      <c r="F23" s="272">
        <v>0</v>
      </c>
      <c r="G23" s="276">
        <v>0</v>
      </c>
      <c r="H23" s="317">
        <v>54</v>
      </c>
      <c r="I23" s="326">
        <v>74</v>
      </c>
      <c r="J23" s="317">
        <v>13</v>
      </c>
      <c r="K23" s="318">
        <v>23.69</v>
      </c>
      <c r="L23" s="276">
        <f t="shared" si="0"/>
        <v>32.013513513513516</v>
      </c>
      <c r="M23" s="317">
        <v>30129</v>
      </c>
      <c r="N23" s="326">
        <v>43685</v>
      </c>
      <c r="O23" s="272">
        <v>31006</v>
      </c>
      <c r="P23" s="272">
        <v>27164.370000000006</v>
      </c>
      <c r="Q23" s="276">
        <f t="shared" si="1"/>
        <v>62.182373812521469</v>
      </c>
    </row>
    <row r="24" spans="1:19" ht="12.75" customHeight="1" x14ac:dyDescent="0.2">
      <c r="A24" s="159">
        <v>18</v>
      </c>
      <c r="B24" s="116" t="s">
        <v>23</v>
      </c>
      <c r="C24" s="272">
        <v>0</v>
      </c>
      <c r="D24" s="272">
        <v>0</v>
      </c>
      <c r="E24" s="272">
        <v>0</v>
      </c>
      <c r="F24" s="272">
        <v>0</v>
      </c>
      <c r="G24" s="276">
        <v>0</v>
      </c>
      <c r="H24" s="317">
        <v>0</v>
      </c>
      <c r="I24" s="326">
        <v>0</v>
      </c>
      <c r="J24" s="317">
        <v>0</v>
      </c>
      <c r="K24" s="318">
        <v>0</v>
      </c>
      <c r="L24" s="276" t="e">
        <f t="shared" si="0"/>
        <v>#DIV/0!</v>
      </c>
      <c r="M24" s="317">
        <v>1</v>
      </c>
      <c r="N24" s="326">
        <v>18</v>
      </c>
      <c r="O24" s="272">
        <v>0</v>
      </c>
      <c r="P24" s="272">
        <v>0</v>
      </c>
      <c r="Q24" s="276">
        <f t="shared" si="1"/>
        <v>0</v>
      </c>
    </row>
    <row r="25" spans="1:19" ht="12.75" customHeight="1" x14ac:dyDescent="0.2">
      <c r="A25" s="159">
        <v>19</v>
      </c>
      <c r="B25" s="116" t="s">
        <v>24</v>
      </c>
      <c r="C25" s="272">
        <v>0</v>
      </c>
      <c r="D25" s="272">
        <v>0</v>
      </c>
      <c r="E25" s="272">
        <v>0</v>
      </c>
      <c r="F25" s="272">
        <v>0</v>
      </c>
      <c r="G25" s="276">
        <v>0</v>
      </c>
      <c r="H25" s="317">
        <v>23</v>
      </c>
      <c r="I25" s="326">
        <v>41</v>
      </c>
      <c r="J25" s="317">
        <v>1</v>
      </c>
      <c r="K25" s="318">
        <v>1.1000000000000001</v>
      </c>
      <c r="L25" s="276">
        <f t="shared" si="0"/>
        <v>2.6829268292682928</v>
      </c>
      <c r="M25" s="317">
        <v>43</v>
      </c>
      <c r="N25" s="326">
        <v>752</v>
      </c>
      <c r="O25" s="272">
        <v>16</v>
      </c>
      <c r="P25" s="272">
        <v>161.53</v>
      </c>
      <c r="Q25" s="276">
        <f t="shared" si="1"/>
        <v>21.480053191489361</v>
      </c>
    </row>
    <row r="26" spans="1:19" ht="12.75" customHeight="1" x14ac:dyDescent="0.2">
      <c r="A26" s="159">
        <v>20</v>
      </c>
      <c r="B26" s="116" t="s">
        <v>25</v>
      </c>
      <c r="C26" s="272">
        <v>0</v>
      </c>
      <c r="D26" s="272">
        <v>0</v>
      </c>
      <c r="E26" s="272">
        <v>0</v>
      </c>
      <c r="F26" s="272">
        <v>0</v>
      </c>
      <c r="G26" s="276" t="e">
        <f>F26*100/D26</f>
        <v>#DIV/0!</v>
      </c>
      <c r="H26" s="317">
        <v>650</v>
      </c>
      <c r="I26" s="326">
        <v>841</v>
      </c>
      <c r="J26" s="317">
        <v>232</v>
      </c>
      <c r="K26" s="318">
        <v>311.31999999999994</v>
      </c>
      <c r="L26" s="276">
        <f t="shared" si="0"/>
        <v>37.01783590963138</v>
      </c>
      <c r="M26" s="317">
        <v>10949</v>
      </c>
      <c r="N26" s="326">
        <v>108536</v>
      </c>
      <c r="O26" s="272">
        <v>5381</v>
      </c>
      <c r="P26" s="272">
        <v>41688.600000000013</v>
      </c>
      <c r="Q26" s="276">
        <f t="shared" si="1"/>
        <v>38.409928502985196</v>
      </c>
    </row>
    <row r="27" spans="1:19" ht="12.75" customHeight="1" x14ac:dyDescent="0.2">
      <c r="A27" s="159">
        <v>21</v>
      </c>
      <c r="B27" s="116" t="s">
        <v>26</v>
      </c>
      <c r="C27" s="272">
        <v>0</v>
      </c>
      <c r="D27" s="272">
        <v>0</v>
      </c>
      <c r="E27" s="272">
        <v>1</v>
      </c>
      <c r="F27" s="272">
        <v>300</v>
      </c>
      <c r="G27" s="276" t="e">
        <f>F27*100/D27</f>
        <v>#DIV/0!</v>
      </c>
      <c r="H27" s="317">
        <v>241</v>
      </c>
      <c r="I27" s="326">
        <v>1636</v>
      </c>
      <c r="J27" s="317">
        <v>70</v>
      </c>
      <c r="K27" s="318">
        <v>965.27</v>
      </c>
      <c r="L27" s="276">
        <f t="shared" si="0"/>
        <v>59.001833740831295</v>
      </c>
      <c r="M27" s="317">
        <v>1394</v>
      </c>
      <c r="N27" s="326">
        <v>18954</v>
      </c>
      <c r="O27" s="272">
        <v>636</v>
      </c>
      <c r="P27" s="272">
        <v>10086.41</v>
      </c>
      <c r="Q27" s="276">
        <f t="shared" si="1"/>
        <v>53.215205233723751</v>
      </c>
    </row>
    <row r="28" spans="1:19" ht="12.75" customHeight="1" x14ac:dyDescent="0.2">
      <c r="A28" s="159">
        <v>22</v>
      </c>
      <c r="B28" s="116" t="s">
        <v>27</v>
      </c>
      <c r="C28" s="272">
        <v>0</v>
      </c>
      <c r="D28" s="272">
        <v>0</v>
      </c>
      <c r="E28" s="272">
        <v>0</v>
      </c>
      <c r="F28" s="272">
        <v>0</v>
      </c>
      <c r="G28" s="276">
        <v>0</v>
      </c>
      <c r="H28" s="317">
        <v>395</v>
      </c>
      <c r="I28" s="326">
        <v>577</v>
      </c>
      <c r="J28" s="317">
        <v>268</v>
      </c>
      <c r="K28" s="318">
        <v>452.5</v>
      </c>
      <c r="L28" s="276">
        <f t="shared" si="0"/>
        <v>78.422876949740029</v>
      </c>
      <c r="M28" s="317">
        <v>530</v>
      </c>
      <c r="N28" s="326">
        <v>8768</v>
      </c>
      <c r="O28" s="272">
        <v>460</v>
      </c>
      <c r="P28" s="272">
        <v>6838.0800000000027</v>
      </c>
      <c r="Q28" s="276">
        <f t="shared" si="1"/>
        <v>77.989051094890542</v>
      </c>
    </row>
    <row r="29" spans="1:19" ht="12.75" customHeight="1" x14ac:dyDescent="0.2">
      <c r="A29" s="159">
        <v>23</v>
      </c>
      <c r="B29" s="116" t="s">
        <v>28</v>
      </c>
      <c r="C29" s="272">
        <v>0</v>
      </c>
      <c r="D29" s="272">
        <v>0</v>
      </c>
      <c r="E29" s="272">
        <v>0</v>
      </c>
      <c r="F29" s="272">
        <v>0</v>
      </c>
      <c r="G29" s="276">
        <v>0</v>
      </c>
      <c r="H29" s="317">
        <v>36</v>
      </c>
      <c r="I29" s="326">
        <v>89</v>
      </c>
      <c r="J29" s="317">
        <v>0</v>
      </c>
      <c r="K29" s="318">
        <v>0</v>
      </c>
      <c r="L29" s="276">
        <f t="shared" si="0"/>
        <v>0</v>
      </c>
      <c r="M29" s="317">
        <v>1420</v>
      </c>
      <c r="N29" s="326">
        <v>10640</v>
      </c>
      <c r="O29" s="272">
        <v>257</v>
      </c>
      <c r="P29" s="272">
        <v>2830.3599999999992</v>
      </c>
      <c r="Q29" s="276">
        <f t="shared" si="1"/>
        <v>26.601127819548868</v>
      </c>
    </row>
    <row r="30" spans="1:19" ht="12.75" customHeight="1" x14ac:dyDescent="0.2">
      <c r="A30" s="159">
        <v>24</v>
      </c>
      <c r="B30" s="116" t="s">
        <v>29</v>
      </c>
      <c r="C30" s="272">
        <v>2</v>
      </c>
      <c r="D30" s="272">
        <v>1410</v>
      </c>
      <c r="E30" s="272">
        <v>0</v>
      </c>
      <c r="F30" s="272">
        <v>0</v>
      </c>
      <c r="G30" s="276">
        <v>0</v>
      </c>
      <c r="H30" s="317">
        <v>52</v>
      </c>
      <c r="I30" s="326">
        <v>78</v>
      </c>
      <c r="J30" s="317">
        <v>0</v>
      </c>
      <c r="K30" s="318">
        <v>0</v>
      </c>
      <c r="L30" s="276">
        <f t="shared" si="0"/>
        <v>0</v>
      </c>
      <c r="M30" s="317">
        <v>841</v>
      </c>
      <c r="N30" s="326">
        <v>4960</v>
      </c>
      <c r="O30" s="272">
        <v>526</v>
      </c>
      <c r="P30" s="272">
        <v>3336.72</v>
      </c>
      <c r="Q30" s="276">
        <f t="shared" si="1"/>
        <v>67.272580645161284</v>
      </c>
    </row>
    <row r="31" spans="1:19" ht="12.75" customHeight="1" x14ac:dyDescent="0.2">
      <c r="A31" s="159">
        <v>25</v>
      </c>
      <c r="B31" s="116" t="s">
        <v>30</v>
      </c>
      <c r="C31" s="272">
        <v>0</v>
      </c>
      <c r="D31" s="272">
        <v>0</v>
      </c>
      <c r="E31" s="272">
        <v>0</v>
      </c>
      <c r="F31" s="272">
        <v>0</v>
      </c>
      <c r="G31" s="276">
        <v>0</v>
      </c>
      <c r="H31" s="317">
        <v>6</v>
      </c>
      <c r="I31" s="326">
        <v>6</v>
      </c>
      <c r="J31" s="317">
        <v>2</v>
      </c>
      <c r="K31" s="318">
        <v>3.68</v>
      </c>
      <c r="L31" s="276">
        <f t="shared" si="0"/>
        <v>61.333333333333336</v>
      </c>
      <c r="M31" s="317">
        <v>2</v>
      </c>
      <c r="N31" s="326">
        <v>53</v>
      </c>
      <c r="O31" s="272">
        <v>3</v>
      </c>
      <c r="P31" s="272">
        <v>57.519999999999996</v>
      </c>
      <c r="Q31" s="276">
        <f t="shared" si="1"/>
        <v>108.52830188679245</v>
      </c>
    </row>
    <row r="32" spans="1:19" ht="12.75" customHeight="1" x14ac:dyDescent="0.2">
      <c r="A32" s="159">
        <v>26</v>
      </c>
      <c r="B32" s="116" t="s">
        <v>31</v>
      </c>
      <c r="C32" s="272">
        <v>0</v>
      </c>
      <c r="D32" s="272">
        <v>0</v>
      </c>
      <c r="E32" s="272">
        <v>0</v>
      </c>
      <c r="F32" s="272">
        <v>0</v>
      </c>
      <c r="G32" s="276">
        <v>0</v>
      </c>
      <c r="H32" s="317">
        <v>12</v>
      </c>
      <c r="I32" s="326">
        <v>24</v>
      </c>
      <c r="J32" s="317">
        <v>1</v>
      </c>
      <c r="K32" s="318">
        <v>0.4</v>
      </c>
      <c r="L32" s="276">
        <f t="shared" si="0"/>
        <v>1.6666666666666667</v>
      </c>
      <c r="M32" s="317">
        <v>26</v>
      </c>
      <c r="N32" s="326">
        <v>331</v>
      </c>
      <c r="O32" s="272">
        <v>38</v>
      </c>
      <c r="P32" s="272">
        <v>97.399999999999991</v>
      </c>
      <c r="Q32" s="276">
        <f t="shared" si="1"/>
        <v>29.425981873111784</v>
      </c>
    </row>
    <row r="33" spans="1:17" ht="12.75" customHeight="1" x14ac:dyDescent="0.2">
      <c r="A33" s="159">
        <v>27</v>
      </c>
      <c r="B33" s="116" t="s">
        <v>32</v>
      </c>
      <c r="C33" s="272">
        <v>0</v>
      </c>
      <c r="D33" s="272">
        <v>0</v>
      </c>
      <c r="E33" s="272">
        <v>0</v>
      </c>
      <c r="F33" s="272">
        <v>0</v>
      </c>
      <c r="G33" s="276">
        <v>0</v>
      </c>
      <c r="H33" s="317">
        <v>0</v>
      </c>
      <c r="I33" s="326">
        <v>0</v>
      </c>
      <c r="J33" s="317">
        <v>0</v>
      </c>
      <c r="K33" s="318">
        <v>0</v>
      </c>
      <c r="L33" s="276" t="e">
        <f t="shared" si="0"/>
        <v>#DIV/0!</v>
      </c>
      <c r="M33" s="317">
        <v>7</v>
      </c>
      <c r="N33" s="326">
        <v>82</v>
      </c>
      <c r="O33" s="272">
        <v>50</v>
      </c>
      <c r="P33" s="272">
        <v>14.37</v>
      </c>
      <c r="Q33" s="276">
        <f t="shared" si="1"/>
        <v>17.524390243902438</v>
      </c>
    </row>
    <row r="34" spans="1:17" ht="12.75" customHeight="1" x14ac:dyDescent="0.2">
      <c r="A34" s="159">
        <v>28</v>
      </c>
      <c r="B34" s="116" t="s">
        <v>33</v>
      </c>
      <c r="C34" s="272">
        <v>0</v>
      </c>
      <c r="D34" s="272">
        <v>0</v>
      </c>
      <c r="E34" s="272">
        <v>0</v>
      </c>
      <c r="F34" s="272">
        <v>0</v>
      </c>
      <c r="G34" s="276">
        <v>0</v>
      </c>
      <c r="H34" s="317">
        <v>14</v>
      </c>
      <c r="I34" s="326">
        <v>43</v>
      </c>
      <c r="J34" s="317">
        <v>0</v>
      </c>
      <c r="K34" s="318">
        <v>0</v>
      </c>
      <c r="L34" s="276">
        <f t="shared" si="0"/>
        <v>0</v>
      </c>
      <c r="M34" s="317">
        <v>194</v>
      </c>
      <c r="N34" s="326">
        <v>2977</v>
      </c>
      <c r="O34" s="272">
        <v>89</v>
      </c>
      <c r="P34" s="272">
        <v>1154.07</v>
      </c>
      <c r="Q34" s="276">
        <f t="shared" si="1"/>
        <v>38.7662075915351</v>
      </c>
    </row>
    <row r="35" spans="1:17" ht="12.75" customHeight="1" x14ac:dyDescent="0.2">
      <c r="A35" s="159">
        <v>29</v>
      </c>
      <c r="B35" s="116" t="s">
        <v>34</v>
      </c>
      <c r="C35" s="272">
        <v>0</v>
      </c>
      <c r="D35" s="272">
        <v>0</v>
      </c>
      <c r="E35" s="272">
        <v>0</v>
      </c>
      <c r="F35" s="272">
        <v>0</v>
      </c>
      <c r="G35" s="276">
        <v>0</v>
      </c>
      <c r="H35" s="317">
        <v>0</v>
      </c>
      <c r="I35" s="326">
        <v>0</v>
      </c>
      <c r="J35" s="317">
        <v>0</v>
      </c>
      <c r="K35" s="318">
        <v>0</v>
      </c>
      <c r="L35" s="276" t="e">
        <v>#DIV/0!</v>
      </c>
      <c r="M35" s="317">
        <v>3</v>
      </c>
      <c r="N35" s="326">
        <v>0</v>
      </c>
      <c r="O35" s="272">
        <v>0</v>
      </c>
      <c r="P35" s="272">
        <v>0</v>
      </c>
      <c r="Q35" s="276">
        <v>0</v>
      </c>
    </row>
    <row r="36" spans="1:17" ht="12.75" customHeight="1" x14ac:dyDescent="0.2">
      <c r="A36" s="159">
        <v>30</v>
      </c>
      <c r="B36" s="116" t="s">
        <v>35</v>
      </c>
      <c r="C36" s="272">
        <v>30</v>
      </c>
      <c r="D36" s="272">
        <v>7920</v>
      </c>
      <c r="E36" s="272">
        <v>0</v>
      </c>
      <c r="F36" s="272">
        <v>0</v>
      </c>
      <c r="G36" s="276">
        <f>F36*100/D36</f>
        <v>0</v>
      </c>
      <c r="H36" s="317">
        <v>7</v>
      </c>
      <c r="I36" s="326">
        <v>11</v>
      </c>
      <c r="J36" s="317">
        <v>0</v>
      </c>
      <c r="K36" s="318">
        <v>0</v>
      </c>
      <c r="L36" s="276">
        <f t="shared" si="0"/>
        <v>0</v>
      </c>
      <c r="M36" s="317">
        <v>267</v>
      </c>
      <c r="N36" s="326">
        <v>3597</v>
      </c>
      <c r="O36" s="272">
        <v>257</v>
      </c>
      <c r="P36" s="272">
        <v>2745.77</v>
      </c>
      <c r="Q36" s="276">
        <f t="shared" si="1"/>
        <v>76.335001390047267</v>
      </c>
    </row>
    <row r="37" spans="1:17" ht="12.75" customHeight="1" x14ac:dyDescent="0.2">
      <c r="A37" s="159">
        <v>31</v>
      </c>
      <c r="B37" s="116" t="s">
        <v>36</v>
      </c>
      <c r="C37" s="272">
        <v>0</v>
      </c>
      <c r="D37" s="272">
        <v>0</v>
      </c>
      <c r="E37" s="272">
        <v>0</v>
      </c>
      <c r="F37" s="272">
        <v>0</v>
      </c>
      <c r="G37" s="276">
        <v>0</v>
      </c>
      <c r="H37" s="317">
        <v>13</v>
      </c>
      <c r="I37" s="326">
        <v>17</v>
      </c>
      <c r="J37" s="317">
        <v>0</v>
      </c>
      <c r="K37" s="318">
        <v>0</v>
      </c>
      <c r="L37" s="276">
        <f t="shared" si="0"/>
        <v>0</v>
      </c>
      <c r="M37" s="317">
        <v>10</v>
      </c>
      <c r="N37" s="326">
        <v>53</v>
      </c>
      <c r="O37" s="272">
        <v>0</v>
      </c>
      <c r="P37" s="272">
        <v>0</v>
      </c>
      <c r="Q37" s="276">
        <f t="shared" si="1"/>
        <v>0</v>
      </c>
    </row>
    <row r="38" spans="1:17" ht="12.75" customHeight="1" x14ac:dyDescent="0.2">
      <c r="A38" s="159">
        <v>32</v>
      </c>
      <c r="B38" s="116" t="s">
        <v>38</v>
      </c>
      <c r="C38" s="272">
        <v>0</v>
      </c>
      <c r="D38" s="272">
        <v>0</v>
      </c>
      <c r="E38" s="272">
        <v>0</v>
      </c>
      <c r="F38" s="272">
        <v>0</v>
      </c>
      <c r="G38" s="276">
        <v>0</v>
      </c>
      <c r="H38" s="317">
        <v>0</v>
      </c>
      <c r="I38" s="326">
        <v>0</v>
      </c>
      <c r="J38" s="317">
        <v>0</v>
      </c>
      <c r="K38" s="318">
        <v>0</v>
      </c>
      <c r="L38" s="276" t="e">
        <f t="shared" si="0"/>
        <v>#DIV/0!</v>
      </c>
      <c r="M38" s="317">
        <v>4</v>
      </c>
      <c r="N38" s="326">
        <v>62</v>
      </c>
      <c r="O38" s="272">
        <v>1</v>
      </c>
      <c r="P38" s="272">
        <v>0.5</v>
      </c>
      <c r="Q38" s="276">
        <v>0</v>
      </c>
    </row>
    <row r="39" spans="1:17" ht="12.75" customHeight="1" x14ac:dyDescent="0.2">
      <c r="A39" s="159">
        <v>33</v>
      </c>
      <c r="B39" s="116" t="s">
        <v>39</v>
      </c>
      <c r="C39" s="272">
        <v>0</v>
      </c>
      <c r="D39" s="272">
        <v>0</v>
      </c>
      <c r="E39" s="272">
        <v>0</v>
      </c>
      <c r="F39" s="272">
        <v>0</v>
      </c>
      <c r="G39" s="276">
        <v>0</v>
      </c>
      <c r="H39" s="317">
        <v>19</v>
      </c>
      <c r="I39" s="326">
        <v>176</v>
      </c>
      <c r="J39" s="317">
        <v>6</v>
      </c>
      <c r="K39" s="318">
        <v>42.58</v>
      </c>
      <c r="L39" s="276">
        <f t="shared" si="0"/>
        <v>24.193181818181817</v>
      </c>
      <c r="M39" s="317">
        <v>687</v>
      </c>
      <c r="N39" s="326">
        <v>14321</v>
      </c>
      <c r="O39" s="272">
        <v>733</v>
      </c>
      <c r="P39" s="272">
        <v>5885.4999999999991</v>
      </c>
      <c r="Q39" s="276">
        <f t="shared" si="1"/>
        <v>41.096990433628932</v>
      </c>
    </row>
    <row r="40" spans="1:17" s="139" customFormat="1" ht="12.75" customHeight="1" x14ac:dyDescent="0.2">
      <c r="A40" s="158"/>
      <c r="B40" s="163" t="s">
        <v>103</v>
      </c>
      <c r="C40" s="277">
        <f>SUM(C19:C39)</f>
        <v>47</v>
      </c>
      <c r="D40" s="277">
        <f>SUM(D19:D39)</f>
        <v>19703</v>
      </c>
      <c r="E40" s="277">
        <f>SUM(E19:E39)</f>
        <v>2</v>
      </c>
      <c r="F40" s="277">
        <f>SUM(F19:F39)</f>
        <v>1321.52</v>
      </c>
      <c r="G40" s="276">
        <f>F40*100/D40</f>
        <v>6.7072019489417851</v>
      </c>
      <c r="H40" s="319">
        <f>SUM(H19:H39)</f>
        <v>2344</v>
      </c>
      <c r="I40" s="323">
        <f>SUM(I19:I39)</f>
        <v>5851</v>
      </c>
      <c r="J40" s="319">
        <f>SUM(J19:J39)</f>
        <v>793</v>
      </c>
      <c r="K40" s="319">
        <f>SUM(K19:K39)</f>
        <v>2766.43</v>
      </c>
      <c r="L40" s="276">
        <f t="shared" si="0"/>
        <v>47.281319432575629</v>
      </c>
      <c r="M40" s="319">
        <f>SUM(M19:M39)</f>
        <v>54599</v>
      </c>
      <c r="N40" s="323">
        <f>SUM(N19:N39)</f>
        <v>298365</v>
      </c>
      <c r="O40" s="277">
        <f>SUM(O19:O39)</f>
        <v>42917</v>
      </c>
      <c r="P40" s="277">
        <f>SUM(P19:P39)</f>
        <v>131459.12634000002</v>
      </c>
      <c r="Q40" s="276">
        <f t="shared" si="1"/>
        <v>44.059834880096531</v>
      </c>
    </row>
    <row r="41" spans="1:17" s="139" customFormat="1" ht="12.75" customHeight="1" x14ac:dyDescent="0.2">
      <c r="A41" s="158"/>
      <c r="B41" s="163" t="s">
        <v>41</v>
      </c>
      <c r="C41" s="278">
        <f>C40+C18</f>
        <v>71</v>
      </c>
      <c r="D41" s="278">
        <f>D40+D18</f>
        <v>25083</v>
      </c>
      <c r="E41" s="278">
        <f>E40+E18</f>
        <v>15</v>
      </c>
      <c r="F41" s="278">
        <f>F40+F18</f>
        <v>3189.41</v>
      </c>
      <c r="G41" s="276">
        <f>F41*100/D41</f>
        <v>12.715424789698202</v>
      </c>
      <c r="H41" s="320">
        <f>H40+H18</f>
        <v>33536</v>
      </c>
      <c r="I41" s="324">
        <f>I40+I18</f>
        <v>56268</v>
      </c>
      <c r="J41" s="320">
        <f>J40+J18</f>
        <v>26344</v>
      </c>
      <c r="K41" s="320">
        <f>K40+K18</f>
        <v>46496.959999999999</v>
      </c>
      <c r="L41" s="276">
        <f t="shared" si="0"/>
        <v>82.634819080116586</v>
      </c>
      <c r="M41" s="320">
        <f>M40+M18</f>
        <v>104354</v>
      </c>
      <c r="N41" s="324">
        <f>N40+N18</f>
        <v>712382</v>
      </c>
      <c r="O41" s="278">
        <f>O40+O18</f>
        <v>93316</v>
      </c>
      <c r="P41" s="278">
        <f>P40+P18</f>
        <v>414170.3163399999</v>
      </c>
      <c r="Q41" s="276">
        <f t="shared" si="1"/>
        <v>58.138795806182621</v>
      </c>
    </row>
    <row r="42" spans="1:17" ht="12.75" customHeight="1" x14ac:dyDescent="0.2">
      <c r="A42" s="159">
        <v>34</v>
      </c>
      <c r="B42" s="160" t="s">
        <v>43</v>
      </c>
      <c r="C42" s="272">
        <v>0</v>
      </c>
      <c r="D42" s="272">
        <v>0</v>
      </c>
      <c r="E42" s="272">
        <v>0</v>
      </c>
      <c r="F42" s="272">
        <v>0</v>
      </c>
      <c r="G42" s="276">
        <v>0</v>
      </c>
      <c r="H42" s="317">
        <v>696</v>
      </c>
      <c r="I42" s="326">
        <v>972</v>
      </c>
      <c r="J42" s="317">
        <v>397</v>
      </c>
      <c r="K42" s="318">
        <v>448.77000000000004</v>
      </c>
      <c r="L42" s="276">
        <f t="shared" si="0"/>
        <v>46.16975308641976</v>
      </c>
      <c r="M42" s="317">
        <v>4477</v>
      </c>
      <c r="N42" s="326">
        <v>37333</v>
      </c>
      <c r="O42" s="272">
        <v>2330</v>
      </c>
      <c r="P42" s="272">
        <v>18910.970000000008</v>
      </c>
      <c r="Q42" s="276">
        <f t="shared" si="1"/>
        <v>50.654836203894703</v>
      </c>
    </row>
    <row r="43" spans="1:17" s="139" customFormat="1" ht="12.75" customHeight="1" x14ac:dyDescent="0.2">
      <c r="A43" s="158"/>
      <c r="B43" s="163" t="s">
        <v>44</v>
      </c>
      <c r="C43" s="277">
        <f>C42</f>
        <v>0</v>
      </c>
      <c r="D43" s="277">
        <f t="shared" ref="D43:F43" si="2">D42</f>
        <v>0</v>
      </c>
      <c r="E43" s="277">
        <f t="shared" si="2"/>
        <v>0</v>
      </c>
      <c r="F43" s="277">
        <f t="shared" si="2"/>
        <v>0</v>
      </c>
      <c r="G43" s="276">
        <v>0</v>
      </c>
      <c r="H43" s="319">
        <f>H42</f>
        <v>696</v>
      </c>
      <c r="I43" s="323">
        <f t="shared" ref="I43" si="3">I42</f>
        <v>972</v>
      </c>
      <c r="J43" s="319">
        <f t="shared" ref="J43" si="4">J42</f>
        <v>397</v>
      </c>
      <c r="K43" s="319">
        <f t="shared" ref="K43" si="5">K42</f>
        <v>448.77000000000004</v>
      </c>
      <c r="L43" s="276">
        <f t="shared" si="0"/>
        <v>46.16975308641976</v>
      </c>
      <c r="M43" s="319">
        <f>M42</f>
        <v>4477</v>
      </c>
      <c r="N43" s="319">
        <f t="shared" ref="N43" si="6">N42</f>
        <v>37333</v>
      </c>
      <c r="O43" s="319">
        <f t="shared" ref="O43" si="7">O42</f>
        <v>2330</v>
      </c>
      <c r="P43" s="319">
        <f t="shared" ref="P43" si="8">P42</f>
        <v>18910.970000000008</v>
      </c>
      <c r="Q43" s="276">
        <f t="shared" si="1"/>
        <v>50.654836203894703</v>
      </c>
    </row>
    <row r="44" spans="1:17" ht="12.75" customHeight="1" x14ac:dyDescent="0.2">
      <c r="A44" s="159">
        <v>35</v>
      </c>
      <c r="B44" s="160" t="s">
        <v>45</v>
      </c>
      <c r="C44" s="272">
        <v>0</v>
      </c>
      <c r="D44" s="272">
        <v>0</v>
      </c>
      <c r="E44" s="272">
        <v>0</v>
      </c>
      <c r="F44" s="272">
        <v>0</v>
      </c>
      <c r="G44" s="276">
        <v>0</v>
      </c>
      <c r="H44" s="319">
        <v>60</v>
      </c>
      <c r="I44" s="323">
        <v>105</v>
      </c>
      <c r="J44" s="319">
        <v>3</v>
      </c>
      <c r="K44" s="325">
        <v>11.9</v>
      </c>
      <c r="L44" s="276">
        <f>K44*100/I44</f>
        <v>11.333333333333334</v>
      </c>
      <c r="M44" s="319">
        <v>714</v>
      </c>
      <c r="N44" s="323">
        <v>5800</v>
      </c>
      <c r="O44" s="272">
        <v>286</v>
      </c>
      <c r="P44" s="272">
        <v>1731.81</v>
      </c>
      <c r="Q44" s="276">
        <f t="shared" si="1"/>
        <v>29.858793103448274</v>
      </c>
    </row>
    <row r="45" spans="1:17" s="139" customFormat="1" ht="12.75" customHeight="1" x14ac:dyDescent="0.2">
      <c r="A45" s="158"/>
      <c r="B45" s="163" t="s">
        <v>46</v>
      </c>
      <c r="C45" s="277">
        <f>C44</f>
        <v>0</v>
      </c>
      <c r="D45" s="277">
        <f>D44</f>
        <v>0</v>
      </c>
      <c r="E45" s="277">
        <f>E44</f>
        <v>0</v>
      </c>
      <c r="F45" s="277">
        <f>F44</f>
        <v>0</v>
      </c>
      <c r="G45" s="276">
        <v>0</v>
      </c>
      <c r="H45" s="319">
        <f>H44</f>
        <v>60</v>
      </c>
      <c r="I45" s="323">
        <f>I44</f>
        <v>105</v>
      </c>
      <c r="J45" s="319">
        <f>J44</f>
        <v>3</v>
      </c>
      <c r="K45" s="319">
        <f>K44</f>
        <v>11.9</v>
      </c>
      <c r="L45" s="276">
        <f t="shared" si="0"/>
        <v>11.333333333333334</v>
      </c>
      <c r="M45" s="319">
        <f>M44</f>
        <v>714</v>
      </c>
      <c r="N45" s="323">
        <f>N44</f>
        <v>5800</v>
      </c>
      <c r="O45" s="277">
        <f>O44</f>
        <v>286</v>
      </c>
      <c r="P45" s="277">
        <f>P44</f>
        <v>1731.81</v>
      </c>
      <c r="Q45" s="276">
        <f t="shared" si="1"/>
        <v>29.858793103448274</v>
      </c>
    </row>
    <row r="46" spans="1:17" ht="12.75" customHeight="1" x14ac:dyDescent="0.2">
      <c r="A46" s="159">
        <v>36</v>
      </c>
      <c r="B46" s="160" t="s">
        <v>47</v>
      </c>
      <c r="C46" s="272">
        <v>0</v>
      </c>
      <c r="D46" s="272">
        <v>0</v>
      </c>
      <c r="E46" s="272">
        <v>0</v>
      </c>
      <c r="F46" s="272">
        <v>0</v>
      </c>
      <c r="G46" s="276">
        <v>0</v>
      </c>
      <c r="H46" s="317">
        <v>29</v>
      </c>
      <c r="I46" s="326">
        <v>175</v>
      </c>
      <c r="J46" s="317">
        <v>0</v>
      </c>
      <c r="K46" s="318">
        <v>0</v>
      </c>
      <c r="L46" s="276">
        <f t="shared" si="0"/>
        <v>0</v>
      </c>
      <c r="M46" s="317">
        <v>1659</v>
      </c>
      <c r="N46" s="326">
        <v>26606</v>
      </c>
      <c r="O46" s="272">
        <v>909</v>
      </c>
      <c r="P46" s="272">
        <v>11032.990000000002</v>
      </c>
      <c r="Q46" s="276">
        <f t="shared" si="1"/>
        <v>41.468052319025794</v>
      </c>
    </row>
    <row r="47" spans="1:17" ht="12.75" customHeight="1" x14ac:dyDescent="0.2">
      <c r="A47" s="159">
        <v>37</v>
      </c>
      <c r="B47" s="160" t="s">
        <v>48</v>
      </c>
      <c r="C47" s="272">
        <v>0</v>
      </c>
      <c r="D47" s="272">
        <v>0</v>
      </c>
      <c r="E47" s="272">
        <v>0</v>
      </c>
      <c r="F47" s="272">
        <v>0</v>
      </c>
      <c r="G47" s="276">
        <v>0</v>
      </c>
      <c r="H47" s="317">
        <v>6</v>
      </c>
      <c r="I47" s="326">
        <v>8</v>
      </c>
      <c r="J47" s="317">
        <v>0</v>
      </c>
      <c r="K47" s="318">
        <v>0</v>
      </c>
      <c r="L47" s="276">
        <f t="shared" si="0"/>
        <v>0</v>
      </c>
      <c r="M47" s="317">
        <v>43</v>
      </c>
      <c r="N47" s="326">
        <v>606</v>
      </c>
      <c r="O47" s="272">
        <v>31</v>
      </c>
      <c r="P47" s="272">
        <v>430.79999999999995</v>
      </c>
      <c r="Q47" s="276">
        <f t="shared" si="1"/>
        <v>71.089108910891071</v>
      </c>
    </row>
    <row r="48" spans="1:17" ht="12.75" customHeight="1" x14ac:dyDescent="0.2">
      <c r="A48" s="159">
        <v>38</v>
      </c>
      <c r="B48" s="160" t="s">
        <v>49</v>
      </c>
      <c r="C48" s="272">
        <v>0</v>
      </c>
      <c r="D48" s="272">
        <v>0</v>
      </c>
      <c r="E48" s="272">
        <v>0</v>
      </c>
      <c r="F48" s="272">
        <v>0</v>
      </c>
      <c r="G48" s="276">
        <v>0</v>
      </c>
      <c r="H48" s="317">
        <v>20</v>
      </c>
      <c r="I48" s="326">
        <v>56</v>
      </c>
      <c r="J48" s="317">
        <v>1</v>
      </c>
      <c r="K48" s="318">
        <v>0.8</v>
      </c>
      <c r="L48" s="276">
        <f t="shared" si="0"/>
        <v>1.4285714285714286</v>
      </c>
      <c r="M48" s="317">
        <v>246</v>
      </c>
      <c r="N48" s="326">
        <v>2794</v>
      </c>
      <c r="O48" s="272">
        <v>210</v>
      </c>
      <c r="P48" s="272">
        <v>1890.1100000000001</v>
      </c>
      <c r="Q48" s="276">
        <f t="shared" si="1"/>
        <v>67.648890479599146</v>
      </c>
    </row>
    <row r="49" spans="1:17" ht="12.75" customHeight="1" x14ac:dyDescent="0.2">
      <c r="A49" s="159">
        <v>39</v>
      </c>
      <c r="B49" s="160" t="s">
        <v>51</v>
      </c>
      <c r="C49" s="272">
        <v>0</v>
      </c>
      <c r="D49" s="272">
        <v>0</v>
      </c>
      <c r="E49" s="272">
        <v>0</v>
      </c>
      <c r="F49" s="272">
        <v>0</v>
      </c>
      <c r="G49" s="276">
        <v>0</v>
      </c>
      <c r="H49" s="317">
        <v>9</v>
      </c>
      <c r="I49" s="326">
        <v>21</v>
      </c>
      <c r="J49" s="317">
        <v>0</v>
      </c>
      <c r="K49" s="318">
        <v>0</v>
      </c>
      <c r="L49" s="276">
        <f t="shared" si="0"/>
        <v>0</v>
      </c>
      <c r="M49" s="317">
        <v>5589</v>
      </c>
      <c r="N49" s="326">
        <v>19172</v>
      </c>
      <c r="O49" s="272">
        <v>1974</v>
      </c>
      <c r="P49" s="272">
        <v>15944.659999999998</v>
      </c>
      <c r="Q49" s="276">
        <f t="shared" si="1"/>
        <v>83.166388483204656</v>
      </c>
    </row>
    <row r="50" spans="1:17" ht="12.75" customHeight="1" x14ac:dyDescent="0.2">
      <c r="A50" s="159">
        <v>40</v>
      </c>
      <c r="B50" s="160" t="s">
        <v>1007</v>
      </c>
      <c r="C50" s="272">
        <v>0</v>
      </c>
      <c r="D50" s="272">
        <v>0</v>
      </c>
      <c r="E50" s="272">
        <v>0</v>
      </c>
      <c r="F50" s="272">
        <v>0</v>
      </c>
      <c r="G50" s="272">
        <v>0</v>
      </c>
      <c r="H50" s="317">
        <v>0</v>
      </c>
      <c r="I50" s="326">
        <v>0</v>
      </c>
      <c r="J50" s="317">
        <v>0</v>
      </c>
      <c r="K50" s="318">
        <v>0</v>
      </c>
      <c r="L50" s="276">
        <v>0</v>
      </c>
      <c r="M50" s="317">
        <v>31</v>
      </c>
      <c r="N50" s="326">
        <v>423</v>
      </c>
      <c r="O50" s="272">
        <v>38</v>
      </c>
      <c r="P50" s="272">
        <v>553.63</v>
      </c>
      <c r="Q50" s="276">
        <f t="shared" si="1"/>
        <v>130.88179669030734</v>
      </c>
    </row>
    <row r="51" spans="1:17" ht="12.75" customHeight="1" x14ac:dyDescent="0.2">
      <c r="A51" s="159">
        <v>41</v>
      </c>
      <c r="B51" s="160" t="s">
        <v>52</v>
      </c>
      <c r="C51" s="272">
        <v>0</v>
      </c>
      <c r="D51" s="272">
        <v>0</v>
      </c>
      <c r="E51" s="272">
        <v>0</v>
      </c>
      <c r="F51" s="272">
        <v>0</v>
      </c>
      <c r="G51" s="272">
        <v>0</v>
      </c>
      <c r="H51" s="317">
        <v>86</v>
      </c>
      <c r="I51" s="326">
        <v>122</v>
      </c>
      <c r="J51" s="317">
        <v>0</v>
      </c>
      <c r="K51" s="318">
        <v>0</v>
      </c>
      <c r="L51" s="276">
        <f t="shared" si="0"/>
        <v>0</v>
      </c>
      <c r="M51" s="317">
        <v>86</v>
      </c>
      <c r="N51" s="326">
        <v>704</v>
      </c>
      <c r="O51" s="272">
        <v>0</v>
      </c>
      <c r="P51" s="272">
        <v>0</v>
      </c>
      <c r="Q51" s="276">
        <f t="shared" si="1"/>
        <v>0</v>
      </c>
    </row>
    <row r="52" spans="1:17" ht="12.75" customHeight="1" x14ac:dyDescent="0.2">
      <c r="A52" s="159">
        <v>42</v>
      </c>
      <c r="B52" s="160" t="s">
        <v>53</v>
      </c>
      <c r="C52" s="272">
        <v>0</v>
      </c>
      <c r="D52" s="272">
        <v>0</v>
      </c>
      <c r="E52" s="272">
        <v>0</v>
      </c>
      <c r="F52" s="272">
        <v>0</v>
      </c>
      <c r="G52" s="272">
        <v>0</v>
      </c>
      <c r="H52" s="317">
        <v>7</v>
      </c>
      <c r="I52" s="326">
        <v>9</v>
      </c>
      <c r="J52" s="317">
        <v>0</v>
      </c>
      <c r="K52" s="318">
        <v>0</v>
      </c>
      <c r="L52" s="276">
        <v>0</v>
      </c>
      <c r="M52" s="317">
        <v>5826</v>
      </c>
      <c r="N52" s="326">
        <v>13665</v>
      </c>
      <c r="O52" s="272">
        <v>4343</v>
      </c>
      <c r="P52" s="272">
        <v>10259.880000000001</v>
      </c>
      <c r="Q52" s="276">
        <f t="shared" si="1"/>
        <v>75.081448957189906</v>
      </c>
    </row>
    <row r="53" spans="1:17" ht="12.75" customHeight="1" x14ac:dyDescent="0.2">
      <c r="A53" s="159">
        <v>43</v>
      </c>
      <c r="B53" s="160" t="s">
        <v>54</v>
      </c>
      <c r="C53" s="272">
        <v>0</v>
      </c>
      <c r="D53" s="272">
        <v>0</v>
      </c>
      <c r="E53" s="272">
        <v>0</v>
      </c>
      <c r="F53" s="272">
        <v>0</v>
      </c>
      <c r="G53" s="272">
        <v>0</v>
      </c>
      <c r="H53" s="317">
        <v>5</v>
      </c>
      <c r="I53" s="326">
        <v>7</v>
      </c>
      <c r="J53" s="317">
        <v>0</v>
      </c>
      <c r="K53" s="318">
        <v>0</v>
      </c>
      <c r="L53" s="276">
        <f t="shared" si="0"/>
        <v>0</v>
      </c>
      <c r="M53" s="317">
        <v>134</v>
      </c>
      <c r="N53" s="326">
        <v>151</v>
      </c>
      <c r="O53" s="272">
        <v>131</v>
      </c>
      <c r="P53" s="272">
        <v>119.01000000000002</v>
      </c>
      <c r="Q53" s="276">
        <f t="shared" si="1"/>
        <v>78.814569536423846</v>
      </c>
    </row>
    <row r="54" spans="1:17" s="139" customFormat="1" ht="12.75" customHeight="1" x14ac:dyDescent="0.2">
      <c r="A54" s="158"/>
      <c r="B54" s="163" t="s">
        <v>55</v>
      </c>
      <c r="C54" s="277">
        <f>SUM(C44:C53)</f>
        <v>0</v>
      </c>
      <c r="D54" s="277">
        <f>SUM(D46:D53)</f>
        <v>0</v>
      </c>
      <c r="E54" s="277">
        <f>SUM(E46:E53)</f>
        <v>0</v>
      </c>
      <c r="F54" s="277">
        <f>SUM(F46:F53)</f>
        <v>0</v>
      </c>
      <c r="G54" s="276">
        <v>0</v>
      </c>
      <c r="H54" s="319">
        <f>SUM(H46:H53)</f>
        <v>162</v>
      </c>
      <c r="I54" s="323">
        <f>SUM(I46:I53)</f>
        <v>398</v>
      </c>
      <c r="J54" s="319">
        <f>SUM(J46:J53)</f>
        <v>1</v>
      </c>
      <c r="K54" s="319">
        <f>SUM(K46:K53)</f>
        <v>0.8</v>
      </c>
      <c r="L54" s="276">
        <f t="shared" si="0"/>
        <v>0.20100502512562815</v>
      </c>
      <c r="M54" s="319">
        <f>SUM(M46:M53)</f>
        <v>13614</v>
      </c>
      <c r="N54" s="323">
        <f>SUM(N46:N53)</f>
        <v>64121</v>
      </c>
      <c r="O54" s="277">
        <f>SUM(O46:O53)</f>
        <v>7636</v>
      </c>
      <c r="P54" s="277">
        <f>SUM(P46:P53)</f>
        <v>40231.08</v>
      </c>
      <c r="Q54" s="329">
        <f t="shared" si="1"/>
        <v>62.742440074234651</v>
      </c>
    </row>
    <row r="55" spans="1:17" s="139" customFormat="1" ht="12.75" customHeight="1" x14ac:dyDescent="0.2">
      <c r="A55" s="163"/>
      <c r="B55" s="163" t="s">
        <v>5</v>
      </c>
      <c r="C55" s="277">
        <f>C54+C45+C43+C41</f>
        <v>71</v>
      </c>
      <c r="D55" s="277">
        <f>D54+D45+D43+D41</f>
        <v>25083</v>
      </c>
      <c r="E55" s="277">
        <f>E54+E45+E43+E41</f>
        <v>15</v>
      </c>
      <c r="F55" s="277">
        <f>F54+F45+F43+F41</f>
        <v>3189.41</v>
      </c>
      <c r="G55" s="329">
        <f>F55*100/D55</f>
        <v>12.715424789698202</v>
      </c>
      <c r="H55" s="320">
        <f>H54+H45+H43+H41</f>
        <v>34454</v>
      </c>
      <c r="I55" s="324">
        <f>I54+I45+I43+I41</f>
        <v>57743</v>
      </c>
      <c r="J55" s="320">
        <f>J54+J45+J43+J41</f>
        <v>26745</v>
      </c>
      <c r="K55" s="320">
        <f>K54+K45+K43+K41</f>
        <v>46958.43</v>
      </c>
      <c r="L55" s="329">
        <f t="shared" si="0"/>
        <v>81.323156053547621</v>
      </c>
      <c r="M55" s="320">
        <f>M54+M45+M43+M41</f>
        <v>123159</v>
      </c>
      <c r="N55" s="324">
        <f>N54+N45+N43+N41</f>
        <v>819636</v>
      </c>
      <c r="O55" s="277">
        <f>O54+O45+O43+O41</f>
        <v>103568</v>
      </c>
      <c r="P55" s="277">
        <f>P54+P45+P43+P41</f>
        <v>475044.17633999989</v>
      </c>
      <c r="Q55" s="329">
        <f t="shared" si="1"/>
        <v>57.957944299664717</v>
      </c>
    </row>
    <row r="56" spans="1:17" ht="13.5" customHeight="1" x14ac:dyDescent="0.2">
      <c r="A56" s="84"/>
      <c r="B56" s="84"/>
      <c r="C56" s="134"/>
      <c r="D56" s="134"/>
      <c r="E56" s="134"/>
      <c r="F56" s="134"/>
      <c r="G56" s="140"/>
      <c r="H56" s="134"/>
      <c r="I56" s="135" t="s">
        <v>1100</v>
      </c>
      <c r="J56" s="134"/>
      <c r="K56" s="134"/>
      <c r="L56" s="134"/>
      <c r="M56" s="134"/>
      <c r="N56" s="134"/>
      <c r="O56" s="134"/>
      <c r="P56" s="134"/>
      <c r="Q56" s="140"/>
    </row>
    <row r="57" spans="1:17" ht="13.5" customHeight="1" x14ac:dyDescent="0.2">
      <c r="A57" s="84"/>
      <c r="B57" s="84"/>
      <c r="C57" s="134"/>
      <c r="D57" s="134"/>
      <c r="E57" s="134"/>
      <c r="F57" s="134"/>
      <c r="G57" s="140"/>
      <c r="H57" s="134"/>
      <c r="I57" s="134"/>
      <c r="J57" s="134"/>
      <c r="K57" s="134"/>
      <c r="L57" s="134"/>
      <c r="M57" s="134"/>
      <c r="N57" s="134"/>
      <c r="O57" s="134"/>
      <c r="P57" s="134"/>
      <c r="Q57" s="140"/>
    </row>
    <row r="58" spans="1:17" ht="13.5" customHeight="1" x14ac:dyDescent="0.2">
      <c r="A58" s="84"/>
      <c r="B58" s="84"/>
      <c r="C58" s="134"/>
      <c r="D58" s="134"/>
      <c r="E58" s="134"/>
      <c r="F58" s="134"/>
      <c r="G58" s="140"/>
      <c r="H58" s="134"/>
      <c r="I58" s="134"/>
      <c r="J58" s="134"/>
      <c r="K58" s="134"/>
      <c r="L58" s="140"/>
      <c r="M58" s="134"/>
      <c r="N58" s="134"/>
      <c r="O58" s="134"/>
      <c r="P58" s="134"/>
      <c r="Q58" s="140"/>
    </row>
    <row r="59" spans="1:17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</row>
    <row r="60" spans="1:17" ht="13.5" customHeight="1" x14ac:dyDescent="0.2">
      <c r="A60" s="84"/>
      <c r="B60" s="84"/>
      <c r="C60" s="134"/>
      <c r="D60" s="134"/>
      <c r="E60" s="134"/>
      <c r="F60" s="134"/>
      <c r="G60" s="140"/>
      <c r="H60" s="134"/>
      <c r="I60" s="134"/>
      <c r="J60" s="135"/>
      <c r="K60" s="135"/>
      <c r="L60" s="140"/>
      <c r="M60" s="134"/>
      <c r="N60" s="134"/>
      <c r="O60" s="134"/>
      <c r="P60" s="134"/>
      <c r="Q60" s="140"/>
    </row>
    <row r="61" spans="1:17" ht="13.5" customHeight="1" x14ac:dyDescent="0.2">
      <c r="A61" s="84"/>
      <c r="B61" s="84"/>
      <c r="C61" s="134"/>
      <c r="D61" s="134"/>
      <c r="E61" s="134"/>
      <c r="F61" s="134"/>
      <c r="G61" s="140"/>
      <c r="H61" s="134"/>
      <c r="I61" s="134"/>
      <c r="J61" s="134"/>
      <c r="K61" s="134"/>
      <c r="L61" s="140"/>
      <c r="M61" s="134"/>
      <c r="N61" s="134"/>
      <c r="O61" s="134"/>
      <c r="P61" s="134"/>
      <c r="Q61" s="140"/>
    </row>
    <row r="62" spans="1:17" ht="13.5" customHeight="1" x14ac:dyDescent="0.2">
      <c r="A62" s="84"/>
      <c r="B62" s="84"/>
      <c r="C62" s="134"/>
      <c r="D62" s="134"/>
      <c r="E62" s="134"/>
      <c r="F62" s="134"/>
      <c r="G62" s="140"/>
      <c r="H62" s="134"/>
      <c r="I62" s="134"/>
      <c r="J62" s="134"/>
      <c r="K62" s="134"/>
      <c r="L62" s="140"/>
      <c r="M62" s="134"/>
      <c r="N62" s="134"/>
      <c r="O62" s="134"/>
      <c r="P62" s="134"/>
      <c r="Q62" s="140"/>
    </row>
    <row r="63" spans="1:17" ht="13.5" customHeight="1" x14ac:dyDescent="0.2">
      <c r="A63" s="84"/>
      <c r="B63" s="84"/>
      <c r="C63" s="134"/>
      <c r="D63" s="134"/>
      <c r="E63" s="134"/>
      <c r="F63" s="134"/>
      <c r="G63" s="140"/>
      <c r="H63" s="134"/>
      <c r="I63" s="134"/>
      <c r="J63" s="134"/>
      <c r="K63" s="134"/>
      <c r="L63" s="140"/>
      <c r="M63" s="134"/>
      <c r="N63" s="134"/>
      <c r="O63" s="134"/>
      <c r="P63" s="134"/>
      <c r="Q63" s="140"/>
    </row>
    <row r="64" spans="1:17" ht="13.5" customHeight="1" x14ac:dyDescent="0.2">
      <c r="A64" s="84"/>
      <c r="B64" s="84"/>
      <c r="C64" s="134"/>
      <c r="D64" s="134"/>
      <c r="E64" s="134"/>
      <c r="F64" s="134"/>
      <c r="G64" s="140"/>
      <c r="H64" s="134"/>
      <c r="I64" s="134"/>
      <c r="J64" s="134"/>
      <c r="K64" s="134"/>
      <c r="L64" s="140"/>
      <c r="M64" s="134"/>
      <c r="N64" s="134"/>
      <c r="O64" s="134"/>
      <c r="P64" s="134"/>
      <c r="Q64" s="140"/>
    </row>
    <row r="65" spans="1:17" ht="13.5" customHeight="1" x14ac:dyDescent="0.2">
      <c r="A65" s="84"/>
      <c r="B65" s="84"/>
      <c r="C65" s="134"/>
      <c r="D65" s="134"/>
      <c r="E65" s="134"/>
      <c r="F65" s="134"/>
      <c r="G65" s="140"/>
      <c r="H65" s="134"/>
      <c r="I65" s="134"/>
      <c r="J65" s="134"/>
      <c r="K65" s="134"/>
      <c r="L65" s="140"/>
      <c r="M65" s="134"/>
      <c r="N65" s="134"/>
      <c r="O65" s="134"/>
      <c r="P65" s="134"/>
      <c r="Q65" s="140"/>
    </row>
    <row r="66" spans="1:17" ht="13.5" customHeight="1" x14ac:dyDescent="0.2">
      <c r="A66" s="84"/>
      <c r="B66" s="84"/>
      <c r="C66" s="134"/>
      <c r="D66" s="134"/>
      <c r="E66" s="134"/>
      <c r="F66" s="134"/>
      <c r="G66" s="140"/>
      <c r="H66" s="134"/>
      <c r="I66" s="134"/>
      <c r="J66" s="134"/>
      <c r="K66" s="134"/>
      <c r="L66" s="140"/>
      <c r="M66" s="134"/>
      <c r="N66" s="134"/>
      <c r="O66" s="134"/>
      <c r="P66" s="134"/>
      <c r="Q66" s="140"/>
    </row>
    <row r="67" spans="1:17" ht="13.5" customHeight="1" x14ac:dyDescent="0.2">
      <c r="A67" s="84"/>
      <c r="B67" s="84"/>
      <c r="C67" s="134"/>
      <c r="D67" s="134"/>
      <c r="E67" s="134"/>
      <c r="F67" s="134"/>
      <c r="G67" s="140"/>
      <c r="H67" s="134"/>
      <c r="I67" s="134"/>
      <c r="J67" s="134"/>
      <c r="K67" s="134"/>
      <c r="L67" s="140"/>
      <c r="M67" s="134"/>
      <c r="N67" s="134"/>
      <c r="O67" s="134"/>
      <c r="P67" s="134"/>
      <c r="Q67" s="140"/>
    </row>
    <row r="68" spans="1:17" ht="13.5" customHeight="1" x14ac:dyDescent="0.2">
      <c r="A68" s="84"/>
      <c r="B68" s="84"/>
      <c r="C68" s="134"/>
      <c r="D68" s="134"/>
      <c r="E68" s="134"/>
      <c r="F68" s="134"/>
      <c r="G68" s="140"/>
      <c r="H68" s="134"/>
      <c r="I68" s="134"/>
      <c r="J68" s="134"/>
      <c r="K68" s="134"/>
      <c r="L68" s="140"/>
      <c r="M68" s="134"/>
      <c r="N68" s="134"/>
      <c r="O68" s="134"/>
      <c r="P68" s="134"/>
      <c r="Q68" s="140"/>
    </row>
    <row r="69" spans="1:17" ht="13.5" customHeight="1" x14ac:dyDescent="0.2">
      <c r="A69" s="84"/>
      <c r="B69" s="84"/>
      <c r="C69" s="134"/>
      <c r="D69" s="134"/>
      <c r="E69" s="134"/>
      <c r="F69" s="134"/>
      <c r="G69" s="140"/>
      <c r="H69" s="134"/>
      <c r="I69" s="134"/>
      <c r="J69" s="134"/>
      <c r="K69" s="134"/>
      <c r="L69" s="140"/>
      <c r="M69" s="134"/>
      <c r="N69" s="134"/>
      <c r="O69" s="134"/>
      <c r="P69" s="134"/>
      <c r="Q69" s="140"/>
    </row>
    <row r="70" spans="1:17" ht="13.5" customHeight="1" x14ac:dyDescent="0.2">
      <c r="A70" s="84"/>
      <c r="B70" s="84"/>
      <c r="C70" s="134"/>
      <c r="D70" s="134"/>
      <c r="E70" s="134"/>
      <c r="F70" s="134"/>
      <c r="G70" s="140"/>
      <c r="H70" s="134"/>
      <c r="I70" s="134"/>
      <c r="J70" s="134"/>
      <c r="K70" s="134"/>
      <c r="L70" s="140"/>
      <c r="M70" s="134"/>
      <c r="N70" s="134"/>
      <c r="O70" s="134"/>
      <c r="P70" s="134"/>
      <c r="Q70" s="140"/>
    </row>
    <row r="71" spans="1:17" ht="13.5" customHeight="1" x14ac:dyDescent="0.2">
      <c r="A71" s="84"/>
      <c r="B71" s="84"/>
      <c r="C71" s="134"/>
      <c r="D71" s="134"/>
      <c r="E71" s="134"/>
      <c r="F71" s="134"/>
      <c r="G71" s="140"/>
      <c r="H71" s="134"/>
      <c r="I71" s="134"/>
      <c r="J71" s="134"/>
      <c r="K71" s="134"/>
      <c r="L71" s="140"/>
      <c r="M71" s="134"/>
      <c r="N71" s="134"/>
      <c r="O71" s="134"/>
      <c r="P71" s="134"/>
      <c r="Q71" s="140"/>
    </row>
    <row r="72" spans="1:17" ht="13.5" customHeight="1" x14ac:dyDescent="0.2">
      <c r="A72" s="84"/>
      <c r="B72" s="84"/>
      <c r="C72" s="134"/>
      <c r="D72" s="134"/>
      <c r="E72" s="134"/>
      <c r="F72" s="134"/>
      <c r="G72" s="140"/>
      <c r="H72" s="134"/>
      <c r="I72" s="134"/>
      <c r="J72" s="134"/>
      <c r="K72" s="134"/>
      <c r="L72" s="140"/>
      <c r="M72" s="134"/>
      <c r="N72" s="134"/>
      <c r="O72" s="134"/>
      <c r="P72" s="134"/>
      <c r="Q72" s="140"/>
    </row>
    <row r="73" spans="1:17" ht="13.5" customHeight="1" x14ac:dyDescent="0.2">
      <c r="A73" s="84"/>
      <c r="B73" s="84"/>
      <c r="C73" s="134"/>
      <c r="D73" s="134"/>
      <c r="E73" s="134"/>
      <c r="F73" s="134"/>
      <c r="G73" s="140"/>
      <c r="H73" s="134"/>
      <c r="I73" s="134"/>
      <c r="J73" s="134"/>
      <c r="K73" s="134"/>
      <c r="L73" s="140"/>
      <c r="M73" s="134"/>
      <c r="N73" s="134"/>
      <c r="O73" s="134"/>
      <c r="P73" s="134"/>
      <c r="Q73" s="140"/>
    </row>
    <row r="74" spans="1:17" ht="13.5" customHeight="1" x14ac:dyDescent="0.2">
      <c r="A74" s="84"/>
      <c r="B74" s="84"/>
      <c r="C74" s="134"/>
      <c r="D74" s="134"/>
      <c r="E74" s="134"/>
      <c r="F74" s="134"/>
      <c r="G74" s="140"/>
      <c r="H74" s="134"/>
      <c r="I74" s="134"/>
      <c r="J74" s="134"/>
      <c r="K74" s="134"/>
      <c r="L74" s="140"/>
      <c r="M74" s="134"/>
      <c r="N74" s="134"/>
      <c r="O74" s="134"/>
      <c r="P74" s="134"/>
      <c r="Q74" s="140"/>
    </row>
    <row r="75" spans="1:17" ht="13.5" customHeight="1" x14ac:dyDescent="0.2">
      <c r="A75" s="84"/>
      <c r="B75" s="84"/>
      <c r="C75" s="134"/>
      <c r="D75" s="134"/>
      <c r="E75" s="134"/>
      <c r="F75" s="134"/>
      <c r="G75" s="140"/>
      <c r="H75" s="134"/>
      <c r="I75" s="134"/>
      <c r="J75" s="134"/>
      <c r="K75" s="134"/>
      <c r="L75" s="140"/>
      <c r="M75" s="134"/>
      <c r="N75" s="134"/>
      <c r="O75" s="134"/>
      <c r="P75" s="134"/>
      <c r="Q75" s="140"/>
    </row>
    <row r="76" spans="1:17" ht="13.5" customHeight="1" x14ac:dyDescent="0.2">
      <c r="A76" s="84"/>
      <c r="B76" s="84"/>
      <c r="C76" s="134"/>
      <c r="D76" s="134"/>
      <c r="E76" s="134"/>
      <c r="F76" s="134"/>
      <c r="G76" s="140"/>
      <c r="H76" s="134"/>
      <c r="I76" s="134"/>
      <c r="J76" s="134"/>
      <c r="K76" s="134"/>
      <c r="L76" s="140"/>
      <c r="M76" s="134"/>
      <c r="N76" s="134"/>
      <c r="O76" s="134"/>
      <c r="P76" s="134"/>
      <c r="Q76" s="140"/>
    </row>
    <row r="77" spans="1:17" ht="13.5" customHeight="1" x14ac:dyDescent="0.2">
      <c r="A77" s="84"/>
      <c r="B77" s="84"/>
      <c r="C77" s="134"/>
      <c r="D77" s="134"/>
      <c r="E77" s="134"/>
      <c r="F77" s="134"/>
      <c r="G77" s="140"/>
      <c r="H77" s="134"/>
      <c r="I77" s="134"/>
      <c r="J77" s="134"/>
      <c r="K77" s="134"/>
      <c r="L77" s="140"/>
      <c r="M77" s="134"/>
      <c r="N77" s="134"/>
      <c r="O77" s="134"/>
      <c r="P77" s="134"/>
      <c r="Q77" s="140"/>
    </row>
    <row r="78" spans="1:17" ht="13.5" customHeight="1" x14ac:dyDescent="0.2">
      <c r="A78" s="84"/>
      <c r="B78" s="84"/>
      <c r="C78" s="134"/>
      <c r="D78" s="134"/>
      <c r="E78" s="134"/>
      <c r="F78" s="134"/>
      <c r="G78" s="140"/>
      <c r="H78" s="134"/>
      <c r="I78" s="134"/>
      <c r="J78" s="134"/>
      <c r="K78" s="134"/>
      <c r="L78" s="140"/>
      <c r="M78" s="134"/>
      <c r="N78" s="134"/>
      <c r="O78" s="134"/>
      <c r="P78" s="134"/>
      <c r="Q78" s="140"/>
    </row>
    <row r="79" spans="1:17" ht="13.5" customHeight="1" x14ac:dyDescent="0.2">
      <c r="A79" s="84"/>
      <c r="B79" s="84"/>
      <c r="C79" s="134"/>
      <c r="D79" s="134"/>
      <c r="E79" s="134"/>
      <c r="F79" s="134"/>
      <c r="G79" s="140"/>
      <c r="H79" s="134"/>
      <c r="I79" s="134"/>
      <c r="J79" s="134"/>
      <c r="K79" s="134"/>
      <c r="L79" s="140"/>
      <c r="M79" s="134"/>
      <c r="N79" s="134"/>
      <c r="O79" s="134"/>
      <c r="P79" s="134"/>
      <c r="Q79" s="140"/>
    </row>
    <row r="80" spans="1:17" ht="13.5" customHeight="1" x14ac:dyDescent="0.2">
      <c r="A80" s="84"/>
      <c r="B80" s="84"/>
      <c r="C80" s="134"/>
      <c r="D80" s="134"/>
      <c r="E80" s="134"/>
      <c r="F80" s="134"/>
      <c r="G80" s="140"/>
      <c r="H80" s="134"/>
      <c r="I80" s="134"/>
      <c r="J80" s="134"/>
      <c r="K80" s="134"/>
      <c r="L80" s="140"/>
      <c r="M80" s="134"/>
      <c r="N80" s="134"/>
      <c r="O80" s="134"/>
      <c r="P80" s="134"/>
      <c r="Q80" s="140"/>
    </row>
    <row r="81" spans="1:17" ht="13.5" customHeight="1" x14ac:dyDescent="0.2">
      <c r="A81" s="84"/>
      <c r="B81" s="84"/>
      <c r="C81" s="134"/>
      <c r="D81" s="134"/>
      <c r="E81" s="134"/>
      <c r="F81" s="134"/>
      <c r="G81" s="140"/>
      <c r="H81" s="134"/>
      <c r="I81" s="134"/>
      <c r="J81" s="134"/>
      <c r="K81" s="134"/>
      <c r="L81" s="140"/>
      <c r="M81" s="134"/>
      <c r="N81" s="134"/>
      <c r="O81" s="134"/>
      <c r="P81" s="134"/>
      <c r="Q81" s="140"/>
    </row>
    <row r="82" spans="1:17" ht="13.5" customHeight="1" x14ac:dyDescent="0.2">
      <c r="A82" s="84"/>
      <c r="B82" s="84"/>
      <c r="C82" s="134"/>
      <c r="D82" s="134"/>
      <c r="E82" s="134"/>
      <c r="F82" s="134"/>
      <c r="G82" s="140"/>
      <c r="H82" s="134"/>
      <c r="I82" s="134"/>
      <c r="J82" s="134"/>
      <c r="K82" s="134"/>
      <c r="L82" s="140"/>
      <c r="M82" s="134"/>
      <c r="N82" s="134"/>
      <c r="O82" s="134"/>
      <c r="P82" s="134"/>
      <c r="Q82" s="140"/>
    </row>
    <row r="83" spans="1:17" ht="13.5" customHeight="1" x14ac:dyDescent="0.2">
      <c r="A83" s="84"/>
      <c r="B83" s="84"/>
      <c r="C83" s="134"/>
      <c r="D83" s="134"/>
      <c r="E83" s="134"/>
      <c r="F83" s="134"/>
      <c r="G83" s="140"/>
      <c r="H83" s="134"/>
      <c r="I83" s="134"/>
      <c r="J83" s="134"/>
      <c r="K83" s="134"/>
      <c r="L83" s="140"/>
      <c r="M83" s="134"/>
      <c r="N83" s="134"/>
      <c r="O83" s="134"/>
      <c r="P83" s="134"/>
      <c r="Q83" s="140"/>
    </row>
    <row r="84" spans="1:17" ht="13.5" customHeight="1" x14ac:dyDescent="0.2">
      <c r="A84" s="84"/>
      <c r="B84" s="84"/>
      <c r="C84" s="134"/>
      <c r="D84" s="134"/>
      <c r="E84" s="134"/>
      <c r="F84" s="134"/>
      <c r="G84" s="140"/>
      <c r="H84" s="134"/>
      <c r="I84" s="134"/>
      <c r="J84" s="134"/>
      <c r="K84" s="134"/>
      <c r="L84" s="140"/>
      <c r="M84" s="134"/>
      <c r="N84" s="134"/>
      <c r="O84" s="134"/>
      <c r="P84" s="134"/>
      <c r="Q84" s="140"/>
    </row>
    <row r="85" spans="1:17" ht="13.5" customHeight="1" x14ac:dyDescent="0.2">
      <c r="A85" s="84"/>
      <c r="B85" s="84"/>
      <c r="C85" s="134"/>
      <c r="D85" s="134"/>
      <c r="E85" s="134"/>
      <c r="F85" s="134"/>
      <c r="G85" s="140"/>
      <c r="H85" s="134"/>
      <c r="I85" s="134"/>
      <c r="J85" s="134"/>
      <c r="K85" s="134"/>
      <c r="L85" s="140"/>
      <c r="M85" s="134"/>
      <c r="N85" s="134"/>
      <c r="O85" s="134"/>
      <c r="P85" s="134"/>
      <c r="Q85" s="140"/>
    </row>
    <row r="86" spans="1:17" ht="13.5" customHeight="1" x14ac:dyDescent="0.2">
      <c r="A86" s="84"/>
      <c r="B86" s="84"/>
      <c r="C86" s="134"/>
      <c r="D86" s="134"/>
      <c r="E86" s="134"/>
      <c r="F86" s="134"/>
      <c r="G86" s="140"/>
      <c r="H86" s="134"/>
      <c r="I86" s="134"/>
      <c r="J86" s="134"/>
      <c r="K86" s="134"/>
      <c r="L86" s="140"/>
      <c r="M86" s="134"/>
      <c r="N86" s="134"/>
      <c r="O86" s="134"/>
      <c r="P86" s="134"/>
      <c r="Q86" s="140"/>
    </row>
    <row r="87" spans="1:17" ht="13.5" customHeight="1" x14ac:dyDescent="0.2">
      <c r="A87" s="84"/>
      <c r="B87" s="84"/>
      <c r="C87" s="134"/>
      <c r="D87" s="134"/>
      <c r="E87" s="134"/>
      <c r="F87" s="134"/>
      <c r="G87" s="140"/>
      <c r="H87" s="134"/>
      <c r="I87" s="134"/>
      <c r="J87" s="134"/>
      <c r="K87" s="134"/>
      <c r="L87" s="140"/>
      <c r="M87" s="134"/>
      <c r="N87" s="134"/>
      <c r="O87" s="134"/>
      <c r="P87" s="134"/>
      <c r="Q87" s="140"/>
    </row>
    <row r="88" spans="1:17" ht="13.5" customHeight="1" x14ac:dyDescent="0.2">
      <c r="A88" s="84"/>
      <c r="B88" s="84"/>
      <c r="C88" s="134"/>
      <c r="D88" s="134"/>
      <c r="E88" s="134"/>
      <c r="F88" s="134"/>
      <c r="G88" s="140"/>
      <c r="H88" s="134"/>
      <c r="I88" s="134"/>
      <c r="J88" s="134"/>
      <c r="K88" s="134"/>
      <c r="L88" s="140"/>
      <c r="M88" s="134"/>
      <c r="N88" s="134"/>
      <c r="O88" s="134"/>
      <c r="P88" s="134"/>
      <c r="Q88" s="140"/>
    </row>
    <row r="89" spans="1:17" ht="13.5" customHeight="1" x14ac:dyDescent="0.2">
      <c r="A89" s="84"/>
      <c r="B89" s="84"/>
      <c r="C89" s="134"/>
      <c r="D89" s="134"/>
      <c r="E89" s="134"/>
      <c r="F89" s="134"/>
      <c r="G89" s="140"/>
      <c r="H89" s="134"/>
      <c r="I89" s="134"/>
      <c r="J89" s="134"/>
      <c r="K89" s="134"/>
      <c r="L89" s="140"/>
      <c r="M89" s="134"/>
      <c r="N89" s="134"/>
      <c r="O89" s="134"/>
      <c r="P89" s="134"/>
      <c r="Q89" s="140"/>
    </row>
    <row r="90" spans="1:17" ht="13.5" customHeight="1" x14ac:dyDescent="0.2">
      <c r="A90" s="84"/>
      <c r="B90" s="84"/>
      <c r="C90" s="134"/>
      <c r="D90" s="134"/>
      <c r="E90" s="134"/>
      <c r="F90" s="134"/>
      <c r="G90" s="140"/>
      <c r="H90" s="134"/>
      <c r="I90" s="134"/>
      <c r="J90" s="134"/>
      <c r="K90" s="134"/>
      <c r="L90" s="140"/>
      <c r="M90" s="134"/>
      <c r="N90" s="134"/>
      <c r="O90" s="134"/>
      <c r="P90" s="134"/>
      <c r="Q90" s="140"/>
    </row>
    <row r="91" spans="1:17" ht="13.5" customHeight="1" x14ac:dyDescent="0.2">
      <c r="A91" s="84"/>
      <c r="B91" s="84"/>
      <c r="C91" s="134"/>
      <c r="D91" s="134"/>
      <c r="E91" s="134"/>
      <c r="F91" s="134"/>
      <c r="G91" s="140"/>
      <c r="H91" s="134"/>
      <c r="I91" s="134"/>
      <c r="J91" s="134"/>
      <c r="K91" s="134"/>
      <c r="L91" s="140"/>
      <c r="M91" s="134"/>
      <c r="N91" s="134"/>
      <c r="O91" s="134"/>
      <c r="P91" s="134"/>
      <c r="Q91" s="140"/>
    </row>
    <row r="92" spans="1:17" ht="13.5" customHeight="1" x14ac:dyDescent="0.2">
      <c r="A92" s="84"/>
      <c r="B92" s="84"/>
      <c r="C92" s="134"/>
      <c r="D92" s="134"/>
      <c r="E92" s="134"/>
      <c r="F92" s="134"/>
      <c r="G92" s="140"/>
      <c r="H92" s="134"/>
      <c r="I92" s="134"/>
      <c r="J92" s="134"/>
      <c r="K92" s="134"/>
      <c r="L92" s="140"/>
      <c r="M92" s="134"/>
      <c r="N92" s="134"/>
      <c r="O92" s="134"/>
      <c r="P92" s="134"/>
      <c r="Q92" s="140"/>
    </row>
    <row r="93" spans="1:17" ht="13.5" customHeight="1" x14ac:dyDescent="0.2">
      <c r="A93" s="84"/>
      <c r="B93" s="84"/>
      <c r="C93" s="134"/>
      <c r="D93" s="134"/>
      <c r="E93" s="134"/>
      <c r="F93" s="134"/>
      <c r="G93" s="140"/>
      <c r="H93" s="134"/>
      <c r="I93" s="134"/>
      <c r="J93" s="134"/>
      <c r="K93" s="134"/>
      <c r="L93" s="140"/>
      <c r="M93" s="134"/>
      <c r="N93" s="134"/>
      <c r="O93" s="134"/>
      <c r="P93" s="134"/>
      <c r="Q93" s="140"/>
    </row>
    <row r="94" spans="1:17" ht="13.5" customHeight="1" x14ac:dyDescent="0.2">
      <c r="A94" s="84"/>
      <c r="B94" s="84"/>
      <c r="C94" s="134"/>
      <c r="D94" s="134"/>
      <c r="E94" s="134"/>
      <c r="F94" s="134"/>
      <c r="G94" s="140"/>
      <c r="H94" s="134"/>
      <c r="I94" s="134"/>
      <c r="J94" s="134"/>
      <c r="K94" s="134"/>
      <c r="L94" s="140"/>
      <c r="M94" s="134"/>
      <c r="N94" s="134"/>
      <c r="O94" s="134"/>
      <c r="P94" s="134"/>
      <c r="Q94" s="140"/>
    </row>
    <row r="95" spans="1:17" ht="13.5" customHeight="1" x14ac:dyDescent="0.2">
      <c r="A95" s="84"/>
      <c r="B95" s="84"/>
      <c r="C95" s="134"/>
      <c r="D95" s="134"/>
      <c r="E95" s="134"/>
      <c r="F95" s="134"/>
      <c r="G95" s="140"/>
      <c r="H95" s="134"/>
      <c r="I95" s="134"/>
      <c r="J95" s="134"/>
      <c r="K95" s="134"/>
      <c r="L95" s="140"/>
      <c r="M95" s="134"/>
      <c r="N95" s="134"/>
      <c r="O95" s="134"/>
      <c r="P95" s="134"/>
      <c r="Q95" s="140"/>
    </row>
    <row r="96" spans="1:17" ht="13.5" customHeight="1" x14ac:dyDescent="0.2">
      <c r="A96" s="84"/>
      <c r="B96" s="84"/>
      <c r="C96" s="134"/>
      <c r="D96" s="134"/>
      <c r="E96" s="134"/>
      <c r="F96" s="134"/>
      <c r="G96" s="140"/>
      <c r="H96" s="134"/>
      <c r="I96" s="134"/>
      <c r="J96" s="134"/>
      <c r="K96" s="134"/>
      <c r="L96" s="140"/>
      <c r="M96" s="134"/>
      <c r="N96" s="134"/>
      <c r="O96" s="134"/>
      <c r="P96" s="134"/>
      <c r="Q96" s="140"/>
    </row>
    <row r="97" spans="1:17" ht="13.5" customHeight="1" x14ac:dyDescent="0.2">
      <c r="A97" s="84"/>
      <c r="B97" s="84"/>
      <c r="C97" s="134"/>
      <c r="D97" s="134"/>
      <c r="E97" s="134"/>
      <c r="F97" s="134"/>
      <c r="G97" s="140"/>
      <c r="H97" s="134"/>
      <c r="I97" s="134"/>
      <c r="J97" s="134"/>
      <c r="K97" s="134"/>
      <c r="L97" s="140"/>
      <c r="M97" s="134"/>
      <c r="N97" s="134"/>
      <c r="O97" s="134"/>
      <c r="P97" s="134"/>
      <c r="Q97" s="140"/>
    </row>
    <row r="98" spans="1:17" ht="13.5" customHeight="1" x14ac:dyDescent="0.2">
      <c r="A98" s="84"/>
      <c r="B98" s="84"/>
      <c r="C98" s="134"/>
      <c r="D98" s="134"/>
      <c r="E98" s="134"/>
      <c r="F98" s="134"/>
      <c r="G98" s="140"/>
      <c r="H98" s="134"/>
      <c r="I98" s="134"/>
      <c r="J98" s="134"/>
      <c r="K98" s="134"/>
      <c r="L98" s="140"/>
      <c r="M98" s="134"/>
      <c r="N98" s="134"/>
      <c r="O98" s="134"/>
      <c r="P98" s="134"/>
      <c r="Q98" s="140"/>
    </row>
  </sheetData>
  <mergeCells count="16">
    <mergeCell ref="Q3:Q5"/>
    <mergeCell ref="A1:Q1"/>
    <mergeCell ref="A3:A5"/>
    <mergeCell ref="B3:B5"/>
    <mergeCell ref="J4:K4"/>
    <mergeCell ref="G3:G5"/>
    <mergeCell ref="H4:I4"/>
    <mergeCell ref="E4:F4"/>
    <mergeCell ref="C3:F3"/>
    <mergeCell ref="C4:D4"/>
    <mergeCell ref="O4:P4"/>
    <mergeCell ref="N2:P2"/>
    <mergeCell ref="H3:K3"/>
    <mergeCell ref="M3:P3"/>
    <mergeCell ref="M4:N4"/>
    <mergeCell ref="L3:L5"/>
  </mergeCells>
  <pageMargins left="0.75" right="0.2" top="0.75" bottom="0.75" header="0" footer="0"/>
  <pageSetup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98"/>
  <sheetViews>
    <sheetView view="pageBreakPreview" zoomScale="85" zoomScaleNormal="100" zoomScaleSheetLayoutView="85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K56" sqref="K56"/>
    </sheetView>
  </sheetViews>
  <sheetFormatPr defaultColWidth="14.28515625" defaultRowHeight="15" customHeight="1" x14ac:dyDescent="0.2"/>
  <cols>
    <col min="1" max="1" width="4.42578125" style="409" customWidth="1"/>
    <col min="2" max="2" width="24.5703125" style="409" customWidth="1"/>
    <col min="3" max="3" width="9.5703125" style="409" customWidth="1"/>
    <col min="4" max="5" width="8" style="409" customWidth="1"/>
    <col min="6" max="6" width="8.42578125" style="409" customWidth="1"/>
    <col min="7" max="7" width="8.140625" style="409" customWidth="1"/>
    <col min="8" max="8" width="8" style="409" customWidth="1"/>
    <col min="9" max="11" width="8.140625" style="409" customWidth="1"/>
    <col min="12" max="12" width="9.28515625" style="409" customWidth="1"/>
    <col min="13" max="13" width="8" style="409" customWidth="1"/>
    <col min="14" max="14" width="9" style="409" customWidth="1"/>
    <col min="15" max="15" width="8.5703125" style="409" customWidth="1"/>
    <col min="16" max="17" width="9" style="409" customWidth="1"/>
    <col min="18" max="18" width="9.85546875" style="409" customWidth="1"/>
    <col min="19" max="19" width="10.140625" style="409" customWidth="1"/>
    <col min="20" max="20" width="10.42578125" style="409" customWidth="1"/>
    <col min="21" max="21" width="8" style="409" customWidth="1"/>
    <col min="22" max="16384" width="14.28515625" style="409"/>
  </cols>
  <sheetData>
    <row r="1" spans="1:21" ht="13.5" customHeight="1" x14ac:dyDescent="0.2">
      <c r="A1" s="506" t="s">
        <v>1062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140"/>
    </row>
    <row r="2" spans="1:21" ht="13.5" customHeight="1" x14ac:dyDescent="0.2">
      <c r="A2" s="84"/>
      <c r="B2" s="86" t="s">
        <v>73</v>
      </c>
      <c r="C2" s="134"/>
      <c r="D2" s="134"/>
      <c r="E2" s="134"/>
      <c r="F2" s="134"/>
      <c r="G2" s="140"/>
      <c r="H2" s="134"/>
      <c r="I2" s="134"/>
      <c r="J2" s="134" t="s">
        <v>93</v>
      </c>
      <c r="K2" s="134"/>
      <c r="L2" s="140"/>
      <c r="M2" s="134"/>
      <c r="N2" s="134"/>
      <c r="O2" s="134"/>
      <c r="P2" s="135" t="s">
        <v>135</v>
      </c>
      <c r="Q2" s="135"/>
      <c r="R2" s="135"/>
      <c r="S2" s="135"/>
      <c r="T2" s="135"/>
      <c r="U2" s="140"/>
    </row>
    <row r="3" spans="1:21" ht="15" customHeight="1" x14ac:dyDescent="0.2">
      <c r="A3" s="484" t="s">
        <v>0</v>
      </c>
      <c r="B3" s="484" t="s">
        <v>76</v>
      </c>
      <c r="C3" s="474" t="s">
        <v>136</v>
      </c>
      <c r="D3" s="508"/>
      <c r="E3" s="508"/>
      <c r="F3" s="509"/>
      <c r="G3" s="503" t="s">
        <v>118</v>
      </c>
      <c r="H3" s="474" t="s">
        <v>137</v>
      </c>
      <c r="I3" s="496"/>
      <c r="J3" s="496"/>
      <c r="K3" s="490"/>
      <c r="L3" s="503" t="s">
        <v>118</v>
      </c>
      <c r="M3" s="474" t="s">
        <v>138</v>
      </c>
      <c r="N3" s="496"/>
      <c r="O3" s="496"/>
      <c r="P3" s="490"/>
      <c r="Q3" s="474" t="s">
        <v>139</v>
      </c>
      <c r="R3" s="496"/>
      <c r="S3" s="496"/>
      <c r="T3" s="490"/>
      <c r="U3" s="503" t="s">
        <v>118</v>
      </c>
    </row>
    <row r="4" spans="1:21" ht="15" customHeight="1" x14ac:dyDescent="0.2">
      <c r="A4" s="492"/>
      <c r="B4" s="492"/>
      <c r="C4" s="474" t="s">
        <v>120</v>
      </c>
      <c r="D4" s="490"/>
      <c r="E4" s="474" t="s">
        <v>121</v>
      </c>
      <c r="F4" s="490"/>
      <c r="G4" s="492"/>
      <c r="H4" s="474" t="s">
        <v>120</v>
      </c>
      <c r="I4" s="490"/>
      <c r="J4" s="474" t="s">
        <v>121</v>
      </c>
      <c r="K4" s="490"/>
      <c r="L4" s="492"/>
      <c r="M4" s="474" t="s">
        <v>120</v>
      </c>
      <c r="N4" s="490"/>
      <c r="O4" s="474" t="s">
        <v>121</v>
      </c>
      <c r="P4" s="490"/>
      <c r="Q4" s="474" t="s">
        <v>120</v>
      </c>
      <c r="R4" s="490"/>
      <c r="S4" s="474" t="s">
        <v>121</v>
      </c>
      <c r="T4" s="490"/>
      <c r="U4" s="492"/>
    </row>
    <row r="5" spans="1:21" ht="15" customHeight="1" x14ac:dyDescent="0.2">
      <c r="A5" s="493"/>
      <c r="B5" s="493"/>
      <c r="C5" s="158" t="s">
        <v>122</v>
      </c>
      <c r="D5" s="158" t="s">
        <v>123</v>
      </c>
      <c r="E5" s="158" t="s">
        <v>122</v>
      </c>
      <c r="F5" s="158" t="s">
        <v>123</v>
      </c>
      <c r="G5" s="493"/>
      <c r="H5" s="158" t="s">
        <v>122</v>
      </c>
      <c r="I5" s="158" t="s">
        <v>123</v>
      </c>
      <c r="J5" s="158" t="s">
        <v>122</v>
      </c>
      <c r="K5" s="158" t="s">
        <v>123</v>
      </c>
      <c r="L5" s="493"/>
      <c r="M5" s="158" t="s">
        <v>122</v>
      </c>
      <c r="N5" s="158" t="s">
        <v>123</v>
      </c>
      <c r="O5" s="158" t="s">
        <v>122</v>
      </c>
      <c r="P5" s="158" t="s">
        <v>123</v>
      </c>
      <c r="Q5" s="158" t="s">
        <v>122</v>
      </c>
      <c r="R5" s="158" t="s">
        <v>123</v>
      </c>
      <c r="S5" s="158" t="s">
        <v>122</v>
      </c>
      <c r="T5" s="158" t="s">
        <v>123</v>
      </c>
      <c r="U5" s="493"/>
    </row>
    <row r="6" spans="1:21" ht="12.75" customHeight="1" x14ac:dyDescent="0.2">
      <c r="A6" s="159">
        <v>1</v>
      </c>
      <c r="B6" s="160" t="s">
        <v>6</v>
      </c>
      <c r="C6" s="317">
        <v>14</v>
      </c>
      <c r="D6" s="326">
        <v>144</v>
      </c>
      <c r="E6" s="265">
        <v>2</v>
      </c>
      <c r="F6" s="265">
        <v>50.43</v>
      </c>
      <c r="G6" s="266">
        <f t="shared" ref="G6:G20" si="0">F6*100/D6</f>
        <v>35.020833333333336</v>
      </c>
      <c r="H6" s="317">
        <v>74</v>
      </c>
      <c r="I6" s="326">
        <v>753</v>
      </c>
      <c r="J6" s="265">
        <v>12</v>
      </c>
      <c r="K6" s="265">
        <v>202.6</v>
      </c>
      <c r="L6" s="266">
        <f t="shared" ref="L6:L20" si="1">K6*100/I6</f>
        <v>26.905710491367863</v>
      </c>
      <c r="M6" s="317">
        <v>1174</v>
      </c>
      <c r="N6" s="326">
        <v>735</v>
      </c>
      <c r="O6" s="265">
        <v>1309</v>
      </c>
      <c r="P6" s="265">
        <v>2247.7500000000005</v>
      </c>
      <c r="Q6" s="267">
        <f>'ACP_Agri_9(ii)'!M6+ACP_MSME_10!C6+'ACP_PS_11(i)'!C6+'ACP_PS_11(i)'!H6+'ACP_PS_11(i)'!M6+'ACP_PS_11(ii)'!C6+H6+M6</f>
        <v>183630</v>
      </c>
      <c r="R6" s="267">
        <f>'ACP_Agri_9(ii)'!N6+ACP_MSME_10!D6+'ACP_PS_11(i)'!D6+'ACP_PS_11(i)'!I6+'ACP_PS_11(i)'!N6+'ACP_PS_11(ii)'!D6+I6+N6</f>
        <v>1149935</v>
      </c>
      <c r="S6" s="267">
        <f>'ACP_Agri_9(ii)'!O6+ACP_MSME_10!O6+'ACP_PS_11(i)'!E6+'ACP_PS_11(i)'!J6+'ACP_PS_11(i)'!O6+'ACP_PS_11(ii)'!E6+J6+O6</f>
        <v>121930</v>
      </c>
      <c r="T6" s="267">
        <f>'ACP_Agri_9(ii)'!P6+ACP_MSME_10!P6+'ACP_PS_11(i)'!F6+'ACP_PS_11(i)'!K6+'ACP_PS_11(i)'!P6+'ACP_PS_11(ii)'!F6+K6+P6</f>
        <v>923438.77999999991</v>
      </c>
      <c r="U6" s="266">
        <f t="shared" ref="U6:U55" si="2">T6*100/R6</f>
        <v>80.303563244879044</v>
      </c>
    </row>
    <row r="7" spans="1:21" ht="12.75" customHeight="1" x14ac:dyDescent="0.2">
      <c r="A7" s="159">
        <v>2</v>
      </c>
      <c r="B7" s="160" t="s">
        <v>7</v>
      </c>
      <c r="C7" s="317">
        <v>33</v>
      </c>
      <c r="D7" s="326">
        <v>280</v>
      </c>
      <c r="E7" s="265">
        <v>0</v>
      </c>
      <c r="F7" s="265">
        <v>0</v>
      </c>
      <c r="G7" s="266">
        <f t="shared" si="0"/>
        <v>0</v>
      </c>
      <c r="H7" s="317">
        <v>108</v>
      </c>
      <c r="I7" s="326">
        <v>243</v>
      </c>
      <c r="J7" s="265">
        <v>0</v>
      </c>
      <c r="K7" s="265">
        <v>0</v>
      </c>
      <c r="L7" s="266">
        <f t="shared" si="1"/>
        <v>0</v>
      </c>
      <c r="M7" s="317">
        <v>963</v>
      </c>
      <c r="N7" s="326">
        <v>3942</v>
      </c>
      <c r="O7" s="265">
        <v>47</v>
      </c>
      <c r="P7" s="265">
        <v>415.74999999999994</v>
      </c>
      <c r="Q7" s="267">
        <f>'ACP_Agri_9(ii)'!M7+ACP_MSME_10!C7+'ACP_PS_11(i)'!C7+'ACP_PS_11(i)'!H7+'ACP_PS_11(i)'!M7+'ACP_PS_11(ii)'!C7+H7+M7</f>
        <v>645145</v>
      </c>
      <c r="R7" s="267">
        <f>'ACP_Agri_9(ii)'!N7+ACP_MSME_10!D7+'ACP_PS_11(i)'!D7+'ACP_PS_11(i)'!I7+'ACP_PS_11(i)'!N7+'ACP_PS_11(ii)'!D7+I7+N7</f>
        <v>1957827</v>
      </c>
      <c r="S7" s="267">
        <f>'ACP_Agri_9(ii)'!O7+ACP_MSME_10!O7+'ACP_PS_11(i)'!E7+'ACP_PS_11(i)'!J7+'ACP_PS_11(i)'!O7+'ACP_PS_11(ii)'!E7+J7+O7</f>
        <v>491585</v>
      </c>
      <c r="T7" s="267">
        <f>'ACP_Agri_9(ii)'!P7+ACP_MSME_10!P7+'ACP_PS_11(i)'!F7+'ACP_PS_11(i)'!K7+'ACP_PS_11(i)'!P7+'ACP_PS_11(ii)'!F7+K7+P7</f>
        <v>1508435.65</v>
      </c>
      <c r="U7" s="266">
        <f t="shared" si="2"/>
        <v>77.046421874864322</v>
      </c>
    </row>
    <row r="8" spans="1:21" ht="12.75" customHeight="1" x14ac:dyDescent="0.2">
      <c r="A8" s="159">
        <v>3</v>
      </c>
      <c r="B8" s="160" t="s">
        <v>8</v>
      </c>
      <c r="C8" s="317">
        <v>1</v>
      </c>
      <c r="D8" s="326">
        <v>4</v>
      </c>
      <c r="E8" s="265">
        <v>0</v>
      </c>
      <c r="F8" s="265">
        <v>0</v>
      </c>
      <c r="G8" s="266">
        <f t="shared" si="0"/>
        <v>0</v>
      </c>
      <c r="H8" s="317">
        <v>13</v>
      </c>
      <c r="I8" s="326">
        <v>67</v>
      </c>
      <c r="J8" s="265">
        <v>8</v>
      </c>
      <c r="K8" s="265">
        <v>0</v>
      </c>
      <c r="L8" s="266">
        <f t="shared" si="1"/>
        <v>0</v>
      </c>
      <c r="M8" s="317">
        <v>5009</v>
      </c>
      <c r="N8" s="326">
        <v>6653</v>
      </c>
      <c r="O8" s="265">
        <v>2578</v>
      </c>
      <c r="P8" s="265">
        <v>4462.5300000000007</v>
      </c>
      <c r="Q8" s="267">
        <f>'ACP_Agri_9(ii)'!M8+ACP_MSME_10!C8+'ACP_PS_11(i)'!C8+'ACP_PS_11(i)'!H8+'ACP_PS_11(i)'!M8+'ACP_PS_11(ii)'!C8+H8+M8</f>
        <v>82408</v>
      </c>
      <c r="R8" s="267">
        <f>'ACP_Agri_9(ii)'!N8+ACP_MSME_10!D8+'ACP_PS_11(i)'!D8+'ACP_PS_11(i)'!I8+'ACP_PS_11(i)'!N8+'ACP_PS_11(ii)'!D8+I8+N8</f>
        <v>338813</v>
      </c>
      <c r="S8" s="267">
        <f>'ACP_Agri_9(ii)'!O8+ACP_MSME_10!O8+'ACP_PS_11(i)'!E8+'ACP_PS_11(i)'!J8+'ACP_PS_11(i)'!O8+'ACP_PS_11(ii)'!E8+J8+O8</f>
        <v>121892</v>
      </c>
      <c r="T8" s="267">
        <f>'ACP_Agri_9(ii)'!P8+ACP_MSME_10!P8+'ACP_PS_11(i)'!F8+'ACP_PS_11(i)'!K8+'ACP_PS_11(i)'!P8+'ACP_PS_11(ii)'!F8+K8+P8</f>
        <v>351024.22000000009</v>
      </c>
      <c r="U8" s="266">
        <f t="shared" si="2"/>
        <v>103.60411790574744</v>
      </c>
    </row>
    <row r="9" spans="1:21" ht="12.75" customHeight="1" x14ac:dyDescent="0.2">
      <c r="A9" s="159">
        <v>4</v>
      </c>
      <c r="B9" s="160" t="s">
        <v>9</v>
      </c>
      <c r="C9" s="317">
        <v>7</v>
      </c>
      <c r="D9" s="326">
        <v>20</v>
      </c>
      <c r="E9" s="265">
        <v>0</v>
      </c>
      <c r="F9" s="265">
        <v>0</v>
      </c>
      <c r="G9" s="266">
        <f t="shared" si="0"/>
        <v>0</v>
      </c>
      <c r="H9" s="317">
        <v>178</v>
      </c>
      <c r="I9" s="326">
        <v>861</v>
      </c>
      <c r="J9" s="265">
        <v>859</v>
      </c>
      <c r="K9" s="265">
        <v>1492.92</v>
      </c>
      <c r="L9" s="266">
        <f t="shared" si="1"/>
        <v>173.39372822299651</v>
      </c>
      <c r="M9" s="317">
        <v>1456</v>
      </c>
      <c r="N9" s="326">
        <v>1302</v>
      </c>
      <c r="O9" s="265">
        <v>1</v>
      </c>
      <c r="P9" s="265">
        <v>0.5</v>
      </c>
      <c r="Q9" s="267">
        <f>'ACP_Agri_9(ii)'!M9+ACP_MSME_10!C9+'ACP_PS_11(i)'!C9+'ACP_PS_11(i)'!H9+'ACP_PS_11(i)'!M9+'ACP_PS_11(ii)'!C9+H9+M9</f>
        <v>162973</v>
      </c>
      <c r="R9" s="267">
        <f>'ACP_Agri_9(ii)'!N9+ACP_MSME_10!D9+'ACP_PS_11(i)'!D9+'ACP_PS_11(i)'!I9+'ACP_PS_11(i)'!N9+'ACP_PS_11(ii)'!D9+I9+N9</f>
        <v>714091</v>
      </c>
      <c r="S9" s="267">
        <f>'ACP_Agri_9(ii)'!O9+ACP_MSME_10!O9+'ACP_PS_11(i)'!E9+'ACP_PS_11(i)'!J9+'ACP_PS_11(i)'!O9+'ACP_PS_11(ii)'!E9+J9+O9</f>
        <v>98917</v>
      </c>
      <c r="T9" s="267">
        <f>'ACP_Agri_9(ii)'!P9+ACP_MSME_10!P9+'ACP_PS_11(i)'!F9+'ACP_PS_11(i)'!K9+'ACP_PS_11(i)'!P9+'ACP_PS_11(ii)'!F9+K9+P9</f>
        <v>492309.04999999993</v>
      </c>
      <c r="U9" s="266">
        <f t="shared" si="2"/>
        <v>68.94206060572111</v>
      </c>
    </row>
    <row r="10" spans="1:21" ht="12.75" customHeight="1" x14ac:dyDescent="0.2">
      <c r="A10" s="159">
        <v>5</v>
      </c>
      <c r="B10" s="160" t="s">
        <v>10</v>
      </c>
      <c r="C10" s="317">
        <v>17</v>
      </c>
      <c r="D10" s="326">
        <v>845</v>
      </c>
      <c r="E10" s="265">
        <v>4</v>
      </c>
      <c r="F10" s="265">
        <v>363.43</v>
      </c>
      <c r="G10" s="266">
        <f t="shared" si="0"/>
        <v>43.009467455621305</v>
      </c>
      <c r="H10" s="317">
        <v>24</v>
      </c>
      <c r="I10" s="326">
        <v>69</v>
      </c>
      <c r="J10" s="265">
        <v>0</v>
      </c>
      <c r="K10" s="265">
        <v>0</v>
      </c>
      <c r="L10" s="266">
        <f t="shared" si="1"/>
        <v>0</v>
      </c>
      <c r="M10" s="317">
        <v>3899</v>
      </c>
      <c r="N10" s="326">
        <v>6666</v>
      </c>
      <c r="O10" s="265">
        <v>5</v>
      </c>
      <c r="P10" s="265">
        <v>20.05</v>
      </c>
      <c r="Q10" s="267">
        <f>'ACP_Agri_9(ii)'!M10+ACP_MSME_10!C10+'ACP_PS_11(i)'!C10+'ACP_PS_11(i)'!H10+'ACP_PS_11(i)'!M10+'ACP_PS_11(ii)'!C10+H10+M10</f>
        <v>742107</v>
      </c>
      <c r="R10" s="267">
        <f>'ACP_Agri_9(ii)'!N10+ACP_MSME_10!D10+'ACP_PS_11(i)'!D10+'ACP_PS_11(i)'!I10+'ACP_PS_11(i)'!N10+'ACP_PS_11(ii)'!D10+I10+N10</f>
        <v>1721625</v>
      </c>
      <c r="S10" s="267">
        <f>'ACP_Agri_9(ii)'!O10+ACP_MSME_10!O10+'ACP_PS_11(i)'!E10+'ACP_PS_11(i)'!J10+'ACP_PS_11(i)'!O10+'ACP_PS_11(ii)'!E10+J10+O10</f>
        <v>536656</v>
      </c>
      <c r="T10" s="267">
        <f>'ACP_Agri_9(ii)'!P10+ACP_MSME_10!P10+'ACP_PS_11(i)'!F10+'ACP_PS_11(i)'!K10+'ACP_PS_11(i)'!P10+'ACP_PS_11(ii)'!F10+K10+P10</f>
        <v>1294487.3799999999</v>
      </c>
      <c r="U10" s="266">
        <f t="shared" si="2"/>
        <v>75.189857256951996</v>
      </c>
    </row>
    <row r="11" spans="1:21" ht="12.75" customHeight="1" x14ac:dyDescent="0.2">
      <c r="A11" s="159">
        <v>6</v>
      </c>
      <c r="B11" s="160" t="s">
        <v>11</v>
      </c>
      <c r="C11" s="317">
        <v>1</v>
      </c>
      <c r="D11" s="326">
        <v>10</v>
      </c>
      <c r="E11" s="265">
        <v>0</v>
      </c>
      <c r="F11" s="265">
        <v>0</v>
      </c>
      <c r="G11" s="266">
        <f t="shared" si="0"/>
        <v>0</v>
      </c>
      <c r="H11" s="317">
        <v>12</v>
      </c>
      <c r="I11" s="326">
        <v>32</v>
      </c>
      <c r="J11" s="265">
        <v>376</v>
      </c>
      <c r="K11" s="265">
        <v>679.85999999999967</v>
      </c>
      <c r="L11" s="266">
        <f t="shared" si="1"/>
        <v>2124.5624999999991</v>
      </c>
      <c r="M11" s="317">
        <v>1385</v>
      </c>
      <c r="N11" s="326">
        <v>990</v>
      </c>
      <c r="O11" s="265">
        <v>0</v>
      </c>
      <c r="P11" s="265">
        <v>0</v>
      </c>
      <c r="Q11" s="267">
        <f>'ACP_Agri_9(ii)'!M11+ACP_MSME_10!C11+'ACP_PS_11(i)'!C11+'ACP_PS_11(i)'!H11+'ACP_PS_11(i)'!M11+'ACP_PS_11(ii)'!C11+H11+M11</f>
        <v>149292</v>
      </c>
      <c r="R11" s="267">
        <f>'ACP_Agri_9(ii)'!N11+ACP_MSME_10!D11+'ACP_PS_11(i)'!D11+'ACP_PS_11(i)'!I11+'ACP_PS_11(i)'!N11+'ACP_PS_11(ii)'!D11+I11+N11</f>
        <v>655168</v>
      </c>
      <c r="S11" s="267">
        <f>'ACP_Agri_9(ii)'!O11+ACP_MSME_10!O11+'ACP_PS_11(i)'!E11+'ACP_PS_11(i)'!J11+'ACP_PS_11(i)'!O11+'ACP_PS_11(ii)'!E11+J11+O11</f>
        <v>102291</v>
      </c>
      <c r="T11" s="267">
        <f>'ACP_Agri_9(ii)'!P11+ACP_MSME_10!P11+'ACP_PS_11(i)'!F11+'ACP_PS_11(i)'!K11+'ACP_PS_11(i)'!P11+'ACP_PS_11(ii)'!F11+K11+P11</f>
        <v>506779.45999999973</v>
      </c>
      <c r="U11" s="266">
        <f t="shared" si="2"/>
        <v>77.351070259841705</v>
      </c>
    </row>
    <row r="12" spans="1:21" ht="12.75" customHeight="1" x14ac:dyDescent="0.2">
      <c r="A12" s="159">
        <v>7</v>
      </c>
      <c r="B12" s="160" t="s">
        <v>12</v>
      </c>
      <c r="C12" s="317">
        <v>4</v>
      </c>
      <c r="D12" s="326">
        <v>4</v>
      </c>
      <c r="E12" s="265">
        <v>0</v>
      </c>
      <c r="F12" s="265">
        <v>0</v>
      </c>
      <c r="G12" s="266">
        <f t="shared" si="0"/>
        <v>0</v>
      </c>
      <c r="H12" s="317">
        <v>4</v>
      </c>
      <c r="I12" s="326">
        <v>8</v>
      </c>
      <c r="J12" s="265">
        <v>100</v>
      </c>
      <c r="K12" s="265">
        <v>168.54000000000002</v>
      </c>
      <c r="L12" s="266">
        <f t="shared" si="1"/>
        <v>2106.7500000000005</v>
      </c>
      <c r="M12" s="317">
        <v>158</v>
      </c>
      <c r="N12" s="326">
        <v>175</v>
      </c>
      <c r="O12" s="265">
        <v>52</v>
      </c>
      <c r="P12" s="265">
        <v>1546.06</v>
      </c>
      <c r="Q12" s="267">
        <f>'ACP_Agri_9(ii)'!M12+ACP_MSME_10!C12+'ACP_PS_11(i)'!C12+'ACP_PS_11(i)'!H12+'ACP_PS_11(i)'!M12+'ACP_PS_11(ii)'!C12+H12+M12</f>
        <v>13473</v>
      </c>
      <c r="R12" s="267">
        <f>'ACP_Agri_9(ii)'!N12+ACP_MSME_10!D12+'ACP_PS_11(i)'!D12+'ACP_PS_11(i)'!I12+'ACP_PS_11(i)'!N12+'ACP_PS_11(ii)'!D12+I12+N12</f>
        <v>66273</v>
      </c>
      <c r="S12" s="267">
        <f>'ACP_Agri_9(ii)'!O12+ACP_MSME_10!O12+'ACP_PS_11(i)'!E12+'ACP_PS_11(i)'!J12+'ACP_PS_11(i)'!O12+'ACP_PS_11(ii)'!E12+J12+O12</f>
        <v>10298</v>
      </c>
      <c r="T12" s="267">
        <f>'ACP_Agri_9(ii)'!P12+ACP_MSME_10!P12+'ACP_PS_11(i)'!F12+'ACP_PS_11(i)'!K12+'ACP_PS_11(i)'!P12+'ACP_PS_11(ii)'!F12+K12+P12</f>
        <v>90049.62</v>
      </c>
      <c r="U12" s="266">
        <f t="shared" si="2"/>
        <v>135.87678240007241</v>
      </c>
    </row>
    <row r="13" spans="1:21" ht="12.75" customHeight="1" x14ac:dyDescent="0.2">
      <c r="A13" s="159">
        <v>8</v>
      </c>
      <c r="B13" s="160" t="s">
        <v>967</v>
      </c>
      <c r="C13" s="317">
        <v>0</v>
      </c>
      <c r="D13" s="326">
        <v>0</v>
      </c>
      <c r="E13" s="326">
        <v>3</v>
      </c>
      <c r="F13" s="326">
        <v>7.8000000000000007</v>
      </c>
      <c r="G13" s="266" t="e">
        <f t="shared" si="0"/>
        <v>#DIV/0!</v>
      </c>
      <c r="H13" s="317">
        <v>10</v>
      </c>
      <c r="I13" s="326">
        <v>23</v>
      </c>
      <c r="J13" s="265">
        <v>0</v>
      </c>
      <c r="K13" s="265">
        <v>0</v>
      </c>
      <c r="L13" s="266">
        <f t="shared" si="1"/>
        <v>0</v>
      </c>
      <c r="M13" s="317">
        <v>77</v>
      </c>
      <c r="N13" s="326">
        <v>42</v>
      </c>
      <c r="O13" s="265">
        <v>20</v>
      </c>
      <c r="P13" s="265">
        <v>58.37</v>
      </c>
      <c r="Q13" s="267">
        <f>'ACP_Agri_9(ii)'!M13+ACP_MSME_10!C13+'ACP_PS_11(i)'!C13+'ACP_PS_11(i)'!H13+'ACP_PS_11(i)'!M13+'ACP_PS_11(ii)'!C13+H13+M13</f>
        <v>3692</v>
      </c>
      <c r="R13" s="267">
        <f>'ACP_Agri_9(ii)'!N13+ACP_MSME_10!D13+'ACP_PS_11(i)'!D13+'ACP_PS_11(i)'!I13+'ACP_PS_11(i)'!N13+'ACP_PS_11(ii)'!D13+I13+N13</f>
        <v>20914</v>
      </c>
      <c r="S13" s="267">
        <f>'ACP_Agri_9(ii)'!O13+ACP_MSME_10!O13+'ACP_PS_11(i)'!E13+'ACP_PS_11(i)'!J13+'ACP_PS_11(i)'!O13+'ACP_PS_11(ii)'!E13+J13+O13</f>
        <v>7550</v>
      </c>
      <c r="T13" s="267">
        <f>'ACP_Agri_9(ii)'!P13+ACP_MSME_10!P13+'ACP_PS_11(i)'!F13+'ACP_PS_11(i)'!K13+'ACP_PS_11(i)'!P13+'ACP_PS_11(ii)'!F13+K13+P13</f>
        <v>69455.55</v>
      </c>
      <c r="U13" s="266">
        <f t="shared" si="2"/>
        <v>332.10074591182939</v>
      </c>
    </row>
    <row r="14" spans="1:21" ht="12.75" customHeight="1" x14ac:dyDescent="0.2">
      <c r="A14" s="159">
        <v>9</v>
      </c>
      <c r="B14" s="160" t="s">
        <v>13</v>
      </c>
      <c r="C14" s="317">
        <v>13</v>
      </c>
      <c r="D14" s="326">
        <v>23</v>
      </c>
      <c r="E14" s="265">
        <v>0</v>
      </c>
      <c r="F14" s="265">
        <v>0</v>
      </c>
      <c r="G14" s="266">
        <f t="shared" si="0"/>
        <v>0</v>
      </c>
      <c r="H14" s="317">
        <v>305</v>
      </c>
      <c r="I14" s="326">
        <v>5373</v>
      </c>
      <c r="J14" s="265">
        <v>1613</v>
      </c>
      <c r="K14" s="265">
        <v>2750.8000000000011</v>
      </c>
      <c r="L14" s="266">
        <f t="shared" si="1"/>
        <v>51.196724362553532</v>
      </c>
      <c r="M14" s="317">
        <v>1277</v>
      </c>
      <c r="N14" s="326">
        <v>867</v>
      </c>
      <c r="O14" s="265">
        <v>487</v>
      </c>
      <c r="P14" s="265">
        <v>145.29000000000002</v>
      </c>
      <c r="Q14" s="267">
        <f>'ACP_Agri_9(ii)'!M14+ACP_MSME_10!C14+'ACP_PS_11(i)'!C14+'ACP_PS_11(i)'!H14+'ACP_PS_11(i)'!M14+'ACP_PS_11(ii)'!C14+H14+M14</f>
        <v>163231</v>
      </c>
      <c r="R14" s="267">
        <f>'ACP_Agri_9(ii)'!N14+ACP_MSME_10!D14+'ACP_PS_11(i)'!D14+'ACP_PS_11(i)'!I14+'ACP_PS_11(i)'!N14+'ACP_PS_11(ii)'!D14+I14+N14</f>
        <v>1069954</v>
      </c>
      <c r="S14" s="267">
        <f>'ACP_Agri_9(ii)'!O14+ACP_MSME_10!O14+'ACP_PS_11(i)'!E14+'ACP_PS_11(i)'!J14+'ACP_PS_11(i)'!O14+'ACP_PS_11(ii)'!E14+J14+O14</f>
        <v>98190</v>
      </c>
      <c r="T14" s="267">
        <f>'ACP_Agri_9(ii)'!P14+ACP_MSME_10!P14+'ACP_PS_11(i)'!F14+'ACP_PS_11(i)'!K14+'ACP_PS_11(i)'!P14+'ACP_PS_11(ii)'!F14+K14+P14</f>
        <v>843596.24999999988</v>
      </c>
      <c r="U14" s="266">
        <f t="shared" si="2"/>
        <v>78.84416059008143</v>
      </c>
    </row>
    <row r="15" spans="1:21" ht="12.75" customHeight="1" x14ac:dyDescent="0.2">
      <c r="A15" s="159">
        <v>10</v>
      </c>
      <c r="B15" s="160" t="s">
        <v>14</v>
      </c>
      <c r="C15" s="317">
        <v>126</v>
      </c>
      <c r="D15" s="326">
        <v>4940</v>
      </c>
      <c r="E15" s="265">
        <v>14</v>
      </c>
      <c r="F15" s="265">
        <v>93.529999999999987</v>
      </c>
      <c r="G15" s="266">
        <f t="shared" si="0"/>
        <v>1.8933198380566798</v>
      </c>
      <c r="H15" s="317">
        <v>196</v>
      </c>
      <c r="I15" s="326">
        <v>6036</v>
      </c>
      <c r="J15" s="265">
        <v>23128</v>
      </c>
      <c r="K15" s="265">
        <v>41812.15</v>
      </c>
      <c r="L15" s="266">
        <f t="shared" si="1"/>
        <v>692.71288933068251</v>
      </c>
      <c r="M15" s="317">
        <v>6082</v>
      </c>
      <c r="N15" s="326">
        <v>7747</v>
      </c>
      <c r="O15" s="265">
        <v>0</v>
      </c>
      <c r="P15" s="265">
        <v>0</v>
      </c>
      <c r="Q15" s="267">
        <f>'ACP_Agri_9(ii)'!M15+ACP_MSME_10!C15+'ACP_PS_11(i)'!C15+'ACP_PS_11(i)'!H15+'ACP_PS_11(i)'!M15+'ACP_PS_11(ii)'!C15+H15+M15</f>
        <v>786963</v>
      </c>
      <c r="R15" s="267">
        <f>'ACP_Agri_9(ii)'!N15+ACP_MSME_10!D15+'ACP_PS_11(i)'!D15+'ACP_PS_11(i)'!I15+'ACP_PS_11(i)'!N15+'ACP_PS_11(ii)'!D15+I15+N15</f>
        <v>3514244</v>
      </c>
      <c r="S15" s="267">
        <f>'ACP_Agri_9(ii)'!O15+ACP_MSME_10!O15+'ACP_PS_11(i)'!E15+'ACP_PS_11(i)'!J15+'ACP_PS_11(i)'!O15+'ACP_PS_11(ii)'!E15+J15+O15</f>
        <v>529761</v>
      </c>
      <c r="T15" s="267">
        <f>'ACP_Agri_9(ii)'!P15+ACP_MSME_10!P15+'ACP_PS_11(i)'!F15+'ACP_PS_11(i)'!K15+'ACP_PS_11(i)'!P15+'ACP_PS_11(ii)'!F15+K15+P15</f>
        <v>3113651.04</v>
      </c>
      <c r="U15" s="266">
        <f t="shared" si="2"/>
        <v>88.600878026682267</v>
      </c>
    </row>
    <row r="16" spans="1:21" ht="12.75" customHeight="1" x14ac:dyDescent="0.2">
      <c r="A16" s="159">
        <v>11</v>
      </c>
      <c r="B16" s="160" t="s">
        <v>15</v>
      </c>
      <c r="C16" s="317">
        <v>7</v>
      </c>
      <c r="D16" s="326">
        <v>5119</v>
      </c>
      <c r="E16" s="265">
        <v>1</v>
      </c>
      <c r="F16" s="265">
        <v>3500</v>
      </c>
      <c r="G16" s="266">
        <f t="shared" si="0"/>
        <v>68.372729048642313</v>
      </c>
      <c r="H16" s="317">
        <v>13</v>
      </c>
      <c r="I16" s="326">
        <v>26</v>
      </c>
      <c r="J16" s="265">
        <v>0</v>
      </c>
      <c r="K16" s="265">
        <v>0</v>
      </c>
      <c r="L16" s="266">
        <f t="shared" si="1"/>
        <v>0</v>
      </c>
      <c r="M16" s="317">
        <v>8258</v>
      </c>
      <c r="N16" s="326">
        <v>48064</v>
      </c>
      <c r="O16" s="265">
        <v>6436</v>
      </c>
      <c r="P16" s="265">
        <v>37160.880000000012</v>
      </c>
      <c r="Q16" s="267">
        <f>'ACP_Agri_9(ii)'!M16+ACP_MSME_10!C16+'ACP_PS_11(i)'!C16+'ACP_PS_11(i)'!H16+'ACP_PS_11(i)'!M16+'ACP_PS_11(ii)'!C16+H16+M16</f>
        <v>61260</v>
      </c>
      <c r="R16" s="267">
        <f>'ACP_Agri_9(ii)'!N16+ACP_MSME_10!D16+'ACP_PS_11(i)'!D16+'ACP_PS_11(i)'!I16+'ACP_PS_11(i)'!N16+'ACP_PS_11(ii)'!D16+I16+N16</f>
        <v>343662</v>
      </c>
      <c r="S16" s="267">
        <f>'ACP_Agri_9(ii)'!O16+ACP_MSME_10!O16+'ACP_PS_11(i)'!E16+'ACP_PS_11(i)'!J16+'ACP_PS_11(i)'!O16+'ACP_PS_11(ii)'!E16+J16+O16</f>
        <v>27401</v>
      </c>
      <c r="T16" s="267">
        <f>'ACP_Agri_9(ii)'!P16+ACP_MSME_10!P16+'ACP_PS_11(i)'!F16+'ACP_PS_11(i)'!K16+'ACP_PS_11(i)'!P16+'ACP_PS_11(ii)'!F16+K16+P16</f>
        <v>247126.37000000005</v>
      </c>
      <c r="U16" s="266">
        <f t="shared" si="2"/>
        <v>71.909716523793733</v>
      </c>
    </row>
    <row r="17" spans="1:21" ht="12.75" customHeight="1" x14ac:dyDescent="0.2">
      <c r="A17" s="159">
        <v>12</v>
      </c>
      <c r="B17" s="160" t="s">
        <v>16</v>
      </c>
      <c r="C17" s="317">
        <v>11</v>
      </c>
      <c r="D17" s="326">
        <v>62</v>
      </c>
      <c r="E17" s="265">
        <v>19</v>
      </c>
      <c r="F17" s="265">
        <v>296.77000000000004</v>
      </c>
      <c r="G17" s="266">
        <f t="shared" si="0"/>
        <v>478.66129032258073</v>
      </c>
      <c r="H17" s="317">
        <v>34</v>
      </c>
      <c r="I17" s="326">
        <v>66</v>
      </c>
      <c r="J17" s="265">
        <v>4</v>
      </c>
      <c r="K17" s="265">
        <v>728.07</v>
      </c>
      <c r="L17" s="266">
        <f t="shared" si="1"/>
        <v>1103.1363636363637</v>
      </c>
      <c r="M17" s="317">
        <v>1614</v>
      </c>
      <c r="N17" s="326">
        <v>1568</v>
      </c>
      <c r="O17" s="265">
        <v>8524</v>
      </c>
      <c r="P17" s="265">
        <v>178.54000000000005</v>
      </c>
      <c r="Q17" s="267">
        <f>'ACP_Agri_9(ii)'!M17+ACP_MSME_10!C17+'ACP_PS_11(i)'!C17+'ACP_PS_11(i)'!H17+'ACP_PS_11(i)'!M17+'ACP_PS_11(ii)'!C17+H17+M17</f>
        <v>229821</v>
      </c>
      <c r="R17" s="267">
        <f>'ACP_Agri_9(ii)'!N17+ACP_MSME_10!D17+'ACP_PS_11(i)'!D17+'ACP_PS_11(i)'!I17+'ACP_PS_11(i)'!N17+'ACP_PS_11(ii)'!D17+I17+N17</f>
        <v>1104824</v>
      </c>
      <c r="S17" s="267">
        <f>'ACP_Agri_9(ii)'!O17+ACP_MSME_10!O17+'ACP_PS_11(i)'!E17+'ACP_PS_11(i)'!J17+'ACP_PS_11(i)'!O17+'ACP_PS_11(ii)'!E17+J17+O17</f>
        <v>208396</v>
      </c>
      <c r="T17" s="267">
        <f>'ACP_Agri_9(ii)'!P17+ACP_MSME_10!P17+'ACP_PS_11(i)'!F17+'ACP_PS_11(i)'!K17+'ACP_PS_11(i)'!P17+'ACP_PS_11(ii)'!F17+K17+P17</f>
        <v>1177667.5100000002</v>
      </c>
      <c r="U17" s="266">
        <f t="shared" si="2"/>
        <v>106.59322299298353</v>
      </c>
    </row>
    <row r="18" spans="1:21" s="139" customFormat="1" ht="12.75" customHeight="1" x14ac:dyDescent="0.2">
      <c r="A18" s="158"/>
      <c r="B18" s="163" t="s">
        <v>17</v>
      </c>
      <c r="C18" s="319">
        <f>SUM(C6:C17)</f>
        <v>234</v>
      </c>
      <c r="D18" s="323">
        <f>SUM(D6:D17)</f>
        <v>11451</v>
      </c>
      <c r="E18" s="268">
        <f>SUM(E6:E17)</f>
        <v>43</v>
      </c>
      <c r="F18" s="268">
        <f>SUM(F6:F17)</f>
        <v>4311.96</v>
      </c>
      <c r="G18" s="269">
        <f t="shared" si="0"/>
        <v>37.65575058946817</v>
      </c>
      <c r="H18" s="319">
        <f>SUM(H6:H17)</f>
        <v>971</v>
      </c>
      <c r="I18" s="323">
        <f>SUM(I6:I17)</f>
        <v>13557</v>
      </c>
      <c r="J18" s="268">
        <f>SUM(J6:J17)</f>
        <v>26100</v>
      </c>
      <c r="K18" s="268">
        <f>SUM(K6:K17)</f>
        <v>47834.94</v>
      </c>
      <c r="L18" s="269">
        <f t="shared" si="1"/>
        <v>352.84310688205358</v>
      </c>
      <c r="M18" s="319">
        <f>SUM(M6:M17)</f>
        <v>31352</v>
      </c>
      <c r="N18" s="323">
        <f>SUM(N6:N17)</f>
        <v>78751</v>
      </c>
      <c r="O18" s="268">
        <f>SUM(O6:O17)</f>
        <v>19459</v>
      </c>
      <c r="P18" s="268">
        <f>SUM(P6:P17)</f>
        <v>46235.720000000016</v>
      </c>
      <c r="Q18" s="270">
        <f>'ACP_Agri_9(ii)'!M18+ACP_MSME_10!C18+'ACP_PS_11(i)'!C18+'ACP_PS_11(i)'!H18+'ACP_PS_11(i)'!M18+'ACP_PS_11(ii)'!C18+H18+M18</f>
        <v>3223995</v>
      </c>
      <c r="R18" s="270">
        <f>'ACP_Agri_9(ii)'!N18+ACP_MSME_10!D18+'ACP_PS_11(i)'!D18+'ACP_PS_11(i)'!I18+'ACP_PS_11(i)'!N18+'ACP_PS_11(ii)'!D18+I18+N18</f>
        <v>12657330</v>
      </c>
      <c r="S18" s="270">
        <f>'ACP_Agri_9(ii)'!O18+ACP_MSME_10!O18+'ACP_PS_11(i)'!E18+'ACP_PS_11(i)'!J18+'ACP_PS_11(i)'!O18+'ACP_PS_11(ii)'!E18+J18+O18</f>
        <v>2354867</v>
      </c>
      <c r="T18" s="270">
        <f>'ACP_Agri_9(ii)'!P18+ACP_MSME_10!P18+'ACP_PS_11(i)'!F18+'ACP_PS_11(i)'!K18+'ACP_PS_11(i)'!P18+'ACP_PS_11(ii)'!F18+K18+P18</f>
        <v>10618020.880000001</v>
      </c>
      <c r="U18" s="269">
        <f t="shared" si="2"/>
        <v>83.88831515019362</v>
      </c>
    </row>
    <row r="19" spans="1:21" ht="12.75" customHeight="1" x14ac:dyDescent="0.2">
      <c r="A19" s="159">
        <v>13</v>
      </c>
      <c r="B19" s="116" t="s">
        <v>18</v>
      </c>
      <c r="C19" s="317">
        <v>4</v>
      </c>
      <c r="D19" s="326">
        <v>8</v>
      </c>
      <c r="E19" s="265">
        <v>0</v>
      </c>
      <c r="F19" s="265">
        <v>0</v>
      </c>
      <c r="G19" s="266">
        <f t="shared" si="0"/>
        <v>0</v>
      </c>
      <c r="H19" s="317">
        <v>11</v>
      </c>
      <c r="I19" s="326">
        <v>18</v>
      </c>
      <c r="J19" s="265">
        <v>0</v>
      </c>
      <c r="K19" s="265">
        <v>0</v>
      </c>
      <c r="L19" s="266">
        <f t="shared" si="1"/>
        <v>0</v>
      </c>
      <c r="M19" s="317">
        <v>22627</v>
      </c>
      <c r="N19" s="326">
        <v>9914</v>
      </c>
      <c r="O19" s="265">
        <v>10115</v>
      </c>
      <c r="P19" s="265">
        <v>4769.12</v>
      </c>
      <c r="Q19" s="267">
        <f>'ACP_Agri_9(ii)'!M19+ACP_MSME_10!C19+'ACP_PS_11(i)'!C19+'ACP_PS_11(i)'!H19+'ACP_PS_11(i)'!M19+'ACP_PS_11(ii)'!C19+H19+M19</f>
        <v>142836</v>
      </c>
      <c r="R19" s="267">
        <f>'ACP_Agri_9(ii)'!N19+ACP_MSME_10!D19+'ACP_PS_11(i)'!D19+'ACP_PS_11(i)'!I19+'ACP_PS_11(i)'!N19+'ACP_PS_11(ii)'!D19+I19+N19</f>
        <v>1672573</v>
      </c>
      <c r="S19" s="267">
        <f>'ACP_Agri_9(ii)'!O19+ACP_MSME_10!O19+'ACP_PS_11(i)'!E19+'ACP_PS_11(i)'!J19+'ACP_PS_11(i)'!O19+'ACP_PS_11(ii)'!E19+J19+O19</f>
        <v>90525</v>
      </c>
      <c r="T19" s="267">
        <f>'ACP_Agri_9(ii)'!P19+ACP_MSME_10!P19+'ACP_PS_11(i)'!F19+'ACP_PS_11(i)'!K19+'ACP_PS_11(i)'!P19+'ACP_PS_11(ii)'!F19+K19+P19</f>
        <v>1174470.43</v>
      </c>
      <c r="U19" s="266">
        <f t="shared" si="2"/>
        <v>70.219382352818087</v>
      </c>
    </row>
    <row r="20" spans="1:21" ht="12.75" customHeight="1" x14ac:dyDescent="0.2">
      <c r="A20" s="159">
        <v>14</v>
      </c>
      <c r="B20" s="116" t="s">
        <v>19</v>
      </c>
      <c r="C20" s="317">
        <v>21</v>
      </c>
      <c r="D20" s="326">
        <v>544</v>
      </c>
      <c r="E20" s="265">
        <v>0</v>
      </c>
      <c r="F20" s="265">
        <v>0</v>
      </c>
      <c r="G20" s="266">
        <f t="shared" si="0"/>
        <v>0</v>
      </c>
      <c r="H20" s="317">
        <v>6</v>
      </c>
      <c r="I20" s="326">
        <v>14</v>
      </c>
      <c r="J20" s="265">
        <v>0</v>
      </c>
      <c r="K20" s="265">
        <v>0</v>
      </c>
      <c r="L20" s="266">
        <f t="shared" si="1"/>
        <v>0</v>
      </c>
      <c r="M20" s="317">
        <v>146312</v>
      </c>
      <c r="N20" s="326">
        <v>82080</v>
      </c>
      <c r="O20" s="265">
        <v>24674</v>
      </c>
      <c r="P20" s="265">
        <v>13113.1</v>
      </c>
      <c r="Q20" s="267">
        <f>'ACP_Agri_9(ii)'!M20+ACP_MSME_10!C20+'ACP_PS_11(i)'!C20+'ACP_PS_11(i)'!H20+'ACP_PS_11(i)'!M20+'ACP_PS_11(ii)'!C20+H20+M20</f>
        <v>222873</v>
      </c>
      <c r="R20" s="267">
        <f>'ACP_Agri_9(ii)'!N20+ACP_MSME_10!D20+'ACP_PS_11(i)'!D20+'ACP_PS_11(i)'!I20+'ACP_PS_11(i)'!N20+'ACP_PS_11(ii)'!D20+I20+N20</f>
        <v>252041</v>
      </c>
      <c r="S20" s="267">
        <f>'ACP_Agri_9(ii)'!O20+ACP_MSME_10!O20+'ACP_PS_11(i)'!E20+'ACP_PS_11(i)'!J20+'ACP_PS_11(i)'!O20+'ACP_PS_11(ii)'!E20+J20+O20</f>
        <v>124319</v>
      </c>
      <c r="T20" s="267">
        <f>'ACP_Agri_9(ii)'!P20+ACP_MSME_10!P20+'ACP_PS_11(i)'!F20+'ACP_PS_11(i)'!K20+'ACP_PS_11(i)'!P20+'ACP_PS_11(ii)'!F20+K20+P20</f>
        <v>151494.44203020001</v>
      </c>
      <c r="U20" s="266">
        <f t="shared" si="2"/>
        <v>60.107062751774514</v>
      </c>
    </row>
    <row r="21" spans="1:21" ht="12.75" customHeight="1" x14ac:dyDescent="0.2">
      <c r="A21" s="159">
        <v>15</v>
      </c>
      <c r="B21" s="116" t="s">
        <v>20</v>
      </c>
      <c r="C21" s="317">
        <v>0</v>
      </c>
      <c r="D21" s="326">
        <v>0</v>
      </c>
      <c r="E21" s="265">
        <v>0</v>
      </c>
      <c r="F21" s="265">
        <v>0</v>
      </c>
      <c r="G21" s="266">
        <v>0</v>
      </c>
      <c r="H21" s="317">
        <v>0</v>
      </c>
      <c r="I21" s="326">
        <v>0</v>
      </c>
      <c r="J21" s="265">
        <v>0</v>
      </c>
      <c r="K21" s="265">
        <v>0</v>
      </c>
      <c r="L21" s="266">
        <v>0</v>
      </c>
      <c r="M21" s="317">
        <v>0</v>
      </c>
      <c r="N21" s="326">
        <v>0</v>
      </c>
      <c r="O21" s="265">
        <v>2</v>
      </c>
      <c r="P21" s="265">
        <v>0.55000000000000004</v>
      </c>
      <c r="Q21" s="267">
        <f>'ACP_Agri_9(ii)'!M21+ACP_MSME_10!C21+'ACP_PS_11(i)'!C21+'ACP_PS_11(i)'!H21+'ACP_PS_11(i)'!M21+'ACP_PS_11(ii)'!C21+H21+M21</f>
        <v>2023</v>
      </c>
      <c r="R21" s="267">
        <f>'ACP_Agri_9(ii)'!N21+ACP_MSME_10!D21+'ACP_PS_11(i)'!D21+'ACP_PS_11(i)'!I21+'ACP_PS_11(i)'!N21+'ACP_PS_11(ii)'!D21+I21+N21</f>
        <v>4909</v>
      </c>
      <c r="S21" s="267">
        <f>'ACP_Agri_9(ii)'!O21+ACP_MSME_10!O21+'ACP_PS_11(i)'!E21+'ACP_PS_11(i)'!J21+'ACP_PS_11(i)'!O21+'ACP_PS_11(ii)'!E21+J21+O21</f>
        <v>737</v>
      </c>
      <c r="T21" s="267">
        <f>'ACP_Agri_9(ii)'!P21+ACP_MSME_10!P21+'ACP_PS_11(i)'!F21+'ACP_PS_11(i)'!K21+'ACP_PS_11(i)'!P21+'ACP_PS_11(ii)'!F21+K21+P21</f>
        <v>4414.3500000000004</v>
      </c>
      <c r="U21" s="266">
        <f t="shared" si="2"/>
        <v>89.923609696475879</v>
      </c>
    </row>
    <row r="22" spans="1:21" ht="12.75" customHeight="1" x14ac:dyDescent="0.2">
      <c r="A22" s="159">
        <v>16</v>
      </c>
      <c r="B22" s="116" t="s">
        <v>21</v>
      </c>
      <c r="C22" s="317">
        <v>0</v>
      </c>
      <c r="D22" s="326">
        <v>0</v>
      </c>
      <c r="E22" s="265">
        <v>0</v>
      </c>
      <c r="F22" s="265">
        <v>0</v>
      </c>
      <c r="G22" s="266">
        <v>0</v>
      </c>
      <c r="H22" s="317">
        <v>0</v>
      </c>
      <c r="I22" s="326">
        <v>0</v>
      </c>
      <c r="J22" s="265">
        <v>0</v>
      </c>
      <c r="K22" s="265">
        <v>0</v>
      </c>
      <c r="L22" s="266">
        <v>0</v>
      </c>
      <c r="M22" s="317">
        <v>0</v>
      </c>
      <c r="N22" s="326">
        <v>0</v>
      </c>
      <c r="O22" s="265">
        <v>3</v>
      </c>
      <c r="P22" s="265">
        <v>980.25</v>
      </c>
      <c r="Q22" s="267">
        <f>'ACP_Agri_9(ii)'!M22+ACP_MSME_10!C22+'ACP_PS_11(i)'!C22+'ACP_PS_11(i)'!H22+'ACP_PS_11(i)'!M22+'ACP_PS_11(ii)'!C22+H22+M22</f>
        <v>107</v>
      </c>
      <c r="R22" s="267">
        <f>'ACP_Agri_9(ii)'!N22+ACP_MSME_10!D22+'ACP_PS_11(i)'!D22+'ACP_PS_11(i)'!I22+'ACP_PS_11(i)'!N22+'ACP_PS_11(ii)'!D22+I22+N22</f>
        <v>4272</v>
      </c>
      <c r="S22" s="267">
        <f>'ACP_Agri_9(ii)'!O22+ACP_MSME_10!O22+'ACP_PS_11(i)'!E22+'ACP_PS_11(i)'!J22+'ACP_PS_11(i)'!O22+'ACP_PS_11(ii)'!E22+J22+O22</f>
        <v>122</v>
      </c>
      <c r="T22" s="267">
        <f>'ACP_Agri_9(ii)'!P22+ACP_MSME_10!P22+'ACP_PS_11(i)'!F22+'ACP_PS_11(i)'!K22+'ACP_PS_11(i)'!P22+'ACP_PS_11(ii)'!F22+K22+P22</f>
        <v>6210.88</v>
      </c>
      <c r="U22" s="266">
        <f t="shared" si="2"/>
        <v>145.38576779026218</v>
      </c>
    </row>
    <row r="23" spans="1:21" ht="12.75" customHeight="1" x14ac:dyDescent="0.2">
      <c r="A23" s="159">
        <v>17</v>
      </c>
      <c r="B23" s="116" t="s">
        <v>22</v>
      </c>
      <c r="C23" s="317">
        <v>18</v>
      </c>
      <c r="D23" s="326">
        <v>1096</v>
      </c>
      <c r="E23" s="271">
        <v>6</v>
      </c>
      <c r="F23" s="271">
        <v>1530.33</v>
      </c>
      <c r="G23" s="266">
        <f>F23*100/D23</f>
        <v>139.62864963503651</v>
      </c>
      <c r="H23" s="317">
        <v>4</v>
      </c>
      <c r="I23" s="326">
        <v>10</v>
      </c>
      <c r="J23" s="265">
        <v>0</v>
      </c>
      <c r="K23" s="265">
        <v>0</v>
      </c>
      <c r="L23" s="266">
        <v>0</v>
      </c>
      <c r="M23" s="317">
        <v>2165</v>
      </c>
      <c r="N23" s="326">
        <v>725</v>
      </c>
      <c r="O23" s="265">
        <v>0</v>
      </c>
      <c r="P23" s="265">
        <v>0</v>
      </c>
      <c r="Q23" s="267">
        <f>'ACP_Agri_9(ii)'!M23+ACP_MSME_10!C23+'ACP_PS_11(i)'!C23+'ACP_PS_11(i)'!H23+'ACP_PS_11(i)'!M23+'ACP_PS_11(ii)'!C23+H23+M23</f>
        <v>59862</v>
      </c>
      <c r="R23" s="267">
        <f>'ACP_Agri_9(ii)'!N23+ACP_MSME_10!D23+'ACP_PS_11(i)'!D23+'ACP_PS_11(i)'!I23+'ACP_PS_11(i)'!N23+'ACP_PS_11(ii)'!D23+I23+N23</f>
        <v>142678</v>
      </c>
      <c r="S23" s="267">
        <f>'ACP_Agri_9(ii)'!O23+ACP_MSME_10!O23+'ACP_PS_11(i)'!E23+'ACP_PS_11(i)'!J23+'ACP_PS_11(i)'!O23+'ACP_PS_11(ii)'!E23+J23+O23</f>
        <v>49838</v>
      </c>
      <c r="T23" s="267">
        <f>'ACP_Agri_9(ii)'!P23+ACP_MSME_10!P23+'ACP_PS_11(i)'!F23+'ACP_PS_11(i)'!K23+'ACP_PS_11(i)'!P23+'ACP_PS_11(ii)'!F23+K23+P23</f>
        <v>108243.81999999999</v>
      </c>
      <c r="U23" s="266">
        <f t="shared" si="2"/>
        <v>75.86580972539565</v>
      </c>
    </row>
    <row r="24" spans="1:21" ht="12.75" customHeight="1" x14ac:dyDescent="0.2">
      <c r="A24" s="159">
        <v>18</v>
      </c>
      <c r="B24" s="116" t="s">
        <v>23</v>
      </c>
      <c r="C24" s="317">
        <v>0</v>
      </c>
      <c r="D24" s="326">
        <v>0</v>
      </c>
      <c r="E24" s="265">
        <v>0</v>
      </c>
      <c r="F24" s="265">
        <v>0</v>
      </c>
      <c r="G24" s="266">
        <v>0</v>
      </c>
      <c r="H24" s="317">
        <v>0</v>
      </c>
      <c r="I24" s="326">
        <v>0</v>
      </c>
      <c r="J24" s="265">
        <v>0</v>
      </c>
      <c r="K24" s="265">
        <v>0</v>
      </c>
      <c r="L24" s="266">
        <v>0</v>
      </c>
      <c r="M24" s="317">
        <v>0</v>
      </c>
      <c r="N24" s="326">
        <v>0</v>
      </c>
      <c r="O24" s="265">
        <v>0</v>
      </c>
      <c r="P24" s="265">
        <v>0</v>
      </c>
      <c r="Q24" s="267">
        <f>'ACP_Agri_9(ii)'!M24+ACP_MSME_10!C24+'ACP_PS_11(i)'!C24+'ACP_PS_11(i)'!H24+'ACP_PS_11(i)'!M24+'ACP_PS_11(ii)'!C24+H24+M24</f>
        <v>17</v>
      </c>
      <c r="R24" s="267">
        <f>'ACP_Agri_9(ii)'!N24+ACP_MSME_10!D24+'ACP_PS_11(i)'!D24+'ACP_PS_11(i)'!I24+'ACP_PS_11(i)'!N24+'ACP_PS_11(ii)'!D24+I24+N24</f>
        <v>184</v>
      </c>
      <c r="S24" s="267">
        <f>'ACP_Agri_9(ii)'!O24+ACP_MSME_10!O24+'ACP_PS_11(i)'!E24+'ACP_PS_11(i)'!J24+'ACP_PS_11(i)'!O24+'ACP_PS_11(ii)'!E24+J24+O24</f>
        <v>7</v>
      </c>
      <c r="T24" s="267">
        <f>'ACP_Agri_9(ii)'!P24+ACP_MSME_10!P24+'ACP_PS_11(i)'!F24+'ACP_PS_11(i)'!K24+'ACP_PS_11(i)'!P24+'ACP_PS_11(ii)'!F24+K24+P24</f>
        <v>67.36</v>
      </c>
      <c r="U24" s="266">
        <f t="shared" si="2"/>
        <v>36.608695652173914</v>
      </c>
    </row>
    <row r="25" spans="1:21" ht="12.75" customHeight="1" x14ac:dyDescent="0.2">
      <c r="A25" s="159">
        <v>19</v>
      </c>
      <c r="B25" s="116" t="s">
        <v>24</v>
      </c>
      <c r="C25" s="317">
        <v>0</v>
      </c>
      <c r="D25" s="326">
        <v>0</v>
      </c>
      <c r="E25" s="265">
        <v>0</v>
      </c>
      <c r="F25" s="265">
        <v>0</v>
      </c>
      <c r="G25" s="266">
        <v>0</v>
      </c>
      <c r="H25" s="317">
        <v>2</v>
      </c>
      <c r="I25" s="326">
        <v>4</v>
      </c>
      <c r="J25" s="265">
        <v>0</v>
      </c>
      <c r="K25" s="265">
        <v>0</v>
      </c>
      <c r="L25" s="266">
        <v>0</v>
      </c>
      <c r="M25" s="317">
        <v>75</v>
      </c>
      <c r="N25" s="326">
        <v>40</v>
      </c>
      <c r="O25" s="265">
        <v>0</v>
      </c>
      <c r="P25" s="265">
        <v>0</v>
      </c>
      <c r="Q25" s="267">
        <f>'ACP_Agri_9(ii)'!M25+ACP_MSME_10!C25+'ACP_PS_11(i)'!C25+'ACP_PS_11(i)'!H25+'ACP_PS_11(i)'!M25+'ACP_PS_11(ii)'!C25+H25+M25</f>
        <v>13442</v>
      </c>
      <c r="R25" s="267">
        <f>'ACP_Agri_9(ii)'!N25+ACP_MSME_10!D25+'ACP_PS_11(i)'!D25+'ACP_PS_11(i)'!I25+'ACP_PS_11(i)'!N25+'ACP_PS_11(ii)'!D25+I25+N25</f>
        <v>72305</v>
      </c>
      <c r="S25" s="267">
        <f>'ACP_Agri_9(ii)'!O25+ACP_MSME_10!O25+'ACP_PS_11(i)'!E25+'ACP_PS_11(i)'!J25+'ACP_PS_11(i)'!O25+'ACP_PS_11(ii)'!E25+J25+O25</f>
        <v>6953</v>
      </c>
      <c r="T25" s="267">
        <f>'ACP_Agri_9(ii)'!P25+ACP_MSME_10!P25+'ACP_PS_11(i)'!F25+'ACP_PS_11(i)'!K25+'ACP_PS_11(i)'!P25+'ACP_PS_11(ii)'!F25+K25+P25</f>
        <v>48638.44999999999</v>
      </c>
      <c r="U25" s="266">
        <f t="shared" si="2"/>
        <v>67.26844616554871</v>
      </c>
    </row>
    <row r="26" spans="1:21" ht="12.75" customHeight="1" x14ac:dyDescent="0.2">
      <c r="A26" s="159">
        <v>20</v>
      </c>
      <c r="B26" s="116" t="s">
        <v>25</v>
      </c>
      <c r="C26" s="317">
        <v>15</v>
      </c>
      <c r="D26" s="326">
        <v>111</v>
      </c>
      <c r="E26" s="265">
        <v>2</v>
      </c>
      <c r="F26" s="265">
        <v>387.95</v>
      </c>
      <c r="G26" s="266">
        <f t="shared" ref="G26:G34" si="3">F26*100/D26</f>
        <v>349.5045045045045</v>
      </c>
      <c r="H26" s="317">
        <v>30</v>
      </c>
      <c r="I26" s="326">
        <v>630</v>
      </c>
      <c r="J26" s="265">
        <v>0</v>
      </c>
      <c r="K26" s="265">
        <v>0</v>
      </c>
      <c r="L26" s="266">
        <f t="shared" ref="L26:L34" si="4">K26*100/I26</f>
        <v>0</v>
      </c>
      <c r="M26" s="317">
        <v>12304</v>
      </c>
      <c r="N26" s="326">
        <v>8283</v>
      </c>
      <c r="O26" s="265">
        <v>7715</v>
      </c>
      <c r="P26" s="265">
        <v>3558.6299999999992</v>
      </c>
      <c r="Q26" s="267">
        <f>'ACP_Agri_9(ii)'!M26+ACP_MSME_10!C26+'ACP_PS_11(i)'!C26+'ACP_PS_11(i)'!H26+'ACP_PS_11(i)'!M26+'ACP_PS_11(ii)'!C26+H26+M26</f>
        <v>324737</v>
      </c>
      <c r="R26" s="267">
        <f>'ACP_Agri_9(ii)'!N26+ACP_MSME_10!D26+'ACP_PS_11(i)'!D26+'ACP_PS_11(i)'!I26+'ACP_PS_11(i)'!N26+'ACP_PS_11(ii)'!D26+I26+N26</f>
        <v>3697595</v>
      </c>
      <c r="S26" s="267">
        <f>'ACP_Agri_9(ii)'!O26+ACP_MSME_10!O26+'ACP_PS_11(i)'!E26+'ACP_PS_11(i)'!J26+'ACP_PS_11(i)'!O26+'ACP_PS_11(ii)'!E26+J26+O26</f>
        <v>184695</v>
      </c>
      <c r="T26" s="267">
        <f>'ACP_Agri_9(ii)'!P26+ACP_MSME_10!P26+'ACP_PS_11(i)'!F26+'ACP_PS_11(i)'!K26+'ACP_PS_11(i)'!P26+'ACP_PS_11(ii)'!F26+K26+P26</f>
        <v>3086743.9600000009</v>
      </c>
      <c r="U26" s="266">
        <f t="shared" si="2"/>
        <v>83.479774285718179</v>
      </c>
    </row>
    <row r="27" spans="1:21" ht="13.5" customHeight="1" x14ac:dyDescent="0.2">
      <c r="A27" s="159">
        <v>21</v>
      </c>
      <c r="B27" s="116" t="s">
        <v>26</v>
      </c>
      <c r="C27" s="317">
        <v>5</v>
      </c>
      <c r="D27" s="326">
        <v>6</v>
      </c>
      <c r="E27" s="267">
        <v>0</v>
      </c>
      <c r="F27" s="267">
        <v>0</v>
      </c>
      <c r="G27" s="266">
        <f t="shared" si="3"/>
        <v>0</v>
      </c>
      <c r="H27" s="317">
        <v>18</v>
      </c>
      <c r="I27" s="326">
        <v>914</v>
      </c>
      <c r="J27" s="265">
        <v>1</v>
      </c>
      <c r="K27" s="265">
        <v>6</v>
      </c>
      <c r="L27" s="266">
        <f t="shared" si="4"/>
        <v>0.65645514223194745</v>
      </c>
      <c r="M27" s="317">
        <v>4052</v>
      </c>
      <c r="N27" s="326">
        <v>3042</v>
      </c>
      <c r="O27" s="267">
        <v>2106</v>
      </c>
      <c r="P27" s="267">
        <v>215.11</v>
      </c>
      <c r="Q27" s="267">
        <f>'ACP_Agri_9(ii)'!M27+ACP_MSME_10!C27+'ACP_PS_11(i)'!C27+'ACP_PS_11(i)'!H27+'ACP_PS_11(i)'!M27+'ACP_PS_11(ii)'!C27+H27+M27</f>
        <v>206132</v>
      </c>
      <c r="R27" s="267">
        <f>'ACP_Agri_9(ii)'!N27+ACP_MSME_10!D27+'ACP_PS_11(i)'!D27+'ACP_PS_11(i)'!I27+'ACP_PS_11(i)'!N27+'ACP_PS_11(ii)'!D27+I27+N27</f>
        <v>2751577</v>
      </c>
      <c r="S27" s="267">
        <f>'ACP_Agri_9(ii)'!O27+ACP_MSME_10!O27+'ACP_PS_11(i)'!E27+'ACP_PS_11(i)'!J27+'ACP_PS_11(i)'!O27+'ACP_PS_11(ii)'!E27+J27+O27</f>
        <v>125388</v>
      </c>
      <c r="T27" s="267">
        <f>'ACP_Agri_9(ii)'!P27+ACP_MSME_10!P27+'ACP_PS_11(i)'!F27+'ACP_PS_11(i)'!K27+'ACP_PS_11(i)'!P27+'ACP_PS_11(ii)'!F27+K27+P27</f>
        <v>2061944.5000000002</v>
      </c>
      <c r="U27" s="266">
        <f t="shared" si="2"/>
        <v>74.936827135857015</v>
      </c>
    </row>
    <row r="28" spans="1:21" ht="12.75" customHeight="1" x14ac:dyDescent="0.2">
      <c r="A28" s="159">
        <v>22</v>
      </c>
      <c r="B28" s="116" t="s">
        <v>27</v>
      </c>
      <c r="C28" s="317">
        <v>52</v>
      </c>
      <c r="D28" s="326">
        <v>502</v>
      </c>
      <c r="E28" s="265">
        <v>22</v>
      </c>
      <c r="F28" s="265">
        <v>136.08999999999997</v>
      </c>
      <c r="G28" s="266">
        <f t="shared" si="3"/>
        <v>27.109561752988043</v>
      </c>
      <c r="H28" s="317">
        <v>10</v>
      </c>
      <c r="I28" s="326">
        <v>26</v>
      </c>
      <c r="J28" s="265">
        <v>12</v>
      </c>
      <c r="K28" s="265">
        <v>19.599999999999998</v>
      </c>
      <c r="L28" s="266">
        <f t="shared" si="4"/>
        <v>75.384615384615373</v>
      </c>
      <c r="M28" s="317">
        <v>681</v>
      </c>
      <c r="N28" s="326">
        <v>292</v>
      </c>
      <c r="O28" s="265">
        <v>0</v>
      </c>
      <c r="P28" s="265">
        <v>0</v>
      </c>
      <c r="Q28" s="267">
        <f>'ACP_Agri_9(ii)'!M28+ACP_MSME_10!C28+'ACP_PS_11(i)'!C28+'ACP_PS_11(i)'!H28+'ACP_PS_11(i)'!M28+'ACP_PS_11(ii)'!C28+H28+M28</f>
        <v>44560</v>
      </c>
      <c r="R28" s="267">
        <f>'ACP_Agri_9(ii)'!N28+ACP_MSME_10!D28+'ACP_PS_11(i)'!D28+'ACP_PS_11(i)'!I28+'ACP_PS_11(i)'!N28+'ACP_PS_11(ii)'!D28+I28+N28</f>
        <v>175948</v>
      </c>
      <c r="S28" s="267">
        <f>'ACP_Agri_9(ii)'!O28+ACP_MSME_10!O28+'ACP_PS_11(i)'!E28+'ACP_PS_11(i)'!J28+'ACP_PS_11(i)'!O28+'ACP_PS_11(ii)'!E28+J28+O28</f>
        <v>26331</v>
      </c>
      <c r="T28" s="267">
        <f>'ACP_Agri_9(ii)'!P28+ACP_MSME_10!P28+'ACP_PS_11(i)'!F28+'ACP_PS_11(i)'!K28+'ACP_PS_11(i)'!P28+'ACP_PS_11(ii)'!F28+K28+P28</f>
        <v>145656.5</v>
      </c>
      <c r="U28" s="266">
        <f t="shared" si="2"/>
        <v>82.783833860004094</v>
      </c>
    </row>
    <row r="29" spans="1:21" ht="12.75" customHeight="1" x14ac:dyDescent="0.2">
      <c r="A29" s="159">
        <v>23</v>
      </c>
      <c r="B29" s="116" t="s">
        <v>28</v>
      </c>
      <c r="C29" s="317">
        <v>429</v>
      </c>
      <c r="D29" s="326">
        <v>230</v>
      </c>
      <c r="E29" s="265">
        <v>0</v>
      </c>
      <c r="F29" s="265">
        <v>0</v>
      </c>
      <c r="G29" s="266">
        <f t="shared" si="3"/>
        <v>0</v>
      </c>
      <c r="H29" s="317">
        <v>15</v>
      </c>
      <c r="I29" s="326">
        <v>590</v>
      </c>
      <c r="J29" s="265">
        <v>0</v>
      </c>
      <c r="K29" s="265">
        <v>0</v>
      </c>
      <c r="L29" s="266">
        <f t="shared" si="4"/>
        <v>0</v>
      </c>
      <c r="M29" s="317">
        <v>93</v>
      </c>
      <c r="N29" s="326">
        <v>77</v>
      </c>
      <c r="O29" s="265">
        <v>0</v>
      </c>
      <c r="P29" s="265">
        <v>0</v>
      </c>
      <c r="Q29" s="267">
        <f>'ACP_Agri_9(ii)'!M29+ACP_MSME_10!C29+'ACP_PS_11(i)'!C29+'ACP_PS_11(i)'!H29+'ACP_PS_11(i)'!M29+'ACP_PS_11(ii)'!C29+H29+M29</f>
        <v>95225</v>
      </c>
      <c r="R29" s="267">
        <f>'ACP_Agri_9(ii)'!N29+ACP_MSME_10!D29+'ACP_PS_11(i)'!D29+'ACP_PS_11(i)'!I29+'ACP_PS_11(i)'!N29+'ACP_PS_11(ii)'!D29+I29+N29</f>
        <v>371687</v>
      </c>
      <c r="S29" s="267">
        <f>'ACP_Agri_9(ii)'!O29+ACP_MSME_10!O29+'ACP_PS_11(i)'!E29+'ACP_PS_11(i)'!J29+'ACP_PS_11(i)'!O29+'ACP_PS_11(ii)'!E29+J29+O29</f>
        <v>58478</v>
      </c>
      <c r="T29" s="267">
        <f>'ACP_Agri_9(ii)'!P29+ACP_MSME_10!P29+'ACP_PS_11(i)'!F29+'ACP_PS_11(i)'!K29+'ACP_PS_11(i)'!P29+'ACP_PS_11(ii)'!F29+K29+P29</f>
        <v>277324.36999999994</v>
      </c>
      <c r="U29" s="266">
        <f t="shared" si="2"/>
        <v>74.612340490789279</v>
      </c>
    </row>
    <row r="30" spans="1:21" ht="12.75" customHeight="1" x14ac:dyDescent="0.2">
      <c r="A30" s="159">
        <v>24</v>
      </c>
      <c r="B30" s="116" t="s">
        <v>29</v>
      </c>
      <c r="C30" s="317">
        <v>7</v>
      </c>
      <c r="D30" s="326">
        <v>4</v>
      </c>
      <c r="E30" s="265">
        <v>12</v>
      </c>
      <c r="F30" s="265">
        <v>5.5</v>
      </c>
      <c r="G30" s="266">
        <f t="shared" si="3"/>
        <v>137.5</v>
      </c>
      <c r="H30" s="317">
        <v>2</v>
      </c>
      <c r="I30" s="326">
        <v>4</v>
      </c>
      <c r="J30" s="265">
        <v>0</v>
      </c>
      <c r="K30" s="265">
        <v>0</v>
      </c>
      <c r="L30" s="266">
        <f t="shared" si="4"/>
        <v>0</v>
      </c>
      <c r="M30" s="317">
        <v>6737</v>
      </c>
      <c r="N30" s="326">
        <v>3190</v>
      </c>
      <c r="O30" s="265">
        <v>2772</v>
      </c>
      <c r="P30" s="265">
        <v>1186.1200000000001</v>
      </c>
      <c r="Q30" s="267">
        <f>'ACP_Agri_9(ii)'!M30+ACP_MSME_10!C30+'ACP_PS_11(i)'!C30+'ACP_PS_11(i)'!H30+'ACP_PS_11(i)'!M30+'ACP_PS_11(ii)'!C30+H30+M30</f>
        <v>440237</v>
      </c>
      <c r="R30" s="267">
        <f>'ACP_Agri_9(ii)'!N30+ACP_MSME_10!D30+'ACP_PS_11(i)'!D30+'ACP_PS_11(i)'!I30+'ACP_PS_11(i)'!N30+'ACP_PS_11(ii)'!D30+I30+N30</f>
        <v>771191</v>
      </c>
      <c r="S30" s="267">
        <f>'ACP_Agri_9(ii)'!O30+ACP_MSME_10!O30+'ACP_PS_11(i)'!E30+'ACP_PS_11(i)'!J30+'ACP_PS_11(i)'!O30+'ACP_PS_11(ii)'!E30+J30+O30</f>
        <v>178353</v>
      </c>
      <c r="T30" s="267">
        <f>'ACP_Agri_9(ii)'!P30+ACP_MSME_10!P30+'ACP_PS_11(i)'!F30+'ACP_PS_11(i)'!K30+'ACP_PS_11(i)'!P30+'ACP_PS_11(ii)'!F30+K30+P30</f>
        <v>448614.70000000007</v>
      </c>
      <c r="U30" s="266">
        <f t="shared" si="2"/>
        <v>58.171672127916437</v>
      </c>
    </row>
    <row r="31" spans="1:21" ht="12.75" customHeight="1" x14ac:dyDescent="0.2">
      <c r="A31" s="159">
        <v>25</v>
      </c>
      <c r="B31" s="116" t="s">
        <v>30</v>
      </c>
      <c r="C31" s="317">
        <v>0</v>
      </c>
      <c r="D31" s="326">
        <v>0</v>
      </c>
      <c r="E31" s="265">
        <v>0</v>
      </c>
      <c r="F31" s="265">
        <v>0</v>
      </c>
      <c r="G31" s="266">
        <v>0</v>
      </c>
      <c r="H31" s="317">
        <v>0</v>
      </c>
      <c r="I31" s="326">
        <v>0</v>
      </c>
      <c r="J31" s="265">
        <v>0</v>
      </c>
      <c r="K31" s="265">
        <v>0</v>
      </c>
      <c r="L31" s="266">
        <v>0</v>
      </c>
      <c r="M31" s="317">
        <v>9</v>
      </c>
      <c r="N31" s="326">
        <v>51</v>
      </c>
      <c r="O31" s="265">
        <v>36</v>
      </c>
      <c r="P31" s="265">
        <v>121.47</v>
      </c>
      <c r="Q31" s="267">
        <f>'ACP_Agri_9(ii)'!M31+ACP_MSME_10!C31+'ACP_PS_11(i)'!C31+'ACP_PS_11(i)'!H31+'ACP_PS_11(i)'!M31+'ACP_PS_11(ii)'!C31+H31+M31</f>
        <v>116</v>
      </c>
      <c r="R31" s="267">
        <f>'ACP_Agri_9(ii)'!N31+ACP_MSME_10!D31+'ACP_PS_11(i)'!D31+'ACP_PS_11(i)'!I31+'ACP_PS_11(i)'!N31+'ACP_PS_11(ii)'!D31+I31+N31</f>
        <v>1089</v>
      </c>
      <c r="S31" s="267">
        <f>'ACP_Agri_9(ii)'!O31+ACP_MSME_10!O31+'ACP_PS_11(i)'!E31+'ACP_PS_11(i)'!J31+'ACP_PS_11(i)'!O31+'ACP_PS_11(ii)'!E31+J31+O31</f>
        <v>85</v>
      </c>
      <c r="T31" s="267">
        <f>'ACP_Agri_9(ii)'!P31+ACP_MSME_10!P31+'ACP_PS_11(i)'!F31+'ACP_PS_11(i)'!K31+'ACP_PS_11(i)'!P31+'ACP_PS_11(ii)'!F31+K31+P31</f>
        <v>1285.5700000000002</v>
      </c>
      <c r="U31" s="266">
        <f t="shared" si="2"/>
        <v>118.05050505050507</v>
      </c>
    </row>
    <row r="32" spans="1:21" ht="12.75" customHeight="1" x14ac:dyDescent="0.2">
      <c r="A32" s="159">
        <v>26</v>
      </c>
      <c r="B32" s="116" t="s">
        <v>31</v>
      </c>
      <c r="C32" s="317">
        <v>0</v>
      </c>
      <c r="D32" s="326">
        <v>0</v>
      </c>
      <c r="E32" s="265">
        <v>0</v>
      </c>
      <c r="F32" s="265">
        <v>0</v>
      </c>
      <c r="G32" s="266">
        <v>0</v>
      </c>
      <c r="H32" s="317">
        <v>2</v>
      </c>
      <c r="I32" s="326">
        <v>6</v>
      </c>
      <c r="J32" s="265">
        <v>0</v>
      </c>
      <c r="K32" s="265">
        <v>0</v>
      </c>
      <c r="L32" s="266">
        <v>0</v>
      </c>
      <c r="M32" s="317">
        <v>1</v>
      </c>
      <c r="N32" s="326">
        <v>1</v>
      </c>
      <c r="O32" s="265">
        <v>3</v>
      </c>
      <c r="P32" s="265">
        <v>0.7</v>
      </c>
      <c r="Q32" s="267">
        <f>'ACP_Agri_9(ii)'!M32+ACP_MSME_10!C32+'ACP_PS_11(i)'!C32+'ACP_PS_11(i)'!H32+'ACP_PS_11(i)'!M32+'ACP_PS_11(ii)'!C32+H32+M32</f>
        <v>381</v>
      </c>
      <c r="R32" s="267">
        <f>'ACP_Agri_9(ii)'!N32+ACP_MSME_10!D32+'ACP_PS_11(i)'!D32+'ACP_PS_11(i)'!I32+'ACP_PS_11(i)'!N32+'ACP_PS_11(ii)'!D32+I32+N32</f>
        <v>10398</v>
      </c>
      <c r="S32" s="267">
        <f>'ACP_Agri_9(ii)'!O32+ACP_MSME_10!O32+'ACP_PS_11(i)'!E32+'ACP_PS_11(i)'!J32+'ACP_PS_11(i)'!O32+'ACP_PS_11(ii)'!E32+J32+O32</f>
        <v>451</v>
      </c>
      <c r="T32" s="267">
        <f>'ACP_Agri_9(ii)'!P32+ACP_MSME_10!P32+'ACP_PS_11(i)'!F32+'ACP_PS_11(i)'!K32+'ACP_PS_11(i)'!P32+'ACP_PS_11(ii)'!F32+K32+P32</f>
        <v>8241.06</v>
      </c>
      <c r="U32" s="266">
        <f t="shared" si="2"/>
        <v>79.256203115983837</v>
      </c>
    </row>
    <row r="33" spans="1:21" ht="12.75" customHeight="1" x14ac:dyDescent="0.2">
      <c r="A33" s="159">
        <v>27</v>
      </c>
      <c r="B33" s="116" t="s">
        <v>32</v>
      </c>
      <c r="C33" s="317">
        <v>0</v>
      </c>
      <c r="D33" s="326">
        <v>0</v>
      </c>
      <c r="E33" s="265">
        <v>0</v>
      </c>
      <c r="F33" s="265">
        <v>0</v>
      </c>
      <c r="G33" s="266">
        <v>0</v>
      </c>
      <c r="H33" s="317">
        <v>0</v>
      </c>
      <c r="I33" s="326">
        <v>0</v>
      </c>
      <c r="J33" s="265">
        <v>0</v>
      </c>
      <c r="K33" s="265">
        <v>0</v>
      </c>
      <c r="L33" s="266">
        <v>0</v>
      </c>
      <c r="M33" s="317">
        <v>0</v>
      </c>
      <c r="N33" s="326">
        <v>0</v>
      </c>
      <c r="O33" s="265">
        <v>3</v>
      </c>
      <c r="P33" s="265">
        <v>1</v>
      </c>
      <c r="Q33" s="267">
        <f>'ACP_Agri_9(ii)'!M33+ACP_MSME_10!C33+'ACP_PS_11(i)'!C33+'ACP_PS_11(i)'!H33+'ACP_PS_11(i)'!M33+'ACP_PS_11(ii)'!C33+H33+M33</f>
        <v>83</v>
      </c>
      <c r="R33" s="267">
        <f>'ACP_Agri_9(ii)'!N33+ACP_MSME_10!D33+'ACP_PS_11(i)'!D33+'ACP_PS_11(i)'!I33+'ACP_PS_11(i)'!N33+'ACP_PS_11(ii)'!D33+I33+N33</f>
        <v>4135</v>
      </c>
      <c r="S33" s="267">
        <f>'ACP_Agri_9(ii)'!O33+ACP_MSME_10!O33+'ACP_PS_11(i)'!E33+'ACP_PS_11(i)'!J33+'ACP_PS_11(i)'!O33+'ACP_PS_11(ii)'!E33+J33+O33</f>
        <v>248</v>
      </c>
      <c r="T33" s="267">
        <f>'ACP_Agri_9(ii)'!P33+ACP_MSME_10!P33+'ACP_PS_11(i)'!F33+'ACP_PS_11(i)'!K33+'ACP_PS_11(i)'!P33+'ACP_PS_11(ii)'!F33+K33+P33</f>
        <v>6801.6799999999994</v>
      </c>
      <c r="U33" s="266">
        <f t="shared" si="2"/>
        <v>164.49044740024181</v>
      </c>
    </row>
    <row r="34" spans="1:21" ht="12.75" customHeight="1" x14ac:dyDescent="0.2">
      <c r="A34" s="159">
        <v>28</v>
      </c>
      <c r="B34" s="116" t="s">
        <v>33</v>
      </c>
      <c r="C34" s="317">
        <v>0</v>
      </c>
      <c r="D34" s="326">
        <v>0</v>
      </c>
      <c r="E34" s="265">
        <v>0</v>
      </c>
      <c r="F34" s="265">
        <v>0</v>
      </c>
      <c r="G34" s="266" t="e">
        <f t="shared" si="3"/>
        <v>#DIV/0!</v>
      </c>
      <c r="H34" s="317">
        <v>2</v>
      </c>
      <c r="I34" s="326">
        <v>4</v>
      </c>
      <c r="J34" s="265">
        <v>0</v>
      </c>
      <c r="K34" s="265">
        <v>0</v>
      </c>
      <c r="L34" s="266">
        <f t="shared" si="4"/>
        <v>0</v>
      </c>
      <c r="M34" s="317">
        <v>14646</v>
      </c>
      <c r="N34" s="326">
        <v>5926</v>
      </c>
      <c r="O34" s="265">
        <v>1130</v>
      </c>
      <c r="P34" s="265">
        <v>537.30000000000007</v>
      </c>
      <c r="Q34" s="267">
        <f>'ACP_Agri_9(ii)'!M34+ACP_MSME_10!C34+'ACP_PS_11(i)'!C34+'ACP_PS_11(i)'!H34+'ACP_PS_11(i)'!M34+'ACP_PS_11(ii)'!C34+H34+M34</f>
        <v>145995</v>
      </c>
      <c r="R34" s="267">
        <f>'ACP_Agri_9(ii)'!N34+ACP_MSME_10!D34+'ACP_PS_11(i)'!D34+'ACP_PS_11(i)'!I34+'ACP_PS_11(i)'!N34+'ACP_PS_11(ii)'!D34+I34+N34</f>
        <v>827012</v>
      </c>
      <c r="S34" s="267">
        <f>'ACP_Agri_9(ii)'!O34+ACP_MSME_10!O34+'ACP_PS_11(i)'!E34+'ACP_PS_11(i)'!J34+'ACP_PS_11(i)'!O34+'ACP_PS_11(ii)'!E34+J34+O34</f>
        <v>85386</v>
      </c>
      <c r="T34" s="267">
        <f>'ACP_Agri_9(ii)'!P34+ACP_MSME_10!P34+'ACP_PS_11(i)'!F34+'ACP_PS_11(i)'!K34+'ACP_PS_11(i)'!P34+'ACP_PS_11(ii)'!F34+K34+P34</f>
        <v>741129.14</v>
      </c>
      <c r="U34" s="266">
        <f t="shared" si="2"/>
        <v>89.615282486832115</v>
      </c>
    </row>
    <row r="35" spans="1:21" ht="12.75" customHeight="1" x14ac:dyDescent="0.2">
      <c r="A35" s="159">
        <v>29</v>
      </c>
      <c r="B35" s="116" t="s">
        <v>34</v>
      </c>
      <c r="C35" s="317">
        <v>0</v>
      </c>
      <c r="D35" s="326">
        <v>0</v>
      </c>
      <c r="E35" s="265">
        <v>0</v>
      </c>
      <c r="F35" s="265">
        <v>0</v>
      </c>
      <c r="G35" s="266">
        <v>0</v>
      </c>
      <c r="H35" s="317">
        <v>0</v>
      </c>
      <c r="I35" s="326">
        <v>0</v>
      </c>
      <c r="J35" s="265">
        <v>0</v>
      </c>
      <c r="K35" s="265">
        <v>0</v>
      </c>
      <c r="L35" s="266">
        <v>0</v>
      </c>
      <c r="M35" s="317">
        <v>295</v>
      </c>
      <c r="N35" s="326">
        <v>138</v>
      </c>
      <c r="O35" s="265">
        <v>110</v>
      </c>
      <c r="P35" s="265">
        <v>47.05</v>
      </c>
      <c r="Q35" s="267">
        <v>8514</v>
      </c>
      <c r="R35" s="267">
        <v>6565</v>
      </c>
      <c r="S35" s="267">
        <v>1282</v>
      </c>
      <c r="T35" s="267">
        <v>6314.8499999999995</v>
      </c>
      <c r="U35" s="266">
        <f t="shared" si="2"/>
        <v>96.189642041127186</v>
      </c>
    </row>
    <row r="36" spans="1:21" ht="12.75" customHeight="1" x14ac:dyDescent="0.2">
      <c r="A36" s="159">
        <v>30</v>
      </c>
      <c r="B36" s="116" t="s">
        <v>35</v>
      </c>
      <c r="C36" s="317">
        <v>0</v>
      </c>
      <c r="D36" s="326">
        <v>0</v>
      </c>
      <c r="E36" s="265">
        <v>0</v>
      </c>
      <c r="F36" s="265">
        <v>0</v>
      </c>
      <c r="G36" s="266">
        <v>0</v>
      </c>
      <c r="H36" s="317">
        <v>0</v>
      </c>
      <c r="I36" s="326">
        <v>0</v>
      </c>
      <c r="J36" s="265">
        <v>0</v>
      </c>
      <c r="K36" s="265">
        <v>0</v>
      </c>
      <c r="L36" s="266">
        <v>0</v>
      </c>
      <c r="M36" s="317">
        <v>1812</v>
      </c>
      <c r="N36" s="326">
        <v>576</v>
      </c>
      <c r="O36" s="265">
        <v>1063</v>
      </c>
      <c r="P36" s="265">
        <v>583.38</v>
      </c>
      <c r="Q36" s="267">
        <f>'ACP_Agri_9(ii)'!M36+ACP_MSME_10!C36+'ACP_PS_11(i)'!C36+'ACP_PS_11(i)'!H36+'ACP_PS_11(i)'!M36+'ACP_PS_11(ii)'!C36+H36+M36</f>
        <v>61854</v>
      </c>
      <c r="R36" s="267">
        <f>'ACP_Agri_9(ii)'!N36+ACP_MSME_10!D36+'ACP_PS_11(i)'!D36+'ACP_PS_11(i)'!I36+'ACP_PS_11(i)'!N36+'ACP_PS_11(ii)'!D36+I36+N36</f>
        <v>83084</v>
      </c>
      <c r="S36" s="267">
        <f>'ACP_Agri_9(ii)'!O36+ACP_MSME_10!O36+'ACP_PS_11(i)'!E36+'ACP_PS_11(i)'!J36+'ACP_PS_11(i)'!O36+'ACP_PS_11(ii)'!E36+J36+O36</f>
        <v>55545</v>
      </c>
      <c r="T36" s="267">
        <f>'ACP_Agri_9(ii)'!P36+ACP_MSME_10!P36+'ACP_PS_11(i)'!F36+'ACP_PS_11(i)'!K36+'ACP_PS_11(i)'!P36+'ACP_PS_11(ii)'!F36+K36+P36</f>
        <v>77189.8</v>
      </c>
      <c r="U36" s="266">
        <f t="shared" si="2"/>
        <v>92.90573395599634</v>
      </c>
    </row>
    <row r="37" spans="1:21" ht="12.75" customHeight="1" x14ac:dyDescent="0.2">
      <c r="A37" s="159">
        <v>31</v>
      </c>
      <c r="B37" s="116" t="s">
        <v>36</v>
      </c>
      <c r="C37" s="317">
        <v>0</v>
      </c>
      <c r="D37" s="326">
        <v>0</v>
      </c>
      <c r="E37" s="265">
        <v>0</v>
      </c>
      <c r="F37" s="265">
        <v>0</v>
      </c>
      <c r="G37" s="266">
        <v>0</v>
      </c>
      <c r="H37" s="317">
        <v>0</v>
      </c>
      <c r="I37" s="326">
        <v>0</v>
      </c>
      <c r="J37" s="265">
        <v>0</v>
      </c>
      <c r="K37" s="265">
        <v>0</v>
      </c>
      <c r="L37" s="266">
        <v>0</v>
      </c>
      <c r="M37" s="317">
        <v>4</v>
      </c>
      <c r="N37" s="326">
        <v>90</v>
      </c>
      <c r="O37" s="265">
        <v>6</v>
      </c>
      <c r="P37" s="265">
        <v>222.89999999999998</v>
      </c>
      <c r="Q37" s="267">
        <f>'ACP_Agri_9(ii)'!M37+ACP_MSME_10!C37+'ACP_PS_11(i)'!C37+'ACP_PS_11(i)'!H37+'ACP_PS_11(i)'!M37+'ACP_PS_11(ii)'!C37+H37+M37</f>
        <v>1197</v>
      </c>
      <c r="R37" s="267">
        <f>'ACP_Agri_9(ii)'!N37+ACP_MSME_10!D37+'ACP_PS_11(i)'!D37+'ACP_PS_11(i)'!I37+'ACP_PS_11(i)'!N37+'ACP_PS_11(ii)'!D37+I37+N37</f>
        <v>7698</v>
      </c>
      <c r="S37" s="267">
        <f>'ACP_Agri_9(ii)'!O37+ACP_MSME_10!O37+'ACP_PS_11(i)'!E37+'ACP_PS_11(i)'!J37+'ACP_PS_11(i)'!O37+'ACP_PS_11(ii)'!E37+J37+O37</f>
        <v>581</v>
      </c>
      <c r="T37" s="267">
        <f>'ACP_Agri_9(ii)'!P37+ACP_MSME_10!P37+'ACP_PS_11(i)'!F37+'ACP_PS_11(i)'!K37+'ACP_PS_11(i)'!P37+'ACP_PS_11(ii)'!F37+K37+P37</f>
        <v>3264.97</v>
      </c>
      <c r="U37" s="266">
        <f t="shared" si="2"/>
        <v>42.41322421408158</v>
      </c>
    </row>
    <row r="38" spans="1:21" ht="12.75" customHeight="1" x14ac:dyDescent="0.2">
      <c r="A38" s="159">
        <v>32</v>
      </c>
      <c r="B38" s="116" t="s">
        <v>38</v>
      </c>
      <c r="C38" s="317">
        <v>0</v>
      </c>
      <c r="D38" s="326">
        <v>0</v>
      </c>
      <c r="E38" s="265">
        <v>0</v>
      </c>
      <c r="F38" s="265">
        <v>0</v>
      </c>
      <c r="G38" s="266">
        <v>0</v>
      </c>
      <c r="H38" s="317">
        <v>0</v>
      </c>
      <c r="I38" s="326">
        <v>0</v>
      </c>
      <c r="J38" s="265">
        <v>0</v>
      </c>
      <c r="K38" s="265">
        <v>0</v>
      </c>
      <c r="L38" s="266">
        <v>0</v>
      </c>
      <c r="M38" s="317">
        <v>0</v>
      </c>
      <c r="N38" s="326">
        <v>0</v>
      </c>
      <c r="O38" s="265">
        <v>0</v>
      </c>
      <c r="P38" s="265">
        <v>0</v>
      </c>
      <c r="Q38" s="267">
        <f>'ACP_Agri_9(ii)'!M38+ACP_MSME_10!C38+'ACP_PS_11(i)'!C38+'ACP_PS_11(i)'!H38+'ACP_PS_11(i)'!M38+'ACP_PS_11(ii)'!C38+H38+M38</f>
        <v>974</v>
      </c>
      <c r="R38" s="267">
        <f>'ACP_Agri_9(ii)'!N38+ACP_MSME_10!D38+'ACP_PS_11(i)'!D38+'ACP_PS_11(i)'!I38+'ACP_PS_11(i)'!N38+'ACP_PS_11(ii)'!D38+I38+N38</f>
        <v>3906</v>
      </c>
      <c r="S38" s="267">
        <f>'ACP_Agri_9(ii)'!O38+ACP_MSME_10!O38+'ACP_PS_11(i)'!E38+'ACP_PS_11(i)'!J38+'ACP_PS_11(i)'!O38+'ACP_PS_11(ii)'!E38+J38+O38</f>
        <v>683</v>
      </c>
      <c r="T38" s="267">
        <f>'ACP_Agri_9(ii)'!P38+ACP_MSME_10!P38+'ACP_PS_11(i)'!F38+'ACP_PS_11(i)'!K38+'ACP_PS_11(i)'!P38+'ACP_PS_11(ii)'!F38+K38+P38</f>
        <v>2829.6400000000003</v>
      </c>
      <c r="U38" s="266">
        <f t="shared" si="2"/>
        <v>72.443420378904264</v>
      </c>
    </row>
    <row r="39" spans="1:21" ht="12.75" customHeight="1" x14ac:dyDescent="0.2">
      <c r="A39" s="159">
        <v>33</v>
      </c>
      <c r="B39" s="116" t="s">
        <v>39</v>
      </c>
      <c r="C39" s="317">
        <v>0</v>
      </c>
      <c r="D39" s="326">
        <v>0</v>
      </c>
      <c r="E39" s="265">
        <v>0</v>
      </c>
      <c r="F39" s="265">
        <v>0</v>
      </c>
      <c r="G39" s="266">
        <v>0</v>
      </c>
      <c r="H39" s="317">
        <v>2</v>
      </c>
      <c r="I39" s="326">
        <v>4</v>
      </c>
      <c r="J39" s="265">
        <v>0</v>
      </c>
      <c r="K39" s="265">
        <v>0</v>
      </c>
      <c r="L39" s="266">
        <v>0</v>
      </c>
      <c r="M39" s="317">
        <v>584</v>
      </c>
      <c r="N39" s="326">
        <v>1930</v>
      </c>
      <c r="O39" s="265">
        <v>14</v>
      </c>
      <c r="P39" s="265">
        <v>25.979999999999997</v>
      </c>
      <c r="Q39" s="267">
        <f>'ACP_Agri_9(ii)'!M39+ACP_MSME_10!C39+'ACP_PS_11(i)'!C39+'ACP_PS_11(i)'!H39+'ACP_PS_11(i)'!M39+'ACP_PS_11(ii)'!C39+H39+M39</f>
        <v>66489</v>
      </c>
      <c r="R39" s="267">
        <f>'ACP_Agri_9(ii)'!N39+ACP_MSME_10!D39+'ACP_PS_11(i)'!D39+'ACP_PS_11(i)'!I39+'ACP_PS_11(i)'!N39+'ACP_PS_11(ii)'!D39+I39+N39</f>
        <v>483805</v>
      </c>
      <c r="S39" s="267">
        <f>'ACP_Agri_9(ii)'!O39+ACP_MSME_10!O39+'ACP_PS_11(i)'!E39+'ACP_PS_11(i)'!J39+'ACP_PS_11(i)'!O39+'ACP_PS_11(ii)'!E39+J39+O39</f>
        <v>38552</v>
      </c>
      <c r="T39" s="267">
        <f>'ACP_Agri_9(ii)'!P39+ACP_MSME_10!P39+'ACP_PS_11(i)'!F39+'ACP_PS_11(i)'!K39+'ACP_PS_11(i)'!P39+'ACP_PS_11(ii)'!F39+K39+P39</f>
        <v>382685.01000000007</v>
      </c>
      <c r="U39" s="266">
        <f t="shared" si="2"/>
        <v>79.099019232955442</v>
      </c>
    </row>
    <row r="40" spans="1:21" s="139" customFormat="1" ht="12.75" customHeight="1" x14ac:dyDescent="0.2">
      <c r="A40" s="158"/>
      <c r="B40" s="163" t="s">
        <v>103</v>
      </c>
      <c r="C40" s="319">
        <f>SUM(C19:C39)</f>
        <v>551</v>
      </c>
      <c r="D40" s="323">
        <f>SUM(D19:D39)</f>
        <v>2501</v>
      </c>
      <c r="E40" s="268">
        <f>SUM(E19:E39)</f>
        <v>42</v>
      </c>
      <c r="F40" s="268">
        <f>SUM(F19:F39)</f>
        <v>2059.87</v>
      </c>
      <c r="G40" s="269">
        <f t="shared" ref="G40:G47" si="5">F40*100/D40</f>
        <v>82.361855257896835</v>
      </c>
      <c r="H40" s="319">
        <f>SUM(H19:H39)</f>
        <v>104</v>
      </c>
      <c r="I40" s="323">
        <f>SUM(I19:I39)</f>
        <v>2224</v>
      </c>
      <c r="J40" s="268">
        <f>SUM(J19:J39)</f>
        <v>13</v>
      </c>
      <c r="K40" s="268">
        <f>SUM(K19:K39)</f>
        <v>25.599999999999998</v>
      </c>
      <c r="L40" s="269">
        <f t="shared" ref="L40:L47" si="6">K40*100/I40</f>
        <v>1.1510791366906474</v>
      </c>
      <c r="M40" s="319">
        <f>SUM(M19:M39)</f>
        <v>212397</v>
      </c>
      <c r="N40" s="323">
        <f>SUM(N19:N39)</f>
        <v>116355</v>
      </c>
      <c r="O40" s="268">
        <f>SUM(O19:O39)</f>
        <v>49752</v>
      </c>
      <c r="P40" s="268">
        <f>SUM(P19:P39)</f>
        <v>25362.660000000003</v>
      </c>
      <c r="Q40" s="270">
        <f>'ACP_Agri_9(ii)'!M40+ACP_MSME_10!C40+'ACP_PS_11(i)'!C40+'ACP_PS_11(i)'!H40+'ACP_PS_11(i)'!M40+'ACP_PS_11(ii)'!C40+H40+M40</f>
        <v>1837654</v>
      </c>
      <c r="R40" s="270">
        <f>'ACP_Agri_9(ii)'!N40+ACP_MSME_10!D40+'ACP_PS_11(i)'!D40+'ACP_PS_11(i)'!I40+'ACP_PS_11(i)'!N40+'ACP_PS_11(ii)'!D40+I40+N40</f>
        <v>11344652</v>
      </c>
      <c r="S40" s="270">
        <f>'ACP_Agri_9(ii)'!O40+ACP_MSME_10!O40+'ACP_PS_11(i)'!E40+'ACP_PS_11(i)'!J40+'ACP_PS_11(i)'!O40+'ACP_PS_11(ii)'!E40+J40+O40</f>
        <v>1043629</v>
      </c>
      <c r="T40" s="270">
        <f>'ACP_Agri_9(ii)'!P40+ACP_MSME_10!P40+'ACP_PS_11(i)'!F40+'ACP_PS_11(i)'!K40+'ACP_PS_11(i)'!P40+'ACP_PS_11(ii)'!F40+K40+P40</f>
        <v>8769143.4720301982</v>
      </c>
      <c r="U40" s="269">
        <f t="shared" si="2"/>
        <v>77.297597775852438</v>
      </c>
    </row>
    <row r="41" spans="1:21" s="139" customFormat="1" ht="12.75" customHeight="1" x14ac:dyDescent="0.2">
      <c r="A41" s="158"/>
      <c r="B41" s="163" t="s">
        <v>41</v>
      </c>
      <c r="C41" s="320">
        <f>C40+C18</f>
        <v>785</v>
      </c>
      <c r="D41" s="324">
        <f>D40+D18</f>
        <v>13952</v>
      </c>
      <c r="E41" s="268">
        <f>E40+E18</f>
        <v>85</v>
      </c>
      <c r="F41" s="268">
        <f>F40+F18</f>
        <v>6371.83</v>
      </c>
      <c r="G41" s="269">
        <f t="shared" si="5"/>
        <v>45.669653096330272</v>
      </c>
      <c r="H41" s="320">
        <f>H40+H18</f>
        <v>1075</v>
      </c>
      <c r="I41" s="324">
        <f>I40+I18</f>
        <v>15781</v>
      </c>
      <c r="J41" s="268">
        <f>J40+J18</f>
        <v>26113</v>
      </c>
      <c r="K41" s="268">
        <f>K40+K18</f>
        <v>47860.54</v>
      </c>
      <c r="L41" s="269">
        <f t="shared" si="6"/>
        <v>303.27951333882515</v>
      </c>
      <c r="M41" s="320">
        <f>M40+M18</f>
        <v>243749</v>
      </c>
      <c r="N41" s="324">
        <f>N40+N18</f>
        <v>195106</v>
      </c>
      <c r="O41" s="268">
        <f>O40+O18</f>
        <v>69211</v>
      </c>
      <c r="P41" s="268">
        <f>P40+P18</f>
        <v>71598.380000000019</v>
      </c>
      <c r="Q41" s="270">
        <f>'ACP_Agri_9(ii)'!M41+ACP_MSME_10!C41+'ACP_PS_11(i)'!C41+'ACP_PS_11(i)'!H41+'ACP_PS_11(i)'!M41+'ACP_PS_11(ii)'!C41+H41+M41</f>
        <v>5061649</v>
      </c>
      <c r="R41" s="270">
        <f>'ACP_Agri_9(ii)'!N41+ACP_MSME_10!D41+'ACP_PS_11(i)'!D41+'ACP_PS_11(i)'!I41+'ACP_PS_11(i)'!N41+'ACP_PS_11(ii)'!D41+I41+N41</f>
        <v>24001982</v>
      </c>
      <c r="S41" s="270">
        <f>'ACP_Agri_9(ii)'!O41+ACP_MSME_10!O41+'ACP_PS_11(i)'!E41+'ACP_PS_11(i)'!J41+'ACP_PS_11(i)'!O41+'ACP_PS_11(ii)'!E41+J41+O41</f>
        <v>3398496</v>
      </c>
      <c r="T41" s="270">
        <f>'ACP_Agri_9(ii)'!P41+ACP_MSME_10!P41+'ACP_PS_11(i)'!F41+'ACP_PS_11(i)'!K41+'ACP_PS_11(i)'!P41+'ACP_PS_11(ii)'!F41+K41+P41</f>
        <v>19387164.352030195</v>
      </c>
      <c r="U41" s="269">
        <f t="shared" si="2"/>
        <v>80.773180948265846</v>
      </c>
    </row>
    <row r="42" spans="1:21" ht="12.75" customHeight="1" x14ac:dyDescent="0.2">
      <c r="A42" s="159">
        <v>34</v>
      </c>
      <c r="B42" s="160" t="s">
        <v>43</v>
      </c>
      <c r="C42" s="317">
        <v>11</v>
      </c>
      <c r="D42" s="326">
        <v>217</v>
      </c>
      <c r="E42" s="265">
        <v>9</v>
      </c>
      <c r="F42" s="265">
        <v>647.51</v>
      </c>
      <c r="G42" s="266">
        <f t="shared" si="5"/>
        <v>298.39170506912444</v>
      </c>
      <c r="H42" s="317">
        <v>139</v>
      </c>
      <c r="I42" s="326">
        <v>337</v>
      </c>
      <c r="J42" s="265">
        <v>370</v>
      </c>
      <c r="K42" s="265">
        <v>749.85999999999979</v>
      </c>
      <c r="L42" s="266">
        <f t="shared" si="6"/>
        <v>222.51038575667653</v>
      </c>
      <c r="M42" s="317">
        <v>80704</v>
      </c>
      <c r="N42" s="326">
        <v>132088</v>
      </c>
      <c r="O42" s="265">
        <v>61411</v>
      </c>
      <c r="P42" s="265">
        <v>97705.379999999976</v>
      </c>
      <c r="Q42" s="267">
        <f>'ACP_Agri_9(ii)'!M42+ACP_MSME_10!C42+'ACP_PS_11(i)'!C42+'ACP_PS_11(i)'!H42+'ACP_PS_11(i)'!M42+'ACP_PS_11(ii)'!C42+H42+M42</f>
        <v>814587</v>
      </c>
      <c r="R42" s="267">
        <f>'ACP_Agri_9(ii)'!N42+ACP_MSME_10!D42+'ACP_PS_11(i)'!D42+'ACP_PS_11(i)'!I42+'ACP_PS_11(i)'!N42+'ACP_PS_11(ii)'!D42+I42+N42</f>
        <v>1392850</v>
      </c>
      <c r="S42" s="267">
        <f>'ACP_Agri_9(ii)'!O42+ACP_MSME_10!O42+'ACP_PS_11(i)'!E42+'ACP_PS_11(i)'!J42+'ACP_PS_11(i)'!O42+'ACP_PS_11(ii)'!E42+J42+O42</f>
        <v>642443</v>
      </c>
      <c r="T42" s="267">
        <f>'ACP_Agri_9(ii)'!P42+ACP_MSME_10!P42+'ACP_PS_11(i)'!F42+'ACP_PS_11(i)'!K42+'ACP_PS_11(i)'!P42+'ACP_PS_11(ii)'!F42+K42+P42</f>
        <v>1035471.8000000004</v>
      </c>
      <c r="U42" s="266">
        <f t="shared" si="2"/>
        <v>74.341946368955774</v>
      </c>
    </row>
    <row r="43" spans="1:21" s="139" customFormat="1" ht="12.75" customHeight="1" x14ac:dyDescent="0.2">
      <c r="A43" s="158"/>
      <c r="B43" s="163" t="s">
        <v>44</v>
      </c>
      <c r="C43" s="319">
        <f>SUM(C42:C42)</f>
        <v>11</v>
      </c>
      <c r="D43" s="323">
        <f>SUM(D42:D42)</f>
        <v>217</v>
      </c>
      <c r="E43" s="268">
        <f>SUM(E42:E42)</f>
        <v>9</v>
      </c>
      <c r="F43" s="268">
        <f>SUM(F42:F42)</f>
        <v>647.51</v>
      </c>
      <c r="G43" s="269">
        <f t="shared" si="5"/>
        <v>298.39170506912444</v>
      </c>
      <c r="H43" s="319">
        <f>SUM(H42:H42)</f>
        <v>139</v>
      </c>
      <c r="I43" s="323">
        <f>SUM(I42:I42)</f>
        <v>337</v>
      </c>
      <c r="J43" s="268">
        <f>SUM(J42:J42)</f>
        <v>370</v>
      </c>
      <c r="K43" s="268">
        <f>SUM(K42:K42)</f>
        <v>749.85999999999979</v>
      </c>
      <c r="L43" s="269">
        <f t="shared" si="6"/>
        <v>222.51038575667653</v>
      </c>
      <c r="M43" s="319">
        <f>SUM(M42:M42)</f>
        <v>80704</v>
      </c>
      <c r="N43" s="323">
        <f>SUM(N42:N42)</f>
        <v>132088</v>
      </c>
      <c r="O43" s="268">
        <f>SUM(O42:O42)</f>
        <v>61411</v>
      </c>
      <c r="P43" s="268">
        <f>SUM(P42:P42)</f>
        <v>97705.379999999976</v>
      </c>
      <c r="Q43" s="270">
        <f>'ACP_Agri_9(ii)'!M43+ACP_MSME_10!C43+'ACP_PS_11(i)'!C43+'ACP_PS_11(i)'!H43+'ACP_PS_11(i)'!M43+'ACP_PS_11(ii)'!C43+H43+M43</f>
        <v>814587</v>
      </c>
      <c r="R43" s="270">
        <f>'ACP_Agri_9(ii)'!N43+ACP_MSME_10!D43+'ACP_PS_11(i)'!D43+'ACP_PS_11(i)'!I43+'ACP_PS_11(i)'!N43+'ACP_PS_11(ii)'!D43+I43+N43</f>
        <v>1392850</v>
      </c>
      <c r="S43" s="270">
        <f>'ACP_Agri_9(ii)'!O43+ACP_MSME_10!O43+'ACP_PS_11(i)'!E43+'ACP_PS_11(i)'!J43+'ACP_PS_11(i)'!O43+'ACP_PS_11(ii)'!E43+J43+O43</f>
        <v>642443</v>
      </c>
      <c r="T43" s="270">
        <f>'ACP_Agri_9(ii)'!P43+ACP_MSME_10!P43+'ACP_PS_11(i)'!F43+'ACP_PS_11(i)'!K43+'ACP_PS_11(i)'!P43+'ACP_PS_11(ii)'!F43+K43+P43</f>
        <v>1035471.8000000004</v>
      </c>
      <c r="U43" s="269">
        <f t="shared" si="2"/>
        <v>74.341946368955774</v>
      </c>
    </row>
    <row r="44" spans="1:21" ht="12.75" customHeight="1" x14ac:dyDescent="0.2">
      <c r="A44" s="159">
        <v>35</v>
      </c>
      <c r="B44" s="160" t="s">
        <v>45</v>
      </c>
      <c r="C44" s="319">
        <v>0</v>
      </c>
      <c r="D44" s="323">
        <v>0</v>
      </c>
      <c r="E44" s="265">
        <v>0</v>
      </c>
      <c r="F44" s="265">
        <v>0</v>
      </c>
      <c r="G44" s="266" t="e">
        <f t="shared" si="5"/>
        <v>#DIV/0!</v>
      </c>
      <c r="H44" s="319">
        <v>8</v>
      </c>
      <c r="I44" s="323">
        <v>34</v>
      </c>
      <c r="J44" s="265">
        <v>9</v>
      </c>
      <c r="K44" s="265">
        <v>18.75</v>
      </c>
      <c r="L44" s="266">
        <f t="shared" si="6"/>
        <v>55.147058823529413</v>
      </c>
      <c r="M44" s="319">
        <v>8664</v>
      </c>
      <c r="N44" s="323">
        <v>38923</v>
      </c>
      <c r="O44" s="265">
        <v>1655</v>
      </c>
      <c r="P44" s="265">
        <v>241171.84000000005</v>
      </c>
      <c r="Q44" s="267">
        <f>'ACP_Agri_9(ii)'!M44+ACP_MSME_10!C44+'ACP_PS_11(i)'!C44+'ACP_PS_11(i)'!H44+'ACP_PS_11(i)'!M44+'ACP_PS_11(ii)'!C44+H44+M44</f>
        <v>3707661</v>
      </c>
      <c r="R44" s="267">
        <f>'ACP_Agri_9(ii)'!N44+ACP_MSME_10!D44+'ACP_PS_11(i)'!D44+'ACP_PS_11(i)'!I44+'ACP_PS_11(i)'!N44+'ACP_PS_11(ii)'!D44+I44+N44</f>
        <v>3129371</v>
      </c>
      <c r="S44" s="267">
        <f>'ACP_Agri_9(ii)'!O44+ACP_MSME_10!O44+'ACP_PS_11(i)'!E44+'ACP_PS_11(i)'!J44+'ACP_PS_11(i)'!O44+'ACP_PS_11(ii)'!E44+J44+O44</f>
        <v>2190792</v>
      </c>
      <c r="T44" s="267">
        <f>'ACP_Agri_9(ii)'!P44+ACP_MSME_10!P44+'ACP_PS_11(i)'!F44+'ACP_PS_11(i)'!K44+'ACP_PS_11(i)'!P44+'ACP_PS_11(ii)'!F44+K44+P44</f>
        <v>2059923.4000000004</v>
      </c>
      <c r="U44" s="266">
        <f t="shared" si="2"/>
        <v>65.825477388267487</v>
      </c>
    </row>
    <row r="45" spans="1:21" s="139" customFormat="1" ht="12.75" customHeight="1" x14ac:dyDescent="0.2">
      <c r="A45" s="158"/>
      <c r="B45" s="163" t="s">
        <v>46</v>
      </c>
      <c r="C45" s="319">
        <f>C44</f>
        <v>0</v>
      </c>
      <c r="D45" s="323">
        <f>D44</f>
        <v>0</v>
      </c>
      <c r="E45" s="268">
        <f>E44</f>
        <v>0</v>
      </c>
      <c r="F45" s="268">
        <f>F44</f>
        <v>0</v>
      </c>
      <c r="G45" s="269" t="e">
        <f t="shared" si="5"/>
        <v>#DIV/0!</v>
      </c>
      <c r="H45" s="319">
        <f>H44</f>
        <v>8</v>
      </c>
      <c r="I45" s="323">
        <f>I44</f>
        <v>34</v>
      </c>
      <c r="J45" s="268">
        <f>J44</f>
        <v>9</v>
      </c>
      <c r="K45" s="268">
        <f>K44</f>
        <v>18.75</v>
      </c>
      <c r="L45" s="269">
        <f t="shared" si="6"/>
        <v>55.147058823529413</v>
      </c>
      <c r="M45" s="319">
        <f>M44</f>
        <v>8664</v>
      </c>
      <c r="N45" s="323">
        <f>N44</f>
        <v>38923</v>
      </c>
      <c r="O45" s="268">
        <f>O44</f>
        <v>1655</v>
      </c>
      <c r="P45" s="268">
        <f>P44</f>
        <v>241171.84000000005</v>
      </c>
      <c r="Q45" s="270">
        <f>'ACP_Agri_9(ii)'!M45+ACP_MSME_10!C45+'ACP_PS_11(i)'!C45+'ACP_PS_11(i)'!H45+'ACP_PS_11(i)'!M45+'ACP_PS_11(ii)'!C45+H45+M45</f>
        <v>3707661</v>
      </c>
      <c r="R45" s="270">
        <f>'ACP_Agri_9(ii)'!N45+ACP_MSME_10!D45+'ACP_PS_11(i)'!D45+'ACP_PS_11(i)'!I45+'ACP_PS_11(i)'!N45+'ACP_PS_11(ii)'!D45+I45+N45</f>
        <v>3129371</v>
      </c>
      <c r="S45" s="270">
        <f>'ACP_Agri_9(ii)'!O45+ACP_MSME_10!O45+'ACP_PS_11(i)'!E45+'ACP_PS_11(i)'!J45+'ACP_PS_11(i)'!O45+'ACP_PS_11(ii)'!E45+J45+O45</f>
        <v>2190792</v>
      </c>
      <c r="T45" s="270">
        <f>'ACP_Agri_9(ii)'!P45+ACP_MSME_10!P45+'ACP_PS_11(i)'!F45+'ACP_PS_11(i)'!K45+'ACP_PS_11(i)'!P45+'ACP_PS_11(ii)'!F45+K45+P45</f>
        <v>2059923.4000000004</v>
      </c>
      <c r="U45" s="269">
        <f t="shared" si="2"/>
        <v>65.825477388267487</v>
      </c>
    </row>
    <row r="46" spans="1:21" ht="12.75" customHeight="1" x14ac:dyDescent="0.2">
      <c r="A46" s="159">
        <v>36</v>
      </c>
      <c r="B46" s="160" t="s">
        <v>47</v>
      </c>
      <c r="C46" s="317">
        <v>0</v>
      </c>
      <c r="D46" s="326">
        <v>0</v>
      </c>
      <c r="E46" s="265">
        <v>0</v>
      </c>
      <c r="F46" s="265">
        <v>0</v>
      </c>
      <c r="G46" s="266" t="e">
        <f t="shared" si="5"/>
        <v>#DIV/0!</v>
      </c>
      <c r="H46" s="317">
        <v>4</v>
      </c>
      <c r="I46" s="326">
        <v>2440</v>
      </c>
      <c r="J46" s="265">
        <v>2</v>
      </c>
      <c r="K46" s="265">
        <v>1480.36</v>
      </c>
      <c r="L46" s="266">
        <f t="shared" si="6"/>
        <v>60.670491803278686</v>
      </c>
      <c r="M46" s="317">
        <v>4338</v>
      </c>
      <c r="N46" s="326">
        <v>1939</v>
      </c>
      <c r="O46" s="265">
        <v>5427</v>
      </c>
      <c r="P46" s="265">
        <v>2878.6499999999992</v>
      </c>
      <c r="Q46" s="267">
        <f>'ACP_Agri_9(ii)'!M46+ACP_MSME_10!C46+'ACP_PS_11(i)'!C46+'ACP_PS_11(i)'!H46+'ACP_PS_11(i)'!M46+'ACP_PS_11(ii)'!C46+H46+M46</f>
        <v>136305</v>
      </c>
      <c r="R46" s="267">
        <f>'ACP_Agri_9(ii)'!N46+ACP_MSME_10!D46+'ACP_PS_11(i)'!D46+'ACP_PS_11(i)'!I46+'ACP_PS_11(i)'!N46+'ACP_PS_11(ii)'!D46+I46+N46</f>
        <v>433412</v>
      </c>
      <c r="S46" s="267">
        <f>'ACP_Agri_9(ii)'!O46+ACP_MSME_10!O46+'ACP_PS_11(i)'!E46+'ACP_PS_11(i)'!J46+'ACP_PS_11(i)'!O46+'ACP_PS_11(ii)'!E46+J46+O46</f>
        <v>114088</v>
      </c>
      <c r="T46" s="267">
        <f>'ACP_Agri_9(ii)'!P46+ACP_MSME_10!P46+'ACP_PS_11(i)'!F46+'ACP_PS_11(i)'!K46+'ACP_PS_11(i)'!P46+'ACP_PS_11(ii)'!F46+K46+P46</f>
        <v>327515.93</v>
      </c>
      <c r="U46" s="266">
        <f t="shared" si="2"/>
        <v>75.566880935460944</v>
      </c>
    </row>
    <row r="47" spans="1:21" ht="12.75" customHeight="1" x14ac:dyDescent="0.2">
      <c r="A47" s="159">
        <v>37</v>
      </c>
      <c r="B47" s="160" t="s">
        <v>48</v>
      </c>
      <c r="C47" s="317">
        <v>0</v>
      </c>
      <c r="D47" s="326">
        <v>0</v>
      </c>
      <c r="E47" s="267">
        <v>0</v>
      </c>
      <c r="F47" s="267">
        <v>0</v>
      </c>
      <c r="G47" s="266" t="e">
        <f t="shared" si="5"/>
        <v>#DIV/0!</v>
      </c>
      <c r="H47" s="317">
        <v>0</v>
      </c>
      <c r="I47" s="326">
        <v>0</v>
      </c>
      <c r="J47" s="265">
        <v>0</v>
      </c>
      <c r="K47" s="265">
        <v>0</v>
      </c>
      <c r="L47" s="266" t="e">
        <f t="shared" si="6"/>
        <v>#DIV/0!</v>
      </c>
      <c r="M47" s="317">
        <v>7765</v>
      </c>
      <c r="N47" s="326">
        <v>3662</v>
      </c>
      <c r="O47" s="267">
        <v>9891</v>
      </c>
      <c r="P47" s="267">
        <v>5300.88</v>
      </c>
      <c r="Q47" s="267">
        <f>'ACP_Agri_9(ii)'!M47+ACP_MSME_10!C47+'ACP_PS_11(i)'!C47+'ACP_PS_11(i)'!H47+'ACP_PS_11(i)'!M47+'ACP_PS_11(ii)'!C47+H47+M47</f>
        <v>26306</v>
      </c>
      <c r="R47" s="267">
        <f>'ACP_Agri_9(ii)'!N47+ACP_MSME_10!D47+'ACP_PS_11(i)'!D47+'ACP_PS_11(i)'!I47+'ACP_PS_11(i)'!N47+'ACP_PS_11(ii)'!D47+I47+N47</f>
        <v>37589</v>
      </c>
      <c r="S47" s="267">
        <f>'ACP_Agri_9(ii)'!O47+ACP_MSME_10!O47+'ACP_PS_11(i)'!E47+'ACP_PS_11(i)'!J47+'ACP_PS_11(i)'!O47+'ACP_PS_11(ii)'!E47+J47+O47</f>
        <v>23266</v>
      </c>
      <c r="T47" s="267">
        <f>'ACP_Agri_9(ii)'!P47+ACP_MSME_10!P47+'ACP_PS_11(i)'!F47+'ACP_PS_11(i)'!K47+'ACP_PS_11(i)'!P47+'ACP_PS_11(ii)'!F47+K47+P47</f>
        <v>29496.929999999997</v>
      </c>
      <c r="U47" s="266">
        <f t="shared" si="2"/>
        <v>78.472239218920421</v>
      </c>
    </row>
    <row r="48" spans="1:21" ht="12.75" customHeight="1" x14ac:dyDescent="0.2">
      <c r="A48" s="159">
        <v>38</v>
      </c>
      <c r="B48" s="160" t="s">
        <v>49</v>
      </c>
      <c r="C48" s="317">
        <v>0</v>
      </c>
      <c r="D48" s="326">
        <v>0</v>
      </c>
      <c r="E48" s="267">
        <v>0</v>
      </c>
      <c r="F48" s="267">
        <v>0</v>
      </c>
      <c r="G48" s="266">
        <v>0</v>
      </c>
      <c r="H48" s="317">
        <v>2</v>
      </c>
      <c r="I48" s="326">
        <v>4</v>
      </c>
      <c r="J48" s="265">
        <v>0</v>
      </c>
      <c r="K48" s="265">
        <v>0</v>
      </c>
      <c r="L48" s="266">
        <v>0</v>
      </c>
      <c r="M48" s="317">
        <v>46854</v>
      </c>
      <c r="N48" s="326">
        <v>20754</v>
      </c>
      <c r="O48" s="267">
        <v>39639</v>
      </c>
      <c r="P48" s="267">
        <v>22235.579999999991</v>
      </c>
      <c r="Q48" s="267">
        <f>'ACP_Agri_9(ii)'!M48+ACP_MSME_10!C48+'ACP_PS_11(i)'!C48+'ACP_PS_11(i)'!H48+'ACP_PS_11(i)'!M48+'ACP_PS_11(ii)'!C48+H48+M48</f>
        <v>150235</v>
      </c>
      <c r="R48" s="267">
        <f>'ACP_Agri_9(ii)'!N48+ACP_MSME_10!D48+'ACP_PS_11(i)'!D48+'ACP_PS_11(i)'!I48+'ACP_PS_11(i)'!N48+'ACP_PS_11(ii)'!D48+I48+N48</f>
        <v>132567</v>
      </c>
      <c r="S48" s="267">
        <f>'ACP_Agri_9(ii)'!O48+ACP_MSME_10!O48+'ACP_PS_11(i)'!E48+'ACP_PS_11(i)'!J48+'ACP_PS_11(i)'!O48+'ACP_PS_11(ii)'!E48+J48+O48</f>
        <v>73414</v>
      </c>
      <c r="T48" s="267">
        <f>'ACP_Agri_9(ii)'!P48+ACP_MSME_10!P48+'ACP_PS_11(i)'!F48+'ACP_PS_11(i)'!K48+'ACP_PS_11(i)'!P48+'ACP_PS_11(ii)'!F48+K48+P48</f>
        <v>91594.819999999992</v>
      </c>
      <c r="U48" s="266">
        <f t="shared" si="2"/>
        <v>69.093228329825678</v>
      </c>
    </row>
    <row r="49" spans="1:21" ht="12.75" customHeight="1" x14ac:dyDescent="0.2">
      <c r="A49" s="159">
        <v>39</v>
      </c>
      <c r="B49" s="160" t="s">
        <v>51</v>
      </c>
      <c r="C49" s="317">
        <v>0</v>
      </c>
      <c r="D49" s="326">
        <v>0</v>
      </c>
      <c r="E49" s="265">
        <v>0</v>
      </c>
      <c r="F49" s="265">
        <v>0</v>
      </c>
      <c r="G49" s="266">
        <v>0</v>
      </c>
      <c r="H49" s="317">
        <v>2</v>
      </c>
      <c r="I49" s="326">
        <v>4</v>
      </c>
      <c r="J49" s="265">
        <v>0</v>
      </c>
      <c r="K49" s="265">
        <v>0</v>
      </c>
      <c r="L49" s="266">
        <v>0</v>
      </c>
      <c r="M49" s="317">
        <v>34966</v>
      </c>
      <c r="N49" s="326">
        <v>20988</v>
      </c>
      <c r="O49" s="265">
        <v>17235</v>
      </c>
      <c r="P49" s="265">
        <v>12763.55999999999</v>
      </c>
      <c r="Q49" s="267">
        <f>'ACP_Agri_9(ii)'!M49+ACP_MSME_10!C49+'ACP_PS_11(i)'!C49+'ACP_PS_11(i)'!H49+'ACP_PS_11(i)'!M49+'ACP_PS_11(ii)'!C49+H49+M49</f>
        <v>126266</v>
      </c>
      <c r="R49" s="267">
        <f>'ACP_Agri_9(ii)'!N49+ACP_MSME_10!D49+'ACP_PS_11(i)'!D49+'ACP_PS_11(i)'!I49+'ACP_PS_11(i)'!N49+'ACP_PS_11(ii)'!D49+I49+N49</f>
        <v>111568</v>
      </c>
      <c r="S49" s="267">
        <f>'ACP_Agri_9(ii)'!O49+ACP_MSME_10!O49+'ACP_PS_11(i)'!E49+'ACP_PS_11(i)'!J49+'ACP_PS_11(i)'!O49+'ACP_PS_11(ii)'!E49+J49+O49</f>
        <v>119115</v>
      </c>
      <c r="T49" s="267">
        <f>'ACP_Agri_9(ii)'!P49+ACP_MSME_10!P49+'ACP_PS_11(i)'!F49+'ACP_PS_11(i)'!K49+'ACP_PS_11(i)'!P49+'ACP_PS_11(ii)'!F49+K49+P49</f>
        <v>105591.37</v>
      </c>
      <c r="U49" s="266">
        <f t="shared" si="2"/>
        <v>94.643060734260715</v>
      </c>
    </row>
    <row r="50" spans="1:21" ht="12.75" customHeight="1" x14ac:dyDescent="0.2">
      <c r="A50" s="159">
        <v>40</v>
      </c>
      <c r="B50" s="160" t="s">
        <v>1007</v>
      </c>
      <c r="C50" s="317">
        <v>0</v>
      </c>
      <c r="D50" s="326">
        <v>0</v>
      </c>
      <c r="E50" s="265">
        <v>0</v>
      </c>
      <c r="F50" s="265">
        <v>0</v>
      </c>
      <c r="G50" s="266">
        <v>0</v>
      </c>
      <c r="H50" s="317">
        <v>0</v>
      </c>
      <c r="I50" s="326">
        <v>0</v>
      </c>
      <c r="J50" s="265">
        <v>0</v>
      </c>
      <c r="K50" s="265">
        <v>0</v>
      </c>
      <c r="L50" s="266">
        <v>0</v>
      </c>
      <c r="M50" s="317">
        <v>3039</v>
      </c>
      <c r="N50" s="326">
        <v>1284</v>
      </c>
      <c r="O50" s="265">
        <v>45</v>
      </c>
      <c r="P50" s="265">
        <v>22.369999999999997</v>
      </c>
      <c r="Q50" s="267">
        <f>'ACP_Agri_9(ii)'!M50+ACP_MSME_10!C50+'ACP_PS_11(i)'!C50+'ACP_PS_11(i)'!H50+'ACP_PS_11(i)'!M50+'ACP_PS_11(ii)'!C50+H50+M50</f>
        <v>3918</v>
      </c>
      <c r="R50" s="267">
        <f>'ACP_Agri_9(ii)'!N50+ACP_MSME_10!D50+'ACP_PS_11(i)'!D50+'ACP_PS_11(i)'!I50+'ACP_PS_11(i)'!N50+'ACP_PS_11(ii)'!D50+I50+N50</f>
        <v>14406</v>
      </c>
      <c r="S50" s="267">
        <f>'ACP_Agri_9(ii)'!O50+ACP_MSME_10!O50+'ACP_PS_11(i)'!E50+'ACP_PS_11(i)'!J50+'ACP_PS_11(i)'!O50+'ACP_PS_11(ii)'!E50+J50+O50</f>
        <v>1474</v>
      </c>
      <c r="T50" s="267">
        <f>'ACP_Agri_9(ii)'!P50+ACP_MSME_10!P50+'ACP_PS_11(i)'!F50+'ACP_PS_11(i)'!K50+'ACP_PS_11(i)'!P50+'ACP_PS_11(ii)'!F50+K50+P50</f>
        <v>13240.16</v>
      </c>
      <c r="U50" s="266">
        <f t="shared" si="2"/>
        <v>91.907260863529089</v>
      </c>
    </row>
    <row r="51" spans="1:21" ht="12.75" customHeight="1" x14ac:dyDescent="0.2">
      <c r="A51" s="159">
        <v>41</v>
      </c>
      <c r="B51" s="160" t="s">
        <v>52</v>
      </c>
      <c r="C51" s="317">
        <v>0</v>
      </c>
      <c r="D51" s="326">
        <v>0</v>
      </c>
      <c r="E51" s="265">
        <v>0</v>
      </c>
      <c r="F51" s="265">
        <v>0</v>
      </c>
      <c r="G51" s="266">
        <v>0</v>
      </c>
      <c r="H51" s="317">
        <v>0</v>
      </c>
      <c r="I51" s="326">
        <v>0</v>
      </c>
      <c r="J51" s="265">
        <v>0</v>
      </c>
      <c r="K51" s="265">
        <v>0</v>
      </c>
      <c r="L51" s="266">
        <v>0</v>
      </c>
      <c r="M51" s="317">
        <v>22447</v>
      </c>
      <c r="N51" s="326">
        <v>10130</v>
      </c>
      <c r="O51" s="265">
        <v>2998</v>
      </c>
      <c r="P51" s="265">
        <v>1845.5299999999997</v>
      </c>
      <c r="Q51" s="267">
        <f>'ACP_Agri_9(ii)'!M51+ACP_MSME_10!C51+'ACP_PS_11(i)'!C51+'ACP_PS_11(i)'!H51+'ACP_PS_11(i)'!M51+'ACP_PS_11(ii)'!C51+H51+M51</f>
        <v>22973</v>
      </c>
      <c r="R51" s="267">
        <f>'ACP_Agri_9(ii)'!N51+ACP_MSME_10!D51+'ACP_PS_11(i)'!D51+'ACP_PS_11(i)'!I51+'ACP_PS_11(i)'!N51+'ACP_PS_11(ii)'!D51+I51+N51</f>
        <v>47448</v>
      </c>
      <c r="S51" s="267">
        <f>'ACP_Agri_9(ii)'!O51+ACP_MSME_10!O51+'ACP_PS_11(i)'!E51+'ACP_PS_11(i)'!J51+'ACP_PS_11(i)'!O51+'ACP_PS_11(ii)'!E51+J51+O51</f>
        <v>37660</v>
      </c>
      <c r="T51" s="267">
        <f>'ACP_Agri_9(ii)'!P51+ACP_MSME_10!P51+'ACP_PS_11(i)'!F51+'ACP_PS_11(i)'!K51+'ACP_PS_11(i)'!P51+'ACP_PS_11(ii)'!F51+K51+P51</f>
        <v>31667.269999999997</v>
      </c>
      <c r="U51" s="266">
        <f t="shared" si="2"/>
        <v>66.741000674422523</v>
      </c>
    </row>
    <row r="52" spans="1:21" ht="12.75" customHeight="1" x14ac:dyDescent="0.2">
      <c r="A52" s="159">
        <v>42</v>
      </c>
      <c r="B52" s="160" t="s">
        <v>53</v>
      </c>
      <c r="C52" s="317">
        <v>1</v>
      </c>
      <c r="D52" s="326">
        <v>4</v>
      </c>
      <c r="E52" s="267">
        <v>0</v>
      </c>
      <c r="F52" s="267">
        <v>0</v>
      </c>
      <c r="G52" s="266">
        <v>0</v>
      </c>
      <c r="H52" s="317">
        <v>0</v>
      </c>
      <c r="I52" s="326">
        <v>0</v>
      </c>
      <c r="J52" s="265">
        <v>0</v>
      </c>
      <c r="K52" s="265">
        <v>0</v>
      </c>
      <c r="L52" s="266">
        <v>0</v>
      </c>
      <c r="M52" s="317">
        <v>2618</v>
      </c>
      <c r="N52" s="326">
        <v>1959</v>
      </c>
      <c r="O52" s="267">
        <v>7298</v>
      </c>
      <c r="P52" s="267">
        <v>4582.2899999999991</v>
      </c>
      <c r="Q52" s="267">
        <f>'ACP_Agri_9(ii)'!M52+ACP_MSME_10!C52+'ACP_PS_11(i)'!C52+'ACP_PS_11(i)'!H52+'ACP_PS_11(i)'!M52+'ACP_PS_11(ii)'!C52+H52+M52</f>
        <v>13116</v>
      </c>
      <c r="R52" s="267">
        <f>'ACP_Agri_9(ii)'!N52+ACP_MSME_10!D52+'ACP_PS_11(i)'!D52+'ACP_PS_11(i)'!I52+'ACP_PS_11(i)'!N52+'ACP_PS_11(ii)'!D52+I52+N52</f>
        <v>37045</v>
      </c>
      <c r="S52" s="267">
        <f>'ACP_Agri_9(ii)'!O52+ACP_MSME_10!O52+'ACP_PS_11(i)'!E52+'ACP_PS_11(i)'!J52+'ACP_PS_11(i)'!O52+'ACP_PS_11(ii)'!E52+J52+O52</f>
        <v>25677</v>
      </c>
      <c r="T52" s="267">
        <f>'ACP_Agri_9(ii)'!P52+ACP_MSME_10!P52+'ACP_PS_11(i)'!F52+'ACP_PS_11(i)'!K52+'ACP_PS_11(i)'!P52+'ACP_PS_11(ii)'!F52+K52+P52</f>
        <v>28524.190000000002</v>
      </c>
      <c r="U52" s="266">
        <f t="shared" si="2"/>
        <v>76.998758266972601</v>
      </c>
    </row>
    <row r="53" spans="1:21" ht="12.75" customHeight="1" x14ac:dyDescent="0.2">
      <c r="A53" s="159">
        <v>43</v>
      </c>
      <c r="B53" s="160" t="s">
        <v>54</v>
      </c>
      <c r="C53" s="317">
        <v>33</v>
      </c>
      <c r="D53" s="326">
        <v>27</v>
      </c>
      <c r="E53" s="267">
        <v>5</v>
      </c>
      <c r="F53" s="267">
        <v>2.8000000000000003</v>
      </c>
      <c r="G53" s="266">
        <v>0</v>
      </c>
      <c r="H53" s="317">
        <v>0</v>
      </c>
      <c r="I53" s="326">
        <v>0</v>
      </c>
      <c r="J53" s="265">
        <v>0</v>
      </c>
      <c r="K53" s="265">
        <v>0</v>
      </c>
      <c r="L53" s="266" t="e">
        <f>K53*100/I53</f>
        <v>#DIV/0!</v>
      </c>
      <c r="M53" s="317">
        <v>30777</v>
      </c>
      <c r="N53" s="326">
        <v>11792</v>
      </c>
      <c r="O53" s="267">
        <v>8779</v>
      </c>
      <c r="P53" s="267">
        <v>4277.26</v>
      </c>
      <c r="Q53" s="267">
        <f>'ACP_Agri_9(ii)'!M53+ACP_MSME_10!C53+'ACP_PS_11(i)'!C53+'ACP_PS_11(i)'!H53+'ACP_PS_11(i)'!M53+'ACP_PS_11(ii)'!C53+H53+M53</f>
        <v>42851</v>
      </c>
      <c r="R53" s="267">
        <f>'ACP_Agri_9(ii)'!N53+ACP_MSME_10!D53+'ACP_PS_11(i)'!D53+'ACP_PS_11(i)'!I53+'ACP_PS_11(i)'!N53+'ACP_PS_11(ii)'!D53+I53+N53</f>
        <v>36165</v>
      </c>
      <c r="S53" s="267">
        <f>'ACP_Agri_9(ii)'!O53+ACP_MSME_10!O53+'ACP_PS_11(i)'!E53+'ACP_PS_11(i)'!J53+'ACP_PS_11(i)'!O53+'ACP_PS_11(ii)'!E53+J53+O53</f>
        <v>21361</v>
      </c>
      <c r="T53" s="267">
        <f>'ACP_Agri_9(ii)'!P53+ACP_MSME_10!P53+'ACP_PS_11(i)'!F53+'ACP_PS_11(i)'!K53+'ACP_PS_11(i)'!P53+'ACP_PS_11(ii)'!F53+K53+P53</f>
        <v>12916.769999999999</v>
      </c>
      <c r="U53" s="266">
        <f t="shared" si="2"/>
        <v>35.716217337204476</v>
      </c>
    </row>
    <row r="54" spans="1:21" s="139" customFormat="1" ht="12.75" customHeight="1" x14ac:dyDescent="0.2">
      <c r="A54" s="158"/>
      <c r="B54" s="163" t="s">
        <v>55</v>
      </c>
      <c r="C54" s="319">
        <f>SUM(C46:C53)</f>
        <v>34</v>
      </c>
      <c r="D54" s="319">
        <f>SUM(D46:D53)</f>
        <v>31</v>
      </c>
      <c r="E54" s="319">
        <f>SUM(E46:E53)</f>
        <v>5</v>
      </c>
      <c r="F54" s="319">
        <f>SUM(F46:F53)</f>
        <v>2.8000000000000003</v>
      </c>
      <c r="G54" s="269">
        <f>F54*100/D54</f>
        <v>9.0322580645161299</v>
      </c>
      <c r="H54" s="319">
        <f>SUM(H46:H53)</f>
        <v>8</v>
      </c>
      <c r="I54" s="323">
        <f>SUM(I46:I53)</f>
        <v>2448</v>
      </c>
      <c r="J54" s="270">
        <f>SUM(J46:J53)</f>
        <v>2</v>
      </c>
      <c r="K54" s="270">
        <f>SUM(K46:K53)</f>
        <v>1480.36</v>
      </c>
      <c r="L54" s="269">
        <f>K54*100/I54</f>
        <v>60.472222222222221</v>
      </c>
      <c r="M54" s="319">
        <f t="shared" ref="M54:P54" si="7">SUM(M46:M53)</f>
        <v>152804</v>
      </c>
      <c r="N54" s="323">
        <f t="shared" si="7"/>
        <v>72508</v>
      </c>
      <c r="O54" s="270">
        <f t="shared" si="7"/>
        <v>91312</v>
      </c>
      <c r="P54" s="270">
        <f t="shared" si="7"/>
        <v>53906.119999999988</v>
      </c>
      <c r="Q54" s="270">
        <f>'ACP_Agri_9(ii)'!M54+ACP_MSME_10!C54+'ACP_PS_11(i)'!C54+'ACP_PS_11(i)'!H54+'ACP_PS_11(i)'!M54+'ACP_PS_11(ii)'!C54+H54+M54</f>
        <v>601147</v>
      </c>
      <c r="R54" s="270">
        <f>'ACP_Agri_9(ii)'!N54+ACP_MSME_10!D54+'ACP_PS_11(i)'!D54+'ACP_PS_11(i)'!I54+'ACP_PS_11(i)'!N54+'ACP_PS_11(ii)'!D54+I54+N54</f>
        <v>850200</v>
      </c>
      <c r="S54" s="270">
        <f>'ACP_Agri_9(ii)'!O54+ACP_MSME_10!O54+'ACP_PS_11(i)'!E54+'ACP_PS_11(i)'!J54+'ACP_PS_11(i)'!O54+'ACP_PS_11(ii)'!E54+J54+O54</f>
        <v>415871</v>
      </c>
      <c r="T54" s="270">
        <f>'ACP_Agri_9(ii)'!P54+ACP_MSME_10!P54+'ACP_PS_11(i)'!F54+'ACP_PS_11(i)'!K54+'ACP_PS_11(i)'!P54+'ACP_PS_11(ii)'!F54+K54+P54</f>
        <v>640547.43999999994</v>
      </c>
      <c r="U54" s="269">
        <f t="shared" si="2"/>
        <v>75.340795107033628</v>
      </c>
    </row>
    <row r="55" spans="1:21" s="139" customFormat="1" ht="12.75" customHeight="1" x14ac:dyDescent="0.2">
      <c r="A55" s="163"/>
      <c r="B55" s="163" t="s">
        <v>5</v>
      </c>
      <c r="C55" s="320">
        <f>C54+C45+C43+C41</f>
        <v>830</v>
      </c>
      <c r="D55" s="324">
        <f>D54+D45+D43+D41</f>
        <v>14200</v>
      </c>
      <c r="E55" s="270">
        <f>E54+E45+E43+E41</f>
        <v>99</v>
      </c>
      <c r="F55" s="270">
        <f>F54+F45+F43+F41</f>
        <v>7022.1399999999994</v>
      </c>
      <c r="G55" s="269">
        <f>F55*100/D55</f>
        <v>49.451690140845074</v>
      </c>
      <c r="H55" s="320">
        <f>H54+H45+H43+H41</f>
        <v>1230</v>
      </c>
      <c r="I55" s="324">
        <f>I54+I45+I43+I41</f>
        <v>18600</v>
      </c>
      <c r="J55" s="270">
        <f>J54+J45+J43+J41</f>
        <v>26494</v>
      </c>
      <c r="K55" s="270">
        <f>K54+K45+K43+K41</f>
        <v>50109.51</v>
      </c>
      <c r="L55" s="269">
        <f>K55*100/I55</f>
        <v>269.40596774193546</v>
      </c>
      <c r="M55" s="320">
        <f>M54+M45+M43+M41</f>
        <v>485921</v>
      </c>
      <c r="N55" s="324">
        <f>N54+N45+N43+N41</f>
        <v>438625</v>
      </c>
      <c r="O55" s="270">
        <f>O54+O45+O43+O41</f>
        <v>223589</v>
      </c>
      <c r="P55" s="270">
        <f>P54+P45+P43+P41</f>
        <v>464381.72</v>
      </c>
      <c r="Q55" s="270">
        <f>'ACP_Agri_9(ii)'!M55+ACP_MSME_10!C55+'ACP_PS_11(i)'!C55+'ACP_PS_11(i)'!H55+'ACP_PS_11(i)'!M55+'ACP_PS_11(ii)'!C55+H55+M55</f>
        <v>10185044</v>
      </c>
      <c r="R55" s="270">
        <f>'ACP_Agri_9(ii)'!N55+ACP_MSME_10!D55+'ACP_PS_11(i)'!D55+'ACP_PS_11(i)'!I55+'ACP_PS_11(i)'!N55+'ACP_PS_11(ii)'!D55+I55+N55</f>
        <v>29374403</v>
      </c>
      <c r="S55" s="270">
        <f>'ACP_Agri_9(ii)'!O55+ACP_MSME_10!O55+'ACP_PS_11(i)'!E55+'ACP_PS_11(i)'!J55+'ACP_PS_11(i)'!O55+'ACP_PS_11(ii)'!E55+J55+O55</f>
        <v>6647602</v>
      </c>
      <c r="T55" s="270">
        <f>'ACP_Agri_9(ii)'!P55+ACP_MSME_10!P55+'ACP_PS_11(i)'!F55+'ACP_PS_11(i)'!K55+'ACP_PS_11(i)'!P55+'ACP_PS_11(ii)'!F55+K55+P55</f>
        <v>23123106.992030203</v>
      </c>
      <c r="U55" s="269">
        <f t="shared" si="2"/>
        <v>78.718559801982025</v>
      </c>
    </row>
    <row r="56" spans="1:21" ht="13.5" customHeight="1" x14ac:dyDescent="0.2">
      <c r="A56" s="84"/>
      <c r="B56" s="84"/>
      <c r="C56" s="134"/>
      <c r="D56" s="134"/>
      <c r="E56" s="134"/>
      <c r="F56" s="134"/>
      <c r="G56" s="140"/>
      <c r="H56" s="134"/>
      <c r="I56" s="134"/>
      <c r="J56" s="134"/>
      <c r="K56" s="135" t="s">
        <v>1039</v>
      </c>
      <c r="L56" s="140"/>
      <c r="M56" s="135"/>
      <c r="N56" s="134"/>
      <c r="O56" s="134"/>
      <c r="P56" s="134"/>
      <c r="Q56" s="134"/>
      <c r="R56" s="134"/>
      <c r="S56" s="135"/>
      <c r="T56" s="135"/>
      <c r="U56" s="140"/>
    </row>
    <row r="57" spans="1:21" ht="13.5" customHeight="1" x14ac:dyDescent="0.2">
      <c r="A57" s="84"/>
      <c r="B57" s="84"/>
      <c r="C57" s="134"/>
      <c r="D57" s="134"/>
      <c r="E57" s="140"/>
      <c r="F57" s="140"/>
      <c r="G57" s="140"/>
      <c r="H57" s="134"/>
      <c r="I57" s="134"/>
      <c r="J57" s="134"/>
      <c r="K57" s="134"/>
      <c r="L57" s="140"/>
      <c r="M57" s="134"/>
      <c r="N57" s="134"/>
      <c r="O57" s="134"/>
      <c r="P57" s="134"/>
      <c r="Q57" s="134"/>
      <c r="R57" s="134"/>
      <c r="S57" s="135"/>
      <c r="T57" s="135"/>
      <c r="U57" s="140"/>
    </row>
    <row r="58" spans="1:21" ht="13.5" customHeight="1" x14ac:dyDescent="0.2">
      <c r="A58" s="84"/>
      <c r="B58" s="84"/>
      <c r="C58" s="134"/>
      <c r="D58" s="134"/>
      <c r="E58" s="134"/>
      <c r="F58" s="134"/>
      <c r="G58" s="140"/>
      <c r="H58" s="134"/>
      <c r="I58" s="134"/>
      <c r="J58" s="134"/>
      <c r="K58" s="134"/>
      <c r="L58" s="140"/>
      <c r="M58" s="134"/>
      <c r="N58" s="134"/>
      <c r="O58" s="134"/>
      <c r="P58" s="134"/>
      <c r="Q58" s="134"/>
      <c r="R58" s="134"/>
      <c r="S58" s="135"/>
      <c r="T58" s="135"/>
      <c r="U58" s="140"/>
    </row>
    <row r="59" spans="1:21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316"/>
      <c r="K59" s="134"/>
      <c r="L59" s="134"/>
      <c r="M59" s="134"/>
      <c r="N59" s="134"/>
      <c r="O59" s="134"/>
      <c r="P59" s="134"/>
      <c r="Q59" s="134"/>
      <c r="R59" s="134"/>
      <c r="S59" s="135"/>
      <c r="T59" s="135"/>
      <c r="U59" s="140"/>
    </row>
    <row r="60" spans="1:21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 ht="13.5" customHeight="1" x14ac:dyDescent="0.2">
      <c r="A61" s="84"/>
      <c r="B61" s="84"/>
      <c r="C61" s="134"/>
      <c r="D61" s="134"/>
      <c r="E61" s="134"/>
      <c r="F61" s="134"/>
      <c r="G61" s="140"/>
      <c r="H61" s="134"/>
      <c r="I61" s="134"/>
      <c r="J61" s="134"/>
      <c r="K61" s="134"/>
      <c r="L61" s="140"/>
      <c r="M61" s="134"/>
      <c r="N61" s="134"/>
      <c r="O61" s="134"/>
      <c r="P61" s="134"/>
      <c r="Q61" s="134"/>
      <c r="R61" s="134"/>
      <c r="S61" s="135"/>
      <c r="T61" s="135"/>
      <c r="U61" s="140"/>
    </row>
    <row r="62" spans="1:21" ht="13.5" customHeight="1" x14ac:dyDescent="0.2">
      <c r="A62" s="84"/>
      <c r="B62" s="84"/>
      <c r="C62" s="134"/>
      <c r="D62" s="134"/>
      <c r="E62" s="134"/>
      <c r="F62" s="134"/>
      <c r="G62" s="140"/>
      <c r="H62" s="134"/>
      <c r="I62" s="134"/>
      <c r="J62" s="134"/>
      <c r="K62" s="134"/>
      <c r="L62" s="140"/>
      <c r="M62" s="134"/>
      <c r="N62" s="134"/>
      <c r="O62" s="134"/>
      <c r="P62" s="134"/>
      <c r="Q62" s="134"/>
      <c r="R62" s="134"/>
      <c r="S62" s="135"/>
      <c r="T62" s="135"/>
      <c r="U62" s="140"/>
    </row>
    <row r="63" spans="1:21" ht="13.5" customHeight="1" x14ac:dyDescent="0.2">
      <c r="A63" s="84"/>
      <c r="B63" s="84"/>
      <c r="C63" s="134"/>
      <c r="D63" s="134"/>
      <c r="E63" s="134"/>
      <c r="F63" s="134"/>
      <c r="G63" s="140"/>
      <c r="H63" s="134"/>
      <c r="I63" s="134"/>
      <c r="J63" s="134"/>
      <c r="K63" s="134"/>
      <c r="L63" s="140"/>
      <c r="M63" s="134"/>
      <c r="N63" s="134"/>
      <c r="O63" s="134"/>
      <c r="P63" s="134"/>
      <c r="Q63" s="134"/>
      <c r="R63" s="134"/>
      <c r="S63" s="135"/>
      <c r="T63" s="135"/>
      <c r="U63" s="140"/>
    </row>
    <row r="64" spans="1:21" ht="13.5" customHeight="1" x14ac:dyDescent="0.2">
      <c r="A64" s="84"/>
      <c r="B64" s="84"/>
      <c r="C64" s="134"/>
      <c r="D64" s="134"/>
      <c r="E64" s="134"/>
      <c r="F64" s="134"/>
      <c r="G64" s="140"/>
      <c r="H64" s="134"/>
      <c r="I64" s="134"/>
      <c r="J64" s="134"/>
      <c r="K64" s="134"/>
      <c r="L64" s="140"/>
      <c r="M64" s="134"/>
      <c r="N64" s="134"/>
      <c r="O64" s="134"/>
      <c r="P64" s="134"/>
      <c r="Q64" s="134"/>
      <c r="R64" s="134"/>
      <c r="S64" s="135"/>
      <c r="T64" s="135"/>
      <c r="U64" s="140"/>
    </row>
    <row r="65" spans="1:21" ht="13.5" customHeight="1" x14ac:dyDescent="0.2">
      <c r="A65" s="84"/>
      <c r="B65" s="84"/>
      <c r="C65" s="134"/>
      <c r="D65" s="134"/>
      <c r="E65" s="134"/>
      <c r="F65" s="134"/>
      <c r="G65" s="140"/>
      <c r="H65" s="134"/>
      <c r="I65" s="134"/>
      <c r="J65" s="134"/>
      <c r="K65" s="134"/>
      <c r="L65" s="140"/>
      <c r="M65" s="134"/>
      <c r="N65" s="134"/>
      <c r="O65" s="134"/>
      <c r="P65" s="134"/>
      <c r="Q65" s="134"/>
      <c r="R65" s="134"/>
      <c r="S65" s="135"/>
      <c r="T65" s="135"/>
      <c r="U65" s="140"/>
    </row>
    <row r="66" spans="1:21" ht="13.5" customHeight="1" x14ac:dyDescent="0.2">
      <c r="A66" s="84"/>
      <c r="B66" s="84"/>
      <c r="C66" s="134"/>
      <c r="D66" s="134"/>
      <c r="E66" s="134"/>
      <c r="F66" s="134"/>
      <c r="G66" s="140"/>
      <c r="H66" s="134"/>
      <c r="I66" s="134"/>
      <c r="J66" s="134"/>
      <c r="K66" s="134"/>
      <c r="L66" s="140"/>
      <c r="M66" s="134"/>
      <c r="N66" s="134"/>
      <c r="O66" s="134"/>
      <c r="P66" s="134"/>
      <c r="Q66" s="134"/>
      <c r="R66" s="134"/>
      <c r="S66" s="135"/>
      <c r="T66" s="135"/>
      <c r="U66" s="140"/>
    </row>
    <row r="67" spans="1:21" ht="13.5" customHeight="1" x14ac:dyDescent="0.2">
      <c r="A67" s="84"/>
      <c r="B67" s="84"/>
      <c r="C67" s="134"/>
      <c r="D67" s="134"/>
      <c r="E67" s="134"/>
      <c r="F67" s="134"/>
      <c r="G67" s="140"/>
      <c r="H67" s="134"/>
      <c r="I67" s="134"/>
      <c r="J67" s="134"/>
      <c r="K67" s="134"/>
      <c r="L67" s="140"/>
      <c r="M67" s="134"/>
      <c r="N67" s="134"/>
      <c r="O67" s="134"/>
      <c r="P67" s="134"/>
      <c r="Q67" s="134"/>
      <c r="R67" s="134"/>
      <c r="S67" s="135"/>
      <c r="T67" s="135"/>
      <c r="U67" s="140"/>
    </row>
    <row r="68" spans="1:21" ht="13.5" customHeight="1" x14ac:dyDescent="0.2">
      <c r="A68" s="84"/>
      <c r="B68" s="84"/>
      <c r="C68" s="134"/>
      <c r="D68" s="134"/>
      <c r="E68" s="134"/>
      <c r="F68" s="134"/>
      <c r="G68" s="140"/>
      <c r="H68" s="134"/>
      <c r="I68" s="134"/>
      <c r="J68" s="134"/>
      <c r="K68" s="134"/>
      <c r="L68" s="140"/>
      <c r="M68" s="134"/>
      <c r="N68" s="134"/>
      <c r="O68" s="134"/>
      <c r="P68" s="134"/>
      <c r="Q68" s="134"/>
      <c r="R68" s="134"/>
      <c r="S68" s="135"/>
      <c r="T68" s="135"/>
      <c r="U68" s="140"/>
    </row>
    <row r="69" spans="1:21" ht="13.5" customHeight="1" x14ac:dyDescent="0.2">
      <c r="A69" s="84"/>
      <c r="B69" s="84"/>
      <c r="C69" s="134"/>
      <c r="D69" s="134"/>
      <c r="E69" s="134"/>
      <c r="F69" s="134"/>
      <c r="G69" s="140"/>
      <c r="H69" s="134"/>
      <c r="I69" s="134"/>
      <c r="J69" s="134"/>
      <c r="K69" s="134"/>
      <c r="L69" s="140"/>
      <c r="M69" s="134"/>
      <c r="N69" s="134"/>
      <c r="O69" s="134"/>
      <c r="P69" s="134"/>
      <c r="Q69" s="134"/>
      <c r="R69" s="134"/>
      <c r="S69" s="135"/>
      <c r="T69" s="135"/>
      <c r="U69" s="140"/>
    </row>
    <row r="70" spans="1:21" ht="13.5" customHeight="1" x14ac:dyDescent="0.2">
      <c r="A70" s="84"/>
      <c r="B70" s="84"/>
      <c r="C70" s="134"/>
      <c r="D70" s="134"/>
      <c r="E70" s="134"/>
      <c r="F70" s="134"/>
      <c r="G70" s="140"/>
      <c r="H70" s="134"/>
      <c r="I70" s="134"/>
      <c r="J70" s="134"/>
      <c r="K70" s="134"/>
      <c r="L70" s="140"/>
      <c r="M70" s="134"/>
      <c r="N70" s="134"/>
      <c r="O70" s="134"/>
      <c r="P70" s="134"/>
      <c r="Q70" s="134"/>
      <c r="R70" s="134"/>
      <c r="S70" s="135"/>
      <c r="T70" s="135"/>
      <c r="U70" s="140"/>
    </row>
    <row r="71" spans="1:21" ht="13.5" customHeight="1" x14ac:dyDescent="0.2">
      <c r="A71" s="84"/>
      <c r="B71" s="84"/>
      <c r="C71" s="134"/>
      <c r="D71" s="134"/>
      <c r="E71" s="134"/>
      <c r="F71" s="134"/>
      <c r="G71" s="140"/>
      <c r="H71" s="134"/>
      <c r="I71" s="134"/>
      <c r="J71" s="134"/>
      <c r="K71" s="134"/>
      <c r="L71" s="140"/>
      <c r="M71" s="134"/>
      <c r="N71" s="134"/>
      <c r="O71" s="134"/>
      <c r="P71" s="134"/>
      <c r="Q71" s="134"/>
      <c r="R71" s="134"/>
      <c r="S71" s="135"/>
      <c r="T71" s="135"/>
      <c r="U71" s="140"/>
    </row>
    <row r="72" spans="1:21" ht="13.5" customHeight="1" x14ac:dyDescent="0.2">
      <c r="A72" s="84"/>
      <c r="B72" s="84"/>
      <c r="C72" s="134"/>
      <c r="D72" s="134"/>
      <c r="E72" s="134"/>
      <c r="F72" s="134"/>
      <c r="G72" s="140"/>
      <c r="H72" s="134"/>
      <c r="I72" s="134"/>
      <c r="J72" s="134"/>
      <c r="K72" s="134"/>
      <c r="L72" s="140"/>
      <c r="M72" s="134"/>
      <c r="N72" s="134"/>
      <c r="O72" s="134"/>
      <c r="P72" s="134"/>
      <c r="Q72" s="134"/>
      <c r="R72" s="134"/>
      <c r="S72" s="135"/>
      <c r="T72" s="135"/>
      <c r="U72" s="140"/>
    </row>
    <row r="73" spans="1:21" ht="13.5" customHeight="1" x14ac:dyDescent="0.2">
      <c r="A73" s="84"/>
      <c r="B73" s="84"/>
      <c r="C73" s="134"/>
      <c r="D73" s="134"/>
      <c r="E73" s="134"/>
      <c r="F73" s="134"/>
      <c r="G73" s="140"/>
      <c r="H73" s="134"/>
      <c r="I73" s="134"/>
      <c r="J73" s="134"/>
      <c r="K73" s="134"/>
      <c r="L73" s="140"/>
      <c r="M73" s="134"/>
      <c r="N73" s="134"/>
      <c r="O73" s="134"/>
      <c r="P73" s="134"/>
      <c r="Q73" s="134"/>
      <c r="R73" s="134"/>
      <c r="S73" s="135"/>
      <c r="T73" s="135"/>
      <c r="U73" s="140"/>
    </row>
    <row r="74" spans="1:21" ht="13.5" customHeight="1" x14ac:dyDescent="0.2">
      <c r="A74" s="84"/>
      <c r="B74" s="84"/>
      <c r="C74" s="134"/>
      <c r="D74" s="134"/>
      <c r="E74" s="134"/>
      <c r="F74" s="134"/>
      <c r="G74" s="140"/>
      <c r="H74" s="134"/>
      <c r="I74" s="134"/>
      <c r="J74" s="134"/>
      <c r="K74" s="134"/>
      <c r="L74" s="140"/>
      <c r="M74" s="134"/>
      <c r="N74" s="134"/>
      <c r="O74" s="134"/>
      <c r="P74" s="134"/>
      <c r="Q74" s="134"/>
      <c r="R74" s="134"/>
      <c r="S74" s="135"/>
      <c r="T74" s="135"/>
      <c r="U74" s="140"/>
    </row>
    <row r="75" spans="1:21" ht="13.5" customHeight="1" x14ac:dyDescent="0.2">
      <c r="A75" s="84"/>
      <c r="B75" s="84"/>
      <c r="C75" s="134"/>
      <c r="D75" s="134"/>
      <c r="E75" s="134"/>
      <c r="F75" s="134"/>
      <c r="G75" s="140"/>
      <c r="H75" s="134"/>
      <c r="I75" s="134"/>
      <c r="J75" s="134"/>
      <c r="K75" s="134"/>
      <c r="L75" s="140"/>
      <c r="M75" s="134"/>
      <c r="N75" s="134"/>
      <c r="O75" s="134"/>
      <c r="P75" s="134"/>
      <c r="Q75" s="134"/>
      <c r="R75" s="134"/>
      <c r="S75" s="135"/>
      <c r="T75" s="135"/>
      <c r="U75" s="140"/>
    </row>
    <row r="76" spans="1:21" ht="13.5" customHeight="1" x14ac:dyDescent="0.2">
      <c r="A76" s="84"/>
      <c r="B76" s="84"/>
      <c r="C76" s="134"/>
      <c r="D76" s="134"/>
      <c r="E76" s="134"/>
      <c r="F76" s="134"/>
      <c r="G76" s="140"/>
      <c r="H76" s="134"/>
      <c r="I76" s="134"/>
      <c r="J76" s="134"/>
      <c r="K76" s="134"/>
      <c r="L76" s="140"/>
      <c r="M76" s="134"/>
      <c r="N76" s="134"/>
      <c r="O76" s="134"/>
      <c r="P76" s="134"/>
      <c r="Q76" s="134"/>
      <c r="R76" s="134"/>
      <c r="S76" s="135"/>
      <c r="T76" s="135"/>
      <c r="U76" s="140"/>
    </row>
    <row r="77" spans="1:21" ht="13.5" customHeight="1" x14ac:dyDescent="0.2">
      <c r="A77" s="84"/>
      <c r="B77" s="84"/>
      <c r="C77" s="134"/>
      <c r="D77" s="134"/>
      <c r="E77" s="134"/>
      <c r="F77" s="134"/>
      <c r="G77" s="140"/>
      <c r="H77" s="134"/>
      <c r="I77" s="134"/>
      <c r="J77" s="134"/>
      <c r="K77" s="134"/>
      <c r="L77" s="140"/>
      <c r="M77" s="134"/>
      <c r="N77" s="134"/>
      <c r="O77" s="134"/>
      <c r="P77" s="134"/>
      <c r="Q77" s="134"/>
      <c r="R77" s="134"/>
      <c r="S77" s="135"/>
      <c r="T77" s="135"/>
      <c r="U77" s="140"/>
    </row>
    <row r="78" spans="1:21" ht="13.5" customHeight="1" x14ac:dyDescent="0.2">
      <c r="A78" s="84"/>
      <c r="B78" s="84"/>
      <c r="C78" s="134"/>
      <c r="D78" s="134"/>
      <c r="E78" s="134"/>
      <c r="F78" s="134"/>
      <c r="G78" s="140"/>
      <c r="H78" s="134"/>
      <c r="I78" s="134"/>
      <c r="J78" s="134"/>
      <c r="K78" s="134"/>
      <c r="L78" s="140"/>
      <c r="M78" s="134"/>
      <c r="N78" s="134"/>
      <c r="O78" s="134"/>
      <c r="P78" s="134"/>
      <c r="Q78" s="134"/>
      <c r="R78" s="134"/>
      <c r="S78" s="135"/>
      <c r="T78" s="135"/>
      <c r="U78" s="140"/>
    </row>
    <row r="79" spans="1:21" ht="13.5" customHeight="1" x14ac:dyDescent="0.2">
      <c r="A79" s="84"/>
      <c r="B79" s="84"/>
      <c r="C79" s="134"/>
      <c r="D79" s="134"/>
      <c r="E79" s="134"/>
      <c r="F79" s="134"/>
      <c r="G79" s="140"/>
      <c r="H79" s="134"/>
      <c r="I79" s="134"/>
      <c r="J79" s="134"/>
      <c r="K79" s="134"/>
      <c r="L79" s="140"/>
      <c r="M79" s="134"/>
      <c r="N79" s="134"/>
      <c r="O79" s="134"/>
      <c r="P79" s="134"/>
      <c r="Q79" s="134"/>
      <c r="R79" s="134"/>
      <c r="S79" s="135"/>
      <c r="T79" s="135"/>
      <c r="U79" s="140"/>
    </row>
    <row r="80" spans="1:21" ht="13.5" customHeight="1" x14ac:dyDescent="0.2">
      <c r="A80" s="84"/>
      <c r="B80" s="84"/>
      <c r="C80" s="134"/>
      <c r="D80" s="134"/>
      <c r="E80" s="134"/>
      <c r="F80" s="134"/>
      <c r="G80" s="140"/>
      <c r="H80" s="134"/>
      <c r="I80" s="134"/>
      <c r="J80" s="134"/>
      <c r="K80" s="134"/>
      <c r="L80" s="140"/>
      <c r="M80" s="134"/>
      <c r="N80" s="134"/>
      <c r="O80" s="134"/>
      <c r="P80" s="134"/>
      <c r="Q80" s="134"/>
      <c r="R80" s="134"/>
      <c r="S80" s="135"/>
      <c r="T80" s="135"/>
      <c r="U80" s="140"/>
    </row>
    <row r="81" spans="1:21" ht="13.5" customHeight="1" x14ac:dyDescent="0.2">
      <c r="A81" s="84"/>
      <c r="B81" s="84"/>
      <c r="C81" s="134"/>
      <c r="D81" s="134"/>
      <c r="E81" s="134"/>
      <c r="F81" s="134"/>
      <c r="G81" s="140"/>
      <c r="H81" s="134"/>
      <c r="I81" s="134"/>
      <c r="J81" s="134"/>
      <c r="K81" s="134"/>
      <c r="L81" s="140"/>
      <c r="M81" s="134"/>
      <c r="N81" s="134"/>
      <c r="O81" s="134"/>
      <c r="P81" s="134"/>
      <c r="Q81" s="134"/>
      <c r="R81" s="134"/>
      <c r="S81" s="135"/>
      <c r="T81" s="135"/>
      <c r="U81" s="140"/>
    </row>
    <row r="82" spans="1:21" ht="13.5" customHeight="1" x14ac:dyDescent="0.2">
      <c r="A82" s="84"/>
      <c r="B82" s="84"/>
      <c r="C82" s="134"/>
      <c r="D82" s="134"/>
      <c r="E82" s="134"/>
      <c r="F82" s="134"/>
      <c r="G82" s="140"/>
      <c r="H82" s="134"/>
      <c r="I82" s="134"/>
      <c r="J82" s="134"/>
      <c r="K82" s="134"/>
      <c r="L82" s="140"/>
      <c r="M82" s="134"/>
      <c r="N82" s="134"/>
      <c r="O82" s="134"/>
      <c r="P82" s="134"/>
      <c r="Q82" s="134"/>
      <c r="R82" s="134"/>
      <c r="S82" s="135"/>
      <c r="T82" s="135"/>
      <c r="U82" s="140"/>
    </row>
    <row r="83" spans="1:21" ht="13.5" customHeight="1" x14ac:dyDescent="0.2">
      <c r="A83" s="84"/>
      <c r="B83" s="84"/>
      <c r="C83" s="134"/>
      <c r="D83" s="134"/>
      <c r="E83" s="134"/>
      <c r="F83" s="134"/>
      <c r="G83" s="140"/>
      <c r="H83" s="134"/>
      <c r="I83" s="134"/>
      <c r="J83" s="134"/>
      <c r="K83" s="134"/>
      <c r="L83" s="140"/>
      <c r="M83" s="134"/>
      <c r="N83" s="134"/>
      <c r="O83" s="134"/>
      <c r="P83" s="134"/>
      <c r="Q83" s="134"/>
      <c r="R83" s="134"/>
      <c r="S83" s="135"/>
      <c r="T83" s="135"/>
      <c r="U83" s="140"/>
    </row>
    <row r="84" spans="1:21" ht="13.5" customHeight="1" x14ac:dyDescent="0.2">
      <c r="A84" s="84"/>
      <c r="B84" s="84"/>
      <c r="C84" s="134"/>
      <c r="D84" s="134"/>
      <c r="E84" s="134"/>
      <c r="F84" s="134"/>
      <c r="G84" s="140"/>
      <c r="H84" s="134"/>
      <c r="I84" s="134"/>
      <c r="J84" s="134"/>
      <c r="K84" s="134"/>
      <c r="L84" s="140"/>
      <c r="M84" s="134"/>
      <c r="N84" s="134"/>
      <c r="O84" s="134"/>
      <c r="P84" s="134"/>
      <c r="Q84" s="134"/>
      <c r="R84" s="134"/>
      <c r="S84" s="135"/>
      <c r="T84" s="135"/>
      <c r="U84" s="140"/>
    </row>
    <row r="85" spans="1:21" ht="13.5" customHeight="1" x14ac:dyDescent="0.2">
      <c r="A85" s="84"/>
      <c r="B85" s="84"/>
      <c r="C85" s="134"/>
      <c r="D85" s="134"/>
      <c r="E85" s="134"/>
      <c r="F85" s="134"/>
      <c r="G85" s="140"/>
      <c r="H85" s="134"/>
      <c r="I85" s="134"/>
      <c r="J85" s="134"/>
      <c r="K85" s="134"/>
      <c r="L85" s="140"/>
      <c r="M85" s="134"/>
      <c r="N85" s="134"/>
      <c r="O85" s="134"/>
      <c r="P85" s="134"/>
      <c r="Q85" s="134"/>
      <c r="R85" s="134"/>
      <c r="S85" s="135"/>
      <c r="T85" s="135"/>
      <c r="U85" s="140"/>
    </row>
    <row r="86" spans="1:21" ht="13.5" customHeight="1" x14ac:dyDescent="0.2">
      <c r="A86" s="84"/>
      <c r="B86" s="84"/>
      <c r="C86" s="134"/>
      <c r="D86" s="134"/>
      <c r="E86" s="134"/>
      <c r="F86" s="134"/>
      <c r="G86" s="140"/>
      <c r="H86" s="134"/>
      <c r="I86" s="134"/>
      <c r="J86" s="134"/>
      <c r="K86" s="134"/>
      <c r="L86" s="140"/>
      <c r="M86" s="134"/>
      <c r="N86" s="134"/>
      <c r="O86" s="134"/>
      <c r="P86" s="134"/>
      <c r="Q86" s="134"/>
      <c r="R86" s="134"/>
      <c r="S86" s="135"/>
      <c r="T86" s="135"/>
      <c r="U86" s="140"/>
    </row>
    <row r="87" spans="1:21" ht="13.5" customHeight="1" x14ac:dyDescent="0.2">
      <c r="A87" s="84"/>
      <c r="B87" s="84"/>
      <c r="C87" s="134"/>
      <c r="D87" s="134"/>
      <c r="E87" s="134"/>
      <c r="F87" s="134"/>
      <c r="G87" s="140"/>
      <c r="H87" s="134"/>
      <c r="I87" s="134"/>
      <c r="J87" s="134"/>
      <c r="K87" s="134"/>
      <c r="L87" s="140"/>
      <c r="M87" s="134"/>
      <c r="N87" s="134"/>
      <c r="O87" s="134"/>
      <c r="P87" s="134"/>
      <c r="Q87" s="134"/>
      <c r="R87" s="134"/>
      <c r="S87" s="135"/>
      <c r="T87" s="135"/>
      <c r="U87" s="140"/>
    </row>
    <row r="88" spans="1:21" ht="13.5" customHeight="1" x14ac:dyDescent="0.2">
      <c r="A88" s="84"/>
      <c r="B88" s="84"/>
      <c r="C88" s="134"/>
      <c r="D88" s="134"/>
      <c r="E88" s="134"/>
      <c r="F88" s="134"/>
      <c r="G88" s="140"/>
      <c r="H88" s="134"/>
      <c r="I88" s="134"/>
      <c r="J88" s="134"/>
      <c r="K88" s="134"/>
      <c r="L88" s="140"/>
      <c r="M88" s="134"/>
      <c r="N88" s="134"/>
      <c r="O88" s="134"/>
      <c r="P88" s="134"/>
      <c r="Q88" s="134"/>
      <c r="R88" s="134"/>
      <c r="S88" s="135"/>
      <c r="T88" s="135"/>
      <c r="U88" s="140"/>
    </row>
    <row r="89" spans="1:21" ht="13.5" customHeight="1" x14ac:dyDescent="0.2">
      <c r="A89" s="84"/>
      <c r="B89" s="84"/>
      <c r="C89" s="134"/>
      <c r="D89" s="134"/>
      <c r="E89" s="134"/>
      <c r="F89" s="134"/>
      <c r="G89" s="140"/>
      <c r="H89" s="134"/>
      <c r="I89" s="134"/>
      <c r="J89" s="134"/>
      <c r="K89" s="134"/>
      <c r="L89" s="140"/>
      <c r="M89" s="134"/>
      <c r="N89" s="134"/>
      <c r="O89" s="134"/>
      <c r="P89" s="134"/>
      <c r="Q89" s="134"/>
      <c r="R89" s="134"/>
      <c r="S89" s="135"/>
      <c r="T89" s="135"/>
      <c r="U89" s="140"/>
    </row>
    <row r="90" spans="1:21" ht="13.5" customHeight="1" x14ac:dyDescent="0.2">
      <c r="A90" s="84"/>
      <c r="B90" s="84"/>
      <c r="C90" s="134"/>
      <c r="D90" s="134"/>
      <c r="E90" s="134"/>
      <c r="F90" s="134"/>
      <c r="G90" s="140"/>
      <c r="H90" s="134"/>
      <c r="I90" s="134"/>
      <c r="J90" s="134"/>
      <c r="K90" s="134"/>
      <c r="L90" s="140"/>
      <c r="M90" s="134"/>
      <c r="N90" s="134"/>
      <c r="O90" s="134"/>
      <c r="P90" s="134"/>
      <c r="Q90" s="134"/>
      <c r="R90" s="134"/>
      <c r="S90" s="135"/>
      <c r="T90" s="135"/>
      <c r="U90" s="140"/>
    </row>
    <row r="91" spans="1:21" ht="13.5" customHeight="1" x14ac:dyDescent="0.2">
      <c r="A91" s="84"/>
      <c r="B91" s="84"/>
      <c r="C91" s="134"/>
      <c r="D91" s="134"/>
      <c r="E91" s="134"/>
      <c r="F91" s="134"/>
      <c r="G91" s="140"/>
      <c r="H91" s="134"/>
      <c r="I91" s="134"/>
      <c r="J91" s="134"/>
      <c r="K91" s="134"/>
      <c r="L91" s="140"/>
      <c r="M91" s="134"/>
      <c r="N91" s="134"/>
      <c r="O91" s="134"/>
      <c r="P91" s="134"/>
      <c r="Q91" s="134"/>
      <c r="R91" s="134"/>
      <c r="S91" s="135"/>
      <c r="T91" s="135"/>
      <c r="U91" s="140"/>
    </row>
    <row r="92" spans="1:21" ht="13.5" customHeight="1" x14ac:dyDescent="0.2">
      <c r="A92" s="84"/>
      <c r="B92" s="84"/>
      <c r="C92" s="134"/>
      <c r="D92" s="134"/>
      <c r="E92" s="134"/>
      <c r="F92" s="134"/>
      <c r="G92" s="140"/>
      <c r="H92" s="134"/>
      <c r="I92" s="134"/>
      <c r="J92" s="134"/>
      <c r="K92" s="134"/>
      <c r="L92" s="140"/>
      <c r="M92" s="134"/>
      <c r="N92" s="134"/>
      <c r="O92" s="134"/>
      <c r="P92" s="134"/>
      <c r="Q92" s="134"/>
      <c r="R92" s="134"/>
      <c r="S92" s="135"/>
      <c r="T92" s="135"/>
      <c r="U92" s="140"/>
    </row>
    <row r="93" spans="1:21" ht="13.5" customHeight="1" x14ac:dyDescent="0.2">
      <c r="A93" s="84"/>
      <c r="B93" s="84"/>
      <c r="C93" s="134"/>
      <c r="D93" s="134"/>
      <c r="E93" s="134"/>
      <c r="F93" s="134"/>
      <c r="G93" s="140"/>
      <c r="H93" s="134"/>
      <c r="I93" s="134"/>
      <c r="J93" s="134"/>
      <c r="K93" s="134"/>
      <c r="L93" s="140"/>
      <c r="M93" s="134"/>
      <c r="N93" s="134"/>
      <c r="O93" s="134"/>
      <c r="P93" s="134"/>
      <c r="Q93" s="134"/>
      <c r="R93" s="134"/>
      <c r="S93" s="135"/>
      <c r="T93" s="135"/>
      <c r="U93" s="140"/>
    </row>
    <row r="94" spans="1:21" ht="13.5" customHeight="1" x14ac:dyDescent="0.2">
      <c r="A94" s="84"/>
      <c r="B94" s="84"/>
      <c r="C94" s="134"/>
      <c r="D94" s="134"/>
      <c r="E94" s="134"/>
      <c r="F94" s="134"/>
      <c r="G94" s="140"/>
      <c r="H94" s="134"/>
      <c r="I94" s="134"/>
      <c r="J94" s="134"/>
      <c r="K94" s="134"/>
      <c r="L94" s="140"/>
      <c r="M94" s="134"/>
      <c r="N94" s="134"/>
      <c r="O94" s="134"/>
      <c r="P94" s="134"/>
      <c r="Q94" s="134"/>
      <c r="R94" s="134"/>
      <c r="S94" s="135"/>
      <c r="T94" s="135"/>
      <c r="U94" s="140"/>
    </row>
    <row r="95" spans="1:21" ht="13.5" customHeight="1" x14ac:dyDescent="0.2">
      <c r="A95" s="84"/>
      <c r="B95" s="84"/>
      <c r="C95" s="134"/>
      <c r="D95" s="134"/>
      <c r="E95" s="134"/>
      <c r="F95" s="134"/>
      <c r="G95" s="140"/>
      <c r="H95" s="134"/>
      <c r="I95" s="134"/>
      <c r="J95" s="134"/>
      <c r="K95" s="134"/>
      <c r="L95" s="140"/>
      <c r="M95" s="134"/>
      <c r="N95" s="134"/>
      <c r="O95" s="134"/>
      <c r="P95" s="134"/>
      <c r="Q95" s="134"/>
      <c r="R95" s="134"/>
      <c r="S95" s="135"/>
      <c r="T95" s="135"/>
      <c r="U95" s="140"/>
    </row>
    <row r="96" spans="1:21" ht="13.5" customHeight="1" x14ac:dyDescent="0.2">
      <c r="A96" s="84"/>
      <c r="B96" s="84"/>
      <c r="C96" s="134"/>
      <c r="D96" s="134"/>
      <c r="E96" s="134"/>
      <c r="F96" s="134"/>
      <c r="G96" s="140"/>
      <c r="H96" s="134"/>
      <c r="I96" s="134"/>
      <c r="J96" s="134"/>
      <c r="K96" s="134"/>
      <c r="L96" s="140"/>
      <c r="M96" s="134"/>
      <c r="N96" s="134"/>
      <c r="O96" s="134"/>
      <c r="P96" s="134"/>
      <c r="Q96" s="134"/>
      <c r="R96" s="134"/>
      <c r="S96" s="135"/>
      <c r="T96" s="135"/>
      <c r="U96" s="140"/>
    </row>
    <row r="97" spans="1:21" ht="13.5" customHeight="1" x14ac:dyDescent="0.2">
      <c r="A97" s="84"/>
      <c r="B97" s="84"/>
      <c r="C97" s="134"/>
      <c r="D97" s="134"/>
      <c r="E97" s="134"/>
      <c r="F97" s="134"/>
      <c r="G97" s="140"/>
      <c r="H97" s="134"/>
      <c r="I97" s="134"/>
      <c r="J97" s="134"/>
      <c r="K97" s="134"/>
      <c r="L97" s="140"/>
      <c r="M97" s="134"/>
      <c r="N97" s="134"/>
      <c r="O97" s="134"/>
      <c r="P97" s="134"/>
      <c r="Q97" s="134"/>
      <c r="R97" s="134"/>
      <c r="S97" s="135"/>
      <c r="T97" s="135"/>
      <c r="U97" s="140"/>
    </row>
    <row r="98" spans="1:21" ht="13.5" customHeight="1" x14ac:dyDescent="0.2">
      <c r="A98" s="84"/>
      <c r="B98" s="84"/>
      <c r="C98" s="134"/>
      <c r="D98" s="134"/>
      <c r="E98" s="134"/>
      <c r="F98" s="134"/>
      <c r="G98" s="140"/>
      <c r="H98" s="134"/>
      <c r="I98" s="134"/>
      <c r="J98" s="134"/>
      <c r="K98" s="134"/>
      <c r="L98" s="140"/>
      <c r="M98" s="134"/>
      <c r="N98" s="134"/>
      <c r="O98" s="134"/>
      <c r="P98" s="134"/>
      <c r="Q98" s="134"/>
      <c r="R98" s="134"/>
      <c r="S98" s="135"/>
      <c r="T98" s="135"/>
      <c r="U98" s="140"/>
    </row>
  </sheetData>
  <mergeCells count="18">
    <mergeCell ref="O4:P4"/>
    <mergeCell ref="U3:U5"/>
    <mergeCell ref="A1:T1"/>
    <mergeCell ref="A3:A5"/>
    <mergeCell ref="B3:B5"/>
    <mergeCell ref="S4:T4"/>
    <mergeCell ref="Q4:R4"/>
    <mergeCell ref="L3:L5"/>
    <mergeCell ref="C3:F3"/>
    <mergeCell ref="C4:D4"/>
    <mergeCell ref="E4:F4"/>
    <mergeCell ref="H3:K3"/>
    <mergeCell ref="G3:G5"/>
    <mergeCell ref="H4:I4"/>
    <mergeCell ref="J4:K4"/>
    <mergeCell ref="Q3:T3"/>
    <mergeCell ref="M3:P3"/>
    <mergeCell ref="M4:N4"/>
  </mergeCells>
  <pageMargins left="1" right="0.2" top="0.25" bottom="0.25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98"/>
  <sheetViews>
    <sheetView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106" customWidth="1"/>
    <col min="2" max="2" width="23.140625" style="106" customWidth="1"/>
    <col min="3" max="3" width="9.5703125" style="106" customWidth="1"/>
    <col min="4" max="4" width="9.85546875" style="106" customWidth="1"/>
    <col min="5" max="5" width="7" style="106" customWidth="1"/>
    <col min="6" max="6" width="9.28515625" style="106" customWidth="1"/>
    <col min="7" max="7" width="6.140625" style="106" customWidth="1"/>
    <col min="8" max="8" width="7.85546875" style="106" customWidth="1"/>
    <col min="9" max="9" width="7.42578125" style="106" customWidth="1"/>
    <col min="10" max="10" width="8.85546875" style="106" customWidth="1"/>
    <col min="11" max="11" width="8" style="106" customWidth="1"/>
    <col min="12" max="13" width="8.85546875" style="106" customWidth="1"/>
    <col min="14" max="14" width="10.5703125" style="106" customWidth="1"/>
    <col min="15" max="15" width="10.85546875" style="106" customWidth="1"/>
    <col min="16" max="16" width="9.85546875" style="106" customWidth="1"/>
    <col min="17" max="17" width="9" style="106" customWidth="1"/>
    <col min="18" max="16384" width="14.28515625" style="106"/>
  </cols>
  <sheetData>
    <row r="1" spans="1:17" ht="13.5" customHeight="1" x14ac:dyDescent="0.2">
      <c r="A1" s="458" t="s">
        <v>1061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</row>
    <row r="2" spans="1:17" ht="13.5" customHeight="1" x14ac:dyDescent="0.2">
      <c r="A2" s="84"/>
      <c r="B2" s="86" t="s">
        <v>73</v>
      </c>
      <c r="C2" s="134"/>
      <c r="D2" s="134"/>
      <c r="E2" s="134"/>
      <c r="F2" s="134"/>
      <c r="G2" s="135"/>
      <c r="H2" s="135"/>
      <c r="I2" s="134"/>
      <c r="J2" s="134"/>
      <c r="K2" s="134"/>
      <c r="L2" s="134"/>
      <c r="M2" s="134"/>
      <c r="N2" s="134" t="s">
        <v>141</v>
      </c>
      <c r="O2" s="135"/>
      <c r="P2" s="135"/>
      <c r="Q2" s="134"/>
    </row>
    <row r="3" spans="1:17" ht="15" customHeight="1" x14ac:dyDescent="0.2">
      <c r="A3" s="484" t="s">
        <v>142</v>
      </c>
      <c r="B3" s="484" t="s">
        <v>143</v>
      </c>
      <c r="C3" s="510" t="s">
        <v>144</v>
      </c>
      <c r="D3" s="490"/>
      <c r="E3" s="480" t="s">
        <v>113</v>
      </c>
      <c r="F3" s="500"/>
      <c r="G3" s="480" t="s">
        <v>97</v>
      </c>
      <c r="H3" s="500"/>
      <c r="I3" s="480" t="s">
        <v>98</v>
      </c>
      <c r="J3" s="500"/>
      <c r="K3" s="480" t="s">
        <v>114</v>
      </c>
      <c r="L3" s="500"/>
      <c r="M3" s="480" t="s">
        <v>101</v>
      </c>
      <c r="N3" s="500"/>
      <c r="O3" s="480" t="s">
        <v>115</v>
      </c>
      <c r="P3" s="500"/>
      <c r="Q3" s="503" t="s">
        <v>145</v>
      </c>
    </row>
    <row r="4" spans="1:17" ht="15" customHeight="1" x14ac:dyDescent="0.2">
      <c r="A4" s="492"/>
      <c r="B4" s="492"/>
      <c r="C4" s="484" t="s">
        <v>82</v>
      </c>
      <c r="D4" s="484" t="s">
        <v>83</v>
      </c>
      <c r="E4" s="501"/>
      <c r="F4" s="502"/>
      <c r="G4" s="501"/>
      <c r="H4" s="502"/>
      <c r="I4" s="501"/>
      <c r="J4" s="502"/>
      <c r="K4" s="501"/>
      <c r="L4" s="502"/>
      <c r="M4" s="501"/>
      <c r="N4" s="502"/>
      <c r="O4" s="501"/>
      <c r="P4" s="502"/>
      <c r="Q4" s="492"/>
    </row>
    <row r="5" spans="1:17" ht="15" customHeight="1" x14ac:dyDescent="0.2">
      <c r="A5" s="493"/>
      <c r="B5" s="493"/>
      <c r="C5" s="493"/>
      <c r="D5" s="493"/>
      <c r="E5" s="234" t="s">
        <v>82</v>
      </c>
      <c r="F5" s="234" t="s">
        <v>83</v>
      </c>
      <c r="G5" s="234" t="s">
        <v>82</v>
      </c>
      <c r="H5" s="234" t="s">
        <v>83</v>
      </c>
      <c r="I5" s="234" t="s">
        <v>82</v>
      </c>
      <c r="J5" s="234" t="s">
        <v>83</v>
      </c>
      <c r="K5" s="234" t="s">
        <v>82</v>
      </c>
      <c r="L5" s="234" t="s">
        <v>83</v>
      </c>
      <c r="M5" s="234" t="s">
        <v>82</v>
      </c>
      <c r="N5" s="234" t="s">
        <v>83</v>
      </c>
      <c r="O5" s="234" t="s">
        <v>82</v>
      </c>
      <c r="P5" s="234" t="s">
        <v>83</v>
      </c>
      <c r="Q5" s="493"/>
    </row>
    <row r="6" spans="1:17" ht="12.75" customHeight="1" x14ac:dyDescent="0.2">
      <c r="A6" s="159">
        <v>1</v>
      </c>
      <c r="B6" s="160" t="s">
        <v>6</v>
      </c>
      <c r="C6" s="328">
        <v>51584</v>
      </c>
      <c r="D6" s="328">
        <v>376526</v>
      </c>
      <c r="E6" s="263">
        <v>32</v>
      </c>
      <c r="F6" s="263">
        <v>4989.99</v>
      </c>
      <c r="G6" s="263">
        <v>224</v>
      </c>
      <c r="H6" s="263">
        <v>3471.2200000000012</v>
      </c>
      <c r="I6" s="263">
        <v>4247</v>
      </c>
      <c r="J6" s="263">
        <v>78757.61</v>
      </c>
      <c r="K6" s="263">
        <v>15095</v>
      </c>
      <c r="L6" s="263">
        <v>52904.530000000021</v>
      </c>
      <c r="M6" s="263">
        <v>14273</v>
      </c>
      <c r="N6" s="263">
        <v>335819.88999999984</v>
      </c>
      <c r="O6" s="160">
        <f t="shared" ref="O6:P21" si="0">E6+G6+I6+K6+M6</f>
        <v>33871</v>
      </c>
      <c r="P6" s="160">
        <f t="shared" si="0"/>
        <v>475943.23999999987</v>
      </c>
      <c r="Q6" s="160">
        <f t="shared" ref="Q6:Q22" si="1">P6*100/D6</f>
        <v>126.40381806302881</v>
      </c>
    </row>
    <row r="7" spans="1:17" ht="12.75" customHeight="1" x14ac:dyDescent="0.2">
      <c r="A7" s="159">
        <v>2</v>
      </c>
      <c r="B7" s="160" t="s">
        <v>7</v>
      </c>
      <c r="C7" s="328">
        <v>48497</v>
      </c>
      <c r="D7" s="328">
        <v>355725</v>
      </c>
      <c r="E7" s="263">
        <v>0</v>
      </c>
      <c r="F7" s="263">
        <v>0</v>
      </c>
      <c r="G7" s="263">
        <v>81</v>
      </c>
      <c r="H7" s="263">
        <v>1232.2299999999996</v>
      </c>
      <c r="I7" s="263">
        <v>626</v>
      </c>
      <c r="J7" s="263">
        <v>31370.309999999994</v>
      </c>
      <c r="K7" s="263">
        <v>5966</v>
      </c>
      <c r="L7" s="263">
        <v>36238.519999999982</v>
      </c>
      <c r="M7" s="272">
        <v>50132</v>
      </c>
      <c r="N7" s="263">
        <v>466897.41999999993</v>
      </c>
      <c r="O7" s="160">
        <f t="shared" si="0"/>
        <v>56805</v>
      </c>
      <c r="P7" s="160">
        <f t="shared" si="0"/>
        <v>535738.47999999986</v>
      </c>
      <c r="Q7" s="160">
        <f t="shared" si="1"/>
        <v>150.60467495958952</v>
      </c>
    </row>
    <row r="8" spans="1:17" ht="12.75" customHeight="1" x14ac:dyDescent="0.2">
      <c r="A8" s="159">
        <v>3</v>
      </c>
      <c r="B8" s="160" t="s">
        <v>8</v>
      </c>
      <c r="C8" s="328">
        <v>23567</v>
      </c>
      <c r="D8" s="328">
        <v>115007</v>
      </c>
      <c r="E8" s="263">
        <v>0</v>
      </c>
      <c r="F8" s="263">
        <v>0</v>
      </c>
      <c r="G8" s="263">
        <v>177</v>
      </c>
      <c r="H8" s="263">
        <v>973.8900000000001</v>
      </c>
      <c r="I8" s="263">
        <v>5054</v>
      </c>
      <c r="J8" s="263">
        <v>19692.739999999991</v>
      </c>
      <c r="K8" s="263">
        <v>4610</v>
      </c>
      <c r="L8" s="263">
        <v>6058.1600000000017</v>
      </c>
      <c r="M8" s="263">
        <v>60679</v>
      </c>
      <c r="N8" s="263">
        <v>130012.46999999994</v>
      </c>
      <c r="O8" s="160">
        <f t="shared" si="0"/>
        <v>70520</v>
      </c>
      <c r="P8" s="160">
        <f t="shared" si="0"/>
        <v>156737.25999999995</v>
      </c>
      <c r="Q8" s="160">
        <f t="shared" si="1"/>
        <v>136.28497395810686</v>
      </c>
    </row>
    <row r="9" spans="1:17" ht="12.75" customHeight="1" x14ac:dyDescent="0.2">
      <c r="A9" s="159">
        <v>4</v>
      </c>
      <c r="B9" s="160" t="s">
        <v>9</v>
      </c>
      <c r="C9" s="328">
        <v>48053</v>
      </c>
      <c r="D9" s="328">
        <v>307149</v>
      </c>
      <c r="E9" s="263">
        <v>20</v>
      </c>
      <c r="F9" s="263">
        <v>5654.88</v>
      </c>
      <c r="G9" s="263">
        <v>56</v>
      </c>
      <c r="H9" s="263">
        <v>444.64000000000004</v>
      </c>
      <c r="I9" s="263">
        <v>1236</v>
      </c>
      <c r="J9" s="263">
        <v>27828.19</v>
      </c>
      <c r="K9" s="263">
        <v>50038</v>
      </c>
      <c r="L9" s="263">
        <v>117696.35</v>
      </c>
      <c r="M9" s="263">
        <v>5581</v>
      </c>
      <c r="N9" s="263">
        <v>795884.21999999951</v>
      </c>
      <c r="O9" s="160">
        <f t="shared" si="0"/>
        <v>56931</v>
      </c>
      <c r="P9" s="160">
        <f t="shared" si="0"/>
        <v>947508.27999999956</v>
      </c>
      <c r="Q9" s="160">
        <f t="shared" si="1"/>
        <v>308.48489820901244</v>
      </c>
    </row>
    <row r="10" spans="1:17" ht="12.75" customHeight="1" x14ac:dyDescent="0.2">
      <c r="A10" s="159">
        <v>5</v>
      </c>
      <c r="B10" s="160" t="s">
        <v>10</v>
      </c>
      <c r="C10" s="328">
        <v>66421</v>
      </c>
      <c r="D10" s="328">
        <v>322584</v>
      </c>
      <c r="E10" s="263">
        <v>0</v>
      </c>
      <c r="F10" s="263">
        <v>0</v>
      </c>
      <c r="G10" s="263">
        <v>0</v>
      </c>
      <c r="H10" s="263">
        <v>0</v>
      </c>
      <c r="I10" s="263">
        <v>11</v>
      </c>
      <c r="J10" s="263">
        <v>8.11</v>
      </c>
      <c r="K10" s="263">
        <v>31429</v>
      </c>
      <c r="L10" s="263">
        <v>187738.71000000005</v>
      </c>
      <c r="M10" s="263">
        <v>18765</v>
      </c>
      <c r="N10" s="263">
        <v>179387.99</v>
      </c>
      <c r="O10" s="160">
        <f t="shared" si="0"/>
        <v>50205</v>
      </c>
      <c r="P10" s="160">
        <f t="shared" si="0"/>
        <v>367134.81000000006</v>
      </c>
      <c r="Q10" s="160">
        <f t="shared" si="1"/>
        <v>113.81060746968234</v>
      </c>
    </row>
    <row r="11" spans="1:17" ht="12.75" customHeight="1" x14ac:dyDescent="0.2">
      <c r="A11" s="159">
        <v>6</v>
      </c>
      <c r="B11" s="160" t="s">
        <v>11</v>
      </c>
      <c r="C11" s="328">
        <v>20866</v>
      </c>
      <c r="D11" s="328">
        <v>164371</v>
      </c>
      <c r="E11" s="263">
        <v>9</v>
      </c>
      <c r="F11" s="263">
        <v>1167.31</v>
      </c>
      <c r="G11" s="263">
        <v>37</v>
      </c>
      <c r="H11" s="263">
        <v>597.60999999999979</v>
      </c>
      <c r="I11" s="263">
        <v>769</v>
      </c>
      <c r="J11" s="263">
        <v>22527.550000000003</v>
      </c>
      <c r="K11" s="263">
        <v>19050</v>
      </c>
      <c r="L11" s="263">
        <v>91015.819999999934</v>
      </c>
      <c r="M11" s="263">
        <v>1754</v>
      </c>
      <c r="N11" s="263">
        <v>56064.45</v>
      </c>
      <c r="O11" s="160">
        <f t="shared" si="0"/>
        <v>21619</v>
      </c>
      <c r="P11" s="160">
        <f t="shared" si="0"/>
        <v>171372.73999999993</v>
      </c>
      <c r="Q11" s="160">
        <f t="shared" si="1"/>
        <v>104.25971734673386</v>
      </c>
    </row>
    <row r="12" spans="1:17" ht="12.75" customHeight="1" x14ac:dyDescent="0.2">
      <c r="A12" s="159">
        <v>7</v>
      </c>
      <c r="B12" s="160" t="s">
        <v>12</v>
      </c>
      <c r="C12" s="328">
        <v>8881</v>
      </c>
      <c r="D12" s="328">
        <v>85435</v>
      </c>
      <c r="E12" s="263">
        <v>7</v>
      </c>
      <c r="F12" s="263">
        <v>46.56</v>
      </c>
      <c r="G12" s="263">
        <v>8</v>
      </c>
      <c r="H12" s="263">
        <v>113.31</v>
      </c>
      <c r="I12" s="263">
        <v>208</v>
      </c>
      <c r="J12" s="263">
        <v>5076.2300000000005</v>
      </c>
      <c r="K12" s="263">
        <v>203</v>
      </c>
      <c r="L12" s="263">
        <v>1084.97</v>
      </c>
      <c r="M12" s="263">
        <v>11007</v>
      </c>
      <c r="N12" s="263">
        <v>95568.290000000008</v>
      </c>
      <c r="O12" s="160">
        <f t="shared" si="0"/>
        <v>11433</v>
      </c>
      <c r="P12" s="160">
        <f t="shared" si="0"/>
        <v>101889.36000000002</v>
      </c>
      <c r="Q12" s="160">
        <f t="shared" si="1"/>
        <v>119.25950722771699</v>
      </c>
    </row>
    <row r="13" spans="1:17" ht="12.75" customHeight="1" x14ac:dyDescent="0.2">
      <c r="A13" s="159">
        <v>8</v>
      </c>
      <c r="B13" s="160" t="s">
        <v>967</v>
      </c>
      <c r="C13" s="328">
        <v>3875</v>
      </c>
      <c r="D13" s="328">
        <v>10498</v>
      </c>
      <c r="E13" s="263">
        <v>0</v>
      </c>
      <c r="F13" s="263">
        <v>0</v>
      </c>
      <c r="G13" s="263">
        <v>15</v>
      </c>
      <c r="H13" s="263">
        <v>386.44000000000005</v>
      </c>
      <c r="I13" s="263">
        <v>137</v>
      </c>
      <c r="J13" s="263">
        <v>4820.3599999999997</v>
      </c>
      <c r="K13" s="263">
        <v>211</v>
      </c>
      <c r="L13" s="263">
        <v>728.5</v>
      </c>
      <c r="M13" s="263">
        <v>3273</v>
      </c>
      <c r="N13" s="263">
        <v>31729.9</v>
      </c>
      <c r="O13" s="160">
        <f t="shared" si="0"/>
        <v>3636</v>
      </c>
      <c r="P13" s="160">
        <f t="shared" si="0"/>
        <v>37665.199999999997</v>
      </c>
      <c r="Q13" s="160">
        <f t="shared" si="1"/>
        <v>358.7845303867403</v>
      </c>
    </row>
    <row r="14" spans="1:17" ht="13.5" customHeight="1" x14ac:dyDescent="0.2">
      <c r="A14" s="159">
        <v>9</v>
      </c>
      <c r="B14" s="160" t="s">
        <v>13</v>
      </c>
      <c r="C14" s="328">
        <v>26947</v>
      </c>
      <c r="D14" s="328">
        <v>692587</v>
      </c>
      <c r="E14" s="263">
        <v>100</v>
      </c>
      <c r="F14" s="263">
        <v>631310.18999999983</v>
      </c>
      <c r="G14" s="263">
        <v>160</v>
      </c>
      <c r="H14" s="263">
        <v>2027.65</v>
      </c>
      <c r="I14" s="263">
        <v>1464</v>
      </c>
      <c r="J14" s="263">
        <v>51814.289999999986</v>
      </c>
      <c r="K14" s="263">
        <v>2797</v>
      </c>
      <c r="L14" s="263">
        <v>13703.399999999994</v>
      </c>
      <c r="M14" s="263">
        <v>17156</v>
      </c>
      <c r="N14" s="263">
        <v>2544481.9799999995</v>
      </c>
      <c r="O14" s="160">
        <f t="shared" si="0"/>
        <v>21677</v>
      </c>
      <c r="P14" s="160">
        <f t="shared" si="0"/>
        <v>3243337.5099999993</v>
      </c>
      <c r="Q14" s="160">
        <f t="shared" si="1"/>
        <v>468.29315450622079</v>
      </c>
    </row>
    <row r="15" spans="1:17" ht="12.75" customHeight="1" x14ac:dyDescent="0.2">
      <c r="A15" s="159">
        <v>10</v>
      </c>
      <c r="B15" s="160" t="s">
        <v>14</v>
      </c>
      <c r="C15" s="328">
        <v>485605</v>
      </c>
      <c r="D15" s="328">
        <v>3688150</v>
      </c>
      <c r="E15" s="263">
        <v>94</v>
      </c>
      <c r="F15" s="263">
        <v>2863.2700000000004</v>
      </c>
      <c r="G15" s="263">
        <v>1425</v>
      </c>
      <c r="H15" s="263">
        <v>16543.099999999999</v>
      </c>
      <c r="I15" s="263">
        <v>24121</v>
      </c>
      <c r="J15" s="263">
        <v>399144.43999999989</v>
      </c>
      <c r="K15" s="263">
        <v>7887</v>
      </c>
      <c r="L15" s="263">
        <v>21852.899999999987</v>
      </c>
      <c r="M15" s="263">
        <v>393416</v>
      </c>
      <c r="N15" s="263">
        <v>3272529.9899999998</v>
      </c>
      <c r="O15" s="160">
        <f t="shared" si="0"/>
        <v>426943</v>
      </c>
      <c r="P15" s="160">
        <f t="shared" si="0"/>
        <v>3712933.6999999997</v>
      </c>
      <c r="Q15" s="160">
        <f t="shared" si="1"/>
        <v>100.6719818879384</v>
      </c>
    </row>
    <row r="16" spans="1:17" ht="12.75" customHeight="1" x14ac:dyDescent="0.2">
      <c r="A16" s="159">
        <v>11</v>
      </c>
      <c r="B16" s="160" t="s">
        <v>15</v>
      </c>
      <c r="C16" s="328">
        <v>11177</v>
      </c>
      <c r="D16" s="328">
        <v>122250</v>
      </c>
      <c r="E16" s="263">
        <v>0</v>
      </c>
      <c r="F16" s="263">
        <v>0</v>
      </c>
      <c r="G16" s="263">
        <v>2</v>
      </c>
      <c r="H16" s="263">
        <v>6.25</v>
      </c>
      <c r="I16" s="263">
        <v>909</v>
      </c>
      <c r="J16" s="263">
        <v>26158.909999999996</v>
      </c>
      <c r="K16" s="263">
        <v>91</v>
      </c>
      <c r="L16" s="263">
        <v>225.35</v>
      </c>
      <c r="M16" s="263">
        <v>6893</v>
      </c>
      <c r="N16" s="263">
        <v>262083.10000000009</v>
      </c>
      <c r="O16" s="160">
        <f t="shared" si="0"/>
        <v>7895</v>
      </c>
      <c r="P16" s="160">
        <f t="shared" si="0"/>
        <v>288473.6100000001</v>
      </c>
      <c r="Q16" s="160">
        <f t="shared" si="1"/>
        <v>235.97023312883445</v>
      </c>
    </row>
    <row r="17" spans="1:17" ht="12.75" customHeight="1" x14ac:dyDescent="0.2">
      <c r="A17" s="159">
        <v>12</v>
      </c>
      <c r="B17" s="160" t="s">
        <v>16</v>
      </c>
      <c r="C17" s="328">
        <v>31664</v>
      </c>
      <c r="D17" s="328">
        <v>421960</v>
      </c>
      <c r="E17" s="263">
        <v>214</v>
      </c>
      <c r="F17" s="263">
        <v>261385.82000000004</v>
      </c>
      <c r="G17" s="263">
        <v>495</v>
      </c>
      <c r="H17" s="263">
        <v>5278.7099999999991</v>
      </c>
      <c r="I17" s="263">
        <v>1321</v>
      </c>
      <c r="J17" s="263">
        <v>38695.400000000009</v>
      </c>
      <c r="K17" s="263">
        <v>28120</v>
      </c>
      <c r="L17" s="263">
        <v>233430.01999999996</v>
      </c>
      <c r="M17" s="263">
        <v>15297</v>
      </c>
      <c r="N17" s="263">
        <v>456688.57</v>
      </c>
      <c r="O17" s="160">
        <f t="shared" si="0"/>
        <v>45447</v>
      </c>
      <c r="P17" s="160">
        <f t="shared" si="0"/>
        <v>995478.52</v>
      </c>
      <c r="Q17" s="160">
        <f t="shared" si="1"/>
        <v>235.91774575789174</v>
      </c>
    </row>
    <row r="18" spans="1:17" s="139" customFormat="1" ht="12.75" customHeight="1" x14ac:dyDescent="0.2">
      <c r="A18" s="158"/>
      <c r="B18" s="163" t="s">
        <v>17</v>
      </c>
      <c r="C18" s="323">
        <f>SUM(C6:C17)</f>
        <v>827137</v>
      </c>
      <c r="D18" s="323">
        <f>SUM(D6:D17)</f>
        <v>6662242</v>
      </c>
      <c r="E18" s="264">
        <f t="shared" ref="E18:N18" si="2">SUM(E6:E17)</f>
        <v>476</v>
      </c>
      <c r="F18" s="264">
        <f t="shared" si="2"/>
        <v>907418.0199999999</v>
      </c>
      <c r="G18" s="264">
        <f t="shared" si="2"/>
        <v>2680</v>
      </c>
      <c r="H18" s="264">
        <f t="shared" si="2"/>
        <v>31075.05</v>
      </c>
      <c r="I18" s="264">
        <f t="shared" si="2"/>
        <v>40103</v>
      </c>
      <c r="J18" s="264">
        <f t="shared" si="2"/>
        <v>705894.1399999999</v>
      </c>
      <c r="K18" s="264">
        <f t="shared" si="2"/>
        <v>165497</v>
      </c>
      <c r="L18" s="264">
        <f t="shared" si="2"/>
        <v>762677.23</v>
      </c>
      <c r="M18" s="264">
        <f t="shared" si="2"/>
        <v>598226</v>
      </c>
      <c r="N18" s="264">
        <f t="shared" si="2"/>
        <v>8627148.2699999977</v>
      </c>
      <c r="O18" s="163">
        <f t="shared" si="0"/>
        <v>806982</v>
      </c>
      <c r="P18" s="163">
        <f t="shared" si="0"/>
        <v>11034212.709999997</v>
      </c>
      <c r="Q18" s="163">
        <f t="shared" si="1"/>
        <v>165.6231147112338</v>
      </c>
    </row>
    <row r="19" spans="1:17" ht="12.75" customHeight="1" x14ac:dyDescent="0.2">
      <c r="A19" s="159">
        <v>13</v>
      </c>
      <c r="B19" s="116" t="s">
        <v>18</v>
      </c>
      <c r="C19" s="328">
        <v>69628</v>
      </c>
      <c r="D19" s="328">
        <v>529319</v>
      </c>
      <c r="E19" s="263">
        <v>43</v>
      </c>
      <c r="F19" s="263">
        <v>499.87</v>
      </c>
      <c r="G19" s="263">
        <v>123</v>
      </c>
      <c r="H19" s="263">
        <v>2295.98</v>
      </c>
      <c r="I19" s="263">
        <v>467</v>
      </c>
      <c r="J19" s="263">
        <v>13394.51</v>
      </c>
      <c r="K19" s="263">
        <v>14785</v>
      </c>
      <c r="L19" s="263">
        <v>56252.599999999977</v>
      </c>
      <c r="M19" s="263">
        <v>53993</v>
      </c>
      <c r="N19" s="263">
        <v>898647.87</v>
      </c>
      <c r="O19" s="160">
        <f t="shared" si="0"/>
        <v>69411</v>
      </c>
      <c r="P19" s="160">
        <f t="shared" si="0"/>
        <v>971090.83</v>
      </c>
      <c r="Q19" s="160">
        <f t="shared" si="1"/>
        <v>183.46041423036013</v>
      </c>
    </row>
    <row r="20" spans="1:17" ht="12.75" customHeight="1" x14ac:dyDescent="0.2">
      <c r="A20" s="159">
        <v>14</v>
      </c>
      <c r="B20" s="116" t="s">
        <v>19</v>
      </c>
      <c r="C20" s="328">
        <v>82081</v>
      </c>
      <c r="D20" s="328">
        <v>189088</v>
      </c>
      <c r="E20" s="263">
        <v>0</v>
      </c>
      <c r="F20" s="263">
        <v>0</v>
      </c>
      <c r="G20" s="263">
        <v>0</v>
      </c>
      <c r="H20" s="263">
        <v>0</v>
      </c>
      <c r="I20" s="263">
        <v>997</v>
      </c>
      <c r="J20" s="263">
        <v>19196.519717700001</v>
      </c>
      <c r="K20" s="263">
        <v>1800</v>
      </c>
      <c r="L20" s="263">
        <v>25810.844746700001</v>
      </c>
      <c r="M20" s="263">
        <v>57446</v>
      </c>
      <c r="N20" s="263">
        <v>84791.121986800004</v>
      </c>
      <c r="O20" s="160">
        <f t="shared" si="0"/>
        <v>60243</v>
      </c>
      <c r="P20" s="160">
        <f t="shared" si="0"/>
        <v>129798.48645120001</v>
      </c>
      <c r="Q20" s="160">
        <f t="shared" si="1"/>
        <v>68.644486403790836</v>
      </c>
    </row>
    <row r="21" spans="1:17" ht="12.75" customHeight="1" x14ac:dyDescent="0.2">
      <c r="A21" s="159">
        <v>15</v>
      </c>
      <c r="B21" s="116" t="s">
        <v>20</v>
      </c>
      <c r="C21" s="328">
        <v>423</v>
      </c>
      <c r="D21" s="328">
        <v>1088</v>
      </c>
      <c r="E21" s="263">
        <v>1</v>
      </c>
      <c r="F21" s="263">
        <v>2.0499999999999998</v>
      </c>
      <c r="G21" s="263">
        <v>0</v>
      </c>
      <c r="H21" s="263">
        <v>0</v>
      </c>
      <c r="I21" s="263">
        <v>0</v>
      </c>
      <c r="J21" s="263">
        <v>0</v>
      </c>
      <c r="K21" s="263">
        <v>438</v>
      </c>
      <c r="L21" s="263">
        <v>1020.88</v>
      </c>
      <c r="M21" s="263">
        <v>100</v>
      </c>
      <c r="N21" s="263">
        <v>9650.76</v>
      </c>
      <c r="O21" s="160">
        <f t="shared" si="0"/>
        <v>539</v>
      </c>
      <c r="P21" s="160">
        <f t="shared" si="0"/>
        <v>10673.69</v>
      </c>
      <c r="Q21" s="160">
        <f t="shared" si="1"/>
        <v>981.03768382352939</v>
      </c>
    </row>
    <row r="22" spans="1:17" ht="12.75" customHeight="1" x14ac:dyDescent="0.2">
      <c r="A22" s="159">
        <v>16</v>
      </c>
      <c r="B22" s="116" t="s">
        <v>21</v>
      </c>
      <c r="C22" s="328">
        <v>319</v>
      </c>
      <c r="D22" s="328">
        <v>2019</v>
      </c>
      <c r="E22" s="263">
        <v>0</v>
      </c>
      <c r="F22" s="263">
        <v>0</v>
      </c>
      <c r="G22" s="263">
        <v>3</v>
      </c>
      <c r="H22" s="263">
        <v>54.72</v>
      </c>
      <c r="I22" s="263">
        <v>9</v>
      </c>
      <c r="J22" s="263">
        <v>294.84000000000003</v>
      </c>
      <c r="K22" s="263">
        <v>397</v>
      </c>
      <c r="L22" s="263">
        <v>960.21</v>
      </c>
      <c r="M22" s="263">
        <v>52</v>
      </c>
      <c r="N22" s="263">
        <v>1178.4100000000001</v>
      </c>
      <c r="O22" s="160">
        <f t="shared" ref="O22:P41" si="3">E22+G22+I22+K22+M22</f>
        <v>461</v>
      </c>
      <c r="P22" s="160">
        <f t="shared" si="3"/>
        <v>2488.1800000000003</v>
      </c>
      <c r="Q22" s="160">
        <f t="shared" si="1"/>
        <v>123.23823675086678</v>
      </c>
    </row>
    <row r="23" spans="1:17" ht="12.75" customHeight="1" x14ac:dyDescent="0.2">
      <c r="A23" s="159">
        <v>17</v>
      </c>
      <c r="B23" s="116" t="s">
        <v>22</v>
      </c>
      <c r="C23" s="328">
        <v>8861</v>
      </c>
      <c r="D23" s="328">
        <v>21236</v>
      </c>
      <c r="E23" s="263">
        <v>856</v>
      </c>
      <c r="F23" s="263">
        <v>666.32</v>
      </c>
      <c r="G23" s="263">
        <v>65</v>
      </c>
      <c r="H23" s="263">
        <v>398.32</v>
      </c>
      <c r="I23" s="263">
        <v>173</v>
      </c>
      <c r="J23" s="263">
        <v>4647.42</v>
      </c>
      <c r="K23" s="263">
        <v>0</v>
      </c>
      <c r="L23" s="263">
        <v>0</v>
      </c>
      <c r="M23" s="263">
        <v>3180</v>
      </c>
      <c r="N23" s="263">
        <v>12110.05</v>
      </c>
      <c r="O23" s="160">
        <f t="shared" si="3"/>
        <v>4274</v>
      </c>
      <c r="P23" s="160">
        <f t="shared" si="3"/>
        <v>17822.11</v>
      </c>
      <c r="Q23" s="160">
        <f t="shared" ref="Q23:Q55" si="4">P23*100/D23</f>
        <v>83.924044076097189</v>
      </c>
    </row>
    <row r="24" spans="1:17" ht="12.75" customHeight="1" x14ac:dyDescent="0.2">
      <c r="A24" s="159">
        <v>18</v>
      </c>
      <c r="B24" s="116" t="s">
        <v>23</v>
      </c>
      <c r="C24" s="328">
        <v>301</v>
      </c>
      <c r="D24" s="328">
        <v>54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156</v>
      </c>
      <c r="N24" s="263">
        <v>440.48</v>
      </c>
      <c r="O24" s="160">
        <f t="shared" si="3"/>
        <v>156</v>
      </c>
      <c r="P24" s="160">
        <f t="shared" si="3"/>
        <v>440.48</v>
      </c>
      <c r="Q24" s="160">
        <f t="shared" si="4"/>
        <v>815.7037037037037</v>
      </c>
    </row>
    <row r="25" spans="1:17" ht="12.75" customHeight="1" x14ac:dyDescent="0.2">
      <c r="A25" s="159">
        <v>19</v>
      </c>
      <c r="B25" s="116" t="s">
        <v>24</v>
      </c>
      <c r="C25" s="328">
        <v>6590</v>
      </c>
      <c r="D25" s="328">
        <v>28750</v>
      </c>
      <c r="E25" s="263">
        <v>0</v>
      </c>
      <c r="F25" s="263">
        <v>0</v>
      </c>
      <c r="G25" s="263">
        <v>2</v>
      </c>
      <c r="H25" s="263">
        <v>12.58</v>
      </c>
      <c r="I25" s="263">
        <v>14</v>
      </c>
      <c r="J25" s="263">
        <v>401.21000000000004</v>
      </c>
      <c r="K25" s="263">
        <v>139</v>
      </c>
      <c r="L25" s="263">
        <v>345.02000000000004</v>
      </c>
      <c r="M25" s="263">
        <v>9029</v>
      </c>
      <c r="N25" s="263">
        <v>71065.960000000006</v>
      </c>
      <c r="O25" s="160">
        <f t="shared" si="3"/>
        <v>9184</v>
      </c>
      <c r="P25" s="160">
        <f t="shared" si="3"/>
        <v>71824.77</v>
      </c>
      <c r="Q25" s="160">
        <f t="shared" si="4"/>
        <v>249.82528695652175</v>
      </c>
    </row>
    <row r="26" spans="1:17" ht="12.75" customHeight="1" x14ac:dyDescent="0.2">
      <c r="A26" s="159">
        <v>20</v>
      </c>
      <c r="B26" s="116" t="s">
        <v>25</v>
      </c>
      <c r="C26" s="328">
        <v>209774</v>
      </c>
      <c r="D26" s="328">
        <v>1841209</v>
      </c>
      <c r="E26" s="263">
        <v>7273</v>
      </c>
      <c r="F26" s="263">
        <v>134264.78000000006</v>
      </c>
      <c r="G26" s="263">
        <v>11</v>
      </c>
      <c r="H26" s="263">
        <v>25.35</v>
      </c>
      <c r="I26" s="263">
        <v>8364</v>
      </c>
      <c r="J26" s="263">
        <v>171867.33999999994</v>
      </c>
      <c r="K26" s="263">
        <v>34574</v>
      </c>
      <c r="L26" s="263">
        <v>185792</v>
      </c>
      <c r="M26" s="263">
        <v>86961</v>
      </c>
      <c r="N26" s="263">
        <v>1287466.77</v>
      </c>
      <c r="O26" s="160">
        <f t="shared" si="3"/>
        <v>137183</v>
      </c>
      <c r="P26" s="160">
        <f t="shared" si="3"/>
        <v>1779416.24</v>
      </c>
      <c r="Q26" s="160">
        <f t="shared" si="4"/>
        <v>96.643903000691395</v>
      </c>
    </row>
    <row r="27" spans="1:17" ht="12.75" customHeight="1" x14ac:dyDescent="0.2">
      <c r="A27" s="159">
        <v>21</v>
      </c>
      <c r="B27" s="116" t="s">
        <v>26</v>
      </c>
      <c r="C27" s="328">
        <v>511752</v>
      </c>
      <c r="D27" s="328">
        <v>1053319</v>
      </c>
      <c r="E27" s="263">
        <v>0</v>
      </c>
      <c r="F27" s="263">
        <v>0</v>
      </c>
      <c r="G27" s="263">
        <v>146</v>
      </c>
      <c r="H27" s="263">
        <v>5853.58</v>
      </c>
      <c r="I27" s="263">
        <v>2844</v>
      </c>
      <c r="J27" s="263">
        <v>98087.819999999992</v>
      </c>
      <c r="K27" s="263">
        <v>13307</v>
      </c>
      <c r="L27" s="263">
        <v>92285.059999999939</v>
      </c>
      <c r="M27" s="263">
        <v>367028</v>
      </c>
      <c r="N27" s="263">
        <v>972882.55000000028</v>
      </c>
      <c r="O27" s="160">
        <f t="shared" si="3"/>
        <v>383325</v>
      </c>
      <c r="P27" s="160">
        <f t="shared" si="3"/>
        <v>1169109.0100000002</v>
      </c>
      <c r="Q27" s="160">
        <f t="shared" si="4"/>
        <v>110.99287205490457</v>
      </c>
    </row>
    <row r="28" spans="1:17" ht="12.75" customHeight="1" x14ac:dyDescent="0.2">
      <c r="A28" s="159">
        <v>22</v>
      </c>
      <c r="B28" s="116" t="s">
        <v>27</v>
      </c>
      <c r="C28" s="328">
        <v>18931</v>
      </c>
      <c r="D28" s="328">
        <v>114221</v>
      </c>
      <c r="E28" s="263">
        <v>1</v>
      </c>
      <c r="F28" s="263">
        <v>0.37</v>
      </c>
      <c r="G28" s="263">
        <v>23</v>
      </c>
      <c r="H28" s="263">
        <v>227.76</v>
      </c>
      <c r="I28" s="263">
        <v>725</v>
      </c>
      <c r="J28" s="263">
        <v>22038.969999999994</v>
      </c>
      <c r="K28" s="263">
        <v>538</v>
      </c>
      <c r="L28" s="263">
        <v>8147.3000000000011</v>
      </c>
      <c r="M28" s="263">
        <v>14445</v>
      </c>
      <c r="N28" s="263">
        <v>221755.19000000006</v>
      </c>
      <c r="O28" s="160">
        <f t="shared" si="3"/>
        <v>15732</v>
      </c>
      <c r="P28" s="160">
        <f t="shared" si="3"/>
        <v>252169.59000000005</v>
      </c>
      <c r="Q28" s="160">
        <f t="shared" si="4"/>
        <v>220.77340419012268</v>
      </c>
    </row>
    <row r="29" spans="1:17" ht="12.75" customHeight="1" x14ac:dyDescent="0.2">
      <c r="A29" s="159">
        <v>23</v>
      </c>
      <c r="B29" s="116" t="s">
        <v>28</v>
      </c>
      <c r="C29" s="328">
        <v>410779</v>
      </c>
      <c r="D29" s="328">
        <v>301465</v>
      </c>
      <c r="E29" s="263">
        <v>36</v>
      </c>
      <c r="F29" s="263">
        <v>807.85</v>
      </c>
      <c r="G29" s="263">
        <v>54</v>
      </c>
      <c r="H29" s="263">
        <v>1558.1</v>
      </c>
      <c r="I29" s="263">
        <v>853</v>
      </c>
      <c r="J29" s="263">
        <v>12254.54</v>
      </c>
      <c r="K29" s="263">
        <v>31023</v>
      </c>
      <c r="L29" s="263">
        <v>43950.679999999993</v>
      </c>
      <c r="M29" s="263">
        <v>285518</v>
      </c>
      <c r="N29" s="263">
        <v>209424.47999999995</v>
      </c>
      <c r="O29" s="160">
        <f t="shared" si="3"/>
        <v>317484</v>
      </c>
      <c r="P29" s="160">
        <f t="shared" si="3"/>
        <v>267995.64999999997</v>
      </c>
      <c r="Q29" s="160">
        <f t="shared" si="4"/>
        <v>88.897765909807092</v>
      </c>
    </row>
    <row r="30" spans="1:17" ht="12.75" customHeight="1" x14ac:dyDescent="0.2">
      <c r="A30" s="159">
        <v>24</v>
      </c>
      <c r="B30" s="116" t="s">
        <v>29</v>
      </c>
      <c r="C30" s="328">
        <v>76586</v>
      </c>
      <c r="D30" s="328">
        <v>156548</v>
      </c>
      <c r="E30" s="263">
        <v>0</v>
      </c>
      <c r="F30" s="263">
        <v>0</v>
      </c>
      <c r="G30" s="263">
        <v>0</v>
      </c>
      <c r="H30" s="263">
        <v>0</v>
      </c>
      <c r="I30" s="263">
        <v>374</v>
      </c>
      <c r="J30" s="263">
        <v>7052.4400000000005</v>
      </c>
      <c r="K30" s="263">
        <v>0</v>
      </c>
      <c r="L30" s="263">
        <v>0</v>
      </c>
      <c r="M30" s="263">
        <v>52347</v>
      </c>
      <c r="N30" s="263">
        <v>153756.09</v>
      </c>
      <c r="O30" s="160">
        <f t="shared" si="3"/>
        <v>52721</v>
      </c>
      <c r="P30" s="160">
        <f t="shared" si="3"/>
        <v>160808.53</v>
      </c>
      <c r="Q30" s="160">
        <f t="shared" si="4"/>
        <v>102.72154866239109</v>
      </c>
    </row>
    <row r="31" spans="1:17" ht="12.75" customHeight="1" x14ac:dyDescent="0.2">
      <c r="A31" s="159">
        <v>25</v>
      </c>
      <c r="B31" s="116" t="s">
        <v>30</v>
      </c>
      <c r="C31" s="328">
        <v>98</v>
      </c>
      <c r="D31" s="328">
        <v>543</v>
      </c>
      <c r="E31" s="263">
        <v>0</v>
      </c>
      <c r="F31" s="263">
        <v>0</v>
      </c>
      <c r="G31" s="263">
        <v>0</v>
      </c>
      <c r="H31" s="263">
        <v>0</v>
      </c>
      <c r="I31" s="263">
        <v>1</v>
      </c>
      <c r="J31" s="263">
        <v>12.93</v>
      </c>
      <c r="K31" s="263">
        <v>30</v>
      </c>
      <c r="L31" s="263">
        <v>197.07</v>
      </c>
      <c r="M31" s="263">
        <v>41</v>
      </c>
      <c r="N31" s="263">
        <v>369.72</v>
      </c>
      <c r="O31" s="160">
        <f t="shared" si="3"/>
        <v>72</v>
      </c>
      <c r="P31" s="160">
        <f t="shared" si="3"/>
        <v>579.72</v>
      </c>
      <c r="Q31" s="160">
        <f t="shared" si="4"/>
        <v>106.76243093922652</v>
      </c>
    </row>
    <row r="32" spans="1:17" ht="12.75" customHeight="1" x14ac:dyDescent="0.2">
      <c r="A32" s="159">
        <v>26</v>
      </c>
      <c r="B32" s="116" t="s">
        <v>31</v>
      </c>
      <c r="C32" s="328">
        <v>821</v>
      </c>
      <c r="D32" s="328">
        <v>5118</v>
      </c>
      <c r="E32" s="263">
        <v>4</v>
      </c>
      <c r="F32" s="263">
        <v>0</v>
      </c>
      <c r="G32" s="263">
        <v>1</v>
      </c>
      <c r="H32" s="263">
        <v>22.5</v>
      </c>
      <c r="I32" s="263">
        <v>16</v>
      </c>
      <c r="J32" s="263">
        <v>135.67000000000002</v>
      </c>
      <c r="K32" s="263">
        <v>116</v>
      </c>
      <c r="L32" s="263">
        <v>7904</v>
      </c>
      <c r="M32" s="263">
        <v>770</v>
      </c>
      <c r="N32" s="263">
        <v>2416.1099999999997</v>
      </c>
      <c r="O32" s="160">
        <f t="shared" si="3"/>
        <v>907</v>
      </c>
      <c r="P32" s="160">
        <f t="shared" si="3"/>
        <v>10478.279999999999</v>
      </c>
      <c r="Q32" s="160">
        <f t="shared" si="4"/>
        <v>204.73388042203985</v>
      </c>
    </row>
    <row r="33" spans="1:17" ht="12.75" customHeight="1" x14ac:dyDescent="0.2">
      <c r="A33" s="159">
        <v>27</v>
      </c>
      <c r="B33" s="116" t="s">
        <v>32</v>
      </c>
      <c r="C33" s="328">
        <v>420</v>
      </c>
      <c r="D33" s="328">
        <v>3974</v>
      </c>
      <c r="E33" s="263">
        <v>0</v>
      </c>
      <c r="F33" s="263">
        <v>0</v>
      </c>
      <c r="G33" s="263">
        <v>0</v>
      </c>
      <c r="H33" s="263">
        <v>0</v>
      </c>
      <c r="I33" s="263">
        <v>58</v>
      </c>
      <c r="J33" s="263">
        <v>895.99</v>
      </c>
      <c r="K33" s="263">
        <v>476</v>
      </c>
      <c r="L33" s="263">
        <v>1789.3700000000001</v>
      </c>
      <c r="M33" s="263">
        <v>132</v>
      </c>
      <c r="N33" s="263">
        <v>2345.56</v>
      </c>
      <c r="O33" s="160">
        <f t="shared" si="3"/>
        <v>666</v>
      </c>
      <c r="P33" s="160">
        <f t="shared" si="3"/>
        <v>5030.92</v>
      </c>
      <c r="Q33" s="160">
        <f t="shared" si="4"/>
        <v>126.59587317564167</v>
      </c>
    </row>
    <row r="34" spans="1:17" ht="12.75" customHeight="1" x14ac:dyDescent="0.2">
      <c r="A34" s="159">
        <v>28</v>
      </c>
      <c r="B34" s="116" t="s">
        <v>33</v>
      </c>
      <c r="C34" s="328">
        <v>36160</v>
      </c>
      <c r="D34" s="328">
        <v>244031</v>
      </c>
      <c r="E34" s="263">
        <v>0</v>
      </c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25581</v>
      </c>
      <c r="N34" s="263">
        <v>258721.21999999997</v>
      </c>
      <c r="O34" s="160">
        <f t="shared" si="3"/>
        <v>25581</v>
      </c>
      <c r="P34" s="160">
        <f t="shared" si="3"/>
        <v>258721.21999999997</v>
      </c>
      <c r="Q34" s="160">
        <f t="shared" si="4"/>
        <v>106.01981715437792</v>
      </c>
    </row>
    <row r="35" spans="1:17" ht="12.75" customHeight="1" x14ac:dyDescent="0.2">
      <c r="A35" s="159">
        <v>29</v>
      </c>
      <c r="B35" s="116" t="s">
        <v>34</v>
      </c>
      <c r="C35" s="328">
        <v>10</v>
      </c>
      <c r="D35" s="328">
        <v>157</v>
      </c>
      <c r="E35" s="263">
        <v>0</v>
      </c>
      <c r="F35" s="263">
        <v>0</v>
      </c>
      <c r="G35" s="263">
        <v>0</v>
      </c>
      <c r="H35" s="263">
        <v>0</v>
      </c>
      <c r="I35" s="263">
        <v>0</v>
      </c>
      <c r="J35" s="263">
        <v>0</v>
      </c>
      <c r="K35" s="263">
        <v>4</v>
      </c>
      <c r="L35" s="263">
        <v>0.01</v>
      </c>
      <c r="M35" s="263">
        <v>2</v>
      </c>
      <c r="N35" s="263">
        <v>18</v>
      </c>
      <c r="O35" s="160">
        <v>4</v>
      </c>
      <c r="P35" s="160">
        <v>9.01</v>
      </c>
      <c r="Q35" s="160">
        <f t="shared" si="4"/>
        <v>5.7388535031847132</v>
      </c>
    </row>
    <row r="36" spans="1:17" ht="12.75" customHeight="1" x14ac:dyDescent="0.2">
      <c r="A36" s="159">
        <v>30</v>
      </c>
      <c r="B36" s="116" t="s">
        <v>35</v>
      </c>
      <c r="C36" s="328">
        <v>3171</v>
      </c>
      <c r="D36" s="328">
        <v>34179</v>
      </c>
      <c r="E36" s="263">
        <v>8</v>
      </c>
      <c r="F36" s="263">
        <v>58.61</v>
      </c>
      <c r="G36" s="263">
        <v>2</v>
      </c>
      <c r="H36" s="263">
        <v>30</v>
      </c>
      <c r="I36" s="263">
        <v>77</v>
      </c>
      <c r="J36" s="263">
        <v>2654.21</v>
      </c>
      <c r="K36" s="263">
        <v>182</v>
      </c>
      <c r="L36" s="263">
        <v>96.47</v>
      </c>
      <c r="M36" s="263">
        <v>2193</v>
      </c>
      <c r="N36" s="263">
        <v>46610.43</v>
      </c>
      <c r="O36" s="160">
        <f t="shared" si="3"/>
        <v>2462</v>
      </c>
      <c r="P36" s="160">
        <f t="shared" si="3"/>
        <v>49449.72</v>
      </c>
      <c r="Q36" s="160">
        <f t="shared" si="4"/>
        <v>144.67866233652242</v>
      </c>
    </row>
    <row r="37" spans="1:17" ht="12.75" customHeight="1" x14ac:dyDescent="0.2">
      <c r="A37" s="159">
        <v>31</v>
      </c>
      <c r="B37" s="116" t="s">
        <v>36</v>
      </c>
      <c r="C37" s="328">
        <v>329</v>
      </c>
      <c r="D37" s="328">
        <v>5198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263">
        <v>578</v>
      </c>
      <c r="L37" s="263">
        <v>1472.8899999999999</v>
      </c>
      <c r="M37" s="263">
        <v>287</v>
      </c>
      <c r="N37" s="263">
        <v>12602.81</v>
      </c>
      <c r="O37" s="160">
        <f t="shared" si="3"/>
        <v>865</v>
      </c>
      <c r="P37" s="160">
        <f t="shared" si="3"/>
        <v>14075.699999999999</v>
      </c>
      <c r="Q37" s="160">
        <f t="shared" si="4"/>
        <v>270.79068872643325</v>
      </c>
    </row>
    <row r="38" spans="1:17" ht="12.75" customHeight="1" x14ac:dyDescent="0.2">
      <c r="A38" s="159">
        <v>32</v>
      </c>
      <c r="B38" s="116" t="s">
        <v>38</v>
      </c>
      <c r="C38" s="328">
        <v>127</v>
      </c>
      <c r="D38" s="328">
        <v>3709</v>
      </c>
      <c r="E38" s="263">
        <v>0</v>
      </c>
      <c r="F38" s="263">
        <v>0</v>
      </c>
      <c r="G38" s="263">
        <v>0</v>
      </c>
      <c r="H38" s="263">
        <v>0</v>
      </c>
      <c r="I38" s="263">
        <v>1</v>
      </c>
      <c r="J38" s="263">
        <v>1.9</v>
      </c>
      <c r="K38" s="263">
        <v>263</v>
      </c>
      <c r="L38" s="263">
        <v>395.69</v>
      </c>
      <c r="M38" s="263">
        <v>63</v>
      </c>
      <c r="N38" s="263">
        <v>2813.15</v>
      </c>
      <c r="O38" s="160">
        <f t="shared" si="3"/>
        <v>327</v>
      </c>
      <c r="P38" s="160">
        <f t="shared" si="3"/>
        <v>3210.7400000000002</v>
      </c>
      <c r="Q38" s="160">
        <f t="shared" si="4"/>
        <v>86.566190347802646</v>
      </c>
    </row>
    <row r="39" spans="1:17" ht="12.75" customHeight="1" x14ac:dyDescent="0.2">
      <c r="A39" s="159">
        <v>33</v>
      </c>
      <c r="B39" s="116" t="s">
        <v>39</v>
      </c>
      <c r="C39" s="328">
        <v>72888</v>
      </c>
      <c r="D39" s="328">
        <v>157309</v>
      </c>
      <c r="E39" s="263">
        <v>0</v>
      </c>
      <c r="F39" s="263">
        <v>0</v>
      </c>
      <c r="G39" s="263">
        <v>32</v>
      </c>
      <c r="H39" s="263">
        <v>540.01</v>
      </c>
      <c r="I39" s="263">
        <v>1064</v>
      </c>
      <c r="J39" s="263">
        <v>22211.260000000002</v>
      </c>
      <c r="K39" s="263">
        <v>1656</v>
      </c>
      <c r="L39" s="263">
        <v>6596.7600000000011</v>
      </c>
      <c r="M39" s="263">
        <v>54780</v>
      </c>
      <c r="N39" s="263">
        <v>144599.85</v>
      </c>
      <c r="O39" s="160">
        <f t="shared" si="3"/>
        <v>57532</v>
      </c>
      <c r="P39" s="160">
        <f t="shared" si="3"/>
        <v>173947.88</v>
      </c>
      <c r="Q39" s="160">
        <f t="shared" si="4"/>
        <v>110.57719520180028</v>
      </c>
    </row>
    <row r="40" spans="1:17" s="139" customFormat="1" ht="12.75" customHeight="1" x14ac:dyDescent="0.2">
      <c r="A40" s="158"/>
      <c r="B40" s="163" t="s">
        <v>103</v>
      </c>
      <c r="C40" s="323">
        <f t="shared" ref="C40:O40" si="5">SUM(C19:C39)</f>
        <v>1510049</v>
      </c>
      <c r="D40" s="323">
        <f t="shared" si="5"/>
        <v>4692534</v>
      </c>
      <c r="E40" s="264">
        <f t="shared" si="5"/>
        <v>8222</v>
      </c>
      <c r="F40" s="264">
        <f t="shared" si="5"/>
        <v>136299.85000000003</v>
      </c>
      <c r="G40" s="264">
        <f t="shared" si="5"/>
        <v>462</v>
      </c>
      <c r="H40" s="264">
        <f t="shared" si="5"/>
        <v>11018.9</v>
      </c>
      <c r="I40" s="264">
        <f t="shared" si="5"/>
        <v>16037</v>
      </c>
      <c r="J40" s="264">
        <f t="shared" si="5"/>
        <v>375147.56971769989</v>
      </c>
      <c r="K40" s="264">
        <f t="shared" si="5"/>
        <v>100306</v>
      </c>
      <c r="L40" s="264">
        <f t="shared" si="5"/>
        <v>433016.85474669992</v>
      </c>
      <c r="M40" s="264">
        <f t="shared" si="5"/>
        <v>1014104</v>
      </c>
      <c r="N40" s="264">
        <f t="shared" si="5"/>
        <v>4393666.5819867998</v>
      </c>
      <c r="O40" s="264">
        <f t="shared" si="5"/>
        <v>1139129</v>
      </c>
      <c r="P40" s="163">
        <f t="shared" si="3"/>
        <v>5349149.7564511998</v>
      </c>
      <c r="Q40" s="163">
        <f t="shared" si="4"/>
        <v>113.99277568263116</v>
      </c>
    </row>
    <row r="41" spans="1:17" s="139" customFormat="1" ht="12.75" customHeight="1" x14ac:dyDescent="0.2">
      <c r="A41" s="158"/>
      <c r="B41" s="163" t="s">
        <v>41</v>
      </c>
      <c r="C41" s="324">
        <f t="shared" ref="C41:N41" si="6">C40+C18</f>
        <v>2337186</v>
      </c>
      <c r="D41" s="324">
        <f t="shared" si="6"/>
        <v>11354776</v>
      </c>
      <c r="E41" s="163">
        <f t="shared" si="6"/>
        <v>8698</v>
      </c>
      <c r="F41" s="163">
        <f t="shared" si="6"/>
        <v>1043717.8699999999</v>
      </c>
      <c r="G41" s="163">
        <f t="shared" si="6"/>
        <v>3142</v>
      </c>
      <c r="H41" s="163">
        <f t="shared" si="6"/>
        <v>42093.95</v>
      </c>
      <c r="I41" s="163">
        <f t="shared" si="6"/>
        <v>56140</v>
      </c>
      <c r="J41" s="163">
        <f t="shared" si="6"/>
        <v>1081041.7097176998</v>
      </c>
      <c r="K41" s="163">
        <f t="shared" si="6"/>
        <v>265803</v>
      </c>
      <c r="L41" s="163">
        <f t="shared" si="6"/>
        <v>1195694.0847466998</v>
      </c>
      <c r="M41" s="163">
        <f t="shared" si="6"/>
        <v>1612330</v>
      </c>
      <c r="N41" s="163">
        <f t="shared" si="6"/>
        <v>13020814.851986798</v>
      </c>
      <c r="O41" s="163">
        <f t="shared" si="3"/>
        <v>1946113</v>
      </c>
      <c r="P41" s="163">
        <f t="shared" si="3"/>
        <v>16383362.466451198</v>
      </c>
      <c r="Q41" s="163">
        <f t="shared" si="4"/>
        <v>144.28609130159148</v>
      </c>
    </row>
    <row r="42" spans="1:17" ht="12.75" customHeight="1" x14ac:dyDescent="0.2">
      <c r="A42" s="159">
        <v>34</v>
      </c>
      <c r="B42" s="160" t="s">
        <v>43</v>
      </c>
      <c r="C42" s="328">
        <v>79990</v>
      </c>
      <c r="D42" s="328">
        <v>266569</v>
      </c>
      <c r="E42" s="263">
        <v>0</v>
      </c>
      <c r="F42" s="263">
        <v>0</v>
      </c>
      <c r="G42" s="263">
        <v>8</v>
      </c>
      <c r="H42" s="263">
        <v>96.45</v>
      </c>
      <c r="I42" s="263">
        <v>157</v>
      </c>
      <c r="J42" s="263">
        <v>4208</v>
      </c>
      <c r="K42" s="263">
        <v>2002</v>
      </c>
      <c r="L42" s="263">
        <v>11595.349999999993</v>
      </c>
      <c r="M42" s="263">
        <v>42324</v>
      </c>
      <c r="N42" s="263">
        <v>147041.31000000008</v>
      </c>
      <c r="O42" s="160">
        <f t="shared" ref="O42:P48" si="7">E42+G42+I42+K42+M42</f>
        <v>44491</v>
      </c>
      <c r="P42" s="160">
        <f t="shared" si="7"/>
        <v>162941.11000000007</v>
      </c>
      <c r="Q42" s="160">
        <f t="shared" si="4"/>
        <v>61.125303392367485</v>
      </c>
    </row>
    <row r="43" spans="1:17" s="139" customFormat="1" ht="11.45" customHeight="1" x14ac:dyDescent="0.2">
      <c r="A43" s="158"/>
      <c r="B43" s="163" t="s">
        <v>44</v>
      </c>
      <c r="C43" s="323">
        <f t="shared" ref="C43:P43" si="8">SUM(C42:C42)</f>
        <v>79990</v>
      </c>
      <c r="D43" s="323">
        <f t="shared" si="8"/>
        <v>266569</v>
      </c>
      <c r="E43" s="264">
        <f t="shared" si="8"/>
        <v>0</v>
      </c>
      <c r="F43" s="264">
        <f t="shared" si="8"/>
        <v>0</v>
      </c>
      <c r="G43" s="264">
        <f t="shared" si="8"/>
        <v>8</v>
      </c>
      <c r="H43" s="264">
        <f t="shared" si="8"/>
        <v>96.45</v>
      </c>
      <c r="I43" s="264">
        <f t="shared" si="8"/>
        <v>157</v>
      </c>
      <c r="J43" s="264">
        <f t="shared" si="8"/>
        <v>4208</v>
      </c>
      <c r="K43" s="264">
        <f t="shared" si="8"/>
        <v>2002</v>
      </c>
      <c r="L43" s="264">
        <f t="shared" si="8"/>
        <v>11595.349999999993</v>
      </c>
      <c r="M43" s="264">
        <f t="shared" si="8"/>
        <v>42324</v>
      </c>
      <c r="N43" s="264">
        <f t="shared" si="8"/>
        <v>147041.31000000008</v>
      </c>
      <c r="O43" s="264">
        <f t="shared" si="8"/>
        <v>44491</v>
      </c>
      <c r="P43" s="264">
        <f t="shared" si="8"/>
        <v>162941.11000000007</v>
      </c>
      <c r="Q43" s="163">
        <f t="shared" si="4"/>
        <v>61.125303392367485</v>
      </c>
    </row>
    <row r="44" spans="1:17" ht="12.75" customHeight="1" x14ac:dyDescent="0.2">
      <c r="A44" s="159">
        <v>35</v>
      </c>
      <c r="B44" s="160" t="s">
        <v>45</v>
      </c>
      <c r="C44" s="328">
        <v>25440</v>
      </c>
      <c r="D44" s="328">
        <v>648375</v>
      </c>
      <c r="E44" s="263">
        <v>0</v>
      </c>
      <c r="F44" s="263">
        <v>0</v>
      </c>
      <c r="G44" s="263">
        <v>0</v>
      </c>
      <c r="H44" s="263">
        <v>0</v>
      </c>
      <c r="I44" s="263">
        <v>0</v>
      </c>
      <c r="J44" s="263">
        <v>0</v>
      </c>
      <c r="K44" s="263">
        <v>5114</v>
      </c>
      <c r="L44" s="263">
        <v>9352.760000000002</v>
      </c>
      <c r="M44" s="263">
        <v>10175</v>
      </c>
      <c r="N44" s="263">
        <v>138798.39999999997</v>
      </c>
      <c r="O44" s="160">
        <f t="shared" si="7"/>
        <v>15289</v>
      </c>
      <c r="P44" s="160">
        <f t="shared" si="7"/>
        <v>148151.15999999997</v>
      </c>
      <c r="Q44" s="160">
        <f t="shared" si="4"/>
        <v>22.849610179294388</v>
      </c>
    </row>
    <row r="45" spans="1:17" s="139" customFormat="1" ht="12.75" customHeight="1" x14ac:dyDescent="0.2">
      <c r="A45" s="158"/>
      <c r="B45" s="163" t="s">
        <v>46</v>
      </c>
      <c r="C45" s="323">
        <f>C44</f>
        <v>25440</v>
      </c>
      <c r="D45" s="323">
        <f t="shared" ref="D45:P45" si="9">D44</f>
        <v>648375</v>
      </c>
      <c r="E45" s="323">
        <f t="shared" si="9"/>
        <v>0</v>
      </c>
      <c r="F45" s="323">
        <f t="shared" si="9"/>
        <v>0</v>
      </c>
      <c r="G45" s="323">
        <f t="shared" si="9"/>
        <v>0</v>
      </c>
      <c r="H45" s="323">
        <f t="shared" si="9"/>
        <v>0</v>
      </c>
      <c r="I45" s="323">
        <f t="shared" si="9"/>
        <v>0</v>
      </c>
      <c r="J45" s="323">
        <f t="shared" si="9"/>
        <v>0</v>
      </c>
      <c r="K45" s="323">
        <f t="shared" si="9"/>
        <v>5114</v>
      </c>
      <c r="L45" s="323">
        <f t="shared" si="9"/>
        <v>9352.760000000002</v>
      </c>
      <c r="M45" s="323">
        <f t="shared" si="9"/>
        <v>10175</v>
      </c>
      <c r="N45" s="323">
        <f t="shared" si="9"/>
        <v>138798.39999999997</v>
      </c>
      <c r="O45" s="323">
        <f t="shared" si="9"/>
        <v>15289</v>
      </c>
      <c r="P45" s="323">
        <f t="shared" si="9"/>
        <v>148151.15999999997</v>
      </c>
      <c r="Q45" s="163">
        <f t="shared" si="4"/>
        <v>22.849610179294388</v>
      </c>
    </row>
    <row r="46" spans="1:17" ht="12.75" customHeight="1" x14ac:dyDescent="0.2">
      <c r="A46" s="159">
        <v>36</v>
      </c>
      <c r="B46" s="160" t="s">
        <v>47</v>
      </c>
      <c r="C46" s="328">
        <v>56114</v>
      </c>
      <c r="D46" s="328">
        <v>208947</v>
      </c>
      <c r="E46" s="263">
        <v>0</v>
      </c>
      <c r="F46" s="263">
        <v>0</v>
      </c>
      <c r="G46" s="263">
        <v>0</v>
      </c>
      <c r="H46" s="263">
        <v>0</v>
      </c>
      <c r="I46" s="263">
        <v>891</v>
      </c>
      <c r="J46" s="263">
        <v>13501.07</v>
      </c>
      <c r="K46" s="263">
        <v>1</v>
      </c>
      <c r="L46" s="263">
        <v>0.45</v>
      </c>
      <c r="M46" s="263">
        <v>46470</v>
      </c>
      <c r="N46" s="263">
        <v>159426.45000000007</v>
      </c>
      <c r="O46" s="160">
        <f t="shared" si="7"/>
        <v>47362</v>
      </c>
      <c r="P46" s="160">
        <f t="shared" si="7"/>
        <v>172927.97000000006</v>
      </c>
      <c r="Q46" s="160">
        <f t="shared" si="4"/>
        <v>82.761642904660064</v>
      </c>
    </row>
    <row r="47" spans="1:17" ht="12.75" customHeight="1" x14ac:dyDescent="0.2">
      <c r="A47" s="159">
        <v>37</v>
      </c>
      <c r="B47" s="160" t="s">
        <v>48</v>
      </c>
      <c r="C47" s="328">
        <v>8232</v>
      </c>
      <c r="D47" s="328">
        <v>16202</v>
      </c>
      <c r="E47" s="263">
        <v>0</v>
      </c>
      <c r="F47" s="263">
        <v>0</v>
      </c>
      <c r="G47" s="263">
        <v>0</v>
      </c>
      <c r="H47" s="263">
        <v>0</v>
      </c>
      <c r="I47" s="263">
        <v>24</v>
      </c>
      <c r="J47" s="263">
        <v>365.44000000000005</v>
      </c>
      <c r="K47" s="263">
        <v>0</v>
      </c>
      <c r="L47" s="263">
        <v>0</v>
      </c>
      <c r="M47" s="263">
        <v>2785</v>
      </c>
      <c r="N47" s="263">
        <v>13786.639999999998</v>
      </c>
      <c r="O47" s="160">
        <f t="shared" si="7"/>
        <v>2809</v>
      </c>
      <c r="P47" s="160">
        <f t="shared" si="7"/>
        <v>14152.079999999998</v>
      </c>
      <c r="Q47" s="160">
        <f t="shared" si="4"/>
        <v>87.347734847549674</v>
      </c>
    </row>
    <row r="48" spans="1:17" ht="12.75" customHeight="1" x14ac:dyDescent="0.2">
      <c r="A48" s="159">
        <v>38</v>
      </c>
      <c r="B48" s="160" t="s">
        <v>49</v>
      </c>
      <c r="C48" s="328">
        <v>5447</v>
      </c>
      <c r="D48" s="328">
        <v>7364</v>
      </c>
      <c r="E48" s="263">
        <v>0</v>
      </c>
      <c r="F48" s="263">
        <v>0</v>
      </c>
      <c r="G48" s="263">
        <v>0</v>
      </c>
      <c r="H48" s="263">
        <v>0</v>
      </c>
      <c r="I48" s="263">
        <v>0</v>
      </c>
      <c r="J48" s="263">
        <v>0</v>
      </c>
      <c r="K48" s="263">
        <v>0</v>
      </c>
      <c r="L48" s="263">
        <v>0</v>
      </c>
      <c r="M48" s="263">
        <v>10675</v>
      </c>
      <c r="N48" s="263">
        <v>14529.400000000003</v>
      </c>
      <c r="O48" s="160">
        <f t="shared" si="7"/>
        <v>10675</v>
      </c>
      <c r="P48" s="160">
        <f t="shared" si="7"/>
        <v>14529.400000000003</v>
      </c>
      <c r="Q48" s="160">
        <f t="shared" si="4"/>
        <v>197.30309614340035</v>
      </c>
    </row>
    <row r="49" spans="1:17" ht="12.75" customHeight="1" x14ac:dyDescent="0.2">
      <c r="A49" s="159">
        <v>39</v>
      </c>
      <c r="B49" s="160" t="s">
        <v>51</v>
      </c>
      <c r="C49" s="328">
        <v>11220</v>
      </c>
      <c r="D49" s="328">
        <v>12874</v>
      </c>
      <c r="E49" s="263">
        <v>0</v>
      </c>
      <c r="F49" s="263">
        <v>0</v>
      </c>
      <c r="G49" s="263">
        <v>0</v>
      </c>
      <c r="H49" s="263">
        <v>0</v>
      </c>
      <c r="I49" s="263">
        <v>179</v>
      </c>
      <c r="J49" s="263">
        <v>1343.0700000000002</v>
      </c>
      <c r="K49" s="263">
        <v>0</v>
      </c>
      <c r="L49" s="263">
        <v>0</v>
      </c>
      <c r="M49" s="263">
        <v>18975</v>
      </c>
      <c r="N49" s="263">
        <v>17247.990000000002</v>
      </c>
      <c r="O49" s="160">
        <f t="shared" ref="O49:P53" si="10">E49+G49+I49+K49+M49</f>
        <v>19154</v>
      </c>
      <c r="P49" s="160">
        <f t="shared" si="10"/>
        <v>18591.060000000001</v>
      </c>
      <c r="Q49" s="160">
        <f t="shared" si="4"/>
        <v>144.40779866397392</v>
      </c>
    </row>
    <row r="50" spans="1:17" ht="12.75" customHeight="1" x14ac:dyDescent="0.2">
      <c r="A50" s="159">
        <v>40</v>
      </c>
      <c r="B50" s="160" t="s">
        <v>1007</v>
      </c>
      <c r="C50" s="328">
        <v>1087</v>
      </c>
      <c r="D50" s="328">
        <v>4132</v>
      </c>
      <c r="E50" s="263">
        <v>0</v>
      </c>
      <c r="F50" s="263">
        <v>0</v>
      </c>
      <c r="G50" s="263">
        <v>0</v>
      </c>
      <c r="H50" s="263">
        <v>0</v>
      </c>
      <c r="I50" s="263">
        <v>15</v>
      </c>
      <c r="J50" s="263">
        <v>255.85999999999999</v>
      </c>
      <c r="K50" s="263">
        <v>90</v>
      </c>
      <c r="L50" s="263">
        <v>785.25</v>
      </c>
      <c r="M50" s="263">
        <v>1019</v>
      </c>
      <c r="N50" s="263">
        <v>4097.4799999999996</v>
      </c>
      <c r="O50" s="160">
        <f t="shared" si="10"/>
        <v>1124</v>
      </c>
      <c r="P50" s="160">
        <f t="shared" si="10"/>
        <v>5138.5899999999992</v>
      </c>
      <c r="Q50" s="160">
        <v>0</v>
      </c>
    </row>
    <row r="51" spans="1:17" ht="12.75" customHeight="1" x14ac:dyDescent="0.2">
      <c r="A51" s="159">
        <v>41</v>
      </c>
      <c r="B51" s="160" t="s">
        <v>52</v>
      </c>
      <c r="C51" s="328">
        <v>1148</v>
      </c>
      <c r="D51" s="328">
        <v>6134</v>
      </c>
      <c r="E51" s="263">
        <v>0</v>
      </c>
      <c r="F51" s="263">
        <v>0</v>
      </c>
      <c r="G51" s="263">
        <v>0</v>
      </c>
      <c r="H51" s="263">
        <v>0</v>
      </c>
      <c r="I51" s="263">
        <v>47</v>
      </c>
      <c r="J51" s="263">
        <v>661.18999999999994</v>
      </c>
      <c r="K51" s="263">
        <v>1442</v>
      </c>
      <c r="L51" s="263">
        <v>1297.98</v>
      </c>
      <c r="M51" s="263">
        <v>8096</v>
      </c>
      <c r="N51" s="263">
        <v>7211.5200000000013</v>
      </c>
      <c r="O51" s="160">
        <f t="shared" si="10"/>
        <v>9585</v>
      </c>
      <c r="P51" s="160">
        <f t="shared" si="10"/>
        <v>9170.6900000000023</v>
      </c>
      <c r="Q51" s="160">
        <f t="shared" si="4"/>
        <v>149.50586892729055</v>
      </c>
    </row>
    <row r="52" spans="1:17" ht="12.75" customHeight="1" x14ac:dyDescent="0.2">
      <c r="A52" s="159">
        <v>42</v>
      </c>
      <c r="B52" s="160" t="s">
        <v>53</v>
      </c>
      <c r="C52" s="328">
        <v>1137</v>
      </c>
      <c r="D52" s="328">
        <v>6815</v>
      </c>
      <c r="E52" s="263">
        <v>0</v>
      </c>
      <c r="F52" s="263">
        <v>0</v>
      </c>
      <c r="G52" s="263">
        <v>0</v>
      </c>
      <c r="H52" s="263">
        <v>0</v>
      </c>
      <c r="I52" s="263">
        <v>660</v>
      </c>
      <c r="J52" s="263">
        <v>8242.3700000000008</v>
      </c>
      <c r="K52" s="263">
        <v>0</v>
      </c>
      <c r="L52" s="263">
        <v>0</v>
      </c>
      <c r="M52" s="263">
        <v>1462</v>
      </c>
      <c r="N52" s="263">
        <v>2171.0300000000002</v>
      </c>
      <c r="O52" s="160">
        <f t="shared" si="10"/>
        <v>2122</v>
      </c>
      <c r="P52" s="160">
        <f t="shared" si="10"/>
        <v>10413.400000000001</v>
      </c>
      <c r="Q52" s="160">
        <v>0</v>
      </c>
    </row>
    <row r="53" spans="1:17" ht="12.75" customHeight="1" x14ac:dyDescent="0.2">
      <c r="A53" s="159">
        <v>43</v>
      </c>
      <c r="B53" s="160" t="s">
        <v>54</v>
      </c>
      <c r="C53" s="328">
        <v>5902</v>
      </c>
      <c r="D53" s="328">
        <v>4404</v>
      </c>
      <c r="E53" s="263">
        <v>0</v>
      </c>
      <c r="F53" s="263">
        <v>0</v>
      </c>
      <c r="G53" s="263">
        <v>0</v>
      </c>
      <c r="H53" s="263">
        <v>0</v>
      </c>
      <c r="I53" s="263">
        <v>0</v>
      </c>
      <c r="J53" s="263">
        <v>0</v>
      </c>
      <c r="K53" s="263">
        <v>0</v>
      </c>
      <c r="L53" s="263">
        <v>0</v>
      </c>
      <c r="M53" s="263">
        <v>6075</v>
      </c>
      <c r="N53" s="263">
        <v>5722.8000000000011</v>
      </c>
      <c r="O53" s="160">
        <f t="shared" si="10"/>
        <v>6075</v>
      </c>
      <c r="P53" s="160">
        <f t="shared" si="10"/>
        <v>5722.8000000000011</v>
      </c>
      <c r="Q53" s="160">
        <f t="shared" si="4"/>
        <v>129.94550408719348</v>
      </c>
    </row>
    <row r="54" spans="1:17" s="139" customFormat="1" ht="12.75" customHeight="1" x14ac:dyDescent="0.2">
      <c r="A54" s="158"/>
      <c r="B54" s="163" t="s">
        <v>55</v>
      </c>
      <c r="C54" s="323">
        <f>SUM(C46:C53)</f>
        <v>90287</v>
      </c>
      <c r="D54" s="323">
        <f>SUM(D46:D53)</f>
        <v>266872</v>
      </c>
      <c r="E54" s="323">
        <f t="shared" ref="E54:P54" si="11">SUM(E46:E53)</f>
        <v>0</v>
      </c>
      <c r="F54" s="323">
        <f t="shared" si="11"/>
        <v>0</v>
      </c>
      <c r="G54" s="323">
        <f t="shared" si="11"/>
        <v>0</v>
      </c>
      <c r="H54" s="323">
        <f t="shared" si="11"/>
        <v>0</v>
      </c>
      <c r="I54" s="323">
        <f t="shared" si="11"/>
        <v>1816</v>
      </c>
      <c r="J54" s="323">
        <f t="shared" si="11"/>
        <v>24369</v>
      </c>
      <c r="K54" s="323">
        <f t="shared" si="11"/>
        <v>1533</v>
      </c>
      <c r="L54" s="323">
        <f t="shared" si="11"/>
        <v>2083.6800000000003</v>
      </c>
      <c r="M54" s="323">
        <f t="shared" si="11"/>
        <v>95557</v>
      </c>
      <c r="N54" s="323">
        <f t="shared" si="11"/>
        <v>224193.31000000003</v>
      </c>
      <c r="O54" s="323">
        <f t="shared" si="11"/>
        <v>98906</v>
      </c>
      <c r="P54" s="323">
        <f t="shared" si="11"/>
        <v>250645.99000000002</v>
      </c>
      <c r="Q54" s="163">
        <f t="shared" si="4"/>
        <v>93.919927905512765</v>
      </c>
    </row>
    <row r="55" spans="1:17" s="139" customFormat="1" ht="12.75" customHeight="1" x14ac:dyDescent="0.2">
      <c r="A55" s="163"/>
      <c r="B55" s="163" t="s">
        <v>5</v>
      </c>
      <c r="C55" s="324">
        <f t="shared" ref="C55:P55" si="12">C54+C45+C43+C41</f>
        <v>2532903</v>
      </c>
      <c r="D55" s="324">
        <f t="shared" si="12"/>
        <v>12536592</v>
      </c>
      <c r="E55" s="324">
        <f t="shared" si="12"/>
        <v>8698</v>
      </c>
      <c r="F55" s="324">
        <f t="shared" si="12"/>
        <v>1043717.8699999999</v>
      </c>
      <c r="G55" s="324">
        <f t="shared" si="12"/>
        <v>3150</v>
      </c>
      <c r="H55" s="324">
        <f t="shared" si="12"/>
        <v>42190.399999999994</v>
      </c>
      <c r="I55" s="324">
        <f t="shared" si="12"/>
        <v>58113</v>
      </c>
      <c r="J55" s="324">
        <f t="shared" si="12"/>
        <v>1109618.7097176998</v>
      </c>
      <c r="K55" s="324">
        <f t="shared" si="12"/>
        <v>274452</v>
      </c>
      <c r="L55" s="324">
        <f t="shared" si="12"/>
        <v>1218725.8747466998</v>
      </c>
      <c r="M55" s="324">
        <f t="shared" si="12"/>
        <v>1760386</v>
      </c>
      <c r="N55" s="324">
        <f t="shared" si="12"/>
        <v>13530847.871986797</v>
      </c>
      <c r="O55" s="324">
        <f t="shared" si="12"/>
        <v>2104799</v>
      </c>
      <c r="P55" s="324">
        <f t="shared" si="12"/>
        <v>16945100.7264512</v>
      </c>
      <c r="Q55" s="163">
        <f t="shared" si="4"/>
        <v>135.16512882010676</v>
      </c>
    </row>
    <row r="56" spans="1:17" ht="13.5" customHeight="1" x14ac:dyDescent="0.2">
      <c r="A56" s="84"/>
      <c r="B56" s="84"/>
      <c r="C56" s="134"/>
      <c r="D56" s="134"/>
      <c r="E56" s="134"/>
      <c r="F56" s="134"/>
      <c r="G56" s="134"/>
      <c r="H56" s="135" t="s">
        <v>1034</v>
      </c>
      <c r="I56" s="134"/>
      <c r="J56" s="134"/>
      <c r="K56" s="134"/>
      <c r="L56" s="134"/>
      <c r="M56" s="134"/>
      <c r="N56" s="134"/>
      <c r="O56" s="134"/>
      <c r="P56" s="134"/>
      <c r="Q56" s="134"/>
    </row>
    <row r="57" spans="1:17" ht="13.5" customHeight="1" x14ac:dyDescent="0.2">
      <c r="A57" s="84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5"/>
      <c r="P57" s="135"/>
      <c r="Q57" s="134"/>
    </row>
    <row r="58" spans="1:17" ht="13.5" customHeight="1" x14ac:dyDescent="0.2">
      <c r="A58" s="84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5"/>
      <c r="P58" s="135"/>
      <c r="Q58" s="134"/>
    </row>
    <row r="59" spans="1:17" ht="13.5" customHeight="1" x14ac:dyDescent="0.2">
      <c r="A59" s="84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5"/>
      <c r="P59" s="135"/>
      <c r="Q59" s="134"/>
    </row>
    <row r="60" spans="1:17" ht="13.5" customHeight="1" x14ac:dyDescent="0.2">
      <c r="A60" s="84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</row>
    <row r="61" spans="1:17" ht="13.5" customHeight="1" x14ac:dyDescent="0.2">
      <c r="A61" s="84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5"/>
      <c r="P61" s="135"/>
      <c r="Q61" s="134"/>
    </row>
    <row r="62" spans="1:17" ht="13.5" customHeight="1" x14ac:dyDescent="0.2">
      <c r="A62" s="84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5"/>
      <c r="P62" s="135"/>
      <c r="Q62" s="134"/>
    </row>
    <row r="63" spans="1:17" ht="13.5" customHeight="1" x14ac:dyDescent="0.2">
      <c r="A63" s="84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5"/>
      <c r="P63" s="135"/>
      <c r="Q63" s="134"/>
    </row>
    <row r="64" spans="1:17" ht="13.5" customHeight="1" x14ac:dyDescent="0.2">
      <c r="A64" s="84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5"/>
      <c r="P64" s="135"/>
      <c r="Q64" s="134"/>
    </row>
    <row r="65" spans="1:17" ht="13.5" customHeight="1" x14ac:dyDescent="0.2">
      <c r="A65" s="84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5"/>
      <c r="P65" s="135"/>
      <c r="Q65" s="134"/>
    </row>
    <row r="66" spans="1:17" ht="13.5" customHeight="1" x14ac:dyDescent="0.2">
      <c r="A66" s="84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5"/>
      <c r="P66" s="135"/>
      <c r="Q66" s="134"/>
    </row>
    <row r="67" spans="1:17" ht="13.5" customHeight="1" x14ac:dyDescent="0.2">
      <c r="A67" s="84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5"/>
      <c r="P67" s="135"/>
      <c r="Q67" s="134"/>
    </row>
    <row r="68" spans="1:17" ht="13.5" customHeight="1" x14ac:dyDescent="0.2">
      <c r="A68" s="84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5"/>
      <c r="P68" s="135"/>
      <c r="Q68" s="134"/>
    </row>
    <row r="69" spans="1:17" ht="13.5" customHeight="1" x14ac:dyDescent="0.2">
      <c r="A69" s="84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5"/>
      <c r="P69" s="135"/>
      <c r="Q69" s="134"/>
    </row>
    <row r="70" spans="1:17" ht="13.5" customHeight="1" x14ac:dyDescent="0.2">
      <c r="A70" s="84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5"/>
      <c r="P70" s="135"/>
      <c r="Q70" s="134"/>
    </row>
    <row r="71" spans="1:17" ht="13.5" customHeight="1" x14ac:dyDescent="0.2">
      <c r="A71" s="84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5"/>
      <c r="P71" s="135"/>
      <c r="Q71" s="134"/>
    </row>
    <row r="72" spans="1:17" ht="13.5" customHeight="1" x14ac:dyDescent="0.2">
      <c r="A72" s="84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5"/>
      <c r="P72" s="135"/>
      <c r="Q72" s="134"/>
    </row>
    <row r="73" spans="1:17" ht="13.5" customHeight="1" x14ac:dyDescent="0.2">
      <c r="A73" s="84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5"/>
      <c r="P73" s="135"/>
      <c r="Q73" s="134"/>
    </row>
    <row r="74" spans="1:17" ht="13.5" customHeight="1" x14ac:dyDescent="0.2">
      <c r="A74" s="84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5"/>
      <c r="P74" s="135"/>
      <c r="Q74" s="134"/>
    </row>
    <row r="75" spans="1:17" ht="13.5" customHeight="1" x14ac:dyDescent="0.2">
      <c r="A75" s="84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5"/>
      <c r="P75" s="135"/>
      <c r="Q75" s="134"/>
    </row>
    <row r="76" spans="1:17" ht="13.5" customHeight="1" x14ac:dyDescent="0.2">
      <c r="A76" s="84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5"/>
      <c r="P76" s="135"/>
      <c r="Q76" s="134"/>
    </row>
    <row r="77" spans="1:17" ht="13.5" customHeight="1" x14ac:dyDescent="0.2">
      <c r="A77" s="84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5"/>
      <c r="P77" s="135"/>
      <c r="Q77" s="134"/>
    </row>
    <row r="78" spans="1:17" ht="13.5" customHeight="1" x14ac:dyDescent="0.2">
      <c r="A78" s="84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5"/>
      <c r="P78" s="135"/>
      <c r="Q78" s="134"/>
    </row>
    <row r="79" spans="1:17" ht="13.5" customHeight="1" x14ac:dyDescent="0.2">
      <c r="A79" s="84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5"/>
      <c r="P79" s="135"/>
      <c r="Q79" s="134"/>
    </row>
    <row r="80" spans="1:17" ht="13.5" customHeight="1" x14ac:dyDescent="0.2">
      <c r="A80" s="84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  <c r="P80" s="135"/>
      <c r="Q80" s="134"/>
    </row>
    <row r="81" spans="1:17" ht="13.5" customHeight="1" x14ac:dyDescent="0.2">
      <c r="A81" s="84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5"/>
      <c r="P81" s="135"/>
      <c r="Q81" s="134"/>
    </row>
    <row r="82" spans="1:17" ht="13.5" customHeight="1" x14ac:dyDescent="0.2">
      <c r="A82" s="84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5"/>
      <c r="P82" s="135"/>
      <c r="Q82" s="134"/>
    </row>
    <row r="83" spans="1:17" ht="13.5" customHeight="1" x14ac:dyDescent="0.2">
      <c r="A83" s="84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5"/>
      <c r="P83" s="135"/>
      <c r="Q83" s="134"/>
    </row>
    <row r="84" spans="1:17" ht="13.5" customHeight="1" x14ac:dyDescent="0.2">
      <c r="A84" s="84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5"/>
      <c r="P84" s="135"/>
      <c r="Q84" s="134"/>
    </row>
    <row r="85" spans="1:17" ht="13.5" customHeight="1" x14ac:dyDescent="0.2">
      <c r="A85" s="84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5"/>
      <c r="P85" s="135"/>
      <c r="Q85" s="134"/>
    </row>
    <row r="86" spans="1:17" ht="13.5" customHeight="1" x14ac:dyDescent="0.2">
      <c r="A86" s="84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5"/>
      <c r="P86" s="135"/>
      <c r="Q86" s="134"/>
    </row>
    <row r="87" spans="1:17" ht="13.5" customHeight="1" x14ac:dyDescent="0.2">
      <c r="A87" s="84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5"/>
      <c r="P87" s="135"/>
      <c r="Q87" s="134"/>
    </row>
    <row r="88" spans="1:17" ht="13.5" customHeight="1" x14ac:dyDescent="0.2">
      <c r="A88" s="84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5"/>
      <c r="P88" s="135"/>
      <c r="Q88" s="134"/>
    </row>
    <row r="89" spans="1:17" ht="13.5" customHeight="1" x14ac:dyDescent="0.2">
      <c r="A89" s="84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5"/>
      <c r="P89" s="135"/>
      <c r="Q89" s="134"/>
    </row>
    <row r="90" spans="1:17" ht="13.5" customHeight="1" x14ac:dyDescent="0.2">
      <c r="A90" s="84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5"/>
      <c r="P90" s="135"/>
      <c r="Q90" s="134"/>
    </row>
    <row r="91" spans="1:17" ht="13.5" customHeight="1" x14ac:dyDescent="0.2">
      <c r="A91" s="84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5"/>
      <c r="P91" s="135"/>
      <c r="Q91" s="134"/>
    </row>
    <row r="92" spans="1:17" ht="13.5" customHeight="1" x14ac:dyDescent="0.2">
      <c r="A92" s="84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5"/>
      <c r="P92" s="135"/>
      <c r="Q92" s="134"/>
    </row>
    <row r="93" spans="1:17" ht="13.5" customHeight="1" x14ac:dyDescent="0.2">
      <c r="A93" s="84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5"/>
      <c r="P93" s="135"/>
      <c r="Q93" s="134"/>
    </row>
    <row r="94" spans="1:17" ht="13.5" customHeight="1" x14ac:dyDescent="0.2">
      <c r="A94" s="84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5"/>
      <c r="P94" s="135"/>
      <c r="Q94" s="134"/>
    </row>
    <row r="95" spans="1:17" ht="13.5" customHeight="1" x14ac:dyDescent="0.2">
      <c r="A95" s="84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5"/>
      <c r="P95" s="135"/>
      <c r="Q95" s="134"/>
    </row>
    <row r="96" spans="1:17" ht="13.5" customHeight="1" x14ac:dyDescent="0.2">
      <c r="A96" s="84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/>
      <c r="P96" s="135"/>
      <c r="Q96" s="134"/>
    </row>
    <row r="97" spans="1:17" ht="13.5" customHeight="1" x14ac:dyDescent="0.2">
      <c r="A97" s="84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5"/>
      <c r="P97" s="135"/>
      <c r="Q97" s="134"/>
    </row>
    <row r="98" spans="1:17" ht="13.5" customHeight="1" x14ac:dyDescent="0.2">
      <c r="A98" s="84"/>
      <c r="B98" s="8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5"/>
      <c r="P98" s="135"/>
      <c r="Q98" s="134"/>
    </row>
  </sheetData>
  <mergeCells count="13">
    <mergeCell ref="A1:Q1"/>
    <mergeCell ref="A3:A5"/>
    <mergeCell ref="B3:B5"/>
    <mergeCell ref="C3:D3"/>
    <mergeCell ref="E3:F4"/>
    <mergeCell ref="C4:C5"/>
    <mergeCell ref="D4:D5"/>
    <mergeCell ref="Q3:Q5"/>
    <mergeCell ref="O3:P4"/>
    <mergeCell ref="G3:H4"/>
    <mergeCell ref="I3:J4"/>
    <mergeCell ref="K3:L4"/>
    <mergeCell ref="M3:N4"/>
  </mergeCells>
  <pageMargins left="1.45" right="0.7" top="0.25" bottom="0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H92"/>
  <sheetViews>
    <sheetView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6.140625" style="106" customWidth="1"/>
    <col min="2" max="2" width="29.140625" style="106" customWidth="1"/>
    <col min="3" max="3" width="10.140625" style="106" customWidth="1"/>
    <col min="4" max="4" width="11.85546875" style="106" customWidth="1"/>
    <col min="5" max="5" width="11.42578125" style="106" customWidth="1"/>
    <col min="6" max="6" width="12.42578125" style="106" customWidth="1"/>
    <col min="7" max="7" width="8.7109375" style="106" customWidth="1"/>
    <col min="8" max="8" width="9" style="106" customWidth="1"/>
    <col min="9" max="16384" width="14.28515625" style="106"/>
  </cols>
  <sheetData>
    <row r="1" spans="1:8" ht="18.75" customHeight="1" x14ac:dyDescent="0.2">
      <c r="A1" s="512" t="s">
        <v>1071</v>
      </c>
      <c r="B1" s="443"/>
      <c r="C1" s="443"/>
      <c r="D1" s="443"/>
      <c r="E1" s="443"/>
      <c r="F1" s="443"/>
      <c r="G1" s="443"/>
      <c r="H1" s="165"/>
    </row>
    <row r="2" spans="1:8" ht="13.5" customHeight="1" x14ac:dyDescent="0.2">
      <c r="A2" s="513" t="s">
        <v>146</v>
      </c>
      <c r="B2" s="443"/>
      <c r="C2" s="443"/>
      <c r="D2" s="443"/>
      <c r="E2" s="443"/>
      <c r="F2" s="443"/>
      <c r="G2" s="166"/>
      <c r="H2" s="165"/>
    </row>
    <row r="3" spans="1:8" ht="25.5" customHeight="1" x14ac:dyDescent="0.2">
      <c r="A3" s="108"/>
      <c r="B3" s="167" t="s">
        <v>60</v>
      </c>
      <c r="C3" s="450"/>
      <c r="D3" s="443"/>
      <c r="E3" s="511" t="s">
        <v>147</v>
      </c>
      <c r="F3" s="443"/>
      <c r="G3" s="166"/>
      <c r="H3" s="165"/>
    </row>
    <row r="4" spans="1:8" ht="13.5" customHeight="1" x14ac:dyDescent="0.2">
      <c r="A4" s="491" t="s">
        <v>148</v>
      </c>
      <c r="B4" s="491" t="s">
        <v>1</v>
      </c>
      <c r="C4" s="489" t="s">
        <v>149</v>
      </c>
      <c r="D4" s="490"/>
      <c r="E4" s="489" t="s">
        <v>150</v>
      </c>
      <c r="F4" s="490"/>
      <c r="G4" s="491" t="s">
        <v>151</v>
      </c>
      <c r="H4" s="165"/>
    </row>
    <row r="5" spans="1:8" ht="13.5" customHeight="1" x14ac:dyDescent="0.2">
      <c r="A5" s="493"/>
      <c r="B5" s="493"/>
      <c r="C5" s="115" t="s">
        <v>82</v>
      </c>
      <c r="D5" s="115" t="s">
        <v>83</v>
      </c>
      <c r="E5" s="115" t="s">
        <v>82</v>
      </c>
      <c r="F5" s="115" t="s">
        <v>83</v>
      </c>
      <c r="G5" s="493"/>
      <c r="H5" s="165"/>
    </row>
    <row r="6" spans="1:8" ht="13.5" customHeight="1" x14ac:dyDescent="0.25">
      <c r="A6" s="147">
        <v>1</v>
      </c>
      <c r="B6" s="116" t="s">
        <v>6</v>
      </c>
      <c r="C6" s="117">
        <f>NPA_PS_14!O6+NPA_NPS_15!I6</f>
        <v>91750</v>
      </c>
      <c r="D6" s="117">
        <f>NPA_PS_14!P6+NPA_NPS_15!J6</f>
        <v>210184.59</v>
      </c>
      <c r="E6" s="117">
        <f>'Pri Sec_outstanding_6'!O6+NPS_OS_8!M6</f>
        <v>397695</v>
      </c>
      <c r="F6" s="117">
        <f>'Pri Sec_outstanding_6'!P6+NPS_OS_8!N6</f>
        <v>2418028.84</v>
      </c>
      <c r="G6" s="168">
        <f t="shared" ref="G6:G37" si="0">D6*100/F6</f>
        <v>8.6923938425812999</v>
      </c>
      <c r="H6" s="165"/>
    </row>
    <row r="7" spans="1:8" ht="13.5" customHeight="1" x14ac:dyDescent="0.25">
      <c r="A7" s="147">
        <v>2</v>
      </c>
      <c r="B7" s="116" t="s">
        <v>7</v>
      </c>
      <c r="C7" s="117">
        <f>NPA_PS_14!O7+NPA_NPS_15!I7</f>
        <v>225797</v>
      </c>
      <c r="D7" s="117">
        <f>NPA_PS_14!P7+NPA_NPS_15!J7</f>
        <v>355120.72000000015</v>
      </c>
      <c r="E7" s="117">
        <f>'Pri Sec_outstanding_6'!O7+NPS_OS_8!M7</f>
        <v>1074319</v>
      </c>
      <c r="F7" s="117">
        <f>'Pri Sec_outstanding_6'!P7+NPS_OS_8!N7</f>
        <v>4181769.88</v>
      </c>
      <c r="G7" s="168">
        <f t="shared" si="0"/>
        <v>8.4921153050153055</v>
      </c>
      <c r="H7" s="165"/>
    </row>
    <row r="8" spans="1:8" ht="13.5" customHeight="1" x14ac:dyDescent="0.25">
      <c r="A8" s="147">
        <v>3</v>
      </c>
      <c r="B8" s="116" t="s">
        <v>8</v>
      </c>
      <c r="C8" s="117">
        <f>NPA_PS_14!O8+NPA_NPS_15!I8</f>
        <v>16134</v>
      </c>
      <c r="D8" s="117">
        <f>NPA_PS_14!P8+NPA_NPS_15!J8</f>
        <v>17810.079999999994</v>
      </c>
      <c r="E8" s="117">
        <f>'Pri Sec_outstanding_6'!O8+NPS_OS_8!M8</f>
        <v>132082</v>
      </c>
      <c r="F8" s="117">
        <f>'Pri Sec_outstanding_6'!P8+NPS_OS_8!N8</f>
        <v>969403.06</v>
      </c>
      <c r="G8" s="168">
        <f t="shared" si="0"/>
        <v>1.837221351457256</v>
      </c>
      <c r="H8" s="165"/>
    </row>
    <row r="9" spans="1:8" ht="13.5" customHeight="1" x14ac:dyDescent="0.25">
      <c r="A9" s="147">
        <v>4</v>
      </c>
      <c r="B9" s="116" t="s">
        <v>9</v>
      </c>
      <c r="C9" s="117">
        <f>NPA_PS_14!O9+NPA_NPS_15!I9</f>
        <v>58703</v>
      </c>
      <c r="D9" s="117">
        <f>NPA_PS_14!P9+NPA_NPS_15!J9</f>
        <v>142179.88</v>
      </c>
      <c r="E9" s="117">
        <f>'Pri Sec_outstanding_6'!O9+NPS_OS_8!M9</f>
        <v>319898</v>
      </c>
      <c r="F9" s="117">
        <f>'Pri Sec_outstanding_6'!P9+NPS_OS_8!N9</f>
        <v>2437932.1900000004</v>
      </c>
      <c r="G9" s="168">
        <f t="shared" si="0"/>
        <v>5.8319866558716704</v>
      </c>
      <c r="H9" s="165"/>
    </row>
    <row r="10" spans="1:8" ht="13.5" customHeight="1" x14ac:dyDescent="0.25">
      <c r="A10" s="147">
        <v>5</v>
      </c>
      <c r="B10" s="116" t="s">
        <v>10</v>
      </c>
      <c r="C10" s="117">
        <f>NPA_PS_14!O10+NPA_NPS_15!I10</f>
        <v>139511</v>
      </c>
      <c r="D10" s="117">
        <f>NPA_PS_14!P10+NPA_NPS_15!J10</f>
        <v>213177.83999999997</v>
      </c>
      <c r="E10" s="117">
        <f>'Pri Sec_outstanding_6'!O10+NPS_OS_8!M10</f>
        <v>638242</v>
      </c>
      <c r="F10" s="117">
        <f>'Pri Sec_outstanding_6'!P10+NPS_OS_8!N10</f>
        <v>2748429.04</v>
      </c>
      <c r="G10" s="168">
        <f t="shared" si="0"/>
        <v>7.7563523342774738</v>
      </c>
      <c r="H10" s="165"/>
    </row>
    <row r="11" spans="1:8" ht="13.5" customHeight="1" x14ac:dyDescent="0.25">
      <c r="A11" s="147">
        <v>6</v>
      </c>
      <c r="B11" s="116" t="s">
        <v>11</v>
      </c>
      <c r="C11" s="117">
        <f>NPA_PS_14!O11+NPA_NPS_15!I11</f>
        <v>51936</v>
      </c>
      <c r="D11" s="117">
        <f>NPA_PS_14!P11+NPA_NPS_15!J11</f>
        <v>107820.37000000001</v>
      </c>
      <c r="E11" s="117">
        <f>'Pri Sec_outstanding_6'!O11+NPS_OS_8!M11</f>
        <v>177785</v>
      </c>
      <c r="F11" s="117">
        <f>'Pri Sec_outstanding_6'!P11+NPS_OS_8!N11</f>
        <v>1333084.2600000002</v>
      </c>
      <c r="G11" s="168">
        <f t="shared" si="0"/>
        <v>8.0880386360574086</v>
      </c>
      <c r="H11" s="165"/>
    </row>
    <row r="12" spans="1:8" ht="13.5" customHeight="1" x14ac:dyDescent="0.25">
      <c r="A12" s="147">
        <v>7</v>
      </c>
      <c r="B12" s="116" t="s">
        <v>12</v>
      </c>
      <c r="C12" s="117">
        <f>NPA_PS_14!O12+NPA_NPS_15!I12</f>
        <v>7100</v>
      </c>
      <c r="D12" s="117">
        <f>NPA_PS_14!P12+NPA_NPS_15!J12</f>
        <v>14029.850000000002</v>
      </c>
      <c r="E12" s="117">
        <f>'Pri Sec_outstanding_6'!O12+NPS_OS_8!M12</f>
        <v>44158</v>
      </c>
      <c r="F12" s="117">
        <f>'Pri Sec_outstanding_6'!P12+NPS_OS_8!N12</f>
        <v>469138.83</v>
      </c>
      <c r="G12" s="168">
        <f t="shared" si="0"/>
        <v>2.9905539901696052</v>
      </c>
      <c r="H12" s="165"/>
    </row>
    <row r="13" spans="1:8" ht="13.5" customHeight="1" x14ac:dyDescent="0.25">
      <c r="A13" s="147">
        <v>8</v>
      </c>
      <c r="B13" s="116" t="s">
        <v>967</v>
      </c>
      <c r="C13" s="117">
        <f>NPA_PS_14!O13+NPA_NPS_15!I13</f>
        <v>6181</v>
      </c>
      <c r="D13" s="117">
        <f>NPA_PS_14!P13+NPA_NPS_15!J13</f>
        <v>7953.8799999999992</v>
      </c>
      <c r="E13" s="117">
        <f>'Pri Sec_outstanding_6'!O13+NPS_OS_8!M13</f>
        <v>21851</v>
      </c>
      <c r="F13" s="117">
        <f>'Pri Sec_outstanding_6'!P13+NPS_OS_8!N13</f>
        <v>152882.41999999998</v>
      </c>
      <c r="G13" s="168">
        <f t="shared" si="0"/>
        <v>5.2026125698428896</v>
      </c>
      <c r="H13" s="165"/>
    </row>
    <row r="14" spans="1:8" ht="13.5" customHeight="1" x14ac:dyDescent="0.25">
      <c r="A14" s="147">
        <v>9</v>
      </c>
      <c r="B14" s="116" t="s">
        <v>13</v>
      </c>
      <c r="C14" s="117">
        <f>NPA_PS_14!O14+NPA_NPS_15!I14</f>
        <v>169295</v>
      </c>
      <c r="D14" s="117">
        <f>NPA_PS_14!P14+NPA_NPS_15!J14</f>
        <v>294086.19</v>
      </c>
      <c r="E14" s="117">
        <f>'Pri Sec_outstanding_6'!O14+NPS_OS_8!M14</f>
        <v>451539</v>
      </c>
      <c r="F14" s="117">
        <f>'Pri Sec_outstanding_6'!P14+NPS_OS_8!N14</f>
        <v>3701082.18</v>
      </c>
      <c r="G14" s="168">
        <f t="shared" si="0"/>
        <v>7.9459513649599636</v>
      </c>
      <c r="H14" s="165"/>
    </row>
    <row r="15" spans="1:8" ht="13.5" customHeight="1" x14ac:dyDescent="0.25">
      <c r="A15" s="147">
        <v>10</v>
      </c>
      <c r="B15" s="116" t="s">
        <v>14</v>
      </c>
      <c r="C15" s="117">
        <f>NPA_PS_14!O15+NPA_NPS_15!I15</f>
        <v>424926</v>
      </c>
      <c r="D15" s="117">
        <f>NPA_PS_14!P15+NPA_NPS_15!J15</f>
        <v>476783.86</v>
      </c>
      <c r="E15" s="117">
        <f>'Pri Sec_outstanding_6'!O15+NPS_OS_8!M15</f>
        <v>2447713</v>
      </c>
      <c r="F15" s="117">
        <f>'Pri Sec_outstanding_6'!P15+NPS_OS_8!N15</f>
        <v>12354384.85</v>
      </c>
      <c r="G15" s="168">
        <f t="shared" si="0"/>
        <v>3.8592278433029388</v>
      </c>
      <c r="H15" s="165"/>
    </row>
    <row r="16" spans="1:8" ht="13.5" customHeight="1" x14ac:dyDescent="0.25">
      <c r="A16" s="147">
        <v>11</v>
      </c>
      <c r="B16" s="116" t="s">
        <v>15</v>
      </c>
      <c r="C16" s="117">
        <f>NPA_PS_14!O16+NPA_NPS_15!I16</f>
        <v>29835</v>
      </c>
      <c r="D16" s="117">
        <f>NPA_PS_14!P16+NPA_NPS_15!J16</f>
        <v>84523.369999999966</v>
      </c>
      <c r="E16" s="117">
        <f>'Pri Sec_outstanding_6'!O16+NPS_OS_8!M16</f>
        <v>130175</v>
      </c>
      <c r="F16" s="117">
        <f>'Pri Sec_outstanding_6'!P16+NPS_OS_8!N16</f>
        <v>1003634.5400000003</v>
      </c>
      <c r="G16" s="168">
        <f t="shared" si="0"/>
        <v>8.4217278931033945</v>
      </c>
      <c r="H16" s="165"/>
    </row>
    <row r="17" spans="1:8" ht="13.5" customHeight="1" x14ac:dyDescent="0.25">
      <c r="A17" s="147">
        <v>12</v>
      </c>
      <c r="B17" s="116" t="s">
        <v>16</v>
      </c>
      <c r="C17" s="117">
        <f>NPA_PS_14!O17+NPA_NPS_15!I17</f>
        <v>90220</v>
      </c>
      <c r="D17" s="117">
        <f>NPA_PS_14!P17+NPA_NPS_15!J17</f>
        <v>174485.04000000004</v>
      </c>
      <c r="E17" s="117">
        <f>'Pri Sec_outstanding_6'!O17+NPS_OS_8!M17</f>
        <v>449412</v>
      </c>
      <c r="F17" s="117">
        <f>'Pri Sec_outstanding_6'!P17+NPS_OS_8!N17</f>
        <v>2315793.75</v>
      </c>
      <c r="G17" s="168">
        <f t="shared" si="0"/>
        <v>7.5345673594636846</v>
      </c>
      <c r="H17" s="165"/>
    </row>
    <row r="18" spans="1:8" s="139" customFormat="1" ht="13.5" customHeight="1" x14ac:dyDescent="0.2">
      <c r="A18" s="146"/>
      <c r="B18" s="118" t="s">
        <v>17</v>
      </c>
      <c r="C18" s="148">
        <f>NPA_PS_14!O18+NPA_NPS_15!I18</f>
        <v>1311388</v>
      </c>
      <c r="D18" s="148">
        <f>NPA_PS_14!P18+NPA_NPS_15!J18</f>
        <v>2098155.67</v>
      </c>
      <c r="E18" s="148">
        <f>'Pri Sec_outstanding_6'!O18+NPS_OS_8!M18</f>
        <v>6284869</v>
      </c>
      <c r="F18" s="148">
        <f>'Pri Sec_outstanding_6'!P18+NPS_OS_8!N18</f>
        <v>34085563.840000004</v>
      </c>
      <c r="G18" s="169">
        <f t="shared" si="0"/>
        <v>6.1555551196069045</v>
      </c>
      <c r="H18" s="167"/>
    </row>
    <row r="19" spans="1:8" ht="13.5" customHeight="1" x14ac:dyDescent="0.25">
      <c r="A19" s="147">
        <v>13</v>
      </c>
      <c r="B19" s="116" t="s">
        <v>18</v>
      </c>
      <c r="C19" s="117">
        <f>NPA_PS_14!O19+NPA_NPS_15!I19</f>
        <v>45440</v>
      </c>
      <c r="D19" s="117">
        <f>NPA_PS_14!P19+NPA_NPS_15!J19</f>
        <v>104825.99000000002</v>
      </c>
      <c r="E19" s="117">
        <f>'Pri Sec_outstanding_6'!O19+NPS_OS_8!M19</f>
        <v>636392</v>
      </c>
      <c r="F19" s="117">
        <f>'Pri Sec_outstanding_6'!P19+NPS_OS_8!N19</f>
        <v>2558721.3999999994</v>
      </c>
      <c r="G19" s="168">
        <f t="shared" si="0"/>
        <v>4.0968113996310827</v>
      </c>
      <c r="H19" s="165"/>
    </row>
    <row r="20" spans="1:8" ht="13.5" customHeight="1" x14ac:dyDescent="0.25">
      <c r="A20" s="147">
        <v>14</v>
      </c>
      <c r="B20" s="116" t="s">
        <v>19</v>
      </c>
      <c r="C20" s="117">
        <f>NPA_PS_14!O20+NPA_NPS_15!I20</f>
        <v>129642</v>
      </c>
      <c r="D20" s="117">
        <f>NPA_PS_14!P20+NPA_NPS_15!J20</f>
        <v>55890.309999999983</v>
      </c>
      <c r="E20" s="117">
        <f>'Pri Sec_outstanding_6'!O20+NPS_OS_8!M20</f>
        <v>442304</v>
      </c>
      <c r="F20" s="117">
        <f>'Pri Sec_outstanding_6'!P20+NPS_OS_8!N20</f>
        <v>911518.5299999998</v>
      </c>
      <c r="G20" s="168">
        <f t="shared" si="0"/>
        <v>6.1315604851170713</v>
      </c>
      <c r="H20" s="165"/>
    </row>
    <row r="21" spans="1:8" ht="13.5" customHeight="1" x14ac:dyDescent="0.25">
      <c r="A21" s="147">
        <v>15</v>
      </c>
      <c r="B21" s="116" t="s">
        <v>20</v>
      </c>
      <c r="C21" s="117">
        <f>NPA_PS_14!O21+NPA_NPS_15!I21</f>
        <v>192</v>
      </c>
      <c r="D21" s="117">
        <f>NPA_PS_14!P21+NPA_NPS_15!J21</f>
        <v>85.11</v>
      </c>
      <c r="E21" s="117">
        <f>'Pri Sec_outstanding_6'!O21+NPS_OS_8!M21</f>
        <v>2635</v>
      </c>
      <c r="F21" s="117">
        <f>'Pri Sec_outstanding_6'!P21+NPS_OS_8!N21</f>
        <v>13759.04</v>
      </c>
      <c r="G21" s="168">
        <f t="shared" si="0"/>
        <v>0.61857513314882429</v>
      </c>
      <c r="H21" s="165"/>
    </row>
    <row r="22" spans="1:8" ht="13.5" customHeight="1" x14ac:dyDescent="0.25">
      <c r="A22" s="147">
        <v>16</v>
      </c>
      <c r="B22" s="116" t="s">
        <v>21</v>
      </c>
      <c r="C22" s="117">
        <f>NPA_PS_14!O22+NPA_NPS_15!I22</f>
        <v>29</v>
      </c>
      <c r="D22" s="117">
        <f>NPA_PS_14!P22+NPA_NPS_15!J22</f>
        <v>914.2</v>
      </c>
      <c r="E22" s="117">
        <f>'Pri Sec_outstanding_6'!O22+NPS_OS_8!M22</f>
        <v>607</v>
      </c>
      <c r="F22" s="117">
        <f>'Pri Sec_outstanding_6'!P22+NPS_OS_8!N22</f>
        <v>20392.39</v>
      </c>
      <c r="G22" s="168">
        <v>0</v>
      </c>
      <c r="H22" s="165"/>
    </row>
    <row r="23" spans="1:8" ht="13.5" customHeight="1" x14ac:dyDescent="0.25">
      <c r="A23" s="147">
        <v>17</v>
      </c>
      <c r="B23" s="116" t="s">
        <v>22</v>
      </c>
      <c r="C23" s="117">
        <f>NPA_PS_14!O23+NPA_NPS_15!I23</f>
        <v>41455</v>
      </c>
      <c r="D23" s="117">
        <f>NPA_PS_14!P23+NPA_NPS_15!J23</f>
        <v>8478.41</v>
      </c>
      <c r="E23" s="117">
        <f>'Pri Sec_outstanding_6'!O23+NPS_OS_8!M23</f>
        <v>95861</v>
      </c>
      <c r="F23" s="117">
        <f>'Pri Sec_outstanding_6'!P23+NPS_OS_8!N23</f>
        <v>281794.03999999998</v>
      </c>
      <c r="G23" s="168">
        <f t="shared" si="0"/>
        <v>3.008725805556427</v>
      </c>
      <c r="H23" s="165"/>
    </row>
    <row r="24" spans="1:8" ht="13.5" customHeight="1" x14ac:dyDescent="0.25">
      <c r="A24" s="147">
        <v>18</v>
      </c>
      <c r="B24" s="116" t="s">
        <v>23</v>
      </c>
      <c r="C24" s="117">
        <f>NPA_PS_14!O24+NPA_NPS_15!I24</f>
        <v>0</v>
      </c>
      <c r="D24" s="117">
        <f>NPA_PS_14!P24+NPA_NPS_15!J24</f>
        <v>0</v>
      </c>
      <c r="E24" s="117">
        <f>'Pri Sec_outstanding_6'!O24+NPS_OS_8!M24</f>
        <v>252</v>
      </c>
      <c r="F24" s="117">
        <f>'Pri Sec_outstanding_6'!P24+NPS_OS_8!N24</f>
        <v>1006.6799999999998</v>
      </c>
      <c r="G24" s="168">
        <f t="shared" si="0"/>
        <v>0</v>
      </c>
      <c r="H24" s="165"/>
    </row>
    <row r="25" spans="1:8" ht="13.5" customHeight="1" x14ac:dyDescent="0.25">
      <c r="A25" s="147">
        <v>19</v>
      </c>
      <c r="B25" s="116" t="s">
        <v>24</v>
      </c>
      <c r="C25" s="117">
        <f>NPA_PS_14!O25+NPA_NPS_15!I25</f>
        <v>400</v>
      </c>
      <c r="D25" s="117">
        <f>NPA_PS_14!P25+NPA_NPS_15!J25</f>
        <v>753.41000000000008</v>
      </c>
      <c r="E25" s="117">
        <f>'Pri Sec_outstanding_6'!O25+NPS_OS_8!M25</f>
        <v>14491</v>
      </c>
      <c r="F25" s="117">
        <f>'Pri Sec_outstanding_6'!P25+NPS_OS_8!N25</f>
        <v>109008.12999999999</v>
      </c>
      <c r="G25" s="168">
        <f t="shared" si="0"/>
        <v>0.69115028392836408</v>
      </c>
      <c r="H25" s="165"/>
    </row>
    <row r="26" spans="1:8" ht="13.5" customHeight="1" x14ac:dyDescent="0.25">
      <c r="A26" s="147">
        <v>20</v>
      </c>
      <c r="B26" s="116" t="s">
        <v>25</v>
      </c>
      <c r="C26" s="117">
        <f>NPA_PS_14!O26+NPA_NPS_15!I26</f>
        <v>46970</v>
      </c>
      <c r="D26" s="117">
        <f>NPA_PS_14!P26+NPA_NPS_15!J26</f>
        <v>113966.19</v>
      </c>
      <c r="E26" s="117">
        <f>'Pri Sec_outstanding_6'!O26+NPS_OS_8!M26</f>
        <v>1832984</v>
      </c>
      <c r="F26" s="117">
        <f>'Pri Sec_outstanding_6'!P26+NPS_OS_8!N26</f>
        <v>7492427.0900000008</v>
      </c>
      <c r="G26" s="168">
        <f t="shared" si="0"/>
        <v>1.5210850720470606</v>
      </c>
      <c r="H26" s="165"/>
    </row>
    <row r="27" spans="1:8" ht="13.5" customHeight="1" x14ac:dyDescent="0.25">
      <c r="A27" s="147">
        <v>21</v>
      </c>
      <c r="B27" s="116" t="s">
        <v>26</v>
      </c>
      <c r="C27" s="117">
        <f>NPA_PS_14!O27+NPA_NPS_15!I27</f>
        <v>30962</v>
      </c>
      <c r="D27" s="117">
        <f>NPA_PS_14!P27+NPA_NPS_15!J27</f>
        <v>129914.65999999999</v>
      </c>
      <c r="E27" s="117">
        <f>'Pri Sec_outstanding_6'!O27+NPS_OS_8!M27</f>
        <v>602489</v>
      </c>
      <c r="F27" s="117">
        <f>'Pri Sec_outstanding_6'!P27+NPS_OS_8!N27</f>
        <v>4112882.46</v>
      </c>
      <c r="G27" s="168">
        <f t="shared" si="0"/>
        <v>3.158725328610533</v>
      </c>
      <c r="H27" s="165"/>
    </row>
    <row r="28" spans="1:8" ht="13.5" customHeight="1" x14ac:dyDescent="0.25">
      <c r="A28" s="147">
        <v>22</v>
      </c>
      <c r="B28" s="116" t="s">
        <v>27</v>
      </c>
      <c r="C28" s="117">
        <f>NPA_PS_14!O28+NPA_NPS_15!I28</f>
        <v>12805</v>
      </c>
      <c r="D28" s="117">
        <f>NPA_PS_14!P28+NPA_NPS_15!J28</f>
        <v>16715.599999999999</v>
      </c>
      <c r="E28" s="117">
        <f>'Pri Sec_outstanding_6'!O28+NPS_OS_8!M28</f>
        <v>83450</v>
      </c>
      <c r="F28" s="117">
        <f>'Pri Sec_outstanding_6'!P28+NPS_OS_8!N28</f>
        <v>580318.77</v>
      </c>
      <c r="G28" s="168">
        <f t="shared" si="0"/>
        <v>2.8804169129321799</v>
      </c>
      <c r="H28" s="165"/>
    </row>
    <row r="29" spans="1:8" ht="13.5" customHeight="1" x14ac:dyDescent="0.25">
      <c r="A29" s="147">
        <v>23</v>
      </c>
      <c r="B29" s="116" t="s">
        <v>28</v>
      </c>
      <c r="C29" s="117">
        <f>NPA_PS_14!O29+NPA_NPS_15!I29</f>
        <v>28538</v>
      </c>
      <c r="D29" s="117">
        <f>NPA_PS_14!P29+NPA_NPS_15!J29</f>
        <v>19579.870000000003</v>
      </c>
      <c r="E29" s="117">
        <f>'Pri Sec_outstanding_6'!O29+NPS_OS_8!M29</f>
        <v>759956</v>
      </c>
      <c r="F29" s="117">
        <f>'Pri Sec_outstanding_6'!P29+NPS_OS_8!N29</f>
        <v>1029403</v>
      </c>
      <c r="G29" s="168">
        <f t="shared" si="0"/>
        <v>1.9020607089740367</v>
      </c>
      <c r="H29" s="165"/>
    </row>
    <row r="30" spans="1:8" ht="13.5" customHeight="1" x14ac:dyDescent="0.25">
      <c r="A30" s="147">
        <v>24</v>
      </c>
      <c r="B30" s="116" t="s">
        <v>29</v>
      </c>
      <c r="C30" s="117">
        <f>NPA_PS_14!O30+NPA_NPS_15!I30</f>
        <v>253402</v>
      </c>
      <c r="D30" s="117">
        <f>NPA_PS_14!P30+NPA_NPS_15!J30</f>
        <v>80125</v>
      </c>
      <c r="E30" s="117">
        <f>'Pri Sec_outstanding_6'!O30+NPS_OS_8!M30</f>
        <v>836317</v>
      </c>
      <c r="F30" s="117">
        <f>'Pri Sec_outstanding_6'!P30+NPS_OS_8!N30</f>
        <v>1028942.22</v>
      </c>
      <c r="G30" s="168">
        <f t="shared" si="0"/>
        <v>7.7871233624760778</v>
      </c>
      <c r="H30" s="165"/>
    </row>
    <row r="31" spans="1:8" ht="13.5" customHeight="1" x14ac:dyDescent="0.25">
      <c r="A31" s="147">
        <v>25</v>
      </c>
      <c r="B31" s="116" t="s">
        <v>30</v>
      </c>
      <c r="C31" s="117">
        <f>NPA_PS_14!O31+NPA_NPS_15!I31</f>
        <v>167</v>
      </c>
      <c r="D31" s="117">
        <f>NPA_PS_14!P31+NPA_NPS_15!J31</f>
        <v>431.96999999999997</v>
      </c>
      <c r="E31" s="117">
        <f>'Pri Sec_outstanding_6'!O31+NPS_OS_8!M31</f>
        <v>884</v>
      </c>
      <c r="F31" s="117">
        <f>'Pri Sec_outstanding_6'!P31+NPS_OS_8!N31</f>
        <v>5373.16</v>
      </c>
      <c r="G31" s="168">
        <f t="shared" si="0"/>
        <v>8.0394032561844426</v>
      </c>
      <c r="H31" s="165"/>
    </row>
    <row r="32" spans="1:8" ht="13.5" customHeight="1" x14ac:dyDescent="0.25">
      <c r="A32" s="147">
        <v>26</v>
      </c>
      <c r="B32" s="116" t="s">
        <v>31</v>
      </c>
      <c r="C32" s="117">
        <f>NPA_PS_14!O32+NPA_NPS_15!I32</f>
        <v>145</v>
      </c>
      <c r="D32" s="117">
        <f>NPA_PS_14!P32+NPA_NPS_15!J32</f>
        <v>3151.02</v>
      </c>
      <c r="E32" s="117">
        <f>'Pri Sec_outstanding_6'!O32+NPS_OS_8!M32</f>
        <v>1444</v>
      </c>
      <c r="F32" s="117">
        <f>'Pri Sec_outstanding_6'!P32+NPS_OS_8!N32</f>
        <v>31602.32</v>
      </c>
      <c r="G32" s="168">
        <f t="shared" si="0"/>
        <v>9.9708502413746842</v>
      </c>
      <c r="H32" s="165"/>
    </row>
    <row r="33" spans="1:8" ht="13.5" customHeight="1" x14ac:dyDescent="0.25">
      <c r="A33" s="147">
        <v>27</v>
      </c>
      <c r="B33" s="116" t="s">
        <v>32</v>
      </c>
      <c r="C33" s="117">
        <f>NPA_PS_14!O33+NPA_NPS_15!I33</f>
        <v>4</v>
      </c>
      <c r="D33" s="117">
        <f>NPA_PS_14!P33+NPA_NPS_15!J33</f>
        <v>4.9000000000000004</v>
      </c>
      <c r="E33" s="117">
        <f>'Pri Sec_outstanding_6'!O33+NPS_OS_8!M33</f>
        <v>837</v>
      </c>
      <c r="F33" s="117">
        <f>'Pri Sec_outstanding_6'!P33+NPS_OS_8!N33</f>
        <v>28013.61</v>
      </c>
      <c r="G33" s="168">
        <f t="shared" si="0"/>
        <v>1.7491497882636334E-2</v>
      </c>
      <c r="H33" s="165"/>
    </row>
    <row r="34" spans="1:8" ht="13.5" customHeight="1" x14ac:dyDescent="0.25">
      <c r="A34" s="147">
        <v>28</v>
      </c>
      <c r="B34" s="116" t="s">
        <v>33</v>
      </c>
      <c r="C34" s="117">
        <f>NPA_PS_14!O34+NPA_NPS_15!I34</f>
        <v>40760</v>
      </c>
      <c r="D34" s="117">
        <f>NPA_PS_14!P34+NPA_NPS_15!J34</f>
        <v>32229.989999999998</v>
      </c>
      <c r="E34" s="117">
        <f>'Pri Sec_outstanding_6'!O34+NPS_OS_8!M34</f>
        <v>293768</v>
      </c>
      <c r="F34" s="117">
        <f>'Pri Sec_outstanding_6'!P34+NPS_OS_8!N34</f>
        <v>1327184.75</v>
      </c>
      <c r="G34" s="168">
        <f t="shared" si="0"/>
        <v>2.4284478856466669</v>
      </c>
      <c r="H34" s="165"/>
    </row>
    <row r="35" spans="1:8" ht="13.5" customHeight="1" x14ac:dyDescent="0.25">
      <c r="A35" s="147">
        <v>29</v>
      </c>
      <c r="B35" s="116" t="s">
        <v>34</v>
      </c>
      <c r="C35" s="117">
        <f>NPA_PS_14!O35+NPA_NPS_15!I35</f>
        <v>7</v>
      </c>
      <c r="D35" s="117">
        <f>NPA_PS_14!P35+NPA_NPS_15!J35</f>
        <v>764.69</v>
      </c>
      <c r="E35" s="117">
        <f>'Pri Sec_outstanding_6'!O35+NPS_OS_8!M35</f>
        <v>43930</v>
      </c>
      <c r="F35" s="117">
        <f>'Pri Sec_outstanding_6'!P35+NPS_OS_8!N35</f>
        <v>25892.079999999998</v>
      </c>
      <c r="G35" s="168">
        <f t="shared" si="0"/>
        <v>2.953374159202351</v>
      </c>
      <c r="H35" s="165"/>
    </row>
    <row r="36" spans="1:8" ht="13.5" customHeight="1" x14ac:dyDescent="0.25">
      <c r="A36" s="147">
        <v>30</v>
      </c>
      <c r="B36" s="116" t="s">
        <v>35</v>
      </c>
      <c r="C36" s="117">
        <f>NPA_PS_14!O36+NPA_NPS_15!I36</f>
        <v>25005</v>
      </c>
      <c r="D36" s="117">
        <f>NPA_PS_14!P36+NPA_NPS_15!J36</f>
        <v>12479.580000000002</v>
      </c>
      <c r="E36" s="117">
        <f>'Pri Sec_outstanding_6'!O36+NPS_OS_8!M36</f>
        <v>139171</v>
      </c>
      <c r="F36" s="117">
        <f>'Pri Sec_outstanding_6'!P36+NPS_OS_8!N36</f>
        <v>130405.97999999998</v>
      </c>
      <c r="G36" s="168">
        <f t="shared" si="0"/>
        <v>9.5697912012930733</v>
      </c>
      <c r="H36" s="165"/>
    </row>
    <row r="37" spans="1:8" ht="13.5" customHeight="1" x14ac:dyDescent="0.25">
      <c r="A37" s="147">
        <v>31</v>
      </c>
      <c r="B37" s="116" t="s">
        <v>36</v>
      </c>
      <c r="C37" s="117">
        <f>NPA_PS_14!O37+NPA_NPS_15!I37</f>
        <v>82</v>
      </c>
      <c r="D37" s="117">
        <f>NPA_PS_14!P37+NPA_NPS_15!J37</f>
        <v>248.70000000000002</v>
      </c>
      <c r="E37" s="117">
        <f>'Pri Sec_outstanding_6'!O37+NPS_OS_8!M37</f>
        <v>1818</v>
      </c>
      <c r="F37" s="117">
        <f>'Pri Sec_outstanding_6'!P37+NPS_OS_8!N37</f>
        <v>17179.009999999998</v>
      </c>
      <c r="G37" s="168">
        <f t="shared" si="0"/>
        <v>1.4476969278206371</v>
      </c>
      <c r="H37" s="165"/>
    </row>
    <row r="38" spans="1:8" ht="13.5" customHeight="1" x14ac:dyDescent="0.25">
      <c r="A38" s="147">
        <v>32</v>
      </c>
      <c r="B38" s="116" t="s">
        <v>38</v>
      </c>
      <c r="C38" s="117">
        <f>NPA_PS_14!O38+NPA_NPS_15!I38</f>
        <v>12</v>
      </c>
      <c r="D38" s="117">
        <f>NPA_PS_14!P38+NPA_NPS_15!J38</f>
        <v>1241.71</v>
      </c>
      <c r="E38" s="117">
        <f>'Pri Sec_outstanding_6'!O38+NPS_OS_8!M38</f>
        <v>979</v>
      </c>
      <c r="F38" s="117">
        <f>'Pri Sec_outstanding_6'!P38+NPS_OS_8!N38</f>
        <v>7227.65</v>
      </c>
      <c r="G38" s="168">
        <f t="shared" ref="G38:G55" si="1">D38*100/F38</f>
        <v>17.179996264345949</v>
      </c>
      <c r="H38" s="165"/>
    </row>
    <row r="39" spans="1:8" ht="13.5" customHeight="1" x14ac:dyDescent="0.25">
      <c r="A39" s="147">
        <v>33</v>
      </c>
      <c r="B39" s="116" t="s">
        <v>39</v>
      </c>
      <c r="C39" s="117">
        <f>NPA_PS_14!O39+NPA_NPS_15!I39</f>
        <v>9935</v>
      </c>
      <c r="D39" s="117">
        <f>NPA_PS_14!P39+NPA_NPS_15!J39</f>
        <v>16280.150000000001</v>
      </c>
      <c r="E39" s="117">
        <f>'Pri Sec_outstanding_6'!O39+NPS_OS_8!M39</f>
        <v>165022</v>
      </c>
      <c r="F39" s="117">
        <f>'Pri Sec_outstanding_6'!P39+NPS_OS_8!N39</f>
        <v>677356.40999999992</v>
      </c>
      <c r="G39" s="168">
        <f t="shared" si="1"/>
        <v>2.4034835663546765</v>
      </c>
      <c r="H39" s="165"/>
    </row>
    <row r="40" spans="1:8" s="139" customFormat="1" ht="13.5" customHeight="1" x14ac:dyDescent="0.2">
      <c r="A40" s="146"/>
      <c r="B40" s="118" t="s">
        <v>103</v>
      </c>
      <c r="C40" s="148">
        <f>NPA_PS_14!O40+NPA_NPS_15!I40</f>
        <v>665952</v>
      </c>
      <c r="D40" s="148">
        <f>NPA_PS_14!P40+NPA_NPS_15!J40</f>
        <v>598081.46000000008</v>
      </c>
      <c r="E40" s="148">
        <f>'Pri Sec_outstanding_6'!O40+NPS_OS_8!M40</f>
        <v>5955591</v>
      </c>
      <c r="F40" s="148">
        <f>'Pri Sec_outstanding_6'!P40+NPS_OS_8!N40</f>
        <v>20390408.720000003</v>
      </c>
      <c r="G40" s="169">
        <f t="shared" si="1"/>
        <v>2.9331509152799367</v>
      </c>
      <c r="H40" s="167"/>
    </row>
    <row r="41" spans="1:8" s="139" customFormat="1" ht="13.5" customHeight="1" x14ac:dyDescent="0.2">
      <c r="A41" s="146"/>
      <c r="B41" s="118" t="s">
        <v>41</v>
      </c>
      <c r="C41" s="148">
        <f>NPA_PS_14!O41+NPA_NPS_15!I41</f>
        <v>1977340</v>
      </c>
      <c r="D41" s="148">
        <f>NPA_PS_14!P41+NPA_NPS_15!J41</f>
        <v>2696237.13</v>
      </c>
      <c r="E41" s="148">
        <f>'Pri Sec_outstanding_6'!O41+NPS_OS_8!M41</f>
        <v>12240460</v>
      </c>
      <c r="F41" s="148">
        <f>'Pri Sec_outstanding_6'!P41+NPS_OS_8!N41</f>
        <v>54475972.560000002</v>
      </c>
      <c r="G41" s="169">
        <f t="shared" si="1"/>
        <v>4.9494061386978565</v>
      </c>
      <c r="H41" s="167"/>
    </row>
    <row r="42" spans="1:8" ht="13.5" customHeight="1" x14ac:dyDescent="0.25">
      <c r="A42" s="147">
        <v>34</v>
      </c>
      <c r="B42" s="116" t="s">
        <v>43</v>
      </c>
      <c r="C42" s="117">
        <v>258229</v>
      </c>
      <c r="D42" s="117">
        <v>177945.2999999999</v>
      </c>
      <c r="E42" s="117">
        <f>'Pri Sec_outstanding_6'!O42+NPS_OS_8!M42</f>
        <v>1412652</v>
      </c>
      <c r="F42" s="117">
        <f>'Pri Sec_outstanding_6'!P42+NPS_OS_8!N42</f>
        <v>2310450.6799999992</v>
      </c>
      <c r="G42" s="168">
        <f t="shared" si="1"/>
        <v>7.7017571307776169</v>
      </c>
      <c r="H42" s="165"/>
    </row>
    <row r="43" spans="1:8" s="139" customFormat="1" ht="13.5" customHeight="1" x14ac:dyDescent="0.2">
      <c r="A43" s="146"/>
      <c r="B43" s="118" t="s">
        <v>44</v>
      </c>
      <c r="C43" s="148">
        <f>C42</f>
        <v>258229</v>
      </c>
      <c r="D43" s="148">
        <f>D42</f>
        <v>177945.2999999999</v>
      </c>
      <c r="E43" s="148">
        <f>'Pri Sec_outstanding_6'!O43+NPS_OS_8!M43</f>
        <v>1412652</v>
      </c>
      <c r="F43" s="148">
        <f>'Pri Sec_outstanding_6'!P43+NPS_OS_8!N43</f>
        <v>2310450.6799999992</v>
      </c>
      <c r="G43" s="169">
        <f t="shared" si="1"/>
        <v>7.7017571307776169</v>
      </c>
      <c r="H43" s="167"/>
    </row>
    <row r="44" spans="1:8" ht="13.5" customHeight="1" x14ac:dyDescent="0.25">
      <c r="A44" s="147">
        <v>35</v>
      </c>
      <c r="B44" s="116" t="s">
        <v>45</v>
      </c>
      <c r="C44" s="117">
        <f>NPA_PS_14!O44+NPA_NPS_15!I44</f>
        <v>54354</v>
      </c>
      <c r="D44" s="117">
        <f>NPA_PS_14!P44+NPA_NPS_15!J44</f>
        <v>706401.73</v>
      </c>
      <c r="E44" s="117">
        <f>'Pri Sec_outstanding_6'!O44+NPS_OS_8!M44</f>
        <v>4165946</v>
      </c>
      <c r="F44" s="117">
        <f>'Pri Sec_outstanding_6'!P44+NPS_OS_8!N44</f>
        <v>5232497.3402299974</v>
      </c>
      <c r="G44" s="168">
        <f t="shared" si="1"/>
        <v>13.500278816557405</v>
      </c>
      <c r="H44" s="165"/>
    </row>
    <row r="45" spans="1:8" s="139" customFormat="1" ht="13.5" customHeight="1" x14ac:dyDescent="0.2">
      <c r="A45" s="146"/>
      <c r="B45" s="118" t="s">
        <v>46</v>
      </c>
      <c r="C45" s="148">
        <f>NPA_PS_14!O45+NPA_NPS_15!I45</f>
        <v>54354</v>
      </c>
      <c r="D45" s="148">
        <f>NPA_PS_14!P45+NPA_NPS_15!J45</f>
        <v>706401.73</v>
      </c>
      <c r="E45" s="148">
        <f>'Pri Sec_outstanding_6'!O45+NPS_OS_8!M45</f>
        <v>4165946</v>
      </c>
      <c r="F45" s="148">
        <f>'Pri Sec_outstanding_6'!P45+NPS_OS_8!N45</f>
        <v>5232497.3402299974</v>
      </c>
      <c r="G45" s="169">
        <f t="shared" si="1"/>
        <v>13.500278816557405</v>
      </c>
      <c r="H45" s="167"/>
    </row>
    <row r="46" spans="1:8" ht="13.5" customHeight="1" x14ac:dyDescent="0.25">
      <c r="A46" s="147">
        <v>36</v>
      </c>
      <c r="B46" s="116" t="s">
        <v>47</v>
      </c>
      <c r="C46" s="117">
        <f>NPA_PS_14!O46+NPA_NPS_15!I46</f>
        <v>25148</v>
      </c>
      <c r="D46" s="117">
        <f>NPA_PS_14!P46+NPA_NPS_15!J46</f>
        <v>54987.44000000001</v>
      </c>
      <c r="E46" s="117">
        <f>'Pri Sec_outstanding_6'!O46+NPS_OS_8!M46</f>
        <v>467614</v>
      </c>
      <c r="F46" s="117">
        <f>'Pri Sec_outstanding_6'!P46+NPS_OS_8!N46</f>
        <v>1597293.12</v>
      </c>
      <c r="G46" s="168">
        <f t="shared" si="1"/>
        <v>3.4425390876284503</v>
      </c>
      <c r="H46" s="165"/>
    </row>
    <row r="47" spans="1:8" ht="13.5" customHeight="1" x14ac:dyDescent="0.25">
      <c r="A47" s="147">
        <v>37</v>
      </c>
      <c r="B47" s="116" t="s">
        <v>48</v>
      </c>
      <c r="C47" s="117">
        <f>NPA_PS_14!O47+NPA_NPS_15!I47</f>
        <v>2411</v>
      </c>
      <c r="D47" s="117">
        <f>NPA_PS_14!P47+NPA_NPS_15!J47</f>
        <v>6261.0499999999993</v>
      </c>
      <c r="E47" s="117">
        <f>'Pri Sec_outstanding_6'!O47+NPS_OS_8!M47</f>
        <v>69373</v>
      </c>
      <c r="F47" s="117">
        <f>'Pri Sec_outstanding_6'!P47+NPS_OS_8!N47</f>
        <v>109889.65</v>
      </c>
      <c r="G47" s="168">
        <f t="shared" si="1"/>
        <v>5.6975793443695553</v>
      </c>
      <c r="H47" s="165"/>
    </row>
    <row r="48" spans="1:8" ht="13.5" customHeight="1" x14ac:dyDescent="0.25">
      <c r="A48" s="147">
        <v>38</v>
      </c>
      <c r="B48" s="116" t="s">
        <v>49</v>
      </c>
      <c r="C48" s="117">
        <f>NPA_PS_14!O48+NPA_NPS_15!I48</f>
        <v>40143</v>
      </c>
      <c r="D48" s="117">
        <f>NPA_PS_14!P48+NPA_NPS_15!J48</f>
        <v>10212.9</v>
      </c>
      <c r="E48" s="117">
        <f>'Pri Sec_outstanding_6'!O48+NPS_OS_8!M48</f>
        <v>198436</v>
      </c>
      <c r="F48" s="117">
        <f>'Pri Sec_outstanding_6'!P48+NPS_OS_8!N48</f>
        <v>112594.62</v>
      </c>
      <c r="G48" s="168">
        <f t="shared" si="1"/>
        <v>9.0705044344037038</v>
      </c>
      <c r="H48" s="165"/>
    </row>
    <row r="49" spans="1:8" ht="13.5" customHeight="1" x14ac:dyDescent="0.25">
      <c r="A49" s="147">
        <v>39</v>
      </c>
      <c r="B49" s="116" t="s">
        <v>51</v>
      </c>
      <c r="C49" s="117">
        <f>NPA_PS_14!O49+NPA_NPS_15!I49</f>
        <v>32725</v>
      </c>
      <c r="D49" s="117">
        <f>NPA_PS_14!P49+NPA_NPS_15!J49</f>
        <v>8700.6999999999989</v>
      </c>
      <c r="E49" s="117">
        <f>'Pri Sec_outstanding_6'!O49+NPS_OS_8!M49</f>
        <v>339023</v>
      </c>
      <c r="F49" s="117">
        <f>'Pri Sec_outstanding_6'!P49+NPS_OS_8!N49</f>
        <v>245718.64</v>
      </c>
      <c r="G49" s="168">
        <f t="shared" si="1"/>
        <v>3.5409198097466268</v>
      </c>
      <c r="H49" s="165"/>
    </row>
    <row r="50" spans="1:8" ht="13.5" customHeight="1" x14ac:dyDescent="0.25">
      <c r="A50" s="147">
        <v>40</v>
      </c>
      <c r="B50" s="160" t="s">
        <v>1007</v>
      </c>
      <c r="C50" s="117">
        <f>NPA_PS_14!O50+NPA_NPS_15!I50</f>
        <v>9044</v>
      </c>
      <c r="D50" s="117">
        <f>NPA_PS_14!P50+NPA_NPS_15!J50</f>
        <v>1513.8499999999997</v>
      </c>
      <c r="E50" s="117">
        <f>'Pri Sec_outstanding_6'!O50+NPS_OS_8!M50</f>
        <v>57920</v>
      </c>
      <c r="F50" s="117">
        <f>'Pri Sec_outstanding_6'!P50+NPS_OS_8!N50</f>
        <v>43599.53</v>
      </c>
      <c r="G50" s="168">
        <f t="shared" si="1"/>
        <v>3.4721704568833651</v>
      </c>
      <c r="H50" s="165"/>
    </row>
    <row r="51" spans="1:8" ht="13.5" customHeight="1" x14ac:dyDescent="0.25">
      <c r="A51" s="147">
        <v>41</v>
      </c>
      <c r="B51" s="116" t="s">
        <v>52</v>
      </c>
      <c r="C51" s="117">
        <f>NPA_PS_14!O51+NPA_NPS_15!I51</f>
        <v>24025</v>
      </c>
      <c r="D51" s="117">
        <f>NPA_PS_14!P51+NPA_NPS_15!J51</f>
        <v>8436.8300000000017</v>
      </c>
      <c r="E51" s="117">
        <f>'Pri Sec_outstanding_6'!O51+NPS_OS_8!M51</f>
        <v>124468</v>
      </c>
      <c r="F51" s="117">
        <f>'Pri Sec_outstanding_6'!P51+NPS_OS_8!N51</f>
        <v>71687.600000000006</v>
      </c>
      <c r="G51" s="168">
        <f t="shared" si="1"/>
        <v>11.768883321522832</v>
      </c>
      <c r="H51" s="165"/>
    </row>
    <row r="52" spans="1:8" ht="13.5" customHeight="1" x14ac:dyDescent="0.25">
      <c r="A52" s="147">
        <v>42</v>
      </c>
      <c r="B52" s="116" t="s">
        <v>53</v>
      </c>
      <c r="C52" s="117">
        <f>NPA_PS_14!O52+NPA_NPS_15!I52</f>
        <v>2505</v>
      </c>
      <c r="D52" s="117">
        <f>NPA_PS_14!P52+NPA_NPS_15!J52</f>
        <v>366.03999999999996</v>
      </c>
      <c r="E52" s="117">
        <f>'Pri Sec_outstanding_6'!O52+NPS_OS_8!M52</f>
        <v>64433</v>
      </c>
      <c r="F52" s="117">
        <f>'Pri Sec_outstanding_6'!P52+NPS_OS_8!N52</f>
        <v>69442.91</v>
      </c>
      <c r="G52" s="168">
        <f t="shared" si="1"/>
        <v>0.52710924700592177</v>
      </c>
      <c r="H52" s="165"/>
    </row>
    <row r="53" spans="1:8" ht="13.5" customHeight="1" x14ac:dyDescent="0.25">
      <c r="A53" s="147">
        <v>43</v>
      </c>
      <c r="B53" s="116" t="s">
        <v>54</v>
      </c>
      <c r="C53" s="117">
        <f>NPA_PS_14!O53+NPA_NPS_15!I53</f>
        <v>22473</v>
      </c>
      <c r="D53" s="117">
        <f>NPA_PS_14!P53+NPA_NPS_15!J53</f>
        <v>6587.2699999999986</v>
      </c>
      <c r="E53" s="117">
        <f>'Pri Sec_outstanding_6'!O53+NPS_OS_8!M53</f>
        <v>95307</v>
      </c>
      <c r="F53" s="117">
        <f>'Pri Sec_outstanding_6'!P53+NPS_OS_8!N53</f>
        <v>42671.119999999995</v>
      </c>
      <c r="G53" s="168">
        <f t="shared" si="1"/>
        <v>15.437302794020873</v>
      </c>
      <c r="H53" s="165"/>
    </row>
    <row r="54" spans="1:8" s="139" customFormat="1" ht="13.5" customHeight="1" x14ac:dyDescent="0.2">
      <c r="A54" s="146"/>
      <c r="B54" s="118" t="s">
        <v>55</v>
      </c>
      <c r="C54" s="148">
        <f>NPA_PS_14!O54+NPA_NPS_15!I54</f>
        <v>158474</v>
      </c>
      <c r="D54" s="148">
        <f>NPA_PS_14!P54+NPA_NPS_15!J54</f>
        <v>97066.08</v>
      </c>
      <c r="E54" s="148">
        <f>SUM(E46:E53)</f>
        <v>1416574</v>
      </c>
      <c r="F54" s="148">
        <f>SUM(F46:F53)</f>
        <v>2292897.1900000004</v>
      </c>
      <c r="G54" s="169">
        <f t="shared" si="1"/>
        <v>4.2333376491250352</v>
      </c>
      <c r="H54" s="167"/>
    </row>
    <row r="55" spans="1:8" ht="13.5" customHeight="1" x14ac:dyDescent="0.2">
      <c r="A55" s="118"/>
      <c r="B55" s="118" t="s">
        <v>5</v>
      </c>
      <c r="C55" s="148">
        <f>C54+C45+C43+C41</f>
        <v>2448397</v>
      </c>
      <c r="D55" s="148">
        <f>D54+D45+D43+D41</f>
        <v>3677650.2399999998</v>
      </c>
      <c r="E55" s="148">
        <f>'Pri Sec_outstanding_6'!O55+NPS_OS_8!M55</f>
        <v>19235632</v>
      </c>
      <c r="F55" s="148">
        <f>'Pri Sec_outstanding_6'!P55+NPS_OS_8!N55</f>
        <v>64311817.770229995</v>
      </c>
      <c r="G55" s="169">
        <f t="shared" si="1"/>
        <v>5.7184672545554882</v>
      </c>
      <c r="H55" s="337"/>
    </row>
    <row r="56" spans="1:8" ht="13.5" customHeight="1" x14ac:dyDescent="0.2">
      <c r="A56" s="108"/>
      <c r="B56" s="165"/>
      <c r="C56" s="165"/>
      <c r="D56" s="135" t="s">
        <v>1101</v>
      </c>
      <c r="E56" s="165"/>
      <c r="F56" s="165"/>
      <c r="G56" s="166"/>
      <c r="H56" s="165"/>
    </row>
    <row r="57" spans="1:8" ht="13.5" customHeight="1" x14ac:dyDescent="0.2">
      <c r="A57" s="108"/>
      <c r="B57" s="165"/>
      <c r="C57" s="165"/>
      <c r="D57" s="165"/>
      <c r="E57" s="165"/>
      <c r="F57" s="166"/>
      <c r="G57" s="166"/>
      <c r="H57" s="165"/>
    </row>
    <row r="58" spans="1:8" ht="13.5" customHeight="1" x14ac:dyDescent="0.2">
      <c r="A58" s="108"/>
      <c r="B58" s="165"/>
      <c r="C58" s="165"/>
      <c r="D58" s="165"/>
      <c r="E58" s="165"/>
      <c r="F58" s="165"/>
      <c r="G58" s="166"/>
      <c r="H58" s="165"/>
    </row>
    <row r="59" spans="1:8" ht="13.5" customHeight="1" x14ac:dyDescent="0.2">
      <c r="A59" s="108"/>
      <c r="B59" s="165"/>
      <c r="C59" s="165"/>
      <c r="D59" s="165"/>
      <c r="E59" s="165"/>
      <c r="F59" s="165"/>
      <c r="G59" s="166"/>
      <c r="H59" s="165"/>
    </row>
    <row r="60" spans="1:8" ht="13.5" customHeight="1" x14ac:dyDescent="0.2">
      <c r="A60" s="108"/>
      <c r="B60" s="165"/>
      <c r="C60" s="165"/>
      <c r="D60" s="165"/>
      <c r="E60" s="165"/>
      <c r="F60" s="165"/>
      <c r="G60" s="166"/>
      <c r="H60" s="165"/>
    </row>
    <row r="61" spans="1:8" ht="13.5" customHeight="1" x14ac:dyDescent="0.2">
      <c r="A61" s="108"/>
      <c r="B61" s="165"/>
      <c r="C61" s="165"/>
      <c r="D61" s="165"/>
      <c r="E61" s="165"/>
      <c r="F61" s="165"/>
      <c r="G61" s="166"/>
      <c r="H61" s="165"/>
    </row>
    <row r="62" spans="1:8" ht="13.5" customHeight="1" x14ac:dyDescent="0.2">
      <c r="A62" s="108"/>
      <c r="B62" s="165"/>
      <c r="C62" s="165"/>
      <c r="D62" s="165"/>
      <c r="E62" s="165"/>
      <c r="F62" s="165"/>
      <c r="G62" s="166"/>
      <c r="H62" s="165"/>
    </row>
    <row r="63" spans="1:8" ht="13.5" customHeight="1" x14ac:dyDescent="0.2">
      <c r="A63" s="108"/>
      <c r="B63" s="165"/>
      <c r="C63" s="165"/>
      <c r="D63" s="165"/>
      <c r="E63" s="165"/>
      <c r="F63" s="165"/>
      <c r="G63" s="166"/>
      <c r="H63" s="165"/>
    </row>
    <row r="64" spans="1:8" ht="13.5" customHeight="1" x14ac:dyDescent="0.2">
      <c r="A64" s="108"/>
      <c r="B64" s="165"/>
      <c r="C64" s="165"/>
      <c r="D64" s="165"/>
      <c r="E64" s="165"/>
      <c r="F64" s="165"/>
      <c r="G64" s="166"/>
      <c r="H64" s="165"/>
    </row>
    <row r="65" spans="1:8" ht="13.5" customHeight="1" x14ac:dyDescent="0.2">
      <c r="A65" s="108"/>
      <c r="B65" s="165"/>
      <c r="C65" s="165"/>
      <c r="D65" s="165"/>
      <c r="E65" s="165"/>
      <c r="F65" s="165"/>
      <c r="G65" s="166"/>
      <c r="H65" s="165"/>
    </row>
    <row r="66" spans="1:8" ht="13.5" customHeight="1" x14ac:dyDescent="0.2">
      <c r="A66" s="108"/>
      <c r="B66" s="165"/>
      <c r="C66" s="165"/>
      <c r="D66" s="165"/>
      <c r="E66" s="165"/>
      <c r="F66" s="165"/>
      <c r="G66" s="166"/>
      <c r="H66" s="165"/>
    </row>
    <row r="67" spans="1:8" ht="13.5" customHeight="1" x14ac:dyDescent="0.2">
      <c r="A67" s="108"/>
      <c r="B67" s="165"/>
      <c r="C67" s="165"/>
      <c r="D67" s="165"/>
      <c r="E67" s="165"/>
      <c r="F67" s="165"/>
      <c r="G67" s="166"/>
      <c r="H67" s="165"/>
    </row>
    <row r="68" spans="1:8" ht="13.5" customHeight="1" x14ac:dyDescent="0.2">
      <c r="A68" s="108"/>
      <c r="B68" s="165"/>
      <c r="C68" s="165"/>
      <c r="D68" s="165"/>
      <c r="E68" s="165"/>
      <c r="F68" s="165"/>
      <c r="G68" s="166"/>
      <c r="H68" s="165"/>
    </row>
    <row r="69" spans="1:8" ht="13.5" customHeight="1" x14ac:dyDescent="0.2">
      <c r="A69" s="108"/>
      <c r="B69" s="165"/>
      <c r="C69" s="165"/>
      <c r="D69" s="165"/>
      <c r="E69" s="165"/>
      <c r="F69" s="165"/>
      <c r="G69" s="166"/>
      <c r="H69" s="165"/>
    </row>
    <row r="70" spans="1:8" ht="13.5" customHeight="1" x14ac:dyDescent="0.2">
      <c r="A70" s="108"/>
      <c r="B70" s="165"/>
      <c r="C70" s="165"/>
      <c r="D70" s="165"/>
      <c r="E70" s="165"/>
      <c r="F70" s="165"/>
      <c r="G70" s="166"/>
      <c r="H70" s="165"/>
    </row>
    <row r="71" spans="1:8" ht="13.5" customHeight="1" x14ac:dyDescent="0.2">
      <c r="A71" s="108"/>
      <c r="B71" s="165"/>
      <c r="C71" s="165"/>
      <c r="D71" s="165"/>
      <c r="E71" s="165"/>
      <c r="F71" s="165"/>
      <c r="G71" s="166"/>
      <c r="H71" s="165"/>
    </row>
    <row r="72" spans="1:8" ht="13.5" customHeight="1" x14ac:dyDescent="0.2">
      <c r="A72" s="108"/>
      <c r="B72" s="165"/>
      <c r="C72" s="165"/>
      <c r="D72" s="165"/>
      <c r="E72" s="165"/>
      <c r="F72" s="165"/>
      <c r="G72" s="166"/>
      <c r="H72" s="165"/>
    </row>
    <row r="73" spans="1:8" ht="13.5" customHeight="1" x14ac:dyDescent="0.2">
      <c r="A73" s="108"/>
      <c r="B73" s="165"/>
      <c r="C73" s="165"/>
      <c r="D73" s="165"/>
      <c r="E73" s="165"/>
      <c r="F73" s="165"/>
      <c r="G73" s="166"/>
      <c r="H73" s="165"/>
    </row>
    <row r="74" spans="1:8" ht="13.5" customHeight="1" x14ac:dyDescent="0.2">
      <c r="A74" s="108"/>
      <c r="B74" s="165"/>
      <c r="C74" s="165"/>
      <c r="D74" s="165"/>
      <c r="E74" s="165"/>
      <c r="F74" s="165"/>
      <c r="G74" s="166"/>
      <c r="H74" s="165"/>
    </row>
    <row r="75" spans="1:8" ht="13.5" customHeight="1" x14ac:dyDescent="0.2">
      <c r="A75" s="108"/>
      <c r="B75" s="165"/>
      <c r="C75" s="165"/>
      <c r="D75" s="165"/>
      <c r="E75" s="165"/>
      <c r="F75" s="165"/>
      <c r="G75" s="166"/>
      <c r="H75" s="165"/>
    </row>
    <row r="76" spans="1:8" ht="13.5" customHeight="1" x14ac:dyDescent="0.2">
      <c r="A76" s="108"/>
      <c r="B76" s="165"/>
      <c r="C76" s="165"/>
      <c r="D76" s="165"/>
      <c r="E76" s="165"/>
      <c r="F76" s="165"/>
      <c r="G76" s="166"/>
      <c r="H76" s="165"/>
    </row>
    <row r="77" spans="1:8" ht="13.5" customHeight="1" x14ac:dyDescent="0.2">
      <c r="A77" s="108"/>
      <c r="B77" s="165"/>
      <c r="C77" s="165"/>
      <c r="D77" s="165"/>
      <c r="E77" s="165"/>
      <c r="F77" s="165"/>
      <c r="G77" s="166"/>
      <c r="H77" s="165"/>
    </row>
    <row r="78" spans="1:8" ht="13.5" customHeight="1" x14ac:dyDescent="0.2">
      <c r="A78" s="108"/>
      <c r="B78" s="165"/>
      <c r="C78" s="165"/>
      <c r="D78" s="165"/>
      <c r="E78" s="165"/>
      <c r="F78" s="165"/>
      <c r="G78" s="166"/>
      <c r="H78" s="165"/>
    </row>
    <row r="79" spans="1:8" ht="13.5" customHeight="1" x14ac:dyDescent="0.2">
      <c r="A79" s="108"/>
      <c r="B79" s="165"/>
      <c r="C79" s="165"/>
      <c r="D79" s="165"/>
      <c r="E79" s="165"/>
      <c r="F79" s="165"/>
      <c r="G79" s="166"/>
      <c r="H79" s="165"/>
    </row>
    <row r="80" spans="1:8" ht="13.5" customHeight="1" x14ac:dyDescent="0.2">
      <c r="A80" s="108"/>
      <c r="B80" s="165"/>
      <c r="C80" s="165"/>
      <c r="D80" s="165"/>
      <c r="E80" s="165"/>
      <c r="F80" s="165"/>
      <c r="G80" s="166"/>
      <c r="H80" s="165"/>
    </row>
    <row r="81" spans="1:8" ht="13.5" customHeight="1" x14ac:dyDescent="0.2">
      <c r="A81" s="108"/>
      <c r="B81" s="165"/>
      <c r="C81" s="165"/>
      <c r="D81" s="165"/>
      <c r="E81" s="165"/>
      <c r="F81" s="165"/>
      <c r="G81" s="166"/>
      <c r="H81" s="165"/>
    </row>
    <row r="82" spans="1:8" ht="13.5" customHeight="1" x14ac:dyDescent="0.2">
      <c r="A82" s="108"/>
      <c r="B82" s="165"/>
      <c r="C82" s="165"/>
      <c r="D82" s="165"/>
      <c r="E82" s="165"/>
      <c r="F82" s="165"/>
      <c r="G82" s="166"/>
      <c r="H82" s="165"/>
    </row>
    <row r="83" spans="1:8" ht="13.5" customHeight="1" x14ac:dyDescent="0.2">
      <c r="A83" s="108"/>
      <c r="B83" s="165"/>
      <c r="C83" s="165"/>
      <c r="D83" s="165"/>
      <c r="E83" s="165"/>
      <c r="F83" s="165"/>
      <c r="G83" s="166"/>
      <c r="H83" s="165"/>
    </row>
    <row r="84" spans="1:8" ht="13.5" customHeight="1" x14ac:dyDescent="0.2">
      <c r="A84" s="108"/>
      <c r="B84" s="165"/>
      <c r="C84" s="165"/>
      <c r="D84" s="165"/>
      <c r="E84" s="165"/>
      <c r="F84" s="165"/>
      <c r="G84" s="166"/>
      <c r="H84" s="165"/>
    </row>
    <row r="85" spans="1:8" ht="13.5" customHeight="1" x14ac:dyDescent="0.2">
      <c r="A85" s="108"/>
      <c r="B85" s="165"/>
      <c r="C85" s="165"/>
      <c r="D85" s="165"/>
      <c r="E85" s="165"/>
      <c r="F85" s="165"/>
      <c r="G85" s="166"/>
      <c r="H85" s="165"/>
    </row>
    <row r="86" spans="1:8" ht="13.5" customHeight="1" x14ac:dyDescent="0.2">
      <c r="A86" s="108"/>
      <c r="B86" s="165"/>
      <c r="C86" s="165"/>
      <c r="D86" s="165"/>
      <c r="E86" s="165"/>
      <c r="F86" s="165"/>
      <c r="G86" s="166"/>
      <c r="H86" s="165"/>
    </row>
    <row r="87" spans="1:8" ht="13.5" customHeight="1" x14ac:dyDescent="0.2">
      <c r="A87" s="108"/>
      <c r="B87" s="165"/>
      <c r="C87" s="165"/>
      <c r="D87" s="165"/>
      <c r="E87" s="165"/>
      <c r="F87" s="165"/>
      <c r="G87" s="166"/>
      <c r="H87" s="165"/>
    </row>
    <row r="88" spans="1:8" ht="13.5" customHeight="1" x14ac:dyDescent="0.2">
      <c r="A88" s="108"/>
      <c r="B88" s="165"/>
      <c r="C88" s="165"/>
      <c r="D88" s="165"/>
      <c r="E88" s="165"/>
      <c r="F88" s="165"/>
      <c r="G88" s="166"/>
      <c r="H88" s="165"/>
    </row>
    <row r="89" spans="1:8" ht="13.5" customHeight="1" x14ac:dyDescent="0.2">
      <c r="A89" s="108"/>
      <c r="B89" s="165"/>
      <c r="C89" s="165"/>
      <c r="D89" s="165"/>
      <c r="E89" s="165"/>
      <c r="F89" s="165"/>
      <c r="G89" s="166"/>
      <c r="H89" s="165"/>
    </row>
    <row r="90" spans="1:8" ht="13.5" customHeight="1" x14ac:dyDescent="0.2">
      <c r="A90" s="108"/>
      <c r="B90" s="165"/>
      <c r="C90" s="165"/>
      <c r="D90" s="165"/>
      <c r="E90" s="165"/>
      <c r="F90" s="165"/>
      <c r="G90" s="166"/>
      <c r="H90" s="165"/>
    </row>
    <row r="91" spans="1:8" ht="13.5" customHeight="1" x14ac:dyDescent="0.2">
      <c r="A91" s="108"/>
      <c r="B91" s="165"/>
      <c r="C91" s="165"/>
      <c r="D91" s="165"/>
      <c r="E91" s="165"/>
      <c r="F91" s="165"/>
      <c r="G91" s="166"/>
      <c r="H91" s="165"/>
    </row>
    <row r="92" spans="1:8" ht="13.5" customHeight="1" x14ac:dyDescent="0.2">
      <c r="A92" s="108"/>
      <c r="B92" s="165"/>
      <c r="C92" s="165"/>
      <c r="D92" s="165"/>
      <c r="E92" s="165"/>
      <c r="F92" s="165"/>
      <c r="G92" s="166"/>
      <c r="H92" s="165"/>
    </row>
  </sheetData>
  <mergeCells count="9">
    <mergeCell ref="E4:F4"/>
    <mergeCell ref="E3:F3"/>
    <mergeCell ref="C3:D3"/>
    <mergeCell ref="C4:D4"/>
    <mergeCell ref="A1:G1"/>
    <mergeCell ref="G4:G5"/>
    <mergeCell ref="A2:F2"/>
    <mergeCell ref="A4:A5"/>
    <mergeCell ref="B4:B5"/>
  </mergeCells>
  <conditionalFormatting sqref="G6:G55">
    <cfRule type="cellIs" dxfId="3" priority="3" operator="greaterThan">
      <formula>100</formula>
    </cfRule>
  </conditionalFormatting>
  <pageMargins left="1.2" right="0.7" top="0.25" bottom="0.25" header="0" footer="0"/>
  <pageSetup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M45"/>
  <sheetViews>
    <sheetView topLeftCell="A22" zoomScaleNormal="100" workbookViewId="0">
      <selection activeCell="E45" sqref="E45"/>
    </sheetView>
  </sheetViews>
  <sheetFormatPr defaultRowHeight="12.75" x14ac:dyDescent="0.2"/>
  <cols>
    <col min="1" max="1" width="5.28515625" style="589" customWidth="1"/>
    <col min="2" max="2" width="27.7109375" style="589" customWidth="1"/>
    <col min="3" max="5" width="10.140625" style="600" bestFit="1" customWidth="1"/>
    <col min="6" max="11" width="9.28515625" style="600" bestFit="1" customWidth="1"/>
    <col min="12" max="12" width="9.28515625" style="600" customWidth="1"/>
    <col min="13" max="13" width="9.28515625" style="600" bestFit="1" customWidth="1"/>
    <col min="14" max="16384" width="9.140625" style="589"/>
  </cols>
  <sheetData>
    <row r="1" spans="1:13" ht="12.75" customHeight="1" x14ac:dyDescent="0.2">
      <c r="A1" s="583" t="s">
        <v>1089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</row>
    <row r="2" spans="1:13" ht="10.5" customHeight="1" x14ac:dyDescent="0.2">
      <c r="A2" s="583"/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</row>
    <row r="3" spans="1:13" ht="28.5" hidden="1" customHeight="1" x14ac:dyDescent="0.2">
      <c r="A3" s="5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</row>
    <row r="4" spans="1:13" ht="13.5" customHeight="1" x14ac:dyDescent="0.2">
      <c r="A4" s="584" t="s">
        <v>1090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</row>
    <row r="5" spans="1:13" x14ac:dyDescent="0.2">
      <c r="A5" s="585" t="s">
        <v>0</v>
      </c>
      <c r="B5" s="586" t="s">
        <v>1078</v>
      </c>
      <c r="C5" s="592" t="s">
        <v>1079</v>
      </c>
      <c r="D5" s="592"/>
      <c r="E5" s="592"/>
      <c r="F5" s="593" t="s">
        <v>1080</v>
      </c>
      <c r="G5" s="593"/>
      <c r="H5" s="592" t="s">
        <v>163</v>
      </c>
      <c r="I5" s="592"/>
      <c r="J5" s="592"/>
      <c r="K5" s="592"/>
      <c r="L5" s="592"/>
      <c r="M5" s="592"/>
    </row>
    <row r="6" spans="1:13" x14ac:dyDescent="0.2">
      <c r="A6" s="585"/>
      <c r="B6" s="586"/>
      <c r="C6" s="594" t="s">
        <v>1081</v>
      </c>
      <c r="D6" s="594" t="s">
        <v>1082</v>
      </c>
      <c r="E6" s="594" t="s">
        <v>1083</v>
      </c>
      <c r="F6" s="594" t="s">
        <v>1082</v>
      </c>
      <c r="G6" s="594" t="s">
        <v>1083</v>
      </c>
      <c r="H6" s="594" t="s">
        <v>1081</v>
      </c>
      <c r="I6" s="595" t="s">
        <v>151</v>
      </c>
      <c r="J6" s="594" t="s">
        <v>1082</v>
      </c>
      <c r="K6" s="595" t="s">
        <v>151</v>
      </c>
      <c r="L6" s="594" t="s">
        <v>1083</v>
      </c>
      <c r="M6" s="595" t="s">
        <v>151</v>
      </c>
    </row>
    <row r="7" spans="1:13" x14ac:dyDescent="0.2">
      <c r="A7" s="587">
        <v>1</v>
      </c>
      <c r="B7" s="590" t="s">
        <v>6</v>
      </c>
      <c r="C7" s="596">
        <v>183864.33</v>
      </c>
      <c r="D7" s="596">
        <v>195216.47999999998</v>
      </c>
      <c r="E7" s="596">
        <v>229330.67000000007</v>
      </c>
      <c r="F7" s="597">
        <f>(D7-C7)/C7*100</f>
        <v>6.1741992043807485</v>
      </c>
      <c r="G7" s="597">
        <f>(E7-D7)/D7*100</f>
        <v>17.475056409172058</v>
      </c>
      <c r="H7" s="596">
        <v>21884.690000000006</v>
      </c>
      <c r="I7" s="597">
        <f>H7/C7*100</f>
        <v>11.902629509486701</v>
      </c>
      <c r="J7" s="596">
        <v>24118.570000000011</v>
      </c>
      <c r="K7" s="597">
        <f>J7/D7*100</f>
        <v>12.35478172744433</v>
      </c>
      <c r="L7" s="596">
        <v>25106.610000000011</v>
      </c>
      <c r="M7" s="597">
        <f>L7/E7*100</f>
        <v>10.947776849908477</v>
      </c>
    </row>
    <row r="8" spans="1:13" x14ac:dyDescent="0.2">
      <c r="A8" s="587">
        <v>2</v>
      </c>
      <c r="B8" s="590" t="s">
        <v>7</v>
      </c>
      <c r="C8" s="596">
        <v>921493.65999999992</v>
      </c>
      <c r="D8" s="596">
        <v>964240.82999999949</v>
      </c>
      <c r="E8" s="596">
        <v>989693.52000000072</v>
      </c>
      <c r="F8" s="597">
        <f t="shared" ref="F8:G44" si="0">(D8-C8)/C8*100</f>
        <v>4.638900065790966</v>
      </c>
      <c r="G8" s="597">
        <f t="shared" si="0"/>
        <v>2.6396610896472033</v>
      </c>
      <c r="H8" s="596">
        <v>157779.02999999997</v>
      </c>
      <c r="I8" s="597">
        <f t="shared" ref="I8:I44" si="1">H8/C8*100</f>
        <v>17.122096097763709</v>
      </c>
      <c r="J8" s="596">
        <v>161730.67000000001</v>
      </c>
      <c r="K8" s="597">
        <f t="shared" ref="K8:K44" si="2">J8/D8*100</f>
        <v>16.772850201748881</v>
      </c>
      <c r="L8" s="596">
        <v>187935.61999999997</v>
      </c>
      <c r="M8" s="597">
        <f t="shared" ref="M8:M44" si="3">L8/E8*100</f>
        <v>18.989274578659447</v>
      </c>
    </row>
    <row r="9" spans="1:13" x14ac:dyDescent="0.2">
      <c r="A9" s="587">
        <v>3</v>
      </c>
      <c r="B9" s="590" t="s">
        <v>8</v>
      </c>
      <c r="C9" s="596">
        <v>83463.950000000012</v>
      </c>
      <c r="D9" s="596">
        <v>100161.49999999997</v>
      </c>
      <c r="E9" s="596">
        <v>78472.089999999982</v>
      </c>
      <c r="F9" s="597">
        <f t="shared" si="0"/>
        <v>20.0057030610221</v>
      </c>
      <c r="G9" s="597">
        <f t="shared" si="0"/>
        <v>-21.654438082496764</v>
      </c>
      <c r="H9" s="596">
        <v>14186.48</v>
      </c>
      <c r="I9" s="597">
        <f t="shared" si="1"/>
        <v>16.99713469108519</v>
      </c>
      <c r="J9" s="596">
        <v>11528.689999999999</v>
      </c>
      <c r="K9" s="597">
        <f t="shared" si="2"/>
        <v>11.51010118658367</v>
      </c>
      <c r="L9" s="596">
        <v>1591.9200000000003</v>
      </c>
      <c r="M9" s="597">
        <f t="shared" si="3"/>
        <v>2.0286448341059868</v>
      </c>
    </row>
    <row r="10" spans="1:13" x14ac:dyDescent="0.2">
      <c r="A10" s="587">
        <v>4</v>
      </c>
      <c r="B10" s="590" t="s">
        <v>9</v>
      </c>
      <c r="C10" s="596">
        <v>319163.57000000007</v>
      </c>
      <c r="D10" s="596">
        <v>325507.98000000004</v>
      </c>
      <c r="E10" s="596">
        <v>334279.4499999999</v>
      </c>
      <c r="F10" s="597">
        <f t="shared" si="0"/>
        <v>1.9878239863026888</v>
      </c>
      <c r="G10" s="597">
        <f t="shared" si="0"/>
        <v>2.6947019854935217</v>
      </c>
      <c r="H10" s="596">
        <v>28436.85</v>
      </c>
      <c r="I10" s="597">
        <f t="shared" si="1"/>
        <v>8.9098044617059493</v>
      </c>
      <c r="J10" s="596">
        <v>31889.439999999999</v>
      </c>
      <c r="K10" s="597">
        <f t="shared" si="2"/>
        <v>9.7968227998588517</v>
      </c>
      <c r="L10" s="596">
        <v>39105.259999999987</v>
      </c>
      <c r="M10" s="597">
        <f t="shared" si="3"/>
        <v>11.69837392038308</v>
      </c>
    </row>
    <row r="11" spans="1:13" x14ac:dyDescent="0.2">
      <c r="A11" s="587">
        <v>5</v>
      </c>
      <c r="B11" s="590" t="s">
        <v>10</v>
      </c>
      <c r="C11" s="596">
        <v>547862.72000000044</v>
      </c>
      <c r="D11" s="596">
        <v>592448.0199999999</v>
      </c>
      <c r="E11" s="596">
        <v>629117.38</v>
      </c>
      <c r="F11" s="597">
        <f t="shared" si="0"/>
        <v>8.1380423183383286</v>
      </c>
      <c r="G11" s="597">
        <f t="shared" si="0"/>
        <v>6.1894645204485803</v>
      </c>
      <c r="H11" s="596">
        <v>49301.840000000004</v>
      </c>
      <c r="I11" s="597">
        <f t="shared" si="1"/>
        <v>8.9989404645017572</v>
      </c>
      <c r="J11" s="596">
        <v>41537.54</v>
      </c>
      <c r="K11" s="597">
        <f t="shared" si="2"/>
        <v>7.0111703639418028</v>
      </c>
      <c r="L11" s="596">
        <v>42195.180000000008</v>
      </c>
      <c r="M11" s="597">
        <f t="shared" si="3"/>
        <v>6.7070440813445664</v>
      </c>
    </row>
    <row r="12" spans="1:13" x14ac:dyDescent="0.2">
      <c r="A12" s="587">
        <v>6</v>
      </c>
      <c r="B12" s="590" t="s">
        <v>11</v>
      </c>
      <c r="C12" s="596">
        <v>172925.27</v>
      </c>
      <c r="D12" s="596">
        <v>171945.35</v>
      </c>
      <c r="E12" s="596">
        <v>170239.30000000002</v>
      </c>
      <c r="F12" s="597">
        <f t="shared" si="0"/>
        <v>-0.56667252854367889</v>
      </c>
      <c r="G12" s="597">
        <f t="shared" si="0"/>
        <v>-0.99220479065004563</v>
      </c>
      <c r="H12" s="596">
        <v>11294.310000000003</v>
      </c>
      <c r="I12" s="597">
        <f t="shared" si="1"/>
        <v>6.5313241957060439</v>
      </c>
      <c r="J12" s="596">
        <v>10603.780000000002</v>
      </c>
      <c r="K12" s="597">
        <f t="shared" si="2"/>
        <v>6.1669478121973071</v>
      </c>
      <c r="L12" s="596">
        <v>8613.2700000000041</v>
      </c>
      <c r="M12" s="597">
        <f t="shared" si="3"/>
        <v>5.0595074110384637</v>
      </c>
    </row>
    <row r="13" spans="1:13" x14ac:dyDescent="0.2">
      <c r="A13" s="587">
        <v>7</v>
      </c>
      <c r="B13" s="590" t="s">
        <v>12</v>
      </c>
      <c r="C13" s="596">
        <v>9896.68</v>
      </c>
      <c r="D13" s="596">
        <v>10478.780000000002</v>
      </c>
      <c r="E13" s="596">
        <v>13690.510000000002</v>
      </c>
      <c r="F13" s="597">
        <f t="shared" si="0"/>
        <v>5.8817704523133232</v>
      </c>
      <c r="G13" s="597">
        <f t="shared" si="0"/>
        <v>30.649846642452637</v>
      </c>
      <c r="H13" s="596">
        <v>264.18</v>
      </c>
      <c r="I13" s="597">
        <f t="shared" si="1"/>
        <v>2.6693800345166259</v>
      </c>
      <c r="J13" s="596">
        <v>1637.95</v>
      </c>
      <c r="K13" s="597">
        <f t="shared" si="2"/>
        <v>15.631113545660845</v>
      </c>
      <c r="L13" s="596">
        <v>234.55</v>
      </c>
      <c r="M13" s="597">
        <f t="shared" si="3"/>
        <v>1.7132305516741158</v>
      </c>
    </row>
    <row r="14" spans="1:13" x14ac:dyDescent="0.2">
      <c r="A14" s="587">
        <v>8</v>
      </c>
      <c r="B14" s="590" t="s">
        <v>967</v>
      </c>
      <c r="C14" s="596">
        <v>9547.19</v>
      </c>
      <c r="D14" s="596">
        <v>9414.6200000000008</v>
      </c>
      <c r="E14" s="596">
        <v>9850.0700000000033</v>
      </c>
      <c r="F14" s="597">
        <f t="shared" si="0"/>
        <v>-1.388576115066315</v>
      </c>
      <c r="G14" s="597">
        <f t="shared" si="0"/>
        <v>4.6252530638517806</v>
      </c>
      <c r="H14" s="596">
        <v>2257.4099999999994</v>
      </c>
      <c r="I14" s="597">
        <f t="shared" si="1"/>
        <v>23.644758300609912</v>
      </c>
      <c r="J14" s="596">
        <v>405.68</v>
      </c>
      <c r="K14" s="597">
        <f t="shared" si="2"/>
        <v>4.309042744157491</v>
      </c>
      <c r="L14" s="596">
        <v>404.73999999999995</v>
      </c>
      <c r="M14" s="597">
        <f t="shared" si="3"/>
        <v>4.1090063319346948</v>
      </c>
    </row>
    <row r="15" spans="1:13" x14ac:dyDescent="0.2">
      <c r="A15" s="587">
        <v>9</v>
      </c>
      <c r="B15" s="590" t="s">
        <v>13</v>
      </c>
      <c r="C15" s="596">
        <v>350465.64999999973</v>
      </c>
      <c r="D15" s="596">
        <v>373373.31999999995</v>
      </c>
      <c r="E15" s="596">
        <v>415798.28000000014</v>
      </c>
      <c r="F15" s="597">
        <f t="shared" si="0"/>
        <v>6.5363524214142625</v>
      </c>
      <c r="G15" s="597">
        <f t="shared" si="0"/>
        <v>11.36261155456962</v>
      </c>
      <c r="H15" s="596">
        <v>124700.04999999999</v>
      </c>
      <c r="I15" s="597">
        <f t="shared" si="1"/>
        <v>35.581247406129556</v>
      </c>
      <c r="J15" s="596">
        <v>120515.23000000004</v>
      </c>
      <c r="K15" s="597">
        <f t="shared" si="2"/>
        <v>32.277408037617697</v>
      </c>
      <c r="L15" s="596">
        <v>116826.79</v>
      </c>
      <c r="M15" s="597">
        <f t="shared" si="3"/>
        <v>28.096987317985047</v>
      </c>
    </row>
    <row r="16" spans="1:13" x14ac:dyDescent="0.2">
      <c r="A16" s="587">
        <v>10</v>
      </c>
      <c r="B16" s="590" t="s">
        <v>14</v>
      </c>
      <c r="C16" s="596">
        <v>1376316.3399999992</v>
      </c>
      <c r="D16" s="596">
        <v>1427389.0300000003</v>
      </c>
      <c r="E16" s="596">
        <v>1324091.75</v>
      </c>
      <c r="F16" s="597">
        <f t="shared" si="0"/>
        <v>3.7108249401442945</v>
      </c>
      <c r="G16" s="597">
        <f t="shared" si="0"/>
        <v>-7.2367993468466159</v>
      </c>
      <c r="H16" s="596">
        <v>336091.77999999985</v>
      </c>
      <c r="I16" s="597">
        <f t="shared" si="1"/>
        <v>24.419660671906289</v>
      </c>
      <c r="J16" s="596">
        <v>345506.52999999974</v>
      </c>
      <c r="K16" s="597">
        <f t="shared" si="2"/>
        <v>24.205491476980153</v>
      </c>
      <c r="L16" s="596">
        <v>318284.83999999985</v>
      </c>
      <c r="M16" s="597">
        <f t="shared" si="3"/>
        <v>24.037974709834106</v>
      </c>
    </row>
    <row r="17" spans="1:13" x14ac:dyDescent="0.2">
      <c r="A17" s="587">
        <v>11</v>
      </c>
      <c r="B17" s="590" t="s">
        <v>15</v>
      </c>
      <c r="C17" s="596">
        <v>34506.959999999999</v>
      </c>
      <c r="D17" s="596">
        <v>37209.299999999974</v>
      </c>
      <c r="E17" s="596">
        <v>34159.380000000012</v>
      </c>
      <c r="F17" s="597">
        <f t="shared" si="0"/>
        <v>7.8312896876455502</v>
      </c>
      <c r="G17" s="597">
        <f t="shared" si="0"/>
        <v>-8.1966605122911851</v>
      </c>
      <c r="H17" s="596">
        <v>26390.220000000016</v>
      </c>
      <c r="I17" s="597">
        <f t="shared" si="1"/>
        <v>76.477962706654012</v>
      </c>
      <c r="J17" s="596">
        <v>25105.320000000011</v>
      </c>
      <c r="K17" s="597">
        <f t="shared" si="2"/>
        <v>67.470551716909554</v>
      </c>
      <c r="L17" s="596">
        <v>24368.739999999991</v>
      </c>
      <c r="M17" s="597">
        <f t="shared" si="3"/>
        <v>71.338355672731709</v>
      </c>
    </row>
    <row r="18" spans="1:13" x14ac:dyDescent="0.2">
      <c r="A18" s="587">
        <v>12</v>
      </c>
      <c r="B18" s="590" t="s">
        <v>16</v>
      </c>
      <c r="C18" s="596">
        <v>478982.76000000007</v>
      </c>
      <c r="D18" s="596">
        <v>509355.20999999973</v>
      </c>
      <c r="E18" s="596">
        <v>538172.17000000016</v>
      </c>
      <c r="F18" s="597">
        <f t="shared" si="0"/>
        <v>6.3410319820278405</v>
      </c>
      <c r="G18" s="597">
        <f t="shared" si="0"/>
        <v>5.657537104607302</v>
      </c>
      <c r="H18" s="596">
        <v>66872.789999999994</v>
      </c>
      <c r="I18" s="597">
        <f t="shared" si="1"/>
        <v>13.961418987188596</v>
      </c>
      <c r="J18" s="596">
        <v>67820.95</v>
      </c>
      <c r="K18" s="597">
        <f t="shared" si="2"/>
        <v>13.315059641777305</v>
      </c>
      <c r="L18" s="596">
        <v>71859.72</v>
      </c>
      <c r="M18" s="597">
        <f t="shared" si="3"/>
        <v>13.352552213913249</v>
      </c>
    </row>
    <row r="19" spans="1:13" x14ac:dyDescent="0.2">
      <c r="A19" s="587"/>
      <c r="B19" s="591" t="s">
        <v>1084</v>
      </c>
      <c r="C19" s="598">
        <f>SUM(C7:C18)</f>
        <v>4488489.0799999991</v>
      </c>
      <c r="D19" s="598">
        <f>SUM(D7:D18)</f>
        <v>4716740.42</v>
      </c>
      <c r="E19" s="598">
        <f t="shared" ref="E19:L19" si="4">SUM(E7:E18)</f>
        <v>4766894.57</v>
      </c>
      <c r="F19" s="597">
        <f t="shared" si="0"/>
        <v>5.0852600046873864</v>
      </c>
      <c r="G19" s="597">
        <f t="shared" si="0"/>
        <v>1.0633222423548245</v>
      </c>
      <c r="H19" s="598">
        <f>SUM(H7:H18)</f>
        <v>839459.62999999989</v>
      </c>
      <c r="I19" s="599">
        <f t="shared" si="1"/>
        <v>18.702499104665307</v>
      </c>
      <c r="J19" s="598">
        <f t="shared" si="4"/>
        <v>842400.34999999986</v>
      </c>
      <c r="K19" s="599">
        <f t="shared" si="2"/>
        <v>17.859798822679327</v>
      </c>
      <c r="L19" s="598">
        <f t="shared" si="4"/>
        <v>836527.23999999976</v>
      </c>
      <c r="M19" s="597">
        <f t="shared" si="3"/>
        <v>17.548683481791368</v>
      </c>
    </row>
    <row r="20" spans="1:13" x14ac:dyDescent="0.2">
      <c r="A20" s="587">
        <v>13</v>
      </c>
      <c r="B20" s="590" t="s">
        <v>18</v>
      </c>
      <c r="C20" s="596">
        <v>304748.32000000018</v>
      </c>
      <c r="D20" s="596">
        <v>343841.46000000008</v>
      </c>
      <c r="E20" s="596">
        <v>191209.18999999992</v>
      </c>
      <c r="F20" s="597">
        <f t="shared" si="0"/>
        <v>12.828008370973096</v>
      </c>
      <c r="G20" s="597">
        <f t="shared" si="0"/>
        <v>-44.390304182631183</v>
      </c>
      <c r="H20" s="596">
        <v>41021.680000000008</v>
      </c>
      <c r="I20" s="597">
        <f t="shared" si="1"/>
        <v>13.460838766888028</v>
      </c>
      <c r="J20" s="596">
        <v>48813.549999999996</v>
      </c>
      <c r="K20" s="597">
        <f t="shared" si="2"/>
        <v>14.196528248803963</v>
      </c>
      <c r="L20" s="596">
        <v>45171.92</v>
      </c>
      <c r="M20" s="597">
        <f t="shared" si="3"/>
        <v>23.62434567083309</v>
      </c>
    </row>
    <row r="21" spans="1:13" x14ac:dyDescent="0.2">
      <c r="A21" s="587">
        <v>14</v>
      </c>
      <c r="B21" s="590" t="s">
        <v>19</v>
      </c>
      <c r="C21" s="596">
        <v>8403.0500000000047</v>
      </c>
      <c r="D21" s="596">
        <v>23063.08</v>
      </c>
      <c r="E21" s="596">
        <v>23349.22</v>
      </c>
      <c r="F21" s="597">
        <f t="shared" si="0"/>
        <v>174.46082077340952</v>
      </c>
      <c r="G21" s="597">
        <f t="shared" si="0"/>
        <v>1.2406842451225049</v>
      </c>
      <c r="H21" s="596">
        <v>1018.03</v>
      </c>
      <c r="I21" s="597">
        <f t="shared" si="1"/>
        <v>12.115005860967141</v>
      </c>
      <c r="J21" s="596">
        <v>1949.9599999999991</v>
      </c>
      <c r="K21" s="597">
        <f t="shared" si="2"/>
        <v>8.4548984784339254</v>
      </c>
      <c r="L21" s="596">
        <v>2806.2499999999986</v>
      </c>
      <c r="M21" s="597">
        <f t="shared" si="3"/>
        <v>12.018602762747529</v>
      </c>
    </row>
    <row r="22" spans="1:13" x14ac:dyDescent="0.2">
      <c r="A22" s="587">
        <v>15</v>
      </c>
      <c r="B22" s="590" t="s">
        <v>21</v>
      </c>
      <c r="C22" s="596">
        <v>1885.73</v>
      </c>
      <c r="D22" s="596">
        <v>10.58</v>
      </c>
      <c r="E22" s="596">
        <v>8.3800000000000008</v>
      </c>
      <c r="F22" s="597">
        <f t="shared" si="0"/>
        <v>-99.438944069405494</v>
      </c>
      <c r="G22" s="597">
        <f t="shared" si="0"/>
        <v>-20.79395085066162</v>
      </c>
      <c r="H22" s="596">
        <v>0</v>
      </c>
      <c r="I22" s="597">
        <f t="shared" si="1"/>
        <v>0</v>
      </c>
      <c r="J22" s="596">
        <v>0</v>
      </c>
      <c r="K22" s="597">
        <f t="shared" si="2"/>
        <v>0</v>
      </c>
      <c r="L22" s="596">
        <v>0</v>
      </c>
      <c r="M22" s="597">
        <f t="shared" si="3"/>
        <v>0</v>
      </c>
    </row>
    <row r="23" spans="1:13" x14ac:dyDescent="0.2">
      <c r="A23" s="587">
        <v>16</v>
      </c>
      <c r="B23" s="590" t="s">
        <v>22</v>
      </c>
      <c r="C23" s="596">
        <v>26780.85</v>
      </c>
      <c r="D23" s="596">
        <v>47446.380000000005</v>
      </c>
      <c r="E23" s="596">
        <v>37952.83</v>
      </c>
      <c r="F23" s="597">
        <f t="shared" si="0"/>
        <v>77.165325223060535</v>
      </c>
      <c r="G23" s="597">
        <f t="shared" si="0"/>
        <v>-20.009008063418118</v>
      </c>
      <c r="H23" s="596">
        <v>4430.1000000000004</v>
      </c>
      <c r="I23" s="597">
        <f t="shared" si="1"/>
        <v>16.542044035196792</v>
      </c>
      <c r="J23" s="596">
        <v>2773.3199999999993</v>
      </c>
      <c r="K23" s="597">
        <f t="shared" si="2"/>
        <v>5.8451666913260798</v>
      </c>
      <c r="L23" s="596">
        <v>2775.87</v>
      </c>
      <c r="M23" s="597">
        <f t="shared" si="3"/>
        <v>7.3140000363609232</v>
      </c>
    </row>
    <row r="24" spans="1:13" x14ac:dyDescent="0.2">
      <c r="A24" s="587">
        <v>17</v>
      </c>
      <c r="B24" s="590" t="s">
        <v>24</v>
      </c>
      <c r="C24" s="596">
        <v>18277.809999999998</v>
      </c>
      <c r="D24" s="596">
        <v>1526.5400000000002</v>
      </c>
      <c r="E24" s="596">
        <v>1808.6699999999998</v>
      </c>
      <c r="F24" s="597">
        <f t="shared" si="0"/>
        <v>-91.648124146164108</v>
      </c>
      <c r="G24" s="597">
        <f t="shared" si="0"/>
        <v>18.481664417571739</v>
      </c>
      <c r="H24" s="596">
        <v>78.569999999999993</v>
      </c>
      <c r="I24" s="597">
        <f t="shared" si="1"/>
        <v>0.42986550358057118</v>
      </c>
      <c r="J24" s="596">
        <v>89.97999999999999</v>
      </c>
      <c r="K24" s="597">
        <f t="shared" si="2"/>
        <v>5.8943755158724942</v>
      </c>
      <c r="L24" s="596">
        <v>95.2</v>
      </c>
      <c r="M24" s="597">
        <f t="shared" si="3"/>
        <v>5.263536189575766</v>
      </c>
    </row>
    <row r="25" spans="1:13" x14ac:dyDescent="0.2">
      <c r="A25" s="587">
        <v>18</v>
      </c>
      <c r="B25" s="590" t="s">
        <v>25</v>
      </c>
      <c r="C25" s="596">
        <v>394198.53999999992</v>
      </c>
      <c r="D25" s="596">
        <v>401755.20999999979</v>
      </c>
      <c r="E25" s="596">
        <v>457730.76000000013</v>
      </c>
      <c r="F25" s="597">
        <f t="shared" si="0"/>
        <v>1.9169705702106021</v>
      </c>
      <c r="G25" s="597">
        <f t="shared" si="0"/>
        <v>13.932750243612366</v>
      </c>
      <c r="H25" s="596">
        <v>23231.449999999997</v>
      </c>
      <c r="I25" s="597">
        <f t="shared" si="1"/>
        <v>5.8933374030253898</v>
      </c>
      <c r="J25" s="596">
        <v>76332.180000000022</v>
      </c>
      <c r="K25" s="597">
        <f t="shared" si="2"/>
        <v>18.999673955690596</v>
      </c>
      <c r="L25" s="596">
        <v>121210.56000000001</v>
      </c>
      <c r="M25" s="597">
        <f t="shared" si="3"/>
        <v>26.480754756355019</v>
      </c>
    </row>
    <row r="26" spans="1:13" x14ac:dyDescent="0.2">
      <c r="A26" s="587">
        <v>19</v>
      </c>
      <c r="B26" s="590" t="s">
        <v>26</v>
      </c>
      <c r="C26" s="596">
        <v>475795.69999999995</v>
      </c>
      <c r="D26" s="596">
        <v>508467.38000000006</v>
      </c>
      <c r="E26" s="596">
        <v>493003.09000000008</v>
      </c>
      <c r="F26" s="597">
        <f t="shared" si="0"/>
        <v>6.8667455380534355</v>
      </c>
      <c r="G26" s="597">
        <f t="shared" si="0"/>
        <v>-3.0413534099276882</v>
      </c>
      <c r="H26" s="596">
        <v>47862.63</v>
      </c>
      <c r="I26" s="597">
        <f t="shared" si="1"/>
        <v>10.059491920586924</v>
      </c>
      <c r="J26" s="596">
        <v>67883.769999999975</v>
      </c>
      <c r="K26" s="597">
        <f t="shared" si="2"/>
        <v>13.350663714159985</v>
      </c>
      <c r="L26" s="596">
        <v>10646.5</v>
      </c>
      <c r="M26" s="597">
        <f t="shared" si="3"/>
        <v>2.1595199332320609</v>
      </c>
    </row>
    <row r="27" spans="1:13" x14ac:dyDescent="0.2">
      <c r="A27" s="587">
        <v>20</v>
      </c>
      <c r="B27" s="590" t="s">
        <v>27</v>
      </c>
      <c r="C27" s="596">
        <v>63297.22</v>
      </c>
      <c r="D27" s="596">
        <v>62950.360000000008</v>
      </c>
      <c r="E27" s="596">
        <v>69121.56</v>
      </c>
      <c r="F27" s="597">
        <f t="shared" si="0"/>
        <v>-0.54798615168248033</v>
      </c>
      <c r="G27" s="597">
        <f t="shared" si="0"/>
        <v>9.8032799177002161</v>
      </c>
      <c r="H27" s="596">
        <v>134.14000000000001</v>
      </c>
      <c r="I27" s="597">
        <f t="shared" si="1"/>
        <v>0.21192083949342486</v>
      </c>
      <c r="J27" s="596">
        <v>5453.4400000000005</v>
      </c>
      <c r="K27" s="597">
        <f t="shared" si="2"/>
        <v>8.663079925198204</v>
      </c>
      <c r="L27" s="596">
        <v>2148.5499999999997</v>
      </c>
      <c r="M27" s="597">
        <f t="shared" si="3"/>
        <v>3.1083644524226592</v>
      </c>
    </row>
    <row r="28" spans="1:13" x14ac:dyDescent="0.2">
      <c r="A28" s="587">
        <v>21</v>
      </c>
      <c r="B28" s="590" t="s">
        <v>999</v>
      </c>
      <c r="C28" s="596">
        <v>69171.740000000005</v>
      </c>
      <c r="D28" s="596">
        <v>98471.940000000046</v>
      </c>
      <c r="E28" s="596">
        <v>132130.75000000003</v>
      </c>
      <c r="F28" s="597">
        <f t="shared" si="0"/>
        <v>42.358627959915481</v>
      </c>
      <c r="G28" s="597">
        <f t="shared" si="0"/>
        <v>34.181117991582141</v>
      </c>
      <c r="H28" s="596">
        <v>348.95</v>
      </c>
      <c r="I28" s="597">
        <f t="shared" si="1"/>
        <v>0.50446902159754836</v>
      </c>
      <c r="J28" s="596">
        <v>854.68999999999983</v>
      </c>
      <c r="K28" s="597">
        <f t="shared" si="2"/>
        <v>0.86795284016949337</v>
      </c>
      <c r="L28" s="596">
        <v>2522.2599999999998</v>
      </c>
      <c r="M28" s="597">
        <f t="shared" si="3"/>
        <v>1.9089121949281294</v>
      </c>
    </row>
    <row r="29" spans="1:13" x14ac:dyDescent="0.2">
      <c r="A29" s="587">
        <v>22</v>
      </c>
      <c r="B29" s="590" t="s">
        <v>29</v>
      </c>
      <c r="C29" s="596">
        <v>126070.04</v>
      </c>
      <c r="D29" s="596">
        <v>187871.18999999994</v>
      </c>
      <c r="E29" s="596">
        <v>218523.09000000003</v>
      </c>
      <c r="F29" s="597">
        <f t="shared" si="0"/>
        <v>49.021282138087649</v>
      </c>
      <c r="G29" s="597">
        <f t="shared" si="0"/>
        <v>16.315380767003226</v>
      </c>
      <c r="H29" s="596">
        <v>4960</v>
      </c>
      <c r="I29" s="597">
        <f t="shared" si="1"/>
        <v>3.9343209536540162</v>
      </c>
      <c r="J29" s="596">
        <v>7308</v>
      </c>
      <c r="K29" s="597">
        <f t="shared" si="2"/>
        <v>3.8898992442641167</v>
      </c>
      <c r="L29" s="596">
        <v>11716</v>
      </c>
      <c r="M29" s="597">
        <f t="shared" si="3"/>
        <v>5.361447158741897</v>
      </c>
    </row>
    <row r="30" spans="1:13" x14ac:dyDescent="0.2">
      <c r="A30" s="587">
        <v>23</v>
      </c>
      <c r="B30" s="590" t="s">
        <v>30</v>
      </c>
      <c r="C30" s="596">
        <v>60.85</v>
      </c>
      <c r="D30" s="596">
        <v>60.85</v>
      </c>
      <c r="E30" s="596">
        <v>0.5</v>
      </c>
      <c r="F30" s="597">
        <f t="shared" si="0"/>
        <v>0</v>
      </c>
      <c r="G30" s="597">
        <f t="shared" si="0"/>
        <v>-99.17830731306492</v>
      </c>
      <c r="H30" s="596">
        <v>60.85</v>
      </c>
      <c r="I30" s="597">
        <f t="shared" si="1"/>
        <v>100</v>
      </c>
      <c r="J30" s="596">
        <v>60.85</v>
      </c>
      <c r="K30" s="597">
        <f t="shared" si="2"/>
        <v>100</v>
      </c>
      <c r="L30" s="596">
        <v>0</v>
      </c>
      <c r="M30" s="597">
        <f t="shared" si="3"/>
        <v>0</v>
      </c>
    </row>
    <row r="31" spans="1:13" x14ac:dyDescent="0.2">
      <c r="A31" s="587">
        <v>24</v>
      </c>
      <c r="B31" s="590" t="s">
        <v>31</v>
      </c>
      <c r="C31" s="596">
        <v>300.91000000000003</v>
      </c>
      <c r="D31" s="596">
        <v>28.71</v>
      </c>
      <c r="E31" s="596">
        <v>11.77</v>
      </c>
      <c r="F31" s="597">
        <f t="shared" si="0"/>
        <v>-90.458941211657987</v>
      </c>
      <c r="G31" s="597">
        <f t="shared" si="0"/>
        <v>-59.003831417624518</v>
      </c>
      <c r="H31" s="596">
        <v>263.88</v>
      </c>
      <c r="I31" s="597">
        <f t="shared" si="1"/>
        <v>87.69399488219068</v>
      </c>
      <c r="J31" s="596">
        <v>17.509999999999998</v>
      </c>
      <c r="K31" s="597">
        <f t="shared" si="2"/>
        <v>60.989202368512707</v>
      </c>
      <c r="L31" s="596">
        <v>2.46</v>
      </c>
      <c r="M31" s="597">
        <f t="shared" si="3"/>
        <v>20.900594732370433</v>
      </c>
    </row>
    <row r="32" spans="1:13" x14ac:dyDescent="0.2">
      <c r="A32" s="587">
        <v>25</v>
      </c>
      <c r="B32" s="590" t="s">
        <v>32</v>
      </c>
      <c r="C32" s="596">
        <v>37.1</v>
      </c>
      <c r="D32" s="596">
        <v>38.29</v>
      </c>
      <c r="E32" s="596">
        <v>67.739999999999995</v>
      </c>
      <c r="F32" s="597">
        <f t="shared" si="0"/>
        <v>3.2075471698113143</v>
      </c>
      <c r="G32" s="597">
        <f t="shared" si="0"/>
        <v>76.913032123269772</v>
      </c>
      <c r="H32" s="596">
        <v>0</v>
      </c>
      <c r="I32" s="597">
        <f t="shared" si="1"/>
        <v>0</v>
      </c>
      <c r="J32" s="596">
        <v>0</v>
      </c>
      <c r="K32" s="597">
        <f t="shared" si="2"/>
        <v>0</v>
      </c>
      <c r="L32" s="596">
        <v>0</v>
      </c>
      <c r="M32" s="597">
        <f t="shared" si="3"/>
        <v>0</v>
      </c>
    </row>
    <row r="33" spans="1:13" x14ac:dyDescent="0.2">
      <c r="A33" s="587">
        <v>26</v>
      </c>
      <c r="B33" s="590" t="s">
        <v>33</v>
      </c>
      <c r="C33" s="596">
        <v>1149.8800000000001</v>
      </c>
      <c r="D33" s="596">
        <v>6908.0899999999992</v>
      </c>
      <c r="E33" s="596">
        <v>246.42</v>
      </c>
      <c r="F33" s="597">
        <f t="shared" si="0"/>
        <v>500.76616690437248</v>
      </c>
      <c r="G33" s="597">
        <f t="shared" si="0"/>
        <v>-96.432877973506422</v>
      </c>
      <c r="H33" s="596">
        <v>525.07000000000005</v>
      </c>
      <c r="I33" s="597">
        <f t="shared" si="1"/>
        <v>45.6630257070303</v>
      </c>
      <c r="J33" s="596">
        <v>99.83</v>
      </c>
      <c r="K33" s="597">
        <f t="shared" si="2"/>
        <v>1.4451172465905917</v>
      </c>
      <c r="L33" s="596">
        <v>91.66</v>
      </c>
      <c r="M33" s="597">
        <f t="shared" si="3"/>
        <v>37.196656115575031</v>
      </c>
    </row>
    <row r="34" spans="1:13" x14ac:dyDescent="0.2">
      <c r="A34" s="587">
        <v>27</v>
      </c>
      <c r="B34" s="590" t="s">
        <v>35</v>
      </c>
      <c r="C34" s="596">
        <v>45562.009999999995</v>
      </c>
      <c r="D34" s="596">
        <v>51584.56</v>
      </c>
      <c r="E34" s="596">
        <v>23581.61</v>
      </c>
      <c r="F34" s="597">
        <f t="shared" si="0"/>
        <v>13.218358891541449</v>
      </c>
      <c r="G34" s="597">
        <f t="shared" si="0"/>
        <v>-54.285526521889494</v>
      </c>
      <c r="H34" s="596">
        <v>1536.5</v>
      </c>
      <c r="I34" s="597">
        <f t="shared" si="1"/>
        <v>3.3723270768783031</v>
      </c>
      <c r="J34" s="596">
        <v>4347.6499999999996</v>
      </c>
      <c r="K34" s="597">
        <f t="shared" si="2"/>
        <v>8.428200221151446</v>
      </c>
      <c r="L34" s="596">
        <v>7286.32</v>
      </c>
      <c r="M34" s="597">
        <f t="shared" si="3"/>
        <v>30.898314406861953</v>
      </c>
    </row>
    <row r="35" spans="1:13" x14ac:dyDescent="0.2">
      <c r="A35" s="587">
        <v>28</v>
      </c>
      <c r="B35" s="590" t="s">
        <v>38</v>
      </c>
      <c r="C35" s="596">
        <v>12.73</v>
      </c>
      <c r="D35" s="596">
        <v>45.96</v>
      </c>
      <c r="E35" s="596">
        <v>149.57</v>
      </c>
      <c r="F35" s="597">
        <f t="shared" si="0"/>
        <v>261.03692065985859</v>
      </c>
      <c r="G35" s="597">
        <f t="shared" si="0"/>
        <v>225.43516100957351</v>
      </c>
      <c r="H35" s="596">
        <v>0</v>
      </c>
      <c r="I35" s="597">
        <f t="shared" si="1"/>
        <v>0</v>
      </c>
      <c r="J35" s="596">
        <v>0</v>
      </c>
      <c r="K35" s="597">
        <f t="shared" si="2"/>
        <v>0</v>
      </c>
      <c r="L35" s="596">
        <v>0</v>
      </c>
      <c r="M35" s="597">
        <f t="shared" si="3"/>
        <v>0</v>
      </c>
    </row>
    <row r="36" spans="1:13" x14ac:dyDescent="0.2">
      <c r="A36" s="587">
        <v>29</v>
      </c>
      <c r="B36" s="590" t="s">
        <v>39</v>
      </c>
      <c r="C36" s="596">
        <v>46579.479999999996</v>
      </c>
      <c r="D36" s="596">
        <v>46280.07</v>
      </c>
      <c r="E36" s="596">
        <v>56851.32</v>
      </c>
      <c r="F36" s="597">
        <f t="shared" si="0"/>
        <v>-0.64279377957846728</v>
      </c>
      <c r="G36" s="597">
        <f t="shared" si="0"/>
        <v>22.841905813884896</v>
      </c>
      <c r="H36" s="596">
        <v>569.58000000000004</v>
      </c>
      <c r="I36" s="597">
        <f t="shared" si="1"/>
        <v>1.2228131357413181</v>
      </c>
      <c r="J36" s="596">
        <v>1164.1799999999998</v>
      </c>
      <c r="K36" s="597">
        <f t="shared" si="2"/>
        <v>2.5155104562287827</v>
      </c>
      <c r="L36" s="596">
        <v>2426.19</v>
      </c>
      <c r="M36" s="597">
        <f t="shared" si="3"/>
        <v>4.2676053959696976</v>
      </c>
    </row>
    <row r="37" spans="1:13" x14ac:dyDescent="0.2">
      <c r="A37" s="587"/>
      <c r="B37" s="591" t="s">
        <v>1085</v>
      </c>
      <c r="C37" s="598">
        <f>SUM(C20:C36)</f>
        <v>1582331.96</v>
      </c>
      <c r="D37" s="598">
        <f>SUM(D20:D36)</f>
        <v>1780350.6500000001</v>
      </c>
      <c r="E37" s="598">
        <f>SUM(E20:E36)</f>
        <v>1705746.4700000004</v>
      </c>
      <c r="F37" s="599">
        <f t="shared" si="0"/>
        <v>12.514358238709921</v>
      </c>
      <c r="G37" s="599">
        <f t="shared" si="0"/>
        <v>-4.1904205781035149</v>
      </c>
      <c r="H37" s="598">
        <f>SUM(H20:H36)</f>
        <v>126041.43000000001</v>
      </c>
      <c r="I37" s="599">
        <f t="shared" si="1"/>
        <v>7.9655491506346126</v>
      </c>
      <c r="J37" s="598">
        <f>SUM(J20:J36)</f>
        <v>217148.91</v>
      </c>
      <c r="K37" s="599">
        <f t="shared" si="2"/>
        <v>12.196974230890975</v>
      </c>
      <c r="L37" s="598">
        <f t="shared" ref="L37" si="5">SUM(L20:L36)</f>
        <v>208899.74000000002</v>
      </c>
      <c r="M37" s="599">
        <f t="shared" si="3"/>
        <v>12.24682235455542</v>
      </c>
    </row>
    <row r="38" spans="1:13" x14ac:dyDescent="0.2">
      <c r="A38" s="587"/>
      <c r="B38" s="591" t="s">
        <v>1086</v>
      </c>
      <c r="C38" s="598">
        <v>3919429</v>
      </c>
      <c r="D38" s="598">
        <v>4167461</v>
      </c>
      <c r="E38" s="598">
        <v>4552454.8899999997</v>
      </c>
      <c r="F38" s="599">
        <f t="shared" si="0"/>
        <v>6.3282687350631948</v>
      </c>
      <c r="G38" s="599">
        <f t="shared" si="0"/>
        <v>9.2380922101010583</v>
      </c>
      <c r="H38" s="598">
        <v>488332</v>
      </c>
      <c r="I38" s="597">
        <f t="shared" si="1"/>
        <v>12.459263836645592</v>
      </c>
      <c r="J38" s="598">
        <v>505858</v>
      </c>
      <c r="K38" s="597">
        <f t="shared" si="2"/>
        <v>12.138277958689955</v>
      </c>
      <c r="L38" s="598">
        <v>519389.85000000009</v>
      </c>
      <c r="M38" s="597">
        <f t="shared" si="3"/>
        <v>11.409005966009696</v>
      </c>
    </row>
    <row r="39" spans="1:13" x14ac:dyDescent="0.2">
      <c r="A39" s="587">
        <v>30</v>
      </c>
      <c r="B39" s="591" t="s">
        <v>1087</v>
      </c>
      <c r="C39" s="598">
        <v>890894.93</v>
      </c>
      <c r="D39" s="596">
        <v>917742.94999999984</v>
      </c>
      <c r="E39" s="598">
        <v>948221.43999999994</v>
      </c>
      <c r="F39" s="597">
        <f t="shared" si="0"/>
        <v>3.0136011661891242</v>
      </c>
      <c r="G39" s="597">
        <f t="shared" si="0"/>
        <v>3.3210268735924489</v>
      </c>
      <c r="H39" s="596">
        <v>63913.360000000015</v>
      </c>
      <c r="I39" s="597">
        <f t="shared" si="1"/>
        <v>7.174062602421591</v>
      </c>
      <c r="J39" s="598">
        <v>94269.580000000031</v>
      </c>
      <c r="K39" s="597">
        <f t="shared" si="2"/>
        <v>10.271893671316141</v>
      </c>
      <c r="L39" s="598">
        <v>98858.26</v>
      </c>
      <c r="M39" s="597">
        <f t="shared" si="3"/>
        <v>10.425651206536735</v>
      </c>
    </row>
    <row r="40" spans="1:13" x14ac:dyDescent="0.2">
      <c r="A40" s="587">
        <v>31</v>
      </c>
      <c r="B40" s="590" t="s">
        <v>47</v>
      </c>
      <c r="C40" s="596">
        <v>5</v>
      </c>
      <c r="D40" s="596">
        <v>11.41</v>
      </c>
      <c r="E40" s="596">
        <v>4.28</v>
      </c>
      <c r="F40" s="597">
        <f t="shared" si="0"/>
        <v>128.19999999999999</v>
      </c>
      <c r="G40" s="597">
        <f t="shared" si="0"/>
        <v>-62.489044697633659</v>
      </c>
      <c r="H40" s="596">
        <v>0</v>
      </c>
      <c r="I40" s="597">
        <f t="shared" si="1"/>
        <v>0</v>
      </c>
      <c r="J40" s="596">
        <v>1.92</v>
      </c>
      <c r="K40" s="597">
        <f t="shared" si="2"/>
        <v>16.827344434706397</v>
      </c>
      <c r="L40" s="596">
        <v>1.92</v>
      </c>
      <c r="M40" s="597">
        <f t="shared" si="3"/>
        <v>44.85981308411214</v>
      </c>
    </row>
    <row r="41" spans="1:13" x14ac:dyDescent="0.2">
      <c r="A41" s="587">
        <v>32</v>
      </c>
      <c r="B41" s="590" t="s">
        <v>49</v>
      </c>
      <c r="C41" s="596">
        <v>1496</v>
      </c>
      <c r="D41" s="596">
        <v>1430.9000000000003</v>
      </c>
      <c r="E41" s="596">
        <v>1338.6599999999999</v>
      </c>
      <c r="F41" s="597">
        <f t="shared" si="0"/>
        <v>-4.351604278074845</v>
      </c>
      <c r="G41" s="597">
        <f t="shared" si="0"/>
        <v>-6.4462925431546889</v>
      </c>
      <c r="H41" s="596">
        <v>0</v>
      </c>
      <c r="I41" s="597">
        <f t="shared" si="1"/>
        <v>0</v>
      </c>
      <c r="J41" s="596">
        <v>17.3</v>
      </c>
      <c r="K41" s="597">
        <f t="shared" si="2"/>
        <v>1.2090292822698998</v>
      </c>
      <c r="L41" s="596">
        <v>58.81</v>
      </c>
      <c r="M41" s="597">
        <f t="shared" si="3"/>
        <v>4.3931991693185726</v>
      </c>
    </row>
    <row r="42" spans="1:13" x14ac:dyDescent="0.2">
      <c r="A42" s="587">
        <v>33</v>
      </c>
      <c r="B42" s="590" t="s">
        <v>1007</v>
      </c>
      <c r="C42" s="596">
        <v>0</v>
      </c>
      <c r="D42" s="596">
        <v>691.76</v>
      </c>
      <c r="E42" s="596">
        <v>2300.1999999999998</v>
      </c>
      <c r="F42" s="596">
        <v>0</v>
      </c>
      <c r="G42" s="597">
        <f t="shared" si="0"/>
        <v>232.51416676303919</v>
      </c>
      <c r="H42" s="596">
        <v>0</v>
      </c>
      <c r="I42" s="596">
        <v>0</v>
      </c>
      <c r="J42" s="596">
        <v>0</v>
      </c>
      <c r="K42" s="597">
        <f t="shared" si="2"/>
        <v>0</v>
      </c>
      <c r="L42" s="596">
        <v>24.06</v>
      </c>
      <c r="M42" s="597">
        <f t="shared" si="3"/>
        <v>1.0459960003477957</v>
      </c>
    </row>
    <row r="43" spans="1:13" x14ac:dyDescent="0.2">
      <c r="A43" s="588"/>
      <c r="B43" s="591" t="s">
        <v>1088</v>
      </c>
      <c r="C43" s="598">
        <f>SUM(C40:C42)</f>
        <v>1501</v>
      </c>
      <c r="D43" s="598">
        <f>SUM(D40:D42)</f>
        <v>2134.0700000000006</v>
      </c>
      <c r="E43" s="598">
        <f>SUM(E40:E42)</f>
        <v>3643.1399999999994</v>
      </c>
      <c r="F43" s="599">
        <f t="shared" si="0"/>
        <v>42.176548967355139</v>
      </c>
      <c r="G43" s="599">
        <f t="shared" si="0"/>
        <v>70.71323808497371</v>
      </c>
      <c r="H43" s="598">
        <f>SUM(H40:H42)</f>
        <v>0</v>
      </c>
      <c r="I43" s="599">
        <f t="shared" si="1"/>
        <v>0</v>
      </c>
      <c r="J43" s="598">
        <f>SUM(J40:J42)</f>
        <v>19.22</v>
      </c>
      <c r="K43" s="599">
        <f t="shared" si="2"/>
        <v>0.90062650241088582</v>
      </c>
      <c r="L43" s="598">
        <f>SUM(L40:L42)</f>
        <v>84.79</v>
      </c>
      <c r="M43" s="599">
        <f t="shared" si="3"/>
        <v>2.327387912624824</v>
      </c>
    </row>
    <row r="44" spans="1:13" ht="12.75" customHeight="1" x14ac:dyDescent="0.2">
      <c r="A44" s="588"/>
      <c r="B44" s="590" t="s">
        <v>264</v>
      </c>
      <c r="C44" s="598">
        <f>C43+C38+C39+C37+C19</f>
        <v>10882645.969999999</v>
      </c>
      <c r="D44" s="598">
        <f>D43+D38+D39+D37+D19</f>
        <v>11584429.09</v>
      </c>
      <c r="E44" s="598">
        <f>E43+E38+E39+E37+E19</f>
        <v>11976960.51</v>
      </c>
      <c r="F44" s="599">
        <f t="shared" si="0"/>
        <v>6.4486442169909255</v>
      </c>
      <c r="G44" s="599">
        <f t="shared" si="0"/>
        <v>3.3884399218157752</v>
      </c>
      <c r="H44" s="598">
        <f>H43+H38+H39+H37+H19</f>
        <v>1517746.42</v>
      </c>
      <c r="I44" s="599">
        <f t="shared" si="1"/>
        <v>13.946483458011452</v>
      </c>
      <c r="J44" s="598">
        <f>J43+J38+J39+J37+J19</f>
        <v>1659696.06</v>
      </c>
      <c r="K44" s="599">
        <f t="shared" si="2"/>
        <v>14.326956012296677</v>
      </c>
      <c r="L44" s="598">
        <f>L43+L38+L39+L37+L19</f>
        <v>1663759.88</v>
      </c>
      <c r="M44" s="599">
        <f t="shared" si="3"/>
        <v>13.891336442253996</v>
      </c>
    </row>
    <row r="45" spans="1:13" x14ac:dyDescent="0.2">
      <c r="E45" s="135" t="s">
        <v>1040</v>
      </c>
    </row>
  </sheetData>
  <mergeCells count="7">
    <mergeCell ref="A5:A6"/>
    <mergeCell ref="A4:M4"/>
    <mergeCell ref="B5:B6"/>
    <mergeCell ref="C5:E5"/>
    <mergeCell ref="F5:G5"/>
    <mergeCell ref="H5:M5"/>
    <mergeCell ref="A1:M3"/>
  </mergeCells>
  <pageMargins left="0.7" right="0.7" top="0.75" bottom="0.75" header="0.3" footer="0.3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Q98"/>
  <sheetViews>
    <sheetView zoomScaleNormal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5.85546875" style="83" customWidth="1"/>
    <col min="2" max="2" width="21.85546875" style="83" customWidth="1"/>
    <col min="3" max="3" width="10.85546875" style="83" customWidth="1"/>
    <col min="4" max="4" width="9.5703125" style="83" customWidth="1"/>
    <col min="5" max="11" width="8.5703125" style="83" customWidth="1"/>
    <col min="12" max="12" width="8.42578125" style="83" customWidth="1"/>
    <col min="13" max="13" width="8.85546875" style="83" customWidth="1"/>
    <col min="14" max="14" width="7.85546875" style="301" customWidth="1"/>
    <col min="15" max="15" width="8.85546875" style="83" customWidth="1"/>
    <col min="16" max="16" width="9" style="83" customWidth="1"/>
    <col min="17" max="17" width="8.7109375" style="301" customWidth="1"/>
    <col min="18" max="16384" width="14.28515625" style="83"/>
  </cols>
  <sheetData>
    <row r="1" spans="1:17" ht="14.25" customHeight="1" x14ac:dyDescent="0.2">
      <c r="A1" s="512" t="s">
        <v>1072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170"/>
    </row>
    <row r="2" spans="1:17" ht="12.75" customHeight="1" x14ac:dyDescent="0.2">
      <c r="A2" s="513" t="s">
        <v>152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170"/>
    </row>
    <row r="3" spans="1:17" ht="12.75" customHeight="1" x14ac:dyDescent="0.2">
      <c r="A3" s="171"/>
      <c r="B3" s="172" t="s">
        <v>60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0"/>
      <c r="P3" s="171"/>
      <c r="Q3" s="170"/>
    </row>
    <row r="4" spans="1:17" s="185" customFormat="1" ht="27.95" customHeight="1" x14ac:dyDescent="0.2">
      <c r="A4" s="465" t="s">
        <v>67</v>
      </c>
      <c r="B4" s="514" t="s">
        <v>1</v>
      </c>
      <c r="C4" s="447" t="s">
        <v>153</v>
      </c>
      <c r="D4" s="515"/>
      <c r="E4" s="467"/>
      <c r="F4" s="447" t="s">
        <v>154</v>
      </c>
      <c r="G4" s="515"/>
      <c r="H4" s="467"/>
      <c r="I4" s="447" t="s">
        <v>133</v>
      </c>
      <c r="J4" s="515"/>
      <c r="K4" s="467"/>
      <c r="L4" s="447" t="s">
        <v>134</v>
      </c>
      <c r="M4" s="515"/>
      <c r="N4" s="467"/>
      <c r="O4" s="447" t="s">
        <v>139</v>
      </c>
      <c r="P4" s="515"/>
      <c r="Q4" s="467"/>
    </row>
    <row r="5" spans="1:17" ht="22.5" customHeight="1" x14ac:dyDescent="0.2">
      <c r="A5" s="462"/>
      <c r="B5" s="462"/>
      <c r="C5" s="119" t="s">
        <v>82</v>
      </c>
      <c r="D5" s="119" t="s">
        <v>83</v>
      </c>
      <c r="E5" s="119" t="s">
        <v>151</v>
      </c>
      <c r="F5" s="119" t="s">
        <v>82</v>
      </c>
      <c r="G5" s="119" t="s">
        <v>83</v>
      </c>
      <c r="H5" s="174" t="s">
        <v>151</v>
      </c>
      <c r="I5" s="119" t="s">
        <v>82</v>
      </c>
      <c r="J5" s="119" t="s">
        <v>83</v>
      </c>
      <c r="K5" s="175" t="s">
        <v>151</v>
      </c>
      <c r="L5" s="119" t="s">
        <v>82</v>
      </c>
      <c r="M5" s="119" t="s">
        <v>83</v>
      </c>
      <c r="N5" s="174" t="s">
        <v>151</v>
      </c>
      <c r="O5" s="119" t="s">
        <v>82</v>
      </c>
      <c r="P5" s="119" t="s">
        <v>83</v>
      </c>
      <c r="Q5" s="174" t="s">
        <v>151</v>
      </c>
    </row>
    <row r="6" spans="1:17" ht="15" customHeight="1" x14ac:dyDescent="0.2">
      <c r="A6" s="149">
        <v>1</v>
      </c>
      <c r="B6" s="120" t="s">
        <v>6</v>
      </c>
      <c r="C6" s="124">
        <v>16210</v>
      </c>
      <c r="D6" s="124">
        <v>49666.810000000005</v>
      </c>
      <c r="E6" s="181">
        <f>D6*100/OutstandingAgri_4!L6</f>
        <v>9.994764837780906</v>
      </c>
      <c r="F6" s="124">
        <v>48545</v>
      </c>
      <c r="G6" s="124">
        <v>86581.619999999966</v>
      </c>
      <c r="H6" s="181">
        <f>G6*100/MSMEoutstanding_5!N6</f>
        <v>12.362199852995655</v>
      </c>
      <c r="I6" s="124">
        <v>371</v>
      </c>
      <c r="J6" s="124">
        <v>744.1099999999999</v>
      </c>
      <c r="K6" s="298">
        <f>J6*100/'Pri Sec_outstanding_6'!F6</f>
        <v>3.4470778058146005</v>
      </c>
      <c r="L6" s="124">
        <v>16272</v>
      </c>
      <c r="M6" s="124">
        <v>12927.76</v>
      </c>
      <c r="N6" s="298">
        <f>M6*100/'Pri Sec_outstanding_6'!H6</f>
        <v>8.3172187445334416</v>
      </c>
      <c r="O6" s="179">
        <v>80371</v>
      </c>
      <c r="P6" s="179">
        <v>150791.37</v>
      </c>
      <c r="Q6" s="180">
        <f>P6*100/'Pri Sec_outstanding_6'!P6</f>
        <v>10.928706265940255</v>
      </c>
    </row>
    <row r="7" spans="1:17" ht="15" customHeight="1" x14ac:dyDescent="0.2">
      <c r="A7" s="149">
        <v>2</v>
      </c>
      <c r="B7" s="120" t="s">
        <v>7</v>
      </c>
      <c r="C7" s="124">
        <v>101144</v>
      </c>
      <c r="D7" s="124">
        <v>221492.44</v>
      </c>
      <c r="E7" s="181">
        <f>D7*100/OutstandingAgri_4!L7</f>
        <v>12.420630861728482</v>
      </c>
      <c r="F7" s="124">
        <v>76938</v>
      </c>
      <c r="G7" s="124">
        <v>80739.149999999965</v>
      </c>
      <c r="H7" s="181">
        <f>G7*100/MSMEoutstanding_5!N7</f>
        <v>11.73375273778335</v>
      </c>
      <c r="I7" s="124">
        <v>660</v>
      </c>
      <c r="J7" s="124">
        <v>1464.0500000000002</v>
      </c>
      <c r="K7" s="298">
        <f>J7*100/'Pri Sec_outstanding_6'!F7</f>
        <v>7.5231995938433167</v>
      </c>
      <c r="L7" s="124">
        <v>26294</v>
      </c>
      <c r="M7" s="124">
        <v>13268.450000000003</v>
      </c>
      <c r="N7" s="298">
        <f>M7*100/'Pri Sec_outstanding_6'!H7</f>
        <v>6.1309981867314507</v>
      </c>
      <c r="O7" s="179">
        <v>205494</v>
      </c>
      <c r="P7" s="179">
        <v>317384.46000000014</v>
      </c>
      <c r="Q7" s="180">
        <f>P7*100/'Pri Sec_outstanding_6'!P7</f>
        <v>11.721984740279277</v>
      </c>
    </row>
    <row r="8" spans="1:17" ht="15" customHeight="1" x14ac:dyDescent="0.2">
      <c r="A8" s="149">
        <v>3</v>
      </c>
      <c r="B8" s="120" t="s">
        <v>8</v>
      </c>
      <c r="C8" s="124">
        <v>13952</v>
      </c>
      <c r="D8" s="124">
        <v>14825.900000000001</v>
      </c>
      <c r="E8" s="181">
        <f>D8*100/OutstandingAgri_4!L8</f>
        <v>6.4494630957588148</v>
      </c>
      <c r="F8" s="124">
        <v>9</v>
      </c>
      <c r="G8" s="124">
        <v>2193.4</v>
      </c>
      <c r="H8" s="181">
        <f>G8*100/MSMEoutstanding_5!N8</f>
        <v>0.73862806924730739</v>
      </c>
      <c r="I8" s="124">
        <v>6</v>
      </c>
      <c r="J8" s="124">
        <v>11.31</v>
      </c>
      <c r="K8" s="298">
        <f>J8*100/'Pri Sec_outstanding_6'!F8</f>
        <v>0.17377703070214534</v>
      </c>
      <c r="L8" s="124">
        <v>700</v>
      </c>
      <c r="M8" s="124">
        <v>433.66000000000014</v>
      </c>
      <c r="N8" s="298">
        <f>M8*100/'Pri Sec_outstanding_6'!H8</f>
        <v>0.45390184349084317</v>
      </c>
      <c r="O8" s="179">
        <v>16047</v>
      </c>
      <c r="P8" s="179">
        <v>17421.209999999995</v>
      </c>
      <c r="Q8" s="180">
        <f>P8*100/'Pri Sec_outstanding_6'!P8</f>
        <v>2.7658887925111144</v>
      </c>
    </row>
    <row r="9" spans="1:17" ht="15" customHeight="1" x14ac:dyDescent="0.2">
      <c r="A9" s="149">
        <v>4</v>
      </c>
      <c r="B9" s="120" t="s">
        <v>9</v>
      </c>
      <c r="C9" s="124">
        <v>20857</v>
      </c>
      <c r="D9" s="124">
        <v>51677.299999999996</v>
      </c>
      <c r="E9" s="181">
        <f>D9*100/OutstandingAgri_4!L9</f>
        <v>10.981656700065848</v>
      </c>
      <c r="F9" s="124">
        <v>26004</v>
      </c>
      <c r="G9" s="124">
        <v>64395.749999999985</v>
      </c>
      <c r="H9" s="181">
        <f>G9*100/MSMEoutstanding_5!N9</f>
        <v>16.205075477729597</v>
      </c>
      <c r="I9" s="124">
        <v>432</v>
      </c>
      <c r="J9" s="124">
        <v>1062.74</v>
      </c>
      <c r="K9" s="298">
        <f>J9*100/'Pri Sec_outstanding_6'!F9</f>
        <v>5.1302053791029332</v>
      </c>
      <c r="L9" s="124">
        <v>3584</v>
      </c>
      <c r="M9" s="124">
        <v>4841.9999999999991</v>
      </c>
      <c r="N9" s="298">
        <f>M9*100/'Pri Sec_outstanding_6'!H9</f>
        <v>2.823955094331589</v>
      </c>
      <c r="O9" s="179">
        <v>50137</v>
      </c>
      <c r="P9" s="179">
        <v>119500.90999999999</v>
      </c>
      <c r="Q9" s="180">
        <f>P9*100/'Pri Sec_outstanding_6'!P9</f>
        <v>11.255481259898271</v>
      </c>
    </row>
    <row r="10" spans="1:17" ht="15" customHeight="1" x14ac:dyDescent="0.2">
      <c r="A10" s="149">
        <v>5</v>
      </c>
      <c r="B10" s="120" t="s">
        <v>10</v>
      </c>
      <c r="C10" s="124">
        <v>36449</v>
      </c>
      <c r="D10" s="124">
        <v>67306.650000000009</v>
      </c>
      <c r="E10" s="181">
        <f>D10*100/OutstandingAgri_4!L10</f>
        <v>7.2925571876376241</v>
      </c>
      <c r="F10" s="124">
        <v>56563</v>
      </c>
      <c r="G10" s="124">
        <v>74370.570000000007</v>
      </c>
      <c r="H10" s="181">
        <f>G10*100/MSMEoutstanding_5!N10</f>
        <v>9.2321923645922634</v>
      </c>
      <c r="I10" s="124">
        <v>1252</v>
      </c>
      <c r="J10" s="124">
        <v>2866.8199999999988</v>
      </c>
      <c r="K10" s="298">
        <f>J10*100/'Pri Sec_outstanding_6'!F10</f>
        <v>11.371621916438912</v>
      </c>
      <c r="L10" s="124">
        <v>37604</v>
      </c>
      <c r="M10" s="124">
        <v>23516.700000000004</v>
      </c>
      <c r="N10" s="298">
        <f>M10*100/'Pri Sec_outstanding_6'!H10</f>
        <v>12.282570733013554</v>
      </c>
      <c r="O10" s="179">
        <v>136107</v>
      </c>
      <c r="P10" s="179">
        <v>170539.51</v>
      </c>
      <c r="Q10" s="180">
        <f>P10*100/'Pri Sec_outstanding_6'!P10</f>
        <v>8.7653570547925046</v>
      </c>
    </row>
    <row r="11" spans="1:17" ht="15" customHeight="1" x14ac:dyDescent="0.2">
      <c r="A11" s="149">
        <v>6</v>
      </c>
      <c r="B11" s="120" t="s">
        <v>11</v>
      </c>
      <c r="C11" s="124">
        <v>32915</v>
      </c>
      <c r="D11" s="124">
        <v>79773.64</v>
      </c>
      <c r="E11" s="181">
        <f>D11*100/OutstandingAgri_4!L11</f>
        <v>34.267008356052017</v>
      </c>
      <c r="F11" s="124">
        <v>3012</v>
      </c>
      <c r="G11" s="124">
        <v>8697.0799999999981</v>
      </c>
      <c r="H11" s="181">
        <f>G11*100/MSMEoutstanding_5!N11</f>
        <v>3.100874251667376</v>
      </c>
      <c r="I11" s="124">
        <v>84</v>
      </c>
      <c r="J11" s="124">
        <v>148.23999999999995</v>
      </c>
      <c r="K11" s="298">
        <f>J11*100/'Pri Sec_outstanding_6'!F11</f>
        <v>3.5821905394792481</v>
      </c>
      <c r="L11" s="124">
        <v>864</v>
      </c>
      <c r="M11" s="124">
        <v>549.34</v>
      </c>
      <c r="N11" s="298">
        <f>M11*100/'Pri Sec_outstanding_6'!H11</f>
        <v>1.1350701210673961</v>
      </c>
      <c r="O11" s="179">
        <v>48422</v>
      </c>
      <c r="P11" s="179">
        <v>104731.63</v>
      </c>
      <c r="Q11" s="180">
        <f>P11*100/'Pri Sec_outstanding_6'!P11</f>
        <v>18.485463138366235</v>
      </c>
    </row>
    <row r="12" spans="1:17" ht="15" customHeight="1" x14ac:dyDescent="0.2">
      <c r="A12" s="149">
        <v>7</v>
      </c>
      <c r="B12" s="120" t="s">
        <v>12</v>
      </c>
      <c r="C12" s="124">
        <v>1492</v>
      </c>
      <c r="D12" s="124">
        <v>2651.2100000000005</v>
      </c>
      <c r="E12" s="181">
        <f>D12*100/OutstandingAgri_4!L12</f>
        <v>8.2217443726912105</v>
      </c>
      <c r="F12" s="124">
        <v>0</v>
      </c>
      <c r="G12" s="124">
        <v>0</v>
      </c>
      <c r="H12" s="181">
        <f>G12*100/MSMEoutstanding_5!N12</f>
        <v>0</v>
      </c>
      <c r="I12" s="124">
        <v>6</v>
      </c>
      <c r="J12" s="124">
        <v>8.6</v>
      </c>
      <c r="K12" s="298">
        <f>J12*100/'Pri Sec_outstanding_6'!F12</f>
        <v>0.89025993519735835</v>
      </c>
      <c r="L12" s="124">
        <v>734</v>
      </c>
      <c r="M12" s="124">
        <v>878.1600000000002</v>
      </c>
      <c r="N12" s="298">
        <f>M12*100/'Pri Sec_outstanding_6'!H12</f>
        <v>2.371901491648809</v>
      </c>
      <c r="O12" s="179">
        <v>4557</v>
      </c>
      <c r="P12" s="179">
        <v>8142.9700000000012</v>
      </c>
      <c r="Q12" s="180">
        <f>P12*100/'Pri Sec_outstanding_6'!P12</f>
        <v>6.4958259996094352</v>
      </c>
    </row>
    <row r="13" spans="1:17" ht="15" customHeight="1" x14ac:dyDescent="0.2">
      <c r="A13" s="149">
        <v>8</v>
      </c>
      <c r="B13" s="120" t="s">
        <v>967</v>
      </c>
      <c r="C13" s="124">
        <v>5260</v>
      </c>
      <c r="D13" s="124">
        <v>6887.5300000000007</v>
      </c>
      <c r="E13" s="181">
        <f>D13*100/OutstandingAgri_4!L13</f>
        <v>18.48534370243652</v>
      </c>
      <c r="F13" s="124">
        <v>23</v>
      </c>
      <c r="G13" s="124">
        <v>171.46</v>
      </c>
      <c r="H13" s="181">
        <f>G13*100/MSMEoutstanding_5!N13</f>
        <v>0.23510218498590221</v>
      </c>
      <c r="I13" s="124">
        <v>17</v>
      </c>
      <c r="J13" s="124">
        <v>4.7300000000000004</v>
      </c>
      <c r="K13" s="298">
        <f>J13*100/'Pri Sec_outstanding_6'!F13</f>
        <v>0.8935318119993958</v>
      </c>
      <c r="L13" s="124">
        <v>114</v>
      </c>
      <c r="M13" s="124">
        <v>240.26999999999998</v>
      </c>
      <c r="N13" s="298">
        <f>M13*100/'Pri Sec_outstanding_6'!H13</f>
        <v>3.082447484085503</v>
      </c>
      <c r="O13" s="179">
        <v>5617</v>
      </c>
      <c r="P13" s="179">
        <v>7683.19</v>
      </c>
      <c r="Q13" s="180">
        <f>P13*100/'Pri Sec_outstanding_6'!P13</f>
        <v>6.4735523631125673</v>
      </c>
    </row>
    <row r="14" spans="1:17" ht="15" customHeight="1" x14ac:dyDescent="0.2">
      <c r="A14" s="149">
        <v>9</v>
      </c>
      <c r="B14" s="120" t="s">
        <v>13</v>
      </c>
      <c r="C14" s="124">
        <v>89505</v>
      </c>
      <c r="D14" s="124">
        <v>140087.77999999997</v>
      </c>
      <c r="E14" s="181">
        <f>D14*100/OutstandingAgri_4!L14</f>
        <v>21.398398407832495</v>
      </c>
      <c r="F14" s="124">
        <v>46125</v>
      </c>
      <c r="G14" s="124">
        <v>96503.700000000041</v>
      </c>
      <c r="H14" s="181">
        <f>G14*100/MSMEoutstanding_5!N14</f>
        <v>14.3543688866213</v>
      </c>
      <c r="I14" s="124">
        <v>1064</v>
      </c>
      <c r="J14" s="124">
        <v>2561.5800000000013</v>
      </c>
      <c r="K14" s="298">
        <f>J14*100/'Pri Sec_outstanding_6'!F14</f>
        <v>10.078441386142748</v>
      </c>
      <c r="L14" s="124">
        <v>26893</v>
      </c>
      <c r="M14" s="124">
        <v>27027.029999999995</v>
      </c>
      <c r="N14" s="298">
        <f>M14*100/'Pri Sec_outstanding_6'!H14</f>
        <v>13.055161340496511</v>
      </c>
      <c r="O14" s="179">
        <v>163574</v>
      </c>
      <c r="P14" s="179">
        <v>268716.2</v>
      </c>
      <c r="Q14" s="180">
        <f>P14*100/'Pri Sec_outstanding_6'!P14</f>
        <v>17.189978696906344</v>
      </c>
    </row>
    <row r="15" spans="1:17" ht="15" customHeight="1" x14ac:dyDescent="0.2">
      <c r="A15" s="149">
        <v>10</v>
      </c>
      <c r="B15" s="120" t="s">
        <v>14</v>
      </c>
      <c r="C15" s="124">
        <v>148419</v>
      </c>
      <c r="D15" s="124">
        <v>333327.18</v>
      </c>
      <c r="E15" s="181">
        <f>D15*100/OutstandingAgri_4!L15</f>
        <v>15.544290866347266</v>
      </c>
      <c r="F15" s="124">
        <v>16624</v>
      </c>
      <c r="G15" s="124">
        <v>54254.879999999976</v>
      </c>
      <c r="H15" s="181">
        <f>G15*100/MSMEoutstanding_5!N15</f>
        <v>2.9670800388058054</v>
      </c>
      <c r="I15" s="124">
        <v>445</v>
      </c>
      <c r="J15" s="124">
        <v>1134.0400000000002</v>
      </c>
      <c r="K15" s="298">
        <f>J15*100/'Pri Sec_outstanding_6'!F15</f>
        <v>1.0038460820092079</v>
      </c>
      <c r="L15" s="124">
        <v>54670</v>
      </c>
      <c r="M15" s="124">
        <v>42259.070000000014</v>
      </c>
      <c r="N15" s="298">
        <f>M15*100/'Pri Sec_outstanding_6'!H15</f>
        <v>3.732287923505107</v>
      </c>
      <c r="O15" s="179">
        <v>289182</v>
      </c>
      <c r="P15" s="179">
        <v>436530.47</v>
      </c>
      <c r="Q15" s="180">
        <f>P15*100/'Pri Sec_outstanding_6'!P15</f>
        <v>8.284376371120409</v>
      </c>
    </row>
    <row r="16" spans="1:17" ht="15" customHeight="1" x14ac:dyDescent="0.2">
      <c r="A16" s="149">
        <v>11</v>
      </c>
      <c r="B16" s="120" t="s">
        <v>15</v>
      </c>
      <c r="C16" s="124">
        <v>27425</v>
      </c>
      <c r="D16" s="124">
        <v>40637.740000000013</v>
      </c>
      <c r="E16" s="181">
        <f>D16*100/OutstandingAgri_4!L16</f>
        <v>13.707514881609939</v>
      </c>
      <c r="F16" s="124">
        <v>172</v>
      </c>
      <c r="G16" s="124">
        <v>10643.48</v>
      </c>
      <c r="H16" s="181">
        <f>G16*100/MSMEoutstanding_5!N16</f>
        <v>9.1369746980826587</v>
      </c>
      <c r="I16" s="124">
        <v>279</v>
      </c>
      <c r="J16" s="124">
        <v>585.9699999999998</v>
      </c>
      <c r="K16" s="298">
        <f>J16*100/'Pri Sec_outstanding_6'!F16</f>
        <v>16.58646633567518</v>
      </c>
      <c r="L16" s="124">
        <v>159</v>
      </c>
      <c r="M16" s="124">
        <v>1102.6099999999999</v>
      </c>
      <c r="N16" s="298">
        <f>M16*100/'Pri Sec_outstanding_6'!H16</f>
        <v>1.5203244689908875</v>
      </c>
      <c r="O16" s="179">
        <v>29028</v>
      </c>
      <c r="P16" s="179">
        <v>53542.059999999969</v>
      </c>
      <c r="Q16" s="180">
        <f>P16*100/'Pri Sec_outstanding_6'!P16</f>
        <v>9.7023562463401181</v>
      </c>
    </row>
    <row r="17" spans="1:17" ht="15" customHeight="1" x14ac:dyDescent="0.2">
      <c r="A17" s="149">
        <v>12</v>
      </c>
      <c r="B17" s="120" t="s">
        <v>16</v>
      </c>
      <c r="C17" s="124">
        <v>38198</v>
      </c>
      <c r="D17" s="124">
        <v>111013.55999999998</v>
      </c>
      <c r="E17" s="181">
        <f>D17*100/OutstandingAgri_4!L17</f>
        <v>15.435237850277492</v>
      </c>
      <c r="F17" s="124">
        <v>24882</v>
      </c>
      <c r="G17" s="124">
        <v>37572.550000000003</v>
      </c>
      <c r="H17" s="181">
        <f>G17*100/MSMEoutstanding_5!N17</f>
        <v>6.6236131065514172</v>
      </c>
      <c r="I17" s="124">
        <v>593</v>
      </c>
      <c r="J17" s="124">
        <v>1284.72</v>
      </c>
      <c r="K17" s="298">
        <f>J17*100/'Pri Sec_outstanding_6'!F17</f>
        <v>8.3254758706230678</v>
      </c>
      <c r="L17" s="124">
        <v>15150</v>
      </c>
      <c r="M17" s="124">
        <v>7800.2100000000019</v>
      </c>
      <c r="N17" s="298">
        <f>M17*100/'Pri Sec_outstanding_6'!H17</f>
        <v>8.2334926084226794</v>
      </c>
      <c r="O17" s="179">
        <v>52629</v>
      </c>
      <c r="P17" s="179">
        <v>86508.72</v>
      </c>
      <c r="Q17" s="180">
        <f>P17*100/'Pri Sec_outstanding_6'!P17</f>
        <v>6.1881741662531571</v>
      </c>
    </row>
    <row r="18" spans="1:17" s="145" customFormat="1" ht="15" customHeight="1" x14ac:dyDescent="0.2">
      <c r="A18" s="141"/>
      <c r="B18" s="127" t="s">
        <v>17</v>
      </c>
      <c r="C18" s="123">
        <f t="shared" ref="C18:P18" si="0">SUM(C6:C17)</f>
        <v>531826</v>
      </c>
      <c r="D18" s="123">
        <f t="shared" si="0"/>
        <v>1119347.74</v>
      </c>
      <c r="E18" s="182">
        <f>D18*100/OutstandingAgri_4!L18</f>
        <v>13.955870504550811</v>
      </c>
      <c r="F18" s="123">
        <f t="shared" si="0"/>
        <v>298897</v>
      </c>
      <c r="G18" s="123">
        <f t="shared" si="0"/>
        <v>516123.63999999996</v>
      </c>
      <c r="H18" s="182">
        <f>G18*100/MSMEoutstanding_5!N18</f>
        <v>7.9654671438665776</v>
      </c>
      <c r="I18" s="123">
        <f t="shared" si="0"/>
        <v>5209</v>
      </c>
      <c r="J18" s="123">
        <f t="shared" si="0"/>
        <v>11876.91</v>
      </c>
      <c r="K18" s="299">
        <f>J18*100/'Pri Sec_outstanding_6'!F18</f>
        <v>4.6310112361653477</v>
      </c>
      <c r="L18" s="123">
        <f t="shared" si="0"/>
        <v>183038</v>
      </c>
      <c r="M18" s="123">
        <f t="shared" si="0"/>
        <v>134845.26</v>
      </c>
      <c r="N18" s="299">
        <f>M18*100/'Pri Sec_outstanding_6'!H18</f>
        <v>5.549024791585131</v>
      </c>
      <c r="O18" s="123">
        <f t="shared" si="0"/>
        <v>1081165</v>
      </c>
      <c r="P18" s="123">
        <f t="shared" si="0"/>
        <v>1741492.7000000002</v>
      </c>
      <c r="Q18" s="343">
        <f>P18*100/'Pri Sec_outstanding_6'!P18</f>
        <v>10.05625374123874</v>
      </c>
    </row>
    <row r="19" spans="1:17" ht="15" customHeight="1" x14ac:dyDescent="0.2">
      <c r="A19" s="149">
        <v>13</v>
      </c>
      <c r="B19" s="120" t="s">
        <v>18</v>
      </c>
      <c r="C19" s="124">
        <v>18350</v>
      </c>
      <c r="D19" s="124">
        <v>60328.609999999971</v>
      </c>
      <c r="E19" s="181">
        <f>D19*100/OutstandingAgri_4!L19</f>
        <v>10.511280241752818</v>
      </c>
      <c r="F19" s="124">
        <v>601</v>
      </c>
      <c r="G19" s="124">
        <v>15220.030000000006</v>
      </c>
      <c r="H19" s="181">
        <f>G19*100/MSMEoutstanding_5!N19</f>
        <v>2.1155682035952115</v>
      </c>
      <c r="I19" s="124">
        <v>30</v>
      </c>
      <c r="J19" s="124">
        <v>69.45</v>
      </c>
      <c r="K19" s="298">
        <f>J19*100/'Pri Sec_outstanding_6'!F19</f>
        <v>1.3547756573441714</v>
      </c>
      <c r="L19" s="124">
        <v>68</v>
      </c>
      <c r="M19" s="124">
        <v>770.21</v>
      </c>
      <c r="N19" s="298">
        <f>M19*100/'Pri Sec_outstanding_6'!H19</f>
        <v>1.3455010327835411</v>
      </c>
      <c r="O19" s="179">
        <v>31106</v>
      </c>
      <c r="P19" s="179">
        <v>78911.580000000016</v>
      </c>
      <c r="Q19" s="180">
        <f>P19*100/'Pri Sec_outstanding_6'!P19</f>
        <v>5.7762679896932267</v>
      </c>
    </row>
    <row r="20" spans="1:17" ht="15" customHeight="1" x14ac:dyDescent="0.2">
      <c r="A20" s="149">
        <v>14</v>
      </c>
      <c r="B20" s="120" t="s">
        <v>19</v>
      </c>
      <c r="C20" s="124">
        <v>13809</v>
      </c>
      <c r="D20" s="124">
        <v>6409.39</v>
      </c>
      <c r="E20" s="181">
        <f>D20*100/OutstandingAgri_4!L20</f>
        <v>7.5517954010962347</v>
      </c>
      <c r="F20" s="124">
        <v>5</v>
      </c>
      <c r="G20" s="124">
        <v>188.03</v>
      </c>
      <c r="H20" s="181">
        <f>G20*100/MSMEoutstanding_5!N20</f>
        <v>0.19176361847535328</v>
      </c>
      <c r="I20" s="124">
        <v>898</v>
      </c>
      <c r="J20" s="124">
        <v>6438.98</v>
      </c>
      <c r="K20" s="298">
        <v>0</v>
      </c>
      <c r="L20" s="124">
        <v>0</v>
      </c>
      <c r="M20" s="124">
        <v>0</v>
      </c>
      <c r="N20" s="298">
        <f>M20*100/'Pri Sec_outstanding_6'!H20</f>
        <v>0</v>
      </c>
      <c r="O20" s="179">
        <v>117624</v>
      </c>
      <c r="P20" s="179">
        <v>44832.829999999973</v>
      </c>
      <c r="Q20" s="180">
        <f>P20*100/'Pri Sec_outstanding_6'!P20</f>
        <v>8.0237734249461656</v>
      </c>
    </row>
    <row r="21" spans="1:17" ht="15" customHeight="1" x14ac:dyDescent="0.2">
      <c r="A21" s="149">
        <v>15</v>
      </c>
      <c r="B21" s="120" t="s">
        <v>20</v>
      </c>
      <c r="C21" s="124">
        <v>185</v>
      </c>
      <c r="D21" s="124">
        <v>56.95</v>
      </c>
      <c r="E21" s="181">
        <f>D21*100/OutstandingAgri_4!L21</f>
        <v>1.1230681551510275</v>
      </c>
      <c r="F21" s="124">
        <v>0</v>
      </c>
      <c r="G21" s="124">
        <v>0</v>
      </c>
      <c r="H21" s="181">
        <v>0</v>
      </c>
      <c r="I21" s="124">
        <v>0</v>
      </c>
      <c r="J21" s="124">
        <v>0</v>
      </c>
      <c r="K21" s="298">
        <v>0</v>
      </c>
      <c r="L21" s="124">
        <v>4</v>
      </c>
      <c r="M21" s="124">
        <v>9.48</v>
      </c>
      <c r="N21" s="298">
        <f>M21*100/'Pri Sec_outstanding_6'!H21</f>
        <v>100</v>
      </c>
      <c r="O21" s="179">
        <v>185</v>
      </c>
      <c r="P21" s="179">
        <v>56.95</v>
      </c>
      <c r="Q21" s="180">
        <f>P21*100/'Pri Sec_outstanding_6'!P21</f>
        <v>1.0292677108146304</v>
      </c>
    </row>
    <row r="22" spans="1:17" ht="15" customHeight="1" x14ac:dyDescent="0.2">
      <c r="A22" s="149">
        <v>16</v>
      </c>
      <c r="B22" s="120" t="s">
        <v>21</v>
      </c>
      <c r="C22" s="124">
        <v>9</v>
      </c>
      <c r="D22" s="124">
        <v>160.82</v>
      </c>
      <c r="E22" s="181">
        <f>D22*100/OutstandingAgri_4!L22</f>
        <v>2.1263598813194484</v>
      </c>
      <c r="F22" s="124">
        <v>2</v>
      </c>
      <c r="G22" s="124">
        <v>266.05</v>
      </c>
      <c r="H22" s="181">
        <v>0</v>
      </c>
      <c r="I22" s="124">
        <v>0</v>
      </c>
      <c r="J22" s="124">
        <v>0</v>
      </c>
      <c r="K22" s="298">
        <v>0</v>
      </c>
      <c r="L22" s="124">
        <v>3</v>
      </c>
      <c r="M22" s="124">
        <v>22.34</v>
      </c>
      <c r="N22" s="298">
        <v>0</v>
      </c>
      <c r="O22" s="179">
        <v>24</v>
      </c>
      <c r="P22" s="179">
        <v>810.73</v>
      </c>
      <c r="Q22" s="180">
        <f>P22*100/'Pri Sec_outstanding_6'!P22</f>
        <v>5.1179606183494855</v>
      </c>
    </row>
    <row r="23" spans="1:17" ht="15" customHeight="1" x14ac:dyDescent="0.2">
      <c r="A23" s="149">
        <v>17</v>
      </c>
      <c r="B23" s="120" t="s">
        <v>22</v>
      </c>
      <c r="C23" s="124">
        <v>36717</v>
      </c>
      <c r="D23" s="124">
        <v>6466.34</v>
      </c>
      <c r="E23" s="181">
        <f>D23*100/OutstandingAgri_4!L23</f>
        <v>4.8941482279778121</v>
      </c>
      <c r="F23" s="124">
        <v>4</v>
      </c>
      <c r="G23" s="124">
        <v>103.33999999999999</v>
      </c>
      <c r="H23" s="181">
        <f>G23*100/MSMEoutstanding_5!N23</f>
        <v>3.8731101066660667</v>
      </c>
      <c r="I23" s="124">
        <v>0</v>
      </c>
      <c r="J23" s="124">
        <v>0</v>
      </c>
      <c r="K23" s="298">
        <v>0</v>
      </c>
      <c r="L23" s="124">
        <v>123</v>
      </c>
      <c r="M23" s="124">
        <v>733.92000000000019</v>
      </c>
      <c r="N23" s="298">
        <f>M23*100/'Pri Sec_outstanding_6'!H23</f>
        <v>1.8271624609133825</v>
      </c>
      <c r="O23" s="179">
        <v>41281</v>
      </c>
      <c r="P23" s="179">
        <v>7055.5899999999992</v>
      </c>
      <c r="Q23" s="180">
        <f>P23*100/'Pri Sec_outstanding_6'!P23</f>
        <v>3.9856111978683422</v>
      </c>
    </row>
    <row r="24" spans="1:17" ht="15" customHeight="1" x14ac:dyDescent="0.2">
      <c r="A24" s="149">
        <v>18</v>
      </c>
      <c r="B24" s="120" t="s">
        <v>23</v>
      </c>
      <c r="C24" s="124">
        <v>0</v>
      </c>
      <c r="D24" s="124">
        <v>0</v>
      </c>
      <c r="E24" s="181">
        <f>D24*100/OutstandingAgri_4!L24</f>
        <v>0</v>
      </c>
      <c r="F24" s="124">
        <v>0</v>
      </c>
      <c r="G24" s="124">
        <v>0</v>
      </c>
      <c r="H24" s="181">
        <v>0</v>
      </c>
      <c r="I24" s="124">
        <v>0</v>
      </c>
      <c r="J24" s="124">
        <v>0</v>
      </c>
      <c r="K24" s="298">
        <v>0</v>
      </c>
      <c r="L24" s="124">
        <v>0</v>
      </c>
      <c r="M24" s="124">
        <v>0</v>
      </c>
      <c r="N24" s="298">
        <v>0</v>
      </c>
      <c r="O24" s="179">
        <v>0</v>
      </c>
      <c r="P24" s="179">
        <v>0</v>
      </c>
      <c r="Q24" s="180">
        <f>P24*100/'Pri Sec_outstanding_6'!P24</f>
        <v>0</v>
      </c>
    </row>
    <row r="25" spans="1:17" ht="15" customHeight="1" x14ac:dyDescent="0.2">
      <c r="A25" s="149">
        <v>19</v>
      </c>
      <c r="B25" s="120" t="s">
        <v>24</v>
      </c>
      <c r="C25" s="124">
        <v>175</v>
      </c>
      <c r="D25" s="124">
        <v>445.59000000000003</v>
      </c>
      <c r="E25" s="181">
        <f>D25*100/OutstandingAgri_4!L25</f>
        <v>1.7553625243751112</v>
      </c>
      <c r="F25" s="124">
        <v>0</v>
      </c>
      <c r="G25" s="124">
        <v>0</v>
      </c>
      <c r="H25" s="181">
        <v>0</v>
      </c>
      <c r="I25" s="124">
        <v>0</v>
      </c>
      <c r="J25" s="124">
        <v>0</v>
      </c>
      <c r="K25" s="298">
        <f>J25*100/'Pri Sec_outstanding_6'!F25</f>
        <v>0</v>
      </c>
      <c r="L25" s="124">
        <v>3</v>
      </c>
      <c r="M25" s="124">
        <v>23.92</v>
      </c>
      <c r="N25" s="298">
        <f>M25*100/'Pri Sec_outstanding_6'!H25</f>
        <v>1.6651699628956693</v>
      </c>
      <c r="O25" s="179">
        <v>216</v>
      </c>
      <c r="P25" s="179">
        <v>483.29000000000008</v>
      </c>
      <c r="Q25" s="180">
        <f>P25*100/'Pri Sec_outstanding_6'!P25</f>
        <v>1.8004401912164425</v>
      </c>
    </row>
    <row r="26" spans="1:17" ht="15" customHeight="1" x14ac:dyDescent="0.2">
      <c r="A26" s="149">
        <v>20</v>
      </c>
      <c r="B26" s="120" t="s">
        <v>25</v>
      </c>
      <c r="C26" s="124">
        <v>13279</v>
      </c>
      <c r="D26" s="124">
        <v>93709.560000000027</v>
      </c>
      <c r="E26" s="181">
        <f>D26*100/OutstandingAgri_4!L26</f>
        <v>6.0535569242189569</v>
      </c>
      <c r="F26" s="124">
        <v>137</v>
      </c>
      <c r="G26" s="124">
        <v>7567.0900000000011</v>
      </c>
      <c r="H26" s="181">
        <f>G26*100/MSMEoutstanding_5!N26</f>
        <v>0.31347212304272865</v>
      </c>
      <c r="I26" s="124">
        <v>12</v>
      </c>
      <c r="J26" s="124">
        <v>10.440000000000001</v>
      </c>
      <c r="K26" s="298">
        <f>J26*100/'Pri Sec_outstanding_6'!F26</f>
        <v>0.46750525047802877</v>
      </c>
      <c r="L26" s="124">
        <v>623</v>
      </c>
      <c r="M26" s="124">
        <v>5294.4700000000012</v>
      </c>
      <c r="N26" s="298">
        <f>M26*100/'Pri Sec_outstanding_6'!H26</f>
        <v>0.83357227790388189</v>
      </c>
      <c r="O26" s="179">
        <v>20683</v>
      </c>
      <c r="P26" s="179">
        <v>86124.520000000019</v>
      </c>
      <c r="Q26" s="180">
        <f>P26*100/'Pri Sec_outstanding_6'!P26</f>
        <v>1.8702058444604726</v>
      </c>
    </row>
    <row r="27" spans="1:17" ht="15" customHeight="1" x14ac:dyDescent="0.2">
      <c r="A27" s="149">
        <v>21</v>
      </c>
      <c r="B27" s="120" t="s">
        <v>26</v>
      </c>
      <c r="C27" s="124">
        <v>18416</v>
      </c>
      <c r="D27" s="124">
        <v>103212.64000000006</v>
      </c>
      <c r="E27" s="181">
        <f>D27*100/OutstandingAgri_4!L27</f>
        <v>10.572768488157877</v>
      </c>
      <c r="F27" s="124">
        <v>142</v>
      </c>
      <c r="G27" s="124">
        <v>8827.92</v>
      </c>
      <c r="H27" s="181">
        <f>G27*100/MSMEoutstanding_5!N27</f>
        <v>0.60639764517751793</v>
      </c>
      <c r="I27" s="124">
        <v>4</v>
      </c>
      <c r="J27" s="124">
        <v>8.99</v>
      </c>
      <c r="K27" s="298">
        <f>J27*100/'Pri Sec_outstanding_6'!F27</f>
        <v>0.17427479199460316</v>
      </c>
      <c r="L27" s="124">
        <v>177</v>
      </c>
      <c r="M27" s="124">
        <v>1398.7400000000005</v>
      </c>
      <c r="N27" s="298">
        <f>M27*100/'Pri Sec_outstanding_6'!H27</f>
        <v>2.1440121202887146</v>
      </c>
      <c r="O27" s="179">
        <v>19502</v>
      </c>
      <c r="P27" s="179">
        <v>105920.71999999999</v>
      </c>
      <c r="Q27" s="180">
        <f>P27*100/'Pri Sec_outstanding_6'!P27</f>
        <v>4.2322394780127484</v>
      </c>
    </row>
    <row r="28" spans="1:17" ht="15" customHeight="1" x14ac:dyDescent="0.2">
      <c r="A28" s="149">
        <v>22</v>
      </c>
      <c r="B28" s="120" t="s">
        <v>27</v>
      </c>
      <c r="C28" s="124">
        <v>4903</v>
      </c>
      <c r="D28" s="124">
        <v>10050.94</v>
      </c>
      <c r="E28" s="181">
        <f>D28*100/OutstandingAgri_4!L28</f>
        <v>10.968956064763393</v>
      </c>
      <c r="F28" s="124">
        <v>3</v>
      </c>
      <c r="G28" s="124">
        <v>43.12</v>
      </c>
      <c r="H28" s="181">
        <f>G28*100/MSMEoutstanding_5!N28</f>
        <v>4.3805975289447581E-2</v>
      </c>
      <c r="I28" s="124">
        <v>12</v>
      </c>
      <c r="J28" s="124">
        <v>34.839999999999996</v>
      </c>
      <c r="K28" s="298">
        <f>J28*100/'Pri Sec_outstanding_6'!F28</f>
        <v>1.1635440670607484</v>
      </c>
      <c r="L28" s="124">
        <v>56</v>
      </c>
      <c r="M28" s="124">
        <v>584.70000000000005</v>
      </c>
      <c r="N28" s="298">
        <f>M28*100/'Pri Sec_outstanding_6'!H28</f>
        <v>0.88220836050470719</v>
      </c>
      <c r="O28" s="179">
        <v>4914</v>
      </c>
      <c r="P28" s="179">
        <v>10535.73</v>
      </c>
      <c r="Q28" s="180">
        <f>P28*100/'Pri Sec_outstanding_6'!P28</f>
        <v>4.0618601375038121</v>
      </c>
    </row>
    <row r="29" spans="1:17" ht="15" customHeight="1" x14ac:dyDescent="0.2">
      <c r="A29" s="149">
        <v>23</v>
      </c>
      <c r="B29" s="120" t="s">
        <v>28</v>
      </c>
      <c r="C29" s="124">
        <v>7188</v>
      </c>
      <c r="D29" s="124">
        <v>4799.1499999999978</v>
      </c>
      <c r="E29" s="181">
        <f>D29*100/OutstandingAgri_4!L29</f>
        <v>1.9184682475246368</v>
      </c>
      <c r="F29" s="124">
        <v>778</v>
      </c>
      <c r="G29" s="124">
        <v>3711.8400000000006</v>
      </c>
      <c r="H29" s="181">
        <f>G29*100/MSMEoutstanding_5!N29</f>
        <v>1.8037491706745372</v>
      </c>
      <c r="I29" s="124">
        <v>0</v>
      </c>
      <c r="J29" s="124">
        <v>0</v>
      </c>
      <c r="K29" s="298">
        <v>0</v>
      </c>
      <c r="L29" s="124">
        <v>253</v>
      </c>
      <c r="M29" s="124">
        <v>921.41999999999973</v>
      </c>
      <c r="N29" s="298">
        <f>M29*100/'Pri Sec_outstanding_6'!H29</f>
        <v>2.525730976839653</v>
      </c>
      <c r="O29" s="179">
        <v>9583</v>
      </c>
      <c r="P29" s="179">
        <v>8438.4500000000025</v>
      </c>
      <c r="Q29" s="180">
        <f>P29*100/'Pri Sec_outstanding_6'!P29</f>
        <v>1.7134762758224806</v>
      </c>
    </row>
    <row r="30" spans="1:17" ht="15" customHeight="1" x14ac:dyDescent="0.2">
      <c r="A30" s="149">
        <v>24</v>
      </c>
      <c r="B30" s="120" t="s">
        <v>29</v>
      </c>
      <c r="C30" s="124">
        <v>178744</v>
      </c>
      <c r="D30" s="124">
        <v>57617</v>
      </c>
      <c r="E30" s="181">
        <f>D30*100/OutstandingAgri_4!L30</f>
        <v>12.328697712751296</v>
      </c>
      <c r="F30" s="124">
        <v>10916</v>
      </c>
      <c r="G30" s="124">
        <v>8622</v>
      </c>
      <c r="H30" s="181">
        <f>G30*100/MSMEoutstanding_5!N30</f>
        <v>3.6742507002362443</v>
      </c>
      <c r="I30" s="124">
        <v>0</v>
      </c>
      <c r="J30" s="124">
        <v>0</v>
      </c>
      <c r="K30" s="298">
        <v>0</v>
      </c>
      <c r="L30" s="124">
        <v>0</v>
      </c>
      <c r="M30" s="124">
        <v>0</v>
      </c>
      <c r="N30" s="298">
        <f>M30*100/'Pri Sec_outstanding_6'!H30</f>
        <v>0</v>
      </c>
      <c r="O30" s="179">
        <v>214101</v>
      </c>
      <c r="P30" s="179">
        <v>64999</v>
      </c>
      <c r="Q30" s="180">
        <f>P30*100/'Pri Sec_outstanding_6'!P30</f>
        <v>9.0592217264552684</v>
      </c>
    </row>
    <row r="31" spans="1:17" ht="15" customHeight="1" x14ac:dyDescent="0.2">
      <c r="A31" s="149">
        <v>25</v>
      </c>
      <c r="B31" s="120" t="s">
        <v>30</v>
      </c>
      <c r="C31" s="124">
        <v>33</v>
      </c>
      <c r="D31" s="124">
        <v>94.77</v>
      </c>
      <c r="E31" s="181">
        <f>D31*100/OutstandingAgri_4!L31</f>
        <v>6.4572616086941714</v>
      </c>
      <c r="F31" s="124">
        <v>0</v>
      </c>
      <c r="G31" s="124">
        <v>0</v>
      </c>
      <c r="H31" s="181">
        <f>G31*100/MSMEoutstanding_5!N31</f>
        <v>0</v>
      </c>
      <c r="I31" s="124">
        <v>1</v>
      </c>
      <c r="J31" s="124">
        <v>1.3</v>
      </c>
      <c r="K31" s="298">
        <f>J31*100/'Pri Sec_outstanding_6'!F31</f>
        <v>3.9441747572815533</v>
      </c>
      <c r="L31" s="124">
        <v>4</v>
      </c>
      <c r="M31" s="124">
        <v>22.38</v>
      </c>
      <c r="N31" s="298">
        <f>M31*100/'Pri Sec_outstanding_6'!H31</f>
        <v>2.8520090224414112</v>
      </c>
      <c r="O31" s="179">
        <v>53</v>
      </c>
      <c r="P31" s="179">
        <v>134.13</v>
      </c>
      <c r="Q31" s="180">
        <f>P31*100/'Pri Sec_outstanding_6'!P31</f>
        <v>5.1814252106293965</v>
      </c>
    </row>
    <row r="32" spans="1:17" ht="15" customHeight="1" x14ac:dyDescent="0.2">
      <c r="A32" s="149">
        <v>26</v>
      </c>
      <c r="B32" s="120" t="s">
        <v>31</v>
      </c>
      <c r="C32" s="124">
        <v>70</v>
      </c>
      <c r="D32" s="124">
        <v>1437.83</v>
      </c>
      <c r="E32" s="181">
        <f>D32*100/OutstandingAgri_4!L32</f>
        <v>15.43615514848052</v>
      </c>
      <c r="F32" s="124">
        <v>9</v>
      </c>
      <c r="G32" s="124">
        <v>1076.3799999999999</v>
      </c>
      <c r="H32" s="181">
        <v>47.242482796544799</v>
      </c>
      <c r="I32" s="124">
        <v>0</v>
      </c>
      <c r="J32" s="124">
        <v>0</v>
      </c>
      <c r="K32" s="298">
        <f>J32*100/'Pri Sec_outstanding_6'!F32</f>
        <v>0</v>
      </c>
      <c r="L32" s="124">
        <v>11</v>
      </c>
      <c r="M32" s="124">
        <v>139.54</v>
      </c>
      <c r="N32" s="298">
        <f>M32*100/'Pri Sec_outstanding_6'!H32</f>
        <v>5.4978999708438741</v>
      </c>
      <c r="O32" s="179">
        <v>120</v>
      </c>
      <c r="P32" s="179">
        <f>142+2453.81</f>
        <v>2595.81</v>
      </c>
      <c r="Q32" s="180">
        <f>P32*100/'Pri Sec_outstanding_6'!P32</f>
        <v>16.595160328270673</v>
      </c>
    </row>
    <row r="33" spans="1:17" ht="15" customHeight="1" x14ac:dyDescent="0.2">
      <c r="A33" s="149">
        <v>27</v>
      </c>
      <c r="B33" s="120" t="s">
        <v>32</v>
      </c>
      <c r="C33" s="124">
        <v>0</v>
      </c>
      <c r="D33" s="124">
        <v>0</v>
      </c>
      <c r="E33" s="181">
        <f>D33*100/OutstandingAgri_4!L33</f>
        <v>0</v>
      </c>
      <c r="F33" s="124">
        <v>0</v>
      </c>
      <c r="G33" s="124">
        <v>0</v>
      </c>
      <c r="H33" s="181">
        <f>G33*100/MSMEoutstanding_5!N33</f>
        <v>0</v>
      </c>
      <c r="I33" s="124">
        <v>0</v>
      </c>
      <c r="J33" s="124">
        <v>0</v>
      </c>
      <c r="K33" s="298">
        <v>0</v>
      </c>
      <c r="L33" s="124">
        <v>0</v>
      </c>
      <c r="M33" s="124">
        <v>0</v>
      </c>
      <c r="N33" s="298">
        <f>M33*100/'Pri Sec_outstanding_6'!H33</f>
        <v>0</v>
      </c>
      <c r="O33" s="179">
        <v>0</v>
      </c>
      <c r="P33" s="179">
        <v>0</v>
      </c>
      <c r="Q33" s="180">
        <f>P33*100/'Pri Sec_outstanding_6'!P33</f>
        <v>0</v>
      </c>
    </row>
    <row r="34" spans="1:17" ht="15" customHeight="1" x14ac:dyDescent="0.2">
      <c r="A34" s="149">
        <v>28</v>
      </c>
      <c r="B34" s="120" t="s">
        <v>33</v>
      </c>
      <c r="C34" s="124">
        <v>24303</v>
      </c>
      <c r="D34" s="124">
        <v>15436.840000000002</v>
      </c>
      <c r="E34" s="181">
        <f>D34*100/OutstandingAgri_4!L34</f>
        <v>3.3357271642939472</v>
      </c>
      <c r="F34" s="124">
        <v>723</v>
      </c>
      <c r="G34" s="124">
        <v>9549.84</v>
      </c>
      <c r="H34" s="181">
        <f>G34*100/MSMEoutstanding_5!N34</f>
        <v>1.9395556892934891</v>
      </c>
      <c r="I34" s="124">
        <v>0</v>
      </c>
      <c r="J34" s="124">
        <v>0</v>
      </c>
      <c r="K34" s="298">
        <v>0</v>
      </c>
      <c r="L34" s="124">
        <v>3</v>
      </c>
      <c r="M34" s="124">
        <v>48.61</v>
      </c>
      <c r="N34" s="298">
        <f>M34*100/'Pri Sec_outstanding_6'!H34</f>
        <v>0.71147552500775735</v>
      </c>
      <c r="O34" s="179">
        <v>33413</v>
      </c>
      <c r="P34" s="179">
        <v>25058.01</v>
      </c>
      <c r="Q34" s="180">
        <f>P34*100/'Pri Sec_outstanding_6'!P34</f>
        <v>2.6032174853533747</v>
      </c>
    </row>
    <row r="35" spans="1:17" ht="15" customHeight="1" x14ac:dyDescent="0.2">
      <c r="A35" s="149">
        <v>29</v>
      </c>
      <c r="B35" s="120" t="s">
        <v>34</v>
      </c>
      <c r="C35" s="124">
        <v>0</v>
      </c>
      <c r="D35" s="124">
        <v>0</v>
      </c>
      <c r="E35" s="181">
        <f>D35*100/OutstandingAgri_4!L35</f>
        <v>0</v>
      </c>
      <c r="F35" s="124">
        <v>1</v>
      </c>
      <c r="G35" s="124">
        <v>37.340000000000003</v>
      </c>
      <c r="H35" s="181">
        <v>0</v>
      </c>
      <c r="I35" s="124">
        <v>0</v>
      </c>
      <c r="J35" s="124">
        <v>0</v>
      </c>
      <c r="K35" s="298">
        <v>0</v>
      </c>
      <c r="L35" s="124">
        <v>0</v>
      </c>
      <c r="M35" s="124">
        <v>0</v>
      </c>
      <c r="N35" s="298">
        <v>0</v>
      </c>
      <c r="O35" s="179">
        <v>1</v>
      </c>
      <c r="P35" s="179">
        <v>37.340000000000003</v>
      </c>
      <c r="Q35" s="180">
        <f>P35*100/'Pri Sec_outstanding_6'!P35</f>
        <v>0.14970263940106118</v>
      </c>
    </row>
    <row r="36" spans="1:17" ht="15" customHeight="1" x14ac:dyDescent="0.2">
      <c r="A36" s="149">
        <v>30</v>
      </c>
      <c r="B36" s="120" t="s">
        <v>35</v>
      </c>
      <c r="C36" s="124">
        <v>17296</v>
      </c>
      <c r="D36" s="124">
        <v>10980.82</v>
      </c>
      <c r="E36" s="181">
        <f>D36*100/OutstandingAgri_4!L36</f>
        <v>13.061941213996551</v>
      </c>
      <c r="F36" s="124">
        <v>3</v>
      </c>
      <c r="G36" s="124">
        <v>6.33</v>
      </c>
      <c r="H36" s="181">
        <f>G36*100/MSMEoutstanding_5!N36</f>
        <v>4.2968826896720727E-2</v>
      </c>
      <c r="I36" s="124">
        <v>0</v>
      </c>
      <c r="J36" s="124">
        <v>0</v>
      </c>
      <c r="K36" s="298">
        <v>0</v>
      </c>
      <c r="L36" s="124">
        <v>6</v>
      </c>
      <c r="M36" s="124">
        <v>82.139999999999986</v>
      </c>
      <c r="N36" s="298">
        <f>M36*100/'Pri Sec_outstanding_6'!H36</f>
        <v>0.83464667741728982</v>
      </c>
      <c r="O36" s="179">
        <v>24093</v>
      </c>
      <c r="P36" s="179">
        <v>12133.500000000002</v>
      </c>
      <c r="Q36" s="180">
        <f>P36*100/'Pri Sec_outstanding_6'!P36</f>
        <v>11.068648426210336</v>
      </c>
    </row>
    <row r="37" spans="1:17" ht="15" customHeight="1" x14ac:dyDescent="0.2">
      <c r="A37" s="149">
        <v>31</v>
      </c>
      <c r="B37" s="120" t="s">
        <v>36</v>
      </c>
      <c r="C37" s="124">
        <v>5</v>
      </c>
      <c r="D37" s="124">
        <v>21.23</v>
      </c>
      <c r="E37" s="181">
        <f>D37*100/OutstandingAgri_4!L37</f>
        <v>0.95924019862552579</v>
      </c>
      <c r="F37" s="124">
        <v>0</v>
      </c>
      <c r="G37" s="124">
        <v>0</v>
      </c>
      <c r="H37" s="181">
        <f>G37*100/MSMEoutstanding_5!N37</f>
        <v>0</v>
      </c>
      <c r="I37" s="124">
        <v>0</v>
      </c>
      <c r="J37" s="124">
        <v>0</v>
      </c>
      <c r="K37" s="298">
        <f>J37*100/'Pri Sec_outstanding_6'!F37</f>
        <v>0</v>
      </c>
      <c r="L37" s="124">
        <v>0</v>
      </c>
      <c r="M37" s="124">
        <v>0</v>
      </c>
      <c r="N37" s="298">
        <f>M37*100/'Pri Sec_outstanding_6'!H37</f>
        <v>0</v>
      </c>
      <c r="O37" s="179">
        <v>6</v>
      </c>
      <c r="P37" s="179">
        <v>116.94</v>
      </c>
      <c r="Q37" s="180">
        <f>P37*100/'Pri Sec_outstanding_6'!P37</f>
        <v>3.5281126678976142</v>
      </c>
    </row>
    <row r="38" spans="1:17" ht="15" customHeight="1" x14ac:dyDescent="0.2">
      <c r="A38" s="149">
        <v>32</v>
      </c>
      <c r="B38" s="120" t="s">
        <v>38</v>
      </c>
      <c r="C38" s="124">
        <v>5</v>
      </c>
      <c r="D38" s="124">
        <v>260.74</v>
      </c>
      <c r="E38" s="181">
        <f>D38*100/OutstandingAgri_4!L38</f>
        <v>7.9653695523336445</v>
      </c>
      <c r="F38" s="124">
        <v>0</v>
      </c>
      <c r="G38" s="124">
        <v>0</v>
      </c>
      <c r="H38" s="181">
        <v>0</v>
      </c>
      <c r="I38" s="124">
        <v>0</v>
      </c>
      <c r="J38" s="124">
        <v>0</v>
      </c>
      <c r="K38" s="298">
        <v>0</v>
      </c>
      <c r="L38" s="124">
        <v>0</v>
      </c>
      <c r="M38" s="124">
        <v>0</v>
      </c>
      <c r="N38" s="298">
        <f>M38*100/'Pri Sec_outstanding_6'!H38</f>
        <v>0</v>
      </c>
      <c r="O38" s="179">
        <v>4</v>
      </c>
      <c r="P38" s="179">
        <v>252.24</v>
      </c>
      <c r="Q38" s="180">
        <f>P38*100/'Pri Sec_outstanding_6'!P38</f>
        <v>7.0270646738449107</v>
      </c>
    </row>
    <row r="39" spans="1:17" ht="15" customHeight="1" x14ac:dyDescent="0.2">
      <c r="A39" s="149">
        <v>33</v>
      </c>
      <c r="B39" s="120" t="s">
        <v>39</v>
      </c>
      <c r="C39" s="124">
        <v>10548</v>
      </c>
      <c r="D39" s="124">
        <v>8107.46</v>
      </c>
      <c r="E39" s="181">
        <f>D39*100/OutstandingAgri_4!L39</f>
        <v>4.9476193579773904</v>
      </c>
      <c r="F39" s="124">
        <v>133</v>
      </c>
      <c r="G39" s="124">
        <v>4940.1099999999988</v>
      </c>
      <c r="H39" s="181">
        <f>G39*100/MSMEoutstanding_5!N39</f>
        <v>2.2476454277244531</v>
      </c>
      <c r="I39" s="124">
        <v>0</v>
      </c>
      <c r="J39" s="124">
        <v>0</v>
      </c>
      <c r="K39" s="298">
        <f>J39*100/'Pri Sec_outstanding_6'!F39</f>
        <v>0</v>
      </c>
      <c r="L39" s="124">
        <v>112</v>
      </c>
      <c r="M39" s="124">
        <v>1368.4399999999998</v>
      </c>
      <c r="N39" s="298">
        <f>M39*100/'Pri Sec_outstanding_6'!H39</f>
        <v>3.6869026369851472</v>
      </c>
      <c r="O39" s="179">
        <v>8498</v>
      </c>
      <c r="P39" s="179">
        <v>12278.27</v>
      </c>
      <c r="Q39" s="180">
        <f>P39*100/'Pri Sec_outstanding_6'!P39</f>
        <v>2.9152222945827897</v>
      </c>
    </row>
    <row r="40" spans="1:17" s="145" customFormat="1" ht="15" customHeight="1" x14ac:dyDescent="0.2">
      <c r="A40" s="141"/>
      <c r="B40" s="127" t="s">
        <v>103</v>
      </c>
      <c r="C40" s="123">
        <f>SUM(C19:C39)</f>
        <v>344035</v>
      </c>
      <c r="D40" s="123">
        <f>SUM(D19:D39)</f>
        <v>379596.68000000017</v>
      </c>
      <c r="E40" s="182">
        <f>D40*100/OutstandingAgri_4!L40</f>
        <v>7.7194204619211071</v>
      </c>
      <c r="F40" s="123">
        <f>SUM(F19:F39)</f>
        <v>13457</v>
      </c>
      <c r="G40" s="123">
        <f>SUM(G19:G39)</f>
        <v>60159.42</v>
      </c>
      <c r="H40" s="182">
        <f>G40*100/MSMEoutstanding_5!N40</f>
        <v>1.0059552422185827</v>
      </c>
      <c r="I40" s="123">
        <f>SUM(I19:I39)</f>
        <v>957</v>
      </c>
      <c r="J40" s="123">
        <f>SUM(J19:J39)</f>
        <v>6563.9999999999991</v>
      </c>
      <c r="K40" s="299">
        <f>J40*100/'Pri Sec_outstanding_6'!F40</f>
        <v>41.320909362169836</v>
      </c>
      <c r="L40" s="123">
        <f>SUM(L19:L39)</f>
        <v>1446</v>
      </c>
      <c r="M40" s="123">
        <f>SUM(M19:M39)</f>
        <v>11420.310000000003</v>
      </c>
      <c r="N40" s="299">
        <f>M40*100/'Pri Sec_outstanding_6'!H40</f>
        <v>0.85526278295389513</v>
      </c>
      <c r="O40" s="123">
        <f>SUM(O19:O39)</f>
        <v>525407</v>
      </c>
      <c r="P40" s="123">
        <f>SUM(P19:P39)</f>
        <v>460775.63000000006</v>
      </c>
      <c r="Q40" s="180">
        <f>P40*100/'Pri Sec_outstanding_6'!P40</f>
        <v>3.7500831676604292</v>
      </c>
    </row>
    <row r="41" spans="1:17" s="145" customFormat="1" ht="15" customHeight="1" x14ac:dyDescent="0.2">
      <c r="A41" s="141"/>
      <c r="B41" s="127" t="s">
        <v>41</v>
      </c>
      <c r="C41" s="183">
        <f>C40+C18</f>
        <v>875861</v>
      </c>
      <c r="D41" s="183">
        <f>D40+D18</f>
        <v>1498944.4200000002</v>
      </c>
      <c r="E41" s="182">
        <f>D41*100/OutstandingAgri_4!L41</f>
        <v>11.585553583666908</v>
      </c>
      <c r="F41" s="183">
        <f>F40+F18</f>
        <v>312354</v>
      </c>
      <c r="G41" s="183">
        <f>G40+G18</f>
        <v>576283.05999999994</v>
      </c>
      <c r="H41" s="182">
        <f>G41*100/MSMEoutstanding_5!N41</f>
        <v>4.625123068969204</v>
      </c>
      <c r="I41" s="183">
        <f>I40+I18</f>
        <v>6166</v>
      </c>
      <c r="J41" s="183">
        <f>J40+J18</f>
        <v>18440.91</v>
      </c>
      <c r="K41" s="299">
        <f>J41*100/'Pri Sec_outstanding_6'!F41</f>
        <v>6.7710301158648196</v>
      </c>
      <c r="L41" s="183">
        <f>L40+L18</f>
        <v>184484</v>
      </c>
      <c r="M41" s="183">
        <f>M40+M18</f>
        <v>146265.57</v>
      </c>
      <c r="N41" s="299">
        <f>M41*100/'Pri Sec_outstanding_6'!H41</f>
        <v>3.8844942739208173</v>
      </c>
      <c r="O41" s="183">
        <f>O40+O18</f>
        <v>1606572</v>
      </c>
      <c r="P41" s="183">
        <f>P40+P18</f>
        <v>2202268.33</v>
      </c>
      <c r="Q41" s="180">
        <f>P41*100/'Pri Sec_outstanding_6'!P41</f>
        <v>7.4389428844175098</v>
      </c>
    </row>
    <row r="42" spans="1:17" ht="15" customHeight="1" x14ac:dyDescent="0.2">
      <c r="A42" s="149">
        <v>34</v>
      </c>
      <c r="B42" s="120" t="s">
        <v>43</v>
      </c>
      <c r="C42" s="124">
        <v>76525</v>
      </c>
      <c r="D42" s="124">
        <v>103722.03000000003</v>
      </c>
      <c r="E42" s="181">
        <f>D42*100/OutstandingAgri_4!L42</f>
        <v>8.5433574068660132</v>
      </c>
      <c r="F42" s="124">
        <v>53465</v>
      </c>
      <c r="G42" s="124">
        <v>23375.860000000004</v>
      </c>
      <c r="H42" s="181">
        <f>G42*100/MSMEoutstanding_5!N42</f>
        <v>7.2813947941640214</v>
      </c>
      <c r="I42" s="124">
        <v>172</v>
      </c>
      <c r="J42" s="124">
        <v>335.9</v>
      </c>
      <c r="K42" s="298">
        <f>J42*100/'Pri Sec_outstanding_6'!F42</f>
        <v>7.1372264045504901</v>
      </c>
      <c r="L42" s="124">
        <v>116773</v>
      </c>
      <c r="M42" s="124">
        <v>40787.559999999983</v>
      </c>
      <c r="N42" s="298">
        <f>M42*100/'Pri Sec_outstanding_6'!H42</f>
        <v>20.843537687513628</v>
      </c>
      <c r="O42" s="179">
        <v>254763</v>
      </c>
      <c r="P42" s="179">
        <v>173875.6999999999</v>
      </c>
      <c r="Q42" s="180">
        <f>P42*100/'Pri Sec_outstanding_6'!P42</f>
        <v>9.0986095721738742</v>
      </c>
    </row>
    <row r="43" spans="1:17" s="145" customFormat="1" ht="15" customHeight="1" x14ac:dyDescent="0.2">
      <c r="A43" s="141"/>
      <c r="B43" s="127" t="s">
        <v>44</v>
      </c>
      <c r="C43" s="123">
        <f>SUM(C42:C42)</f>
        <v>76525</v>
      </c>
      <c r="D43" s="123">
        <f>SUM(D42:D42)</f>
        <v>103722.03000000003</v>
      </c>
      <c r="E43" s="182">
        <f>D43*100/OutstandingAgri_4!L43</f>
        <v>8.5433574068660132</v>
      </c>
      <c r="F43" s="123">
        <f>SUM(F42:F42)</f>
        <v>53465</v>
      </c>
      <c r="G43" s="123">
        <f>SUM(G42:G42)</f>
        <v>23375.860000000004</v>
      </c>
      <c r="H43" s="182">
        <f>G43*100/MSMEoutstanding_5!N43</f>
        <v>7.2813947941640214</v>
      </c>
      <c r="I43" s="123">
        <f>SUM(I42:I42)</f>
        <v>172</v>
      </c>
      <c r="J43" s="123">
        <f>SUM(J42:J42)</f>
        <v>335.9</v>
      </c>
      <c r="K43" s="299">
        <f>J43*100/'Pri Sec_outstanding_6'!F43</f>
        <v>7.1372264045504901</v>
      </c>
      <c r="L43" s="123">
        <f>SUM(L42:L42)</f>
        <v>116773</v>
      </c>
      <c r="M43" s="123">
        <f>SUM(M42:M42)</f>
        <v>40787.559999999983</v>
      </c>
      <c r="N43" s="299">
        <f>M43*100/'Pri Sec_outstanding_6'!H43</f>
        <v>20.843537687513628</v>
      </c>
      <c r="O43" s="123">
        <f>SUM(O42:O42)</f>
        <v>254763</v>
      </c>
      <c r="P43" s="123">
        <f>SUM(P42:P42)</f>
        <v>173875.6999999999</v>
      </c>
      <c r="Q43" s="180">
        <f>P43*100/'Pri Sec_outstanding_6'!P43</f>
        <v>9.0986095721738742</v>
      </c>
    </row>
    <row r="44" spans="1:17" ht="15" customHeight="1" x14ac:dyDescent="0.2">
      <c r="A44" s="149">
        <v>35</v>
      </c>
      <c r="B44" s="120" t="s">
        <v>45</v>
      </c>
      <c r="C44" s="124">
        <v>715859</v>
      </c>
      <c r="D44" s="124">
        <v>613730.43999999994</v>
      </c>
      <c r="E44" s="181">
        <f>D44*100/OutstandingAgri_4!L44</f>
        <v>12.998773706907713</v>
      </c>
      <c r="F44" s="124">
        <v>0</v>
      </c>
      <c r="G44" s="124">
        <v>0</v>
      </c>
      <c r="H44" s="181">
        <f>G44*100/MSMEoutstanding_5!N44</f>
        <v>0</v>
      </c>
      <c r="I44" s="124">
        <v>49</v>
      </c>
      <c r="J44" s="124">
        <v>104.88000000000001</v>
      </c>
      <c r="K44" s="298">
        <f>J44*100/'Pri Sec_outstanding_6'!F44</f>
        <v>93.642857142857153</v>
      </c>
      <c r="L44" s="124">
        <v>8827</v>
      </c>
      <c r="M44" s="124">
        <v>9684.39</v>
      </c>
      <c r="N44" s="298">
        <f>M44*100/'Pri Sec_outstanding_6'!H44</f>
        <v>53.333953812144706</v>
      </c>
      <c r="O44" s="179">
        <v>40787</v>
      </c>
      <c r="P44" s="179">
        <v>665558.28999999992</v>
      </c>
      <c r="Q44" s="180">
        <f>P44*100/'Pri Sec_outstanding_6'!P44</f>
        <v>13.277951799639528</v>
      </c>
    </row>
    <row r="45" spans="1:17" s="145" customFormat="1" ht="15" customHeight="1" x14ac:dyDescent="0.2">
      <c r="A45" s="141"/>
      <c r="B45" s="127" t="s">
        <v>46</v>
      </c>
      <c r="C45" s="123">
        <f t="shared" ref="C45:M45" si="1">C44</f>
        <v>715859</v>
      </c>
      <c r="D45" s="123">
        <f t="shared" si="1"/>
        <v>613730.43999999994</v>
      </c>
      <c r="E45" s="182">
        <f>D45*100/OutstandingAgri_4!L45</f>
        <v>12.998773706907713</v>
      </c>
      <c r="F45" s="123">
        <f t="shared" si="1"/>
        <v>0</v>
      </c>
      <c r="G45" s="123">
        <f t="shared" si="1"/>
        <v>0</v>
      </c>
      <c r="H45" s="182">
        <f>G45*100/MSMEoutstanding_5!N45</f>
        <v>0</v>
      </c>
      <c r="I45" s="123">
        <f t="shared" si="1"/>
        <v>49</v>
      </c>
      <c r="J45" s="123">
        <f t="shared" si="1"/>
        <v>104.88000000000001</v>
      </c>
      <c r="K45" s="299">
        <f>J45*100/'Pri Sec_outstanding_6'!F45</f>
        <v>93.642857142857153</v>
      </c>
      <c r="L45" s="123">
        <f t="shared" si="1"/>
        <v>8827</v>
      </c>
      <c r="M45" s="123">
        <f t="shared" si="1"/>
        <v>9684.39</v>
      </c>
      <c r="N45" s="299">
        <f>M45*100/'Pri Sec_outstanding_6'!H45</f>
        <v>53.333953812144706</v>
      </c>
      <c r="O45" s="123">
        <f>O44</f>
        <v>40787</v>
      </c>
      <c r="P45" s="123">
        <f>P44</f>
        <v>665558.28999999992</v>
      </c>
      <c r="Q45" s="343">
        <f>P45*100/'Pri Sec_outstanding_6'!P45</f>
        <v>13.277951799639528</v>
      </c>
    </row>
    <row r="46" spans="1:17" ht="15" customHeight="1" x14ac:dyDescent="0.2">
      <c r="A46" s="149">
        <v>36</v>
      </c>
      <c r="B46" s="120" t="s">
        <v>47</v>
      </c>
      <c r="C46" s="124">
        <v>9254</v>
      </c>
      <c r="D46" s="124">
        <v>7420.8400000000011</v>
      </c>
      <c r="E46" s="181">
        <f>D46*100/OutstandingAgri_4!L46</f>
        <v>3.1604200071974464</v>
      </c>
      <c r="F46" s="124">
        <v>5091</v>
      </c>
      <c r="G46" s="124">
        <v>29340.549999999988</v>
      </c>
      <c r="H46" s="181">
        <f>G46*100/MSMEoutstanding_5!N46</f>
        <v>3.5468688903336667</v>
      </c>
      <c r="I46" s="124">
        <v>0</v>
      </c>
      <c r="J46" s="124">
        <v>0</v>
      </c>
      <c r="K46" s="298">
        <v>0</v>
      </c>
      <c r="L46" s="124">
        <v>222</v>
      </c>
      <c r="M46" s="124">
        <v>1914.3999999999999</v>
      </c>
      <c r="N46" s="298">
        <f>M46*100/'Pri Sec_outstanding_6'!H46</f>
        <v>2.0061736157569725</v>
      </c>
      <c r="O46" s="179">
        <v>16717</v>
      </c>
      <c r="P46" s="179">
        <v>37198.990000000013</v>
      </c>
      <c r="Q46" s="180">
        <f>P46*100/'Pri Sec_outstanding_6'!P46</f>
        <v>3.1950566047559841</v>
      </c>
    </row>
    <row r="47" spans="1:17" ht="15" customHeight="1" x14ac:dyDescent="0.2">
      <c r="A47" s="177">
        <v>37</v>
      </c>
      <c r="B47" s="178" t="s">
        <v>48</v>
      </c>
      <c r="C47" s="124">
        <v>444</v>
      </c>
      <c r="D47" s="124">
        <v>2147.8899999999994</v>
      </c>
      <c r="E47" s="181">
        <f>D47*100/OutstandingAgri_4!L47</f>
        <v>4.7272357525856421</v>
      </c>
      <c r="F47" s="124">
        <v>20</v>
      </c>
      <c r="G47" s="124">
        <v>111.68</v>
      </c>
      <c r="H47" s="181">
        <f>G47*100/MSMEoutstanding_5!N47</f>
        <v>4.5663631419914861</v>
      </c>
      <c r="I47" s="124">
        <v>0</v>
      </c>
      <c r="J47" s="124">
        <v>0</v>
      </c>
      <c r="K47" s="298">
        <v>0</v>
      </c>
      <c r="L47" s="124">
        <v>22</v>
      </c>
      <c r="M47" s="124">
        <v>154.49000000000004</v>
      </c>
      <c r="N47" s="298">
        <f>M47*100/'Pri Sec_outstanding_6'!H47</f>
        <v>6.8138614822100383</v>
      </c>
      <c r="O47" s="179">
        <v>466</v>
      </c>
      <c r="P47" s="179">
        <v>2102.0699999999997</v>
      </c>
      <c r="Q47" s="180">
        <f>P47*100/'Pri Sec_outstanding_6'!P47</f>
        <v>3.64172761131067</v>
      </c>
    </row>
    <row r="48" spans="1:17" ht="15" customHeight="1" x14ac:dyDescent="0.2">
      <c r="A48" s="149">
        <v>38</v>
      </c>
      <c r="B48" s="120" t="s">
        <v>49</v>
      </c>
      <c r="C48" s="124">
        <v>19854</v>
      </c>
      <c r="D48" s="124">
        <v>4363.2899999999991</v>
      </c>
      <c r="E48" s="181">
        <f>D48*100/OutstandingAgri_4!L48</f>
        <v>8.28304764761325</v>
      </c>
      <c r="F48" s="124">
        <v>4838</v>
      </c>
      <c r="G48" s="124">
        <v>1249.0899999999999</v>
      </c>
      <c r="H48" s="181">
        <v>0</v>
      </c>
      <c r="I48" s="124">
        <v>31</v>
      </c>
      <c r="J48" s="124">
        <v>5.89</v>
      </c>
      <c r="K48" s="298">
        <f>J48*100/'Pri Sec_outstanding_6'!F48</f>
        <v>98.991596638655466</v>
      </c>
      <c r="L48" s="124">
        <v>4</v>
      </c>
      <c r="M48" s="124">
        <v>55.33</v>
      </c>
      <c r="N48" s="298">
        <f>M48*100/'Pri Sec_outstanding_6'!H48</f>
        <v>1.0654624931398697</v>
      </c>
      <c r="O48" s="179">
        <v>40085</v>
      </c>
      <c r="P48" s="179">
        <v>10114.06</v>
      </c>
      <c r="Q48" s="180">
        <f>P48*100/'Pri Sec_outstanding_6'!P48</f>
        <v>10.024283519230128</v>
      </c>
    </row>
    <row r="49" spans="1:17" ht="15" customHeight="1" x14ac:dyDescent="0.2">
      <c r="A49" s="177">
        <v>39</v>
      </c>
      <c r="B49" s="120" t="s">
        <v>51</v>
      </c>
      <c r="C49" s="124">
        <v>30681</v>
      </c>
      <c r="D49" s="124">
        <v>6290.1899999999987</v>
      </c>
      <c r="E49" s="181">
        <f>D49*100/OutstandingAgri_4!L49</f>
        <v>8.3752460237423705</v>
      </c>
      <c r="F49" s="124">
        <v>2217</v>
      </c>
      <c r="G49" s="124">
        <v>1808.2399999999998</v>
      </c>
      <c r="H49" s="181">
        <f>G49*100/MSMEoutstanding_5!N49</f>
        <v>3.1629336584005752</v>
      </c>
      <c r="I49" s="124">
        <v>0</v>
      </c>
      <c r="J49" s="124">
        <v>0</v>
      </c>
      <c r="K49" s="298" t="s">
        <v>1036</v>
      </c>
      <c r="L49" s="124">
        <v>326</v>
      </c>
      <c r="M49" s="124">
        <v>791.92999999999984</v>
      </c>
      <c r="N49" s="298">
        <f>M49*100/'Pri Sec_outstanding_6'!H49</f>
        <v>1.3007452516548597</v>
      </c>
      <c r="O49" s="179">
        <v>31912</v>
      </c>
      <c r="P49" s="179">
        <v>8337.2499999999982</v>
      </c>
      <c r="Q49" s="180">
        <f>P49*100/'Pri Sec_outstanding_6'!P49</f>
        <v>3.8952697695949494</v>
      </c>
    </row>
    <row r="50" spans="1:17" ht="15" customHeight="1" x14ac:dyDescent="0.2">
      <c r="A50" s="149">
        <v>40</v>
      </c>
      <c r="B50" s="160" t="s">
        <v>1007</v>
      </c>
      <c r="C50" s="124">
        <v>8279</v>
      </c>
      <c r="D50" s="124">
        <v>928.36999999999989</v>
      </c>
      <c r="E50" s="181">
        <f>D50*100/OutstandingAgri_4!L50</f>
        <v>5.4232319745022748</v>
      </c>
      <c r="F50" s="124">
        <v>45</v>
      </c>
      <c r="G50" s="124">
        <v>228.20000000000002</v>
      </c>
      <c r="H50" s="181">
        <f>G50*100/MSMEoutstanding_5!N50</f>
        <v>1.2449325734261996</v>
      </c>
      <c r="I50" s="124">
        <v>0</v>
      </c>
      <c r="J50" s="124">
        <v>0</v>
      </c>
      <c r="K50" s="298">
        <f>J50*100/'Pri Sec_outstanding_6'!F50</f>
        <v>0</v>
      </c>
      <c r="L50" s="124">
        <v>2</v>
      </c>
      <c r="M50" s="124">
        <v>12.690000000000001</v>
      </c>
      <c r="N50" s="298">
        <f>M50*100/'Pri Sec_outstanding_6'!H50</f>
        <v>0.82967747840811779</v>
      </c>
      <c r="O50" s="179">
        <v>9003</v>
      </c>
      <c r="P50" s="179">
        <v>1397.8399999999997</v>
      </c>
      <c r="Q50" s="180">
        <f>P50*100/'Pri Sec_outstanding_6'!P50</f>
        <v>3.6765883667109147</v>
      </c>
    </row>
    <row r="51" spans="1:17" ht="15" customHeight="1" x14ac:dyDescent="0.2">
      <c r="A51" s="177">
        <v>41</v>
      </c>
      <c r="B51" s="120" t="s">
        <v>52</v>
      </c>
      <c r="C51" s="124">
        <v>11684</v>
      </c>
      <c r="D51" s="124">
        <v>3173.0200000000004</v>
      </c>
      <c r="E51" s="181">
        <f>D51*100/OutstandingAgri_4!L51</f>
        <v>11.862643935995216</v>
      </c>
      <c r="F51" s="124">
        <v>3156</v>
      </c>
      <c r="G51" s="124">
        <v>1272.33</v>
      </c>
      <c r="H51" s="181">
        <f>G51*100/MSMEoutstanding_5!N51</f>
        <v>6.1653244896149459</v>
      </c>
      <c r="I51" s="124">
        <v>0</v>
      </c>
      <c r="J51" s="124">
        <v>0</v>
      </c>
      <c r="K51" s="298">
        <v>0</v>
      </c>
      <c r="L51" s="124">
        <v>0</v>
      </c>
      <c r="M51" s="124">
        <v>0</v>
      </c>
      <c r="N51" s="298">
        <f>M51*100/'Pri Sec_outstanding_6'!H51</f>
        <v>0</v>
      </c>
      <c r="O51" s="179">
        <v>23101</v>
      </c>
      <c r="P51" s="179">
        <v>7085.7500000000009</v>
      </c>
      <c r="Q51" s="180">
        <f>P51*100/'Pri Sec_outstanding_6'!P51</f>
        <v>13.880944078547838</v>
      </c>
    </row>
    <row r="52" spans="1:17" ht="15" customHeight="1" x14ac:dyDescent="0.2">
      <c r="A52" s="149">
        <v>42</v>
      </c>
      <c r="B52" s="120" t="s">
        <v>53</v>
      </c>
      <c r="C52" s="124">
        <v>1559</v>
      </c>
      <c r="D52" s="124">
        <v>226.5</v>
      </c>
      <c r="E52" s="181">
        <f>D52*100/OutstandingAgri_4!L52</f>
        <v>1.9700071842204598</v>
      </c>
      <c r="F52" s="124">
        <v>450</v>
      </c>
      <c r="G52" s="124">
        <v>66.209999999999994</v>
      </c>
      <c r="H52" s="181">
        <f>G52*100/MSMEoutstanding_5!N52</f>
        <v>0.65814978499048693</v>
      </c>
      <c r="I52" s="124">
        <v>0</v>
      </c>
      <c r="J52" s="124">
        <v>0</v>
      </c>
      <c r="K52" s="298">
        <v>0</v>
      </c>
      <c r="L52" s="124">
        <v>320</v>
      </c>
      <c r="M52" s="124">
        <v>137.69999999999999</v>
      </c>
      <c r="N52" s="298">
        <f>M52*100/'Pri Sec_outstanding_6'!H52</f>
        <v>0.63436400977021923</v>
      </c>
      <c r="O52" s="179">
        <v>2413</v>
      </c>
      <c r="P52" s="179">
        <v>342.33</v>
      </c>
      <c r="Q52" s="180">
        <f>P52*100/'Pri Sec_outstanding_6'!P52</f>
        <v>0.70821597142558645</v>
      </c>
    </row>
    <row r="53" spans="1:17" ht="15" customHeight="1" x14ac:dyDescent="0.2">
      <c r="A53" s="177">
        <v>43</v>
      </c>
      <c r="B53" s="120" t="s">
        <v>54</v>
      </c>
      <c r="C53" s="124">
        <v>7934</v>
      </c>
      <c r="D53" s="124">
        <v>2038.01</v>
      </c>
      <c r="E53" s="181">
        <f>D53*100/OutstandingAgri_4!L53</f>
        <v>18.285365140261881</v>
      </c>
      <c r="F53" s="124">
        <v>131</v>
      </c>
      <c r="G53" s="124">
        <v>497.27000000000004</v>
      </c>
      <c r="H53" s="181">
        <v>0</v>
      </c>
      <c r="I53" s="124">
        <v>0</v>
      </c>
      <c r="J53" s="124">
        <v>0</v>
      </c>
      <c r="K53" s="298">
        <v>0</v>
      </c>
      <c r="L53" s="124">
        <v>3</v>
      </c>
      <c r="M53" s="124">
        <v>34.79</v>
      </c>
      <c r="N53" s="298">
        <f>M53*100/'Pri Sec_outstanding_6'!H53</f>
        <v>7.6933283209128502</v>
      </c>
      <c r="O53" s="179">
        <v>20112</v>
      </c>
      <c r="P53" s="179">
        <v>5772.1499999999987</v>
      </c>
      <c r="Q53" s="180">
        <f>P53*100/'Pri Sec_outstanding_6'!P53</f>
        <v>18.063788677941528</v>
      </c>
    </row>
    <row r="54" spans="1:17" s="145" customFormat="1" ht="15" customHeight="1" x14ac:dyDescent="0.2">
      <c r="A54" s="141"/>
      <c r="B54" s="127" t="s">
        <v>55</v>
      </c>
      <c r="C54" s="123">
        <f>SUM(C46:C53)</f>
        <v>89689</v>
      </c>
      <c r="D54" s="123">
        <f>SUM(D46:D53)</f>
        <v>26588.109999999997</v>
      </c>
      <c r="E54" s="181">
        <f>D54*100/OutstandingAgri_4!L54</f>
        <v>5.6030022931795687</v>
      </c>
      <c r="F54" s="123">
        <f>SUM(F46:F53)</f>
        <v>15948</v>
      </c>
      <c r="G54" s="123">
        <f>SUM(G46:G53)</f>
        <v>34573.569999999985</v>
      </c>
      <c r="H54" s="182">
        <f>G54*100/MSMEoutstanding_5!N54</f>
        <v>3.6065713143306701</v>
      </c>
      <c r="I54" s="123">
        <f>SUM(I46:I53)</f>
        <v>31</v>
      </c>
      <c r="J54" s="123">
        <f>SUM(J46:J53)</f>
        <v>5.89</v>
      </c>
      <c r="K54" s="299">
        <f>J54*100/'Pri Sec_outstanding_6'!F54</f>
        <v>29.420579420579422</v>
      </c>
      <c r="L54" s="123">
        <f>SUM(L46:L53)</f>
        <v>899</v>
      </c>
      <c r="M54" s="123">
        <f>SUM(M46:M53)</f>
        <v>3101.3299999999995</v>
      </c>
      <c r="N54" s="299">
        <f>M54*100/'Pri Sec_outstanding_6'!H54</f>
        <v>1.6528782469992205</v>
      </c>
      <c r="O54" s="123">
        <f>SUM(O46:O53)</f>
        <v>143809</v>
      </c>
      <c r="P54" s="123">
        <f>SUM(P46:P53)</f>
        <v>72350.44</v>
      </c>
      <c r="Q54" s="180">
        <f>P54*100/'Pri Sec_outstanding_6'!P54</f>
        <v>4.2402505862088811</v>
      </c>
    </row>
    <row r="55" spans="1:17" s="145" customFormat="1" ht="15" customHeight="1" x14ac:dyDescent="0.2">
      <c r="A55" s="175"/>
      <c r="B55" s="175" t="s">
        <v>5</v>
      </c>
      <c r="C55" s="123">
        <f>C54+C45+C43+C41</f>
        <v>1757934</v>
      </c>
      <c r="D55" s="123">
        <f>D54+D45+D43+D41</f>
        <v>2242985</v>
      </c>
      <c r="E55" s="374">
        <f>D55*100/OutstandingAgri_4!L55</f>
        <v>11.592794537663615</v>
      </c>
      <c r="F55" s="123">
        <f>F54+F45+F43+F41</f>
        <v>381767</v>
      </c>
      <c r="G55" s="123">
        <f>G54+G45+G43+G41</f>
        <v>634232.49</v>
      </c>
      <c r="H55" s="341">
        <f>G55*100/MSMEoutstanding_5!N55</f>
        <v>4.6161231907745268</v>
      </c>
      <c r="I55" s="123">
        <f>I54+I45+I43+I41</f>
        <v>6418</v>
      </c>
      <c r="J55" s="123">
        <f>J54+J45+J43+J41</f>
        <v>18887.579999999998</v>
      </c>
      <c r="K55" s="299">
        <f>J55*100/'Pri Sec_outstanding_6'!F55</f>
        <v>6.813984723101937</v>
      </c>
      <c r="L55" s="123">
        <f>L54+L45+L43+L41</f>
        <v>310983</v>
      </c>
      <c r="M55" s="123">
        <f>M54+M45+M43+M41</f>
        <v>199838.84999999998</v>
      </c>
      <c r="N55" s="299">
        <f>M55*100/'Pri Sec_outstanding_6'!H55</f>
        <v>4.795928009058481</v>
      </c>
      <c r="O55" s="123">
        <f>O54+O45+O43+O41</f>
        <v>2045931</v>
      </c>
      <c r="P55" s="123">
        <f>P54+P45+P43+P41</f>
        <v>3114052.76</v>
      </c>
      <c r="Q55" s="343">
        <f>P55*100/'Pri Sec_outstanding_6'!P55</f>
        <v>8.1446391661291742</v>
      </c>
    </row>
    <row r="56" spans="1:17" ht="12.75" customHeight="1" x14ac:dyDescent="0.2">
      <c r="A56" s="172"/>
      <c r="B56" s="172"/>
      <c r="C56" s="172"/>
      <c r="D56" s="172"/>
      <c r="E56" s="184"/>
      <c r="F56" s="184"/>
      <c r="G56" s="184"/>
      <c r="H56" s="172" t="s">
        <v>1041</v>
      </c>
      <c r="I56" s="184"/>
      <c r="J56" s="184"/>
      <c r="K56" s="184"/>
      <c r="L56" s="172"/>
      <c r="M56" s="172"/>
      <c r="N56" s="300"/>
      <c r="O56" s="172"/>
      <c r="P56" s="172"/>
      <c r="Q56" s="170"/>
    </row>
    <row r="57" spans="1:17" ht="12.75" customHeight="1" x14ac:dyDescent="0.2">
      <c r="A57" s="171"/>
      <c r="B57" s="171"/>
      <c r="C57" s="171"/>
      <c r="D57" s="173"/>
      <c r="E57" s="173"/>
      <c r="F57" s="173"/>
      <c r="G57" s="173"/>
      <c r="H57" s="173"/>
      <c r="I57" s="173"/>
      <c r="J57" s="173"/>
      <c r="K57" s="173"/>
      <c r="L57" s="171"/>
      <c r="M57" s="173"/>
      <c r="N57" s="170"/>
      <c r="O57" s="171"/>
      <c r="P57" s="173"/>
      <c r="Q57" s="170"/>
    </row>
    <row r="58" spans="1:17" ht="12.75" customHeight="1" x14ac:dyDescent="0.2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</row>
    <row r="59" spans="1:17" ht="12.75" customHeight="1" x14ac:dyDescent="0.2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0"/>
      <c r="O59" s="171"/>
      <c r="P59" s="171"/>
      <c r="Q59" s="170"/>
    </row>
    <row r="60" spans="1:17" ht="12.75" customHeight="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0"/>
      <c r="O60" s="171"/>
      <c r="P60" s="171"/>
      <c r="Q60" s="170"/>
    </row>
    <row r="61" spans="1:17" ht="12.75" customHeight="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0"/>
      <c r="O61" s="171"/>
      <c r="P61" s="171"/>
      <c r="Q61" s="170"/>
    </row>
    <row r="62" spans="1:17" ht="12.75" customHeight="1" x14ac:dyDescent="0.2">
      <c r="A62" s="171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0"/>
      <c r="O62" s="171"/>
      <c r="P62" s="171"/>
      <c r="Q62" s="170"/>
    </row>
    <row r="63" spans="1:17" ht="12.75" customHeight="1" x14ac:dyDescent="0.2">
      <c r="A63" s="171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0"/>
      <c r="O63" s="171"/>
      <c r="P63" s="171"/>
      <c r="Q63" s="170"/>
    </row>
    <row r="64" spans="1:17" ht="12.75" customHeight="1" x14ac:dyDescent="0.2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0"/>
      <c r="O64" s="171"/>
      <c r="P64" s="171"/>
      <c r="Q64" s="170"/>
    </row>
    <row r="65" spans="1:17" ht="12.75" customHeight="1" x14ac:dyDescent="0.2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0"/>
      <c r="O65" s="171"/>
      <c r="P65" s="171"/>
      <c r="Q65" s="170"/>
    </row>
    <row r="66" spans="1:17" ht="12.75" customHeight="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0"/>
      <c r="O66" s="171"/>
      <c r="P66" s="171"/>
      <c r="Q66" s="170"/>
    </row>
    <row r="67" spans="1:17" ht="12.75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0"/>
      <c r="O67" s="171"/>
      <c r="P67" s="171"/>
      <c r="Q67" s="170"/>
    </row>
    <row r="68" spans="1:17" ht="12.75" customHeight="1" x14ac:dyDescent="0.2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0"/>
      <c r="O68" s="171"/>
      <c r="P68" s="171"/>
      <c r="Q68" s="170"/>
    </row>
    <row r="69" spans="1:17" ht="12.75" customHeight="1" x14ac:dyDescent="0.2">
      <c r="A69" s="171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0"/>
      <c r="O69" s="171"/>
      <c r="P69" s="171"/>
      <c r="Q69" s="170"/>
    </row>
    <row r="70" spans="1:17" ht="12.75" customHeight="1" x14ac:dyDescent="0.2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0"/>
      <c r="O70" s="171"/>
      <c r="P70" s="171"/>
      <c r="Q70" s="170"/>
    </row>
    <row r="71" spans="1:17" ht="12.75" customHeight="1" x14ac:dyDescent="0.2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0"/>
      <c r="O71" s="171"/>
      <c r="P71" s="171"/>
      <c r="Q71" s="170"/>
    </row>
    <row r="72" spans="1:17" ht="12.75" customHeight="1" x14ac:dyDescent="0.2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0"/>
      <c r="O72" s="171"/>
      <c r="P72" s="171"/>
      <c r="Q72" s="170"/>
    </row>
    <row r="73" spans="1:17" ht="12.75" customHeight="1" x14ac:dyDescent="0.2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0"/>
      <c r="O73" s="171"/>
      <c r="P73" s="171"/>
      <c r="Q73" s="170"/>
    </row>
    <row r="74" spans="1:17" ht="12.75" customHeight="1" x14ac:dyDescent="0.2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0"/>
      <c r="O74" s="171"/>
      <c r="P74" s="171"/>
      <c r="Q74" s="170"/>
    </row>
    <row r="75" spans="1:17" ht="12.75" customHeight="1" x14ac:dyDescent="0.2">
      <c r="A75" s="171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0"/>
      <c r="O75" s="171"/>
      <c r="P75" s="171"/>
      <c r="Q75" s="170"/>
    </row>
    <row r="76" spans="1:17" ht="12.75" customHeight="1" x14ac:dyDescent="0.2">
      <c r="A76" s="171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0"/>
      <c r="O76" s="171"/>
      <c r="P76" s="171"/>
      <c r="Q76" s="170"/>
    </row>
    <row r="77" spans="1:17" ht="12.75" customHeight="1" x14ac:dyDescent="0.2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0"/>
      <c r="O77" s="171"/>
      <c r="P77" s="171"/>
      <c r="Q77" s="170"/>
    </row>
    <row r="78" spans="1:17" ht="12.75" customHeight="1" x14ac:dyDescent="0.2">
      <c r="A78" s="171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0"/>
      <c r="O78" s="171"/>
      <c r="P78" s="171"/>
      <c r="Q78" s="170"/>
    </row>
    <row r="79" spans="1:17" ht="12.75" customHeight="1" x14ac:dyDescent="0.2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0"/>
      <c r="O79" s="171"/>
      <c r="P79" s="171"/>
      <c r="Q79" s="170"/>
    </row>
    <row r="80" spans="1:17" ht="12.75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0"/>
      <c r="O80" s="171"/>
      <c r="P80" s="171"/>
      <c r="Q80" s="170"/>
    </row>
    <row r="81" spans="1:17" ht="12.75" customHeight="1" x14ac:dyDescent="0.2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0"/>
      <c r="O81" s="171"/>
      <c r="P81" s="171"/>
      <c r="Q81" s="170"/>
    </row>
    <row r="82" spans="1:17" ht="12.75" customHeight="1" x14ac:dyDescent="0.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0"/>
      <c r="O82" s="171"/>
      <c r="P82" s="171"/>
      <c r="Q82" s="170"/>
    </row>
    <row r="83" spans="1:17" ht="12.75" customHeight="1" x14ac:dyDescent="0.2">
      <c r="A83" s="171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0"/>
      <c r="O83" s="171"/>
      <c r="P83" s="171"/>
      <c r="Q83" s="170"/>
    </row>
    <row r="84" spans="1:17" ht="12.75" customHeight="1" x14ac:dyDescent="0.2">
      <c r="A84" s="171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0"/>
      <c r="O84" s="171"/>
      <c r="P84" s="171"/>
      <c r="Q84" s="170"/>
    </row>
    <row r="85" spans="1:17" ht="12.75" customHeight="1" x14ac:dyDescent="0.2">
      <c r="A85" s="171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0"/>
      <c r="O85" s="171"/>
      <c r="P85" s="171"/>
      <c r="Q85" s="170"/>
    </row>
    <row r="86" spans="1:17" ht="12.75" customHeight="1" x14ac:dyDescent="0.2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0"/>
      <c r="O86" s="171"/>
      <c r="P86" s="171"/>
      <c r="Q86" s="170"/>
    </row>
    <row r="87" spans="1:17" ht="12.75" customHeight="1" x14ac:dyDescent="0.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0"/>
      <c r="O87" s="171"/>
      <c r="P87" s="171"/>
      <c r="Q87" s="170"/>
    </row>
    <row r="88" spans="1:17" ht="12.75" customHeight="1" x14ac:dyDescent="0.2">
      <c r="A88" s="171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0"/>
      <c r="O88" s="171"/>
      <c r="P88" s="171"/>
      <c r="Q88" s="170"/>
    </row>
    <row r="89" spans="1:17" ht="12.75" customHeight="1" x14ac:dyDescent="0.2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0"/>
      <c r="O89" s="171"/>
      <c r="P89" s="171"/>
      <c r="Q89" s="170"/>
    </row>
    <row r="90" spans="1:17" ht="12.75" customHeight="1" x14ac:dyDescent="0.2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0"/>
      <c r="O90" s="171"/>
      <c r="P90" s="171"/>
      <c r="Q90" s="170"/>
    </row>
    <row r="91" spans="1:17" ht="12.75" customHeight="1" x14ac:dyDescent="0.2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0"/>
      <c r="O91" s="171"/>
      <c r="P91" s="171"/>
      <c r="Q91" s="170"/>
    </row>
    <row r="92" spans="1:17" ht="12.75" customHeight="1" x14ac:dyDescent="0.2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0"/>
      <c r="O92" s="171"/>
      <c r="P92" s="171"/>
      <c r="Q92" s="170"/>
    </row>
    <row r="93" spans="1:17" ht="12.75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0"/>
      <c r="O93" s="171"/>
      <c r="P93" s="171"/>
      <c r="Q93" s="170"/>
    </row>
    <row r="94" spans="1:17" ht="12.75" customHeight="1" x14ac:dyDescent="0.2">
      <c r="A94" s="171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0"/>
      <c r="O94" s="171"/>
      <c r="P94" s="171"/>
      <c r="Q94" s="170"/>
    </row>
    <row r="95" spans="1:17" ht="12.75" customHeight="1" x14ac:dyDescent="0.2">
      <c r="A95" s="171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0"/>
      <c r="O95" s="171"/>
      <c r="P95" s="171"/>
      <c r="Q95" s="170"/>
    </row>
    <row r="96" spans="1:17" ht="12.75" customHeight="1" x14ac:dyDescent="0.2">
      <c r="A96" s="171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0"/>
      <c r="O96" s="171"/>
      <c r="P96" s="171"/>
      <c r="Q96" s="170"/>
    </row>
    <row r="97" spans="1:17" ht="12.75" customHeight="1" x14ac:dyDescent="0.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0"/>
      <c r="O97" s="171"/>
      <c r="P97" s="171"/>
      <c r="Q97" s="170"/>
    </row>
    <row r="98" spans="1:17" ht="12.75" customHeight="1" x14ac:dyDescent="0.2">
      <c r="A98" s="171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0"/>
      <c r="O98" s="171"/>
      <c r="P98" s="171"/>
      <c r="Q98" s="170"/>
    </row>
  </sheetData>
  <mergeCells count="9">
    <mergeCell ref="A4:A5"/>
    <mergeCell ref="B4:B5"/>
    <mergeCell ref="A1:P1"/>
    <mergeCell ref="A2:P2"/>
    <mergeCell ref="C4:E4"/>
    <mergeCell ref="F4:H4"/>
    <mergeCell ref="L4:N4"/>
    <mergeCell ref="I4:K4"/>
    <mergeCell ref="O4:Q4"/>
  </mergeCells>
  <pageMargins left="1.1811023622047245" right="0" top="0.74803149606299213" bottom="0.23622047244094491" header="0" footer="0"/>
  <pageSetup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M98"/>
  <sheetViews>
    <sheetView zoomScaleNormal="10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K58" sqref="K58"/>
    </sheetView>
  </sheetViews>
  <sheetFormatPr defaultColWidth="14.28515625" defaultRowHeight="15" customHeight="1" x14ac:dyDescent="0.2"/>
  <cols>
    <col min="1" max="1" width="4.5703125" style="103" customWidth="1"/>
    <col min="2" max="2" width="27.42578125" style="103" customWidth="1"/>
    <col min="3" max="3" width="9.85546875" style="103" customWidth="1"/>
    <col min="4" max="4" width="10.140625" style="103" customWidth="1"/>
    <col min="5" max="8" width="9" style="103" customWidth="1"/>
    <col min="9" max="9" width="8.85546875" style="103" customWidth="1"/>
    <col min="10" max="10" width="9" style="103" customWidth="1"/>
    <col min="11" max="11" width="8.140625" style="103" customWidth="1"/>
    <col min="12" max="16384" width="14.28515625" style="103"/>
  </cols>
  <sheetData>
    <row r="1" spans="1:11" ht="15.75" customHeight="1" x14ac:dyDescent="0.2">
      <c r="A1" s="512" t="s">
        <v>1073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 ht="12.75" customHeight="1" x14ac:dyDescent="0.2">
      <c r="A2" s="516" t="s">
        <v>155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</row>
    <row r="3" spans="1:11" ht="12.75" customHeight="1" x14ac:dyDescent="0.2">
      <c r="A3" s="191"/>
      <c r="B3" s="192" t="s">
        <v>60</v>
      </c>
      <c r="C3" s="192"/>
      <c r="D3" s="192"/>
      <c r="E3" s="190"/>
      <c r="F3" s="190"/>
      <c r="G3" s="518" t="s">
        <v>156</v>
      </c>
      <c r="H3" s="519"/>
      <c r="I3" s="190"/>
      <c r="J3" s="190"/>
      <c r="K3" s="190"/>
    </row>
    <row r="4" spans="1:11" ht="24.75" customHeight="1" x14ac:dyDescent="0.2">
      <c r="A4" s="465" t="s">
        <v>67</v>
      </c>
      <c r="B4" s="465" t="s">
        <v>1</v>
      </c>
      <c r="C4" s="447" t="s">
        <v>133</v>
      </c>
      <c r="D4" s="517"/>
      <c r="E4" s="447" t="s">
        <v>134</v>
      </c>
      <c r="F4" s="517"/>
      <c r="G4" s="447" t="s">
        <v>138</v>
      </c>
      <c r="H4" s="517"/>
      <c r="I4" s="447" t="s">
        <v>157</v>
      </c>
      <c r="J4" s="517"/>
      <c r="K4" s="119" t="s">
        <v>151</v>
      </c>
    </row>
    <row r="5" spans="1:11" ht="15" customHeight="1" x14ac:dyDescent="0.2">
      <c r="A5" s="520"/>
      <c r="B5" s="520"/>
      <c r="C5" s="119" t="s">
        <v>82</v>
      </c>
      <c r="D5" s="119" t="s">
        <v>83</v>
      </c>
      <c r="E5" s="119" t="s">
        <v>82</v>
      </c>
      <c r="F5" s="119" t="s">
        <v>83</v>
      </c>
      <c r="G5" s="119" t="s">
        <v>82</v>
      </c>
      <c r="H5" s="119" t="s">
        <v>83</v>
      </c>
      <c r="I5" s="119" t="s">
        <v>82</v>
      </c>
      <c r="J5" s="119" t="s">
        <v>83</v>
      </c>
      <c r="K5" s="119" t="s">
        <v>83</v>
      </c>
    </row>
    <row r="6" spans="1:11" ht="12.75" customHeight="1" x14ac:dyDescent="0.2">
      <c r="A6" s="149">
        <v>1</v>
      </c>
      <c r="B6" s="120" t="s">
        <v>6</v>
      </c>
      <c r="C6" s="120">
        <v>1</v>
      </c>
      <c r="D6" s="120">
        <v>3.18</v>
      </c>
      <c r="E6" s="120">
        <v>188</v>
      </c>
      <c r="F6" s="120">
        <v>2219.1</v>
      </c>
      <c r="G6" s="120">
        <v>3923</v>
      </c>
      <c r="H6" s="120">
        <v>44892.629999999976</v>
      </c>
      <c r="I6" s="120">
        <v>11379</v>
      </c>
      <c r="J6" s="120">
        <v>59393.22</v>
      </c>
      <c r="K6" s="188">
        <f>J6*100/NPS_OS_8!N6</f>
        <v>5.7204818216478603</v>
      </c>
    </row>
    <row r="7" spans="1:11" ht="12.75" customHeight="1" x14ac:dyDescent="0.2">
      <c r="A7" s="149">
        <v>2</v>
      </c>
      <c r="B7" s="120" t="s">
        <v>7</v>
      </c>
      <c r="C7" s="120">
        <v>4</v>
      </c>
      <c r="D7" s="120">
        <v>5.1800000000000006</v>
      </c>
      <c r="E7" s="120">
        <v>51</v>
      </c>
      <c r="F7" s="120">
        <v>142.52000000000001</v>
      </c>
      <c r="G7" s="120">
        <v>18529</v>
      </c>
      <c r="H7" s="120">
        <v>35953.380000000026</v>
      </c>
      <c r="I7" s="120">
        <v>20303</v>
      </c>
      <c r="J7" s="120">
        <v>37736.259999999987</v>
      </c>
      <c r="K7" s="188">
        <f>J7*100/NPS_OS_8!N7</f>
        <v>2.5598311814635033</v>
      </c>
    </row>
    <row r="8" spans="1:11" ht="12.75" customHeight="1" x14ac:dyDescent="0.2">
      <c r="A8" s="149">
        <v>3</v>
      </c>
      <c r="B8" s="120" t="s">
        <v>8</v>
      </c>
      <c r="C8" s="120">
        <v>0</v>
      </c>
      <c r="D8" s="120">
        <v>0</v>
      </c>
      <c r="E8" s="120">
        <v>7</v>
      </c>
      <c r="F8" s="120">
        <v>185.12000000000003</v>
      </c>
      <c r="G8" s="120">
        <v>24</v>
      </c>
      <c r="H8" s="120">
        <v>8.6199999999999992</v>
      </c>
      <c r="I8" s="120">
        <v>87</v>
      </c>
      <c r="J8" s="120">
        <v>388.87000000000006</v>
      </c>
      <c r="K8" s="188">
        <f>J8*100/NPS_OS_8!N8</f>
        <v>0.11452723843954335</v>
      </c>
    </row>
    <row r="9" spans="1:11" ht="12.75" customHeight="1" x14ac:dyDescent="0.2">
      <c r="A9" s="149">
        <v>4</v>
      </c>
      <c r="B9" s="120" t="s">
        <v>9</v>
      </c>
      <c r="C9" s="120">
        <v>1</v>
      </c>
      <c r="D9" s="120">
        <v>0.2</v>
      </c>
      <c r="E9" s="120">
        <v>423</v>
      </c>
      <c r="F9" s="120">
        <v>2250.84</v>
      </c>
      <c r="G9" s="120">
        <v>7138</v>
      </c>
      <c r="H9" s="120">
        <v>19155.540000000005</v>
      </c>
      <c r="I9" s="120">
        <v>8566</v>
      </c>
      <c r="J9" s="120">
        <v>22678.970000000005</v>
      </c>
      <c r="K9" s="188">
        <f>J9*100/NPS_OS_8!N9</f>
        <v>1.647918477984869</v>
      </c>
    </row>
    <row r="10" spans="1:11" ht="12" customHeight="1" x14ac:dyDescent="0.2">
      <c r="A10" s="149">
        <v>5</v>
      </c>
      <c r="B10" s="120" t="s">
        <v>10</v>
      </c>
      <c r="C10" s="120">
        <v>1</v>
      </c>
      <c r="D10" s="120">
        <v>0.35</v>
      </c>
      <c r="E10" s="120">
        <v>38</v>
      </c>
      <c r="F10" s="120">
        <v>474.58999999999992</v>
      </c>
      <c r="G10" s="120">
        <v>577</v>
      </c>
      <c r="H10" s="120">
        <v>38379.889999999992</v>
      </c>
      <c r="I10" s="120">
        <v>3404</v>
      </c>
      <c r="J10" s="120">
        <v>42638.329999999958</v>
      </c>
      <c r="K10" s="188">
        <f>J10*100/NPS_OS_8!N10</f>
        <v>5.3110645029508978</v>
      </c>
    </row>
    <row r="11" spans="1:11" ht="12.75" customHeight="1" x14ac:dyDescent="0.2">
      <c r="A11" s="149">
        <v>6</v>
      </c>
      <c r="B11" s="120" t="s">
        <v>11</v>
      </c>
      <c r="C11" s="120">
        <v>0</v>
      </c>
      <c r="D11" s="120">
        <v>0</v>
      </c>
      <c r="E11" s="120">
        <v>1690</v>
      </c>
      <c r="F11" s="120">
        <v>1086.68</v>
      </c>
      <c r="G11" s="120">
        <v>1182</v>
      </c>
      <c r="H11" s="120">
        <v>919.06</v>
      </c>
      <c r="I11" s="120">
        <v>3514</v>
      </c>
      <c r="J11" s="120">
        <v>3088.74</v>
      </c>
      <c r="K11" s="188">
        <f>J11*100/NPS_OS_8!N11</f>
        <v>0.40295508746877051</v>
      </c>
    </row>
    <row r="12" spans="1:11" ht="12.75" customHeight="1" x14ac:dyDescent="0.2">
      <c r="A12" s="149">
        <v>7</v>
      </c>
      <c r="B12" s="120" t="s">
        <v>12</v>
      </c>
      <c r="C12" s="120">
        <v>5</v>
      </c>
      <c r="D12" s="120">
        <v>9.65</v>
      </c>
      <c r="E12" s="120">
        <v>266</v>
      </c>
      <c r="F12" s="120">
        <v>325.5</v>
      </c>
      <c r="G12" s="120">
        <v>2177</v>
      </c>
      <c r="H12" s="120">
        <v>5003.7599999999984</v>
      </c>
      <c r="I12" s="120">
        <v>2543</v>
      </c>
      <c r="J12" s="120">
        <v>5886.88</v>
      </c>
      <c r="K12" s="188">
        <f>J12*100/NPS_OS_8!N12</f>
        <v>1.7123881489154738</v>
      </c>
    </row>
    <row r="13" spans="1:11" ht="12.75" customHeight="1" x14ac:dyDescent="0.2">
      <c r="A13" s="149">
        <v>8</v>
      </c>
      <c r="B13" s="120" t="s">
        <v>967</v>
      </c>
      <c r="C13" s="120">
        <v>0</v>
      </c>
      <c r="D13" s="120">
        <v>0</v>
      </c>
      <c r="E13" s="120">
        <v>13</v>
      </c>
      <c r="F13" s="120">
        <v>0</v>
      </c>
      <c r="G13" s="120">
        <v>311</v>
      </c>
      <c r="H13" s="120">
        <v>263.5</v>
      </c>
      <c r="I13" s="120">
        <v>564</v>
      </c>
      <c r="J13" s="120">
        <v>270.69</v>
      </c>
      <c r="K13" s="188">
        <f>J13*100/NPS_OS_8!N13</f>
        <v>0.79157038510868627</v>
      </c>
    </row>
    <row r="14" spans="1:11" ht="12.75" customHeight="1" x14ac:dyDescent="0.2">
      <c r="A14" s="149">
        <v>9</v>
      </c>
      <c r="B14" s="120" t="s">
        <v>13</v>
      </c>
      <c r="C14" s="120">
        <v>3</v>
      </c>
      <c r="D14" s="120">
        <v>13.84</v>
      </c>
      <c r="E14" s="120">
        <v>175</v>
      </c>
      <c r="F14" s="120">
        <v>2437.9600000000005</v>
      </c>
      <c r="G14" s="120">
        <v>4689</v>
      </c>
      <c r="H14" s="120">
        <v>19827.219999999983</v>
      </c>
      <c r="I14" s="120">
        <v>5721</v>
      </c>
      <c r="J14" s="120">
        <v>25369.989999999998</v>
      </c>
      <c r="K14" s="188">
        <f>J14*100/NPS_OS_8!N14</f>
        <v>1.1866958609243543</v>
      </c>
    </row>
    <row r="15" spans="1:11" ht="12.75" customHeight="1" x14ac:dyDescent="0.2">
      <c r="A15" s="149">
        <v>10</v>
      </c>
      <c r="B15" s="120" t="s">
        <v>14</v>
      </c>
      <c r="C15" s="120">
        <v>4</v>
      </c>
      <c r="D15" s="120">
        <v>241.46</v>
      </c>
      <c r="E15" s="120">
        <v>782</v>
      </c>
      <c r="F15" s="120">
        <v>3490.8900000000003</v>
      </c>
      <c r="G15" s="120">
        <v>132306</v>
      </c>
      <c r="H15" s="120">
        <v>34084.360000000008</v>
      </c>
      <c r="I15" s="120">
        <v>135744</v>
      </c>
      <c r="J15" s="120">
        <v>40253.39</v>
      </c>
      <c r="K15" s="188">
        <f>J15*100/NPS_OS_8!N15</f>
        <v>0.56814443399408632</v>
      </c>
    </row>
    <row r="16" spans="1:11" ht="12.75" customHeight="1" x14ac:dyDescent="0.2">
      <c r="A16" s="149">
        <v>11</v>
      </c>
      <c r="B16" s="120" t="s">
        <v>15</v>
      </c>
      <c r="C16" s="120">
        <v>0</v>
      </c>
      <c r="D16" s="120">
        <v>0</v>
      </c>
      <c r="E16" s="120">
        <v>24</v>
      </c>
      <c r="F16" s="120">
        <v>649.6099999999999</v>
      </c>
      <c r="G16" s="120">
        <v>618</v>
      </c>
      <c r="H16" s="120">
        <v>30231.439999999999</v>
      </c>
      <c r="I16" s="120">
        <v>807</v>
      </c>
      <c r="J16" s="120">
        <v>30981.309999999998</v>
      </c>
      <c r="K16" s="188">
        <f>J16*100/NPS_OS_8!N16</f>
        <v>6.8574795127074779</v>
      </c>
    </row>
    <row r="17" spans="1:11" ht="12.75" customHeight="1" x14ac:dyDescent="0.2">
      <c r="A17" s="149">
        <v>12</v>
      </c>
      <c r="B17" s="120" t="s">
        <v>16</v>
      </c>
      <c r="C17" s="120">
        <v>5</v>
      </c>
      <c r="D17" s="120">
        <v>36.6</v>
      </c>
      <c r="E17" s="120">
        <v>3290</v>
      </c>
      <c r="F17" s="120">
        <v>2878.79</v>
      </c>
      <c r="G17" s="120">
        <v>31343</v>
      </c>
      <c r="H17" s="120">
        <v>70394.03</v>
      </c>
      <c r="I17" s="120">
        <v>37591</v>
      </c>
      <c r="J17" s="120">
        <v>87976.320000000036</v>
      </c>
      <c r="K17" s="188">
        <f>J17*100/NPS_OS_8!N17</f>
        <v>9.5853008373030999</v>
      </c>
    </row>
    <row r="18" spans="1:11" s="302" customFormat="1" ht="12.75" customHeight="1" x14ac:dyDescent="0.2">
      <c r="A18" s="141"/>
      <c r="B18" s="127" t="s">
        <v>17</v>
      </c>
      <c r="C18" s="127">
        <f>SUM(C6:C17)</f>
        <v>24</v>
      </c>
      <c r="D18" s="127">
        <f t="shared" ref="D18:J18" si="0">SUM(D6:D17)</f>
        <v>310.46000000000004</v>
      </c>
      <c r="E18" s="127">
        <f t="shared" si="0"/>
        <v>6947</v>
      </c>
      <c r="F18" s="127">
        <f t="shared" si="0"/>
        <v>16141.600000000002</v>
      </c>
      <c r="G18" s="127">
        <f t="shared" si="0"/>
        <v>202817</v>
      </c>
      <c r="H18" s="127">
        <f t="shared" si="0"/>
        <v>299113.43</v>
      </c>
      <c r="I18" s="127">
        <f t="shared" si="0"/>
        <v>230223</v>
      </c>
      <c r="J18" s="127">
        <f t="shared" si="0"/>
        <v>356662.97</v>
      </c>
      <c r="K18" s="189">
        <f>J18*100/NPS_OS_8!N18</f>
        <v>2.1270384947840739</v>
      </c>
    </row>
    <row r="19" spans="1:11" ht="12.75" customHeight="1" x14ac:dyDescent="0.2">
      <c r="A19" s="149">
        <v>13</v>
      </c>
      <c r="B19" s="120" t="s">
        <v>18</v>
      </c>
      <c r="C19" s="120">
        <v>0</v>
      </c>
      <c r="D19" s="120">
        <v>0</v>
      </c>
      <c r="E19" s="120">
        <v>27</v>
      </c>
      <c r="F19" s="120">
        <v>866.36</v>
      </c>
      <c r="G19" s="120">
        <v>8274</v>
      </c>
      <c r="H19" s="120">
        <v>21486.700000000012</v>
      </c>
      <c r="I19" s="120">
        <v>14334</v>
      </c>
      <c r="J19" s="120">
        <v>25914.410000000011</v>
      </c>
      <c r="K19" s="188">
        <f>J19*100/NPS_OS_8!N19</f>
        <v>2.1729574847729998</v>
      </c>
    </row>
    <row r="20" spans="1:11" ht="12.75" customHeight="1" x14ac:dyDescent="0.2">
      <c r="A20" s="149">
        <v>14</v>
      </c>
      <c r="B20" s="120" t="s">
        <v>19</v>
      </c>
      <c r="C20" s="120">
        <v>186</v>
      </c>
      <c r="D20" s="120">
        <v>1566.7600000000004</v>
      </c>
      <c r="E20" s="120">
        <v>371</v>
      </c>
      <c r="F20" s="120">
        <v>2875.6200000000003</v>
      </c>
      <c r="G20" s="120">
        <v>0</v>
      </c>
      <c r="H20" s="120">
        <v>0</v>
      </c>
      <c r="I20" s="120">
        <v>12018</v>
      </c>
      <c r="J20" s="120">
        <v>11057.480000000009</v>
      </c>
      <c r="K20" s="188">
        <f>J20*100/NPS_OS_8!N20</f>
        <v>3.1344855032157368</v>
      </c>
    </row>
    <row r="21" spans="1:11" ht="12.75" customHeight="1" x14ac:dyDescent="0.2">
      <c r="A21" s="149">
        <v>15</v>
      </c>
      <c r="B21" s="120" t="s">
        <v>20</v>
      </c>
      <c r="C21" s="120">
        <v>0</v>
      </c>
      <c r="D21" s="120">
        <v>0</v>
      </c>
      <c r="E21" s="120">
        <v>0</v>
      </c>
      <c r="F21" s="120">
        <v>0</v>
      </c>
      <c r="G21" s="120">
        <v>1</v>
      </c>
      <c r="H21" s="120">
        <v>13.87</v>
      </c>
      <c r="I21" s="120">
        <v>7</v>
      </c>
      <c r="J21" s="120">
        <v>28.16</v>
      </c>
      <c r="K21" s="188">
        <f>J21*100/NPS_OS_8!N21</f>
        <v>0.34233003240951232</v>
      </c>
    </row>
    <row r="22" spans="1:11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1</v>
      </c>
      <c r="F22" s="120">
        <v>69.8</v>
      </c>
      <c r="G22" s="120">
        <v>3</v>
      </c>
      <c r="H22" s="120">
        <v>28.45</v>
      </c>
      <c r="I22" s="120">
        <v>5</v>
      </c>
      <c r="J22" s="120">
        <v>103.47</v>
      </c>
      <c r="K22" s="188">
        <v>0</v>
      </c>
    </row>
    <row r="23" spans="1:11" ht="12.75" customHeight="1" x14ac:dyDescent="0.2">
      <c r="A23" s="149">
        <v>17</v>
      </c>
      <c r="B23" s="120" t="s">
        <v>22</v>
      </c>
      <c r="C23" s="120">
        <v>0</v>
      </c>
      <c r="D23" s="120">
        <v>0</v>
      </c>
      <c r="E23" s="120">
        <v>29</v>
      </c>
      <c r="F23" s="120">
        <v>604.12999999999988</v>
      </c>
      <c r="G23" s="120">
        <v>124</v>
      </c>
      <c r="H23" s="120">
        <v>776.31000000000006</v>
      </c>
      <c r="I23" s="120">
        <v>174</v>
      </c>
      <c r="J23" s="120">
        <v>1422.8199999999997</v>
      </c>
      <c r="K23" s="188">
        <f>J23*100/NPS_OS_8!N23</f>
        <v>1.358073959775117</v>
      </c>
    </row>
    <row r="24" spans="1:11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88">
        <f>J24*100/NPS_OS_8!N24</f>
        <v>0</v>
      </c>
    </row>
    <row r="25" spans="1:11" ht="12.75" customHeight="1" x14ac:dyDescent="0.2">
      <c r="A25" s="149">
        <v>19</v>
      </c>
      <c r="B25" s="120" t="s">
        <v>24</v>
      </c>
      <c r="C25" s="120">
        <v>0</v>
      </c>
      <c r="D25" s="120">
        <v>0</v>
      </c>
      <c r="E25" s="120">
        <v>1</v>
      </c>
      <c r="F25" s="120">
        <v>1.02</v>
      </c>
      <c r="G25" s="120">
        <v>150</v>
      </c>
      <c r="H25" s="120">
        <v>212.36999999999998</v>
      </c>
      <c r="I25" s="120">
        <v>184</v>
      </c>
      <c r="J25" s="120">
        <v>270.12</v>
      </c>
      <c r="K25" s="188">
        <f>J25*100/NPS_OS_8!N25</f>
        <v>0.3287521184442328</v>
      </c>
    </row>
    <row r="26" spans="1:11" ht="12.75" customHeight="1" x14ac:dyDescent="0.2">
      <c r="A26" s="149">
        <v>20</v>
      </c>
      <c r="B26" s="120" t="s">
        <v>25</v>
      </c>
      <c r="C26" s="120">
        <v>2</v>
      </c>
      <c r="D26" s="120">
        <v>3.78</v>
      </c>
      <c r="E26" s="120">
        <v>212</v>
      </c>
      <c r="F26" s="120">
        <v>1848.8400000000001</v>
      </c>
      <c r="G26" s="120">
        <v>23933</v>
      </c>
      <c r="H26" s="120">
        <v>18998.829999999994</v>
      </c>
      <c r="I26" s="120">
        <v>26287</v>
      </c>
      <c r="J26" s="120">
        <v>27841.669999999984</v>
      </c>
      <c r="K26" s="188">
        <f>J26*100/NPS_OS_8!N26</f>
        <v>0.96426554127742281</v>
      </c>
    </row>
    <row r="27" spans="1:11" ht="12.75" customHeight="1" x14ac:dyDescent="0.2">
      <c r="A27" s="149">
        <v>21</v>
      </c>
      <c r="B27" s="120" t="s">
        <v>26</v>
      </c>
      <c r="C27" s="120">
        <v>2</v>
      </c>
      <c r="D27" s="120">
        <v>44.78</v>
      </c>
      <c r="E27" s="120">
        <v>117</v>
      </c>
      <c r="F27" s="120">
        <v>2323.79</v>
      </c>
      <c r="G27" s="120">
        <v>10412</v>
      </c>
      <c r="H27" s="120">
        <v>18271.690000000006</v>
      </c>
      <c r="I27" s="120">
        <v>11460</v>
      </c>
      <c r="J27" s="120">
        <v>23993.940000000002</v>
      </c>
      <c r="K27" s="188">
        <f>J27*100/NPS_OS_8!N27</f>
        <v>1.4901480713672783</v>
      </c>
    </row>
    <row r="28" spans="1:11" ht="12.75" customHeight="1" x14ac:dyDescent="0.2">
      <c r="A28" s="149">
        <v>22</v>
      </c>
      <c r="B28" s="120" t="s">
        <v>27</v>
      </c>
      <c r="C28" s="120">
        <v>0</v>
      </c>
      <c r="D28" s="120">
        <v>0</v>
      </c>
      <c r="E28" s="120">
        <v>10</v>
      </c>
      <c r="F28" s="120">
        <v>36.03</v>
      </c>
      <c r="G28" s="120">
        <v>7862</v>
      </c>
      <c r="H28" s="120">
        <v>6074.3099999999995</v>
      </c>
      <c r="I28" s="120">
        <v>7891</v>
      </c>
      <c r="J28" s="120">
        <v>6179.8699999999981</v>
      </c>
      <c r="K28" s="188">
        <f>J28*100/NPS_OS_8!N28</f>
        <v>1.9255718422130801</v>
      </c>
    </row>
    <row r="29" spans="1:11" ht="12.75" customHeight="1" x14ac:dyDescent="0.2">
      <c r="A29" s="149">
        <v>23</v>
      </c>
      <c r="B29" s="120" t="s">
        <v>28</v>
      </c>
      <c r="C29" s="120">
        <v>0</v>
      </c>
      <c r="D29" s="120">
        <v>0</v>
      </c>
      <c r="E29" s="120">
        <v>47</v>
      </c>
      <c r="F29" s="120">
        <v>481.91000000000008</v>
      </c>
      <c r="G29" s="120">
        <v>16075</v>
      </c>
      <c r="H29" s="120">
        <v>8694.92</v>
      </c>
      <c r="I29" s="120">
        <v>18955</v>
      </c>
      <c r="J29" s="120">
        <v>11141.420000000002</v>
      </c>
      <c r="K29" s="188">
        <f>J29*100/NPS_OS_8!N29</f>
        <v>2.0750322832195893</v>
      </c>
    </row>
    <row r="30" spans="1:11" ht="12.75" customHeight="1" x14ac:dyDescent="0.2">
      <c r="A30" s="149">
        <v>24</v>
      </c>
      <c r="B30" s="120" t="s">
        <v>29</v>
      </c>
      <c r="C30" s="120">
        <v>0</v>
      </c>
      <c r="D30" s="120">
        <v>0</v>
      </c>
      <c r="E30" s="120">
        <v>12</v>
      </c>
      <c r="F30" s="120">
        <v>127</v>
      </c>
      <c r="G30" s="120">
        <v>39289</v>
      </c>
      <c r="H30" s="120">
        <v>14999</v>
      </c>
      <c r="I30" s="120">
        <v>39301</v>
      </c>
      <c r="J30" s="120">
        <v>15126</v>
      </c>
      <c r="K30" s="188">
        <f>J30*100/NPS_OS_8!N30</f>
        <v>4.8566019718009494</v>
      </c>
    </row>
    <row r="31" spans="1:11" ht="12.75" customHeight="1" x14ac:dyDescent="0.2">
      <c r="A31" s="149">
        <v>25</v>
      </c>
      <c r="B31" s="120" t="s">
        <v>30</v>
      </c>
      <c r="C31" s="120">
        <v>0</v>
      </c>
      <c r="D31" s="120">
        <v>0</v>
      </c>
      <c r="E31" s="120">
        <v>1</v>
      </c>
      <c r="F31" s="120">
        <v>28.4</v>
      </c>
      <c r="G31" s="120">
        <v>86</v>
      </c>
      <c r="H31" s="120">
        <v>231.14</v>
      </c>
      <c r="I31" s="120">
        <v>114</v>
      </c>
      <c r="J31" s="120">
        <v>297.83999999999997</v>
      </c>
      <c r="K31" s="188">
        <f>J31*100/NPS_OS_8!N31</f>
        <v>10.696393235386012</v>
      </c>
    </row>
    <row r="32" spans="1:11" ht="12.75" customHeight="1" x14ac:dyDescent="0.2">
      <c r="A32" s="149">
        <v>26</v>
      </c>
      <c r="B32" s="120" t="s">
        <v>31</v>
      </c>
      <c r="C32" s="120">
        <v>0</v>
      </c>
      <c r="D32" s="120">
        <v>0</v>
      </c>
      <c r="E32" s="120">
        <v>5</v>
      </c>
      <c r="F32" s="120">
        <v>178.49</v>
      </c>
      <c r="G32" s="120">
        <v>11</v>
      </c>
      <c r="H32" s="120">
        <v>292.20000000000005</v>
      </c>
      <c r="I32" s="120">
        <v>25</v>
      </c>
      <c r="J32" s="120">
        <v>555.21</v>
      </c>
      <c r="K32" s="188">
        <f>J32*100/NPS_OS_8!N32</f>
        <v>3.4786831115858989</v>
      </c>
    </row>
    <row r="33" spans="1:13" ht="12.75" customHeight="1" x14ac:dyDescent="0.2">
      <c r="A33" s="149">
        <v>27</v>
      </c>
      <c r="B33" s="120" t="s">
        <v>32</v>
      </c>
      <c r="C33" s="120">
        <v>0</v>
      </c>
      <c r="D33" s="120">
        <v>0</v>
      </c>
      <c r="E33" s="120">
        <v>0</v>
      </c>
      <c r="F33" s="120">
        <v>0</v>
      </c>
      <c r="G33" s="120">
        <v>1</v>
      </c>
      <c r="H33" s="120">
        <v>1.1299999999999999</v>
      </c>
      <c r="I33" s="120">
        <v>4</v>
      </c>
      <c r="J33" s="120">
        <v>4.9000000000000004</v>
      </c>
      <c r="K33" s="188">
        <f>J33*100/NPS_OS_8!N33</f>
        <v>4.0738345092027096E-2</v>
      </c>
    </row>
    <row r="34" spans="1:13" ht="12.75" customHeight="1" x14ac:dyDescent="0.2">
      <c r="A34" s="149">
        <v>28</v>
      </c>
      <c r="B34" s="120" t="s">
        <v>33</v>
      </c>
      <c r="C34" s="120">
        <v>0</v>
      </c>
      <c r="D34" s="120">
        <v>0</v>
      </c>
      <c r="E34" s="120">
        <v>0</v>
      </c>
      <c r="F34" s="120">
        <v>0</v>
      </c>
      <c r="G34" s="120">
        <v>7347</v>
      </c>
      <c r="H34" s="120">
        <v>7171.98</v>
      </c>
      <c r="I34" s="120">
        <v>7347</v>
      </c>
      <c r="J34" s="120">
        <v>7171.98</v>
      </c>
      <c r="K34" s="188">
        <f>J34*100/NPS_OS_8!N34</f>
        <v>1.9670476364754188</v>
      </c>
    </row>
    <row r="35" spans="1:13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  <c r="G35" s="120">
        <v>6</v>
      </c>
      <c r="H35" s="120">
        <v>727.35</v>
      </c>
      <c r="I35" s="120">
        <v>6</v>
      </c>
      <c r="J35" s="120">
        <v>727.35</v>
      </c>
      <c r="K35" s="188">
        <f>J35*100/NPS_OS_8!N35</f>
        <v>76.619614452754661</v>
      </c>
    </row>
    <row r="36" spans="1:13" ht="12.75" customHeight="1" x14ac:dyDescent="0.2">
      <c r="A36" s="149">
        <v>30</v>
      </c>
      <c r="B36" s="120" t="s">
        <v>35</v>
      </c>
      <c r="C36" s="120">
        <v>0</v>
      </c>
      <c r="D36" s="120">
        <v>0</v>
      </c>
      <c r="E36" s="120">
        <v>1</v>
      </c>
      <c r="F36" s="120">
        <v>15.75</v>
      </c>
      <c r="G36" s="120">
        <v>906</v>
      </c>
      <c r="H36" s="120">
        <v>325.70000000000005</v>
      </c>
      <c r="I36" s="120">
        <v>912</v>
      </c>
      <c r="J36" s="120">
        <v>346.08</v>
      </c>
      <c r="K36" s="188">
        <f>J36*100/NPS_OS_8!N36</f>
        <v>1.6650028505379943</v>
      </c>
    </row>
    <row r="37" spans="1:13" ht="12.7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76</v>
      </c>
      <c r="J37" s="120">
        <v>131.76000000000002</v>
      </c>
      <c r="K37" s="188">
        <f>J37*100/NPS_OS_8!N37</f>
        <v>0.95034148389158213</v>
      </c>
    </row>
    <row r="38" spans="1:13" ht="12.7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8</v>
      </c>
      <c r="H38" s="120">
        <v>989.47</v>
      </c>
      <c r="I38" s="120">
        <v>8</v>
      </c>
      <c r="J38" s="120">
        <v>989.47</v>
      </c>
      <c r="K38" s="188">
        <f>J38*100/NPS_OS_8!N38</f>
        <v>27.197438223248401</v>
      </c>
    </row>
    <row r="39" spans="1:13" ht="12.75" customHeight="1" x14ac:dyDescent="0.2">
      <c r="A39" s="149">
        <v>33</v>
      </c>
      <c r="B39" s="120" t="s">
        <v>39</v>
      </c>
      <c r="C39" s="120">
        <v>0</v>
      </c>
      <c r="D39" s="120">
        <v>0</v>
      </c>
      <c r="E39" s="120">
        <v>63</v>
      </c>
      <c r="F39" s="120">
        <v>1076.78</v>
      </c>
      <c r="G39" s="120">
        <v>1210</v>
      </c>
      <c r="H39" s="120">
        <v>2614.3700000000003</v>
      </c>
      <c r="I39" s="120">
        <v>1437</v>
      </c>
      <c r="J39" s="120">
        <v>4001.88</v>
      </c>
      <c r="K39" s="188">
        <f>J39*100/NPS_OS_8!N39</f>
        <v>1.5621446570591497</v>
      </c>
    </row>
    <row r="40" spans="1:13" s="302" customFormat="1" ht="12.75" customHeight="1" x14ac:dyDescent="0.2">
      <c r="A40" s="141"/>
      <c r="B40" s="127" t="s">
        <v>103</v>
      </c>
      <c r="C40" s="127">
        <f t="shared" ref="C40:J40" si="1">SUM(C19:C39)</f>
        <v>190</v>
      </c>
      <c r="D40" s="127">
        <f t="shared" si="1"/>
        <v>1615.3200000000004</v>
      </c>
      <c r="E40" s="127">
        <f t="shared" si="1"/>
        <v>897</v>
      </c>
      <c r="F40" s="127">
        <f t="shared" si="1"/>
        <v>10533.920000000002</v>
      </c>
      <c r="G40" s="127">
        <f t="shared" si="1"/>
        <v>115698</v>
      </c>
      <c r="H40" s="127">
        <f t="shared" si="1"/>
        <v>101909.79000000001</v>
      </c>
      <c r="I40" s="127">
        <f t="shared" si="1"/>
        <v>140545</v>
      </c>
      <c r="J40" s="127">
        <f t="shared" si="1"/>
        <v>137305.83000000002</v>
      </c>
      <c r="K40" s="189">
        <f>J40*100/NPS_OS_8!N40</f>
        <v>1.6944368738609694</v>
      </c>
    </row>
    <row r="41" spans="1:13" s="302" customFormat="1" ht="12.75" customHeight="1" x14ac:dyDescent="0.2">
      <c r="A41" s="141"/>
      <c r="B41" s="127" t="s">
        <v>41</v>
      </c>
      <c r="C41" s="175">
        <f t="shared" ref="C41:J41" si="2">C40+C18</f>
        <v>214</v>
      </c>
      <c r="D41" s="175">
        <f t="shared" si="2"/>
        <v>1925.7800000000004</v>
      </c>
      <c r="E41" s="175">
        <f t="shared" si="2"/>
        <v>7844</v>
      </c>
      <c r="F41" s="175">
        <f t="shared" si="2"/>
        <v>26675.520000000004</v>
      </c>
      <c r="G41" s="175">
        <f t="shared" si="2"/>
        <v>318515</v>
      </c>
      <c r="H41" s="175">
        <f t="shared" si="2"/>
        <v>401023.22</v>
      </c>
      <c r="I41" s="175">
        <f t="shared" si="2"/>
        <v>370768</v>
      </c>
      <c r="J41" s="175">
        <f t="shared" si="2"/>
        <v>493968.8</v>
      </c>
      <c r="K41" s="189">
        <f>J41*100/NPS_OS_8!N41</f>
        <v>1.9860928213512385</v>
      </c>
    </row>
    <row r="42" spans="1:13" ht="12.75" customHeight="1" x14ac:dyDescent="0.2">
      <c r="A42" s="149">
        <v>34</v>
      </c>
      <c r="B42" s="120" t="s">
        <v>43</v>
      </c>
      <c r="C42" s="120">
        <v>0</v>
      </c>
      <c r="D42" s="120">
        <v>0</v>
      </c>
      <c r="E42" s="120">
        <v>0</v>
      </c>
      <c r="F42" s="120">
        <v>0</v>
      </c>
      <c r="G42" s="120">
        <v>1326</v>
      </c>
      <c r="H42" s="120">
        <v>2700.88</v>
      </c>
      <c r="I42" s="120">
        <v>2883</v>
      </c>
      <c r="J42" s="120">
        <v>3521.8700000000022</v>
      </c>
      <c r="K42" s="188">
        <f>J42*100/NPS_OS_8!N42</f>
        <v>0.88170914486052177</v>
      </c>
    </row>
    <row r="43" spans="1:13" s="302" customFormat="1" ht="12.75" customHeight="1" x14ac:dyDescent="0.2">
      <c r="A43" s="141"/>
      <c r="B43" s="127" t="s">
        <v>44</v>
      </c>
      <c r="C43" s="127">
        <f t="shared" ref="C43:J43" si="3">SUM(C42:C42)</f>
        <v>0</v>
      </c>
      <c r="D43" s="127">
        <f t="shared" si="3"/>
        <v>0</v>
      </c>
      <c r="E43" s="127">
        <f t="shared" si="3"/>
        <v>0</v>
      </c>
      <c r="F43" s="127">
        <f t="shared" si="3"/>
        <v>0</v>
      </c>
      <c r="G43" s="127">
        <f t="shared" si="3"/>
        <v>1326</v>
      </c>
      <c r="H43" s="127">
        <f t="shared" si="3"/>
        <v>2700.88</v>
      </c>
      <c r="I43" s="127">
        <f t="shared" si="3"/>
        <v>2883</v>
      </c>
      <c r="J43" s="127">
        <f t="shared" si="3"/>
        <v>3521.8700000000022</v>
      </c>
      <c r="K43" s="189">
        <f>J43*100/NPS_OS_8!N43</f>
        <v>0.88170914486052177</v>
      </c>
    </row>
    <row r="44" spans="1:13" ht="12.75" customHeight="1" x14ac:dyDescent="0.2">
      <c r="A44" s="149">
        <v>35</v>
      </c>
      <c r="B44" s="120" t="s">
        <v>45</v>
      </c>
      <c r="C44" s="120">
        <v>0</v>
      </c>
      <c r="D44" s="120">
        <v>0</v>
      </c>
      <c r="E44" s="120">
        <v>0</v>
      </c>
      <c r="F44" s="120">
        <v>0</v>
      </c>
      <c r="G44" s="120">
        <v>5999</v>
      </c>
      <c r="H44" s="120">
        <v>30874.299999999996</v>
      </c>
      <c r="I44" s="120">
        <v>13567</v>
      </c>
      <c r="J44" s="120">
        <v>40843.440000000002</v>
      </c>
      <c r="K44" s="188">
        <f>J44*100/NPS_OS_8!N44</f>
        <v>18.566032095802111</v>
      </c>
    </row>
    <row r="45" spans="1:13" s="302" customFormat="1" ht="12.75" customHeight="1" x14ac:dyDescent="0.2">
      <c r="A45" s="141"/>
      <c r="B45" s="127" t="s">
        <v>46</v>
      </c>
      <c r="C45" s="127">
        <f>C44</f>
        <v>0</v>
      </c>
      <c r="D45" s="127">
        <f t="shared" ref="D45:J45" si="4">D44</f>
        <v>0</v>
      </c>
      <c r="E45" s="127">
        <f t="shared" si="4"/>
        <v>0</v>
      </c>
      <c r="F45" s="127">
        <f t="shared" si="4"/>
        <v>0</v>
      </c>
      <c r="G45" s="127">
        <f t="shared" si="4"/>
        <v>5999</v>
      </c>
      <c r="H45" s="127">
        <f t="shared" si="4"/>
        <v>30874.299999999996</v>
      </c>
      <c r="I45" s="127">
        <f t="shared" si="4"/>
        <v>13567</v>
      </c>
      <c r="J45" s="127">
        <f t="shared" si="4"/>
        <v>40843.440000000002</v>
      </c>
      <c r="K45" s="189">
        <f>J45*100/NPS_OS_8!N45</f>
        <v>18.566032095802111</v>
      </c>
      <c r="M45" s="172"/>
    </row>
    <row r="46" spans="1:13" ht="12.75" customHeight="1" x14ac:dyDescent="0.2">
      <c r="A46" s="149">
        <v>36</v>
      </c>
      <c r="B46" s="120" t="s">
        <v>47</v>
      </c>
      <c r="C46" s="120">
        <v>0</v>
      </c>
      <c r="D46" s="120">
        <v>0</v>
      </c>
      <c r="E46" s="120">
        <v>70</v>
      </c>
      <c r="F46" s="120">
        <v>996.61</v>
      </c>
      <c r="G46" s="120">
        <v>8165</v>
      </c>
      <c r="H46" s="120">
        <v>16671.089999999997</v>
      </c>
      <c r="I46" s="120">
        <v>8431</v>
      </c>
      <c r="J46" s="120">
        <v>17788.449999999997</v>
      </c>
      <c r="K46" s="188">
        <f>J46*100/NPS_OS_8!N46</f>
        <v>4.1079393572826346</v>
      </c>
    </row>
    <row r="47" spans="1:13" ht="12.75" customHeight="1" x14ac:dyDescent="0.2">
      <c r="A47" s="149">
        <v>37</v>
      </c>
      <c r="B47" s="120" t="s">
        <v>48</v>
      </c>
      <c r="C47" s="120">
        <v>0</v>
      </c>
      <c r="D47" s="120">
        <v>0</v>
      </c>
      <c r="E47" s="120">
        <v>4</v>
      </c>
      <c r="F47" s="120">
        <v>38.980000000000004</v>
      </c>
      <c r="G47" s="120">
        <v>1941</v>
      </c>
      <c r="H47" s="120">
        <v>4120</v>
      </c>
      <c r="I47" s="120">
        <v>1945</v>
      </c>
      <c r="J47" s="120">
        <v>4158.9799999999996</v>
      </c>
      <c r="K47" s="188">
        <f>J47*100/NPS_OS_8!N47</f>
        <v>7.9723017251806505</v>
      </c>
    </row>
    <row r="48" spans="1:13" ht="12.75" customHeight="1" x14ac:dyDescent="0.2">
      <c r="A48" s="149">
        <v>38</v>
      </c>
      <c r="B48" s="120" t="s">
        <v>49</v>
      </c>
      <c r="C48" s="120">
        <v>0</v>
      </c>
      <c r="D48" s="120">
        <v>0</v>
      </c>
      <c r="E48" s="120">
        <v>0</v>
      </c>
      <c r="F48" s="120">
        <v>0</v>
      </c>
      <c r="G48" s="120">
        <v>58</v>
      </c>
      <c r="H48" s="120">
        <v>98.839999999999989</v>
      </c>
      <c r="I48" s="120">
        <v>58</v>
      </c>
      <c r="J48" s="120">
        <v>98.839999999999989</v>
      </c>
      <c r="K48" s="188">
        <f>J48*100/NPS_OS_8!N48</f>
        <v>0.84485636843396428</v>
      </c>
    </row>
    <row r="49" spans="1:11" ht="12.75" customHeight="1" x14ac:dyDescent="0.2">
      <c r="A49" s="149">
        <v>39</v>
      </c>
      <c r="B49" s="120" t="s">
        <v>51</v>
      </c>
      <c r="C49" s="120">
        <v>0</v>
      </c>
      <c r="D49" s="120">
        <v>0</v>
      </c>
      <c r="E49" s="120">
        <v>3</v>
      </c>
      <c r="F49" s="120">
        <v>8.98</v>
      </c>
      <c r="G49" s="120">
        <v>810</v>
      </c>
      <c r="H49" s="120">
        <v>354.47000000000014</v>
      </c>
      <c r="I49" s="120">
        <v>813</v>
      </c>
      <c r="J49" s="120">
        <v>363.4500000000001</v>
      </c>
      <c r="K49" s="188">
        <f>J49*100/NPS_OS_8!N49</f>
        <v>1.1471306741069458</v>
      </c>
    </row>
    <row r="50" spans="1:11" ht="12.75" customHeight="1" x14ac:dyDescent="0.2">
      <c r="A50" s="149">
        <v>40</v>
      </c>
      <c r="B50" s="120" t="s">
        <v>1007</v>
      </c>
      <c r="C50" s="120">
        <v>0</v>
      </c>
      <c r="D50" s="120">
        <v>0</v>
      </c>
      <c r="E50" s="120">
        <v>0</v>
      </c>
      <c r="F50" s="120">
        <v>0</v>
      </c>
      <c r="G50" s="120">
        <v>36</v>
      </c>
      <c r="H50" s="120">
        <v>80.31</v>
      </c>
      <c r="I50" s="120">
        <v>41</v>
      </c>
      <c r="J50" s="120">
        <v>116.01</v>
      </c>
      <c r="K50" s="188">
        <f>J50*100/NPS_OS_8!N50</f>
        <v>2.0792185679720405</v>
      </c>
    </row>
    <row r="51" spans="1:11" ht="12.75" customHeight="1" x14ac:dyDescent="0.2">
      <c r="A51" s="149">
        <v>41</v>
      </c>
      <c r="B51" s="120" t="s">
        <v>52</v>
      </c>
      <c r="C51" s="120">
        <v>0</v>
      </c>
      <c r="D51" s="120">
        <v>0</v>
      </c>
      <c r="E51" s="120">
        <v>80</v>
      </c>
      <c r="F51" s="120">
        <v>449.13000000000005</v>
      </c>
      <c r="G51" s="120">
        <v>599</v>
      </c>
      <c r="H51" s="120">
        <v>645.50999999999988</v>
      </c>
      <c r="I51" s="120">
        <v>924</v>
      </c>
      <c r="J51" s="120">
        <v>1351.08</v>
      </c>
      <c r="K51" s="188">
        <f>J51*100/NPS_OS_8!N51</f>
        <v>6.5456131001404971</v>
      </c>
    </row>
    <row r="52" spans="1:11" ht="12.75" customHeight="1" x14ac:dyDescent="0.2">
      <c r="A52" s="149">
        <v>42</v>
      </c>
      <c r="B52" s="120" t="s">
        <v>53</v>
      </c>
      <c r="C52" s="120">
        <v>0</v>
      </c>
      <c r="D52" s="120">
        <v>0</v>
      </c>
      <c r="E52" s="120">
        <v>0</v>
      </c>
      <c r="F52" s="120">
        <v>0</v>
      </c>
      <c r="G52" s="120">
        <v>92</v>
      </c>
      <c r="H52" s="120">
        <v>23.71</v>
      </c>
      <c r="I52" s="120">
        <v>92</v>
      </c>
      <c r="J52" s="120">
        <v>23.71</v>
      </c>
      <c r="K52" s="188">
        <f>J52*100/NPS_OS_8!N52</f>
        <v>0.11233793677236194</v>
      </c>
    </row>
    <row r="53" spans="1:11" ht="12.75" customHeight="1" x14ac:dyDescent="0.2">
      <c r="A53" s="149">
        <v>43</v>
      </c>
      <c r="B53" s="120" t="s">
        <v>54</v>
      </c>
      <c r="C53" s="120">
        <v>0</v>
      </c>
      <c r="D53" s="120">
        <v>0</v>
      </c>
      <c r="E53" s="120">
        <v>0</v>
      </c>
      <c r="F53" s="120">
        <v>0</v>
      </c>
      <c r="G53" s="120">
        <v>2361</v>
      </c>
      <c r="H53" s="120">
        <v>815.12</v>
      </c>
      <c r="I53" s="120">
        <v>2361</v>
      </c>
      <c r="J53" s="120">
        <v>815.12</v>
      </c>
      <c r="K53" s="188">
        <f>J53*100/NPS_OS_8!N53</f>
        <v>7.605959208200912</v>
      </c>
    </row>
    <row r="54" spans="1:11" s="302" customFormat="1" ht="12.75" customHeight="1" x14ac:dyDescent="0.2">
      <c r="A54" s="141"/>
      <c r="B54" s="127" t="s">
        <v>55</v>
      </c>
      <c r="C54" s="127">
        <f>SUM(C46:C53)</f>
        <v>0</v>
      </c>
      <c r="D54" s="127">
        <f t="shared" ref="D54:J54" si="5">SUM(D46:D53)</f>
        <v>0</v>
      </c>
      <c r="E54" s="127">
        <f t="shared" si="5"/>
        <v>157</v>
      </c>
      <c r="F54" s="127">
        <f t="shared" si="5"/>
        <v>1493.7</v>
      </c>
      <c r="G54" s="127">
        <f t="shared" si="5"/>
        <v>14062</v>
      </c>
      <c r="H54" s="127">
        <f t="shared" si="5"/>
        <v>22809.049999999996</v>
      </c>
      <c r="I54" s="127">
        <f t="shared" si="5"/>
        <v>14665</v>
      </c>
      <c r="J54" s="127">
        <f t="shared" si="5"/>
        <v>24715.639999999996</v>
      </c>
      <c r="K54" s="189">
        <f>J54*100/NPS_OS_8!N54</f>
        <v>4.2132302641781241</v>
      </c>
    </row>
    <row r="55" spans="1:11" s="302" customFormat="1" ht="12.75" customHeight="1" x14ac:dyDescent="0.2">
      <c r="A55" s="119"/>
      <c r="B55" s="175" t="s">
        <v>5</v>
      </c>
      <c r="C55" s="127">
        <f t="shared" ref="C55:J55" si="6">C54+C45+C43+C41</f>
        <v>214</v>
      </c>
      <c r="D55" s="127">
        <f t="shared" si="6"/>
        <v>1925.7800000000004</v>
      </c>
      <c r="E55" s="127">
        <f t="shared" si="6"/>
        <v>8001</v>
      </c>
      <c r="F55" s="127">
        <f t="shared" si="6"/>
        <v>28169.220000000005</v>
      </c>
      <c r="G55" s="127">
        <f t="shared" si="6"/>
        <v>339902</v>
      </c>
      <c r="H55" s="127">
        <f t="shared" si="6"/>
        <v>457407.44999999995</v>
      </c>
      <c r="I55" s="127">
        <f t="shared" si="6"/>
        <v>401883</v>
      </c>
      <c r="J55" s="127">
        <f t="shared" si="6"/>
        <v>563049.75</v>
      </c>
      <c r="K55" s="189">
        <f>J55*100/NPS_OS_8!N55</f>
        <v>2.1591456951429464</v>
      </c>
    </row>
    <row r="56" spans="1:11" ht="12.75" customHeight="1" x14ac:dyDescent="0.2">
      <c r="A56" s="190"/>
      <c r="B56" s="190"/>
      <c r="C56" s="190"/>
      <c r="D56" s="172" t="s">
        <v>1102</v>
      </c>
      <c r="E56" s="190"/>
      <c r="F56" s="190"/>
      <c r="G56" s="190"/>
      <c r="H56" s="190"/>
      <c r="I56" s="190"/>
      <c r="J56" s="190"/>
      <c r="K56" s="190"/>
    </row>
    <row r="57" spans="1:11" ht="12.75" customHeight="1" x14ac:dyDescent="0.2">
      <c r="A57" s="190"/>
      <c r="B57" s="190"/>
      <c r="C57" s="190"/>
      <c r="D57" s="190"/>
      <c r="E57" s="190"/>
      <c r="F57" s="190"/>
      <c r="G57" s="190"/>
      <c r="H57" s="190"/>
      <c r="I57" s="190"/>
      <c r="J57" s="190"/>
      <c r="K57" s="190"/>
    </row>
    <row r="58" spans="1:11" ht="12.75" customHeight="1" x14ac:dyDescent="0.2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</row>
    <row r="59" spans="1:11" ht="12.75" customHeight="1" x14ac:dyDescent="0.2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</row>
    <row r="60" spans="1:11" ht="12.75" customHeight="1" x14ac:dyDescent="0.2">
      <c r="A60" s="190"/>
      <c r="B60" s="190"/>
      <c r="C60" s="190"/>
      <c r="D60" s="190"/>
      <c r="E60" s="190"/>
      <c r="F60" s="190"/>
      <c r="G60" s="190"/>
      <c r="H60" s="190"/>
      <c r="I60" s="190"/>
      <c r="J60" s="190"/>
      <c r="K60" s="190"/>
    </row>
    <row r="61" spans="1:11" ht="12.75" customHeight="1" x14ac:dyDescent="0.2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</row>
    <row r="62" spans="1:11" ht="12.75" customHeight="1" x14ac:dyDescent="0.2">
      <c r="A62" s="190"/>
      <c r="B62" s="190"/>
      <c r="C62" s="190"/>
      <c r="D62" s="190"/>
      <c r="E62" s="190"/>
      <c r="F62" s="190"/>
      <c r="G62" s="190"/>
      <c r="H62" s="190"/>
      <c r="I62" s="190"/>
      <c r="J62" s="190"/>
      <c r="K62" s="190"/>
    </row>
    <row r="63" spans="1:11" ht="12.75" customHeight="1" x14ac:dyDescent="0.2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</row>
    <row r="64" spans="1:11" ht="12.7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</row>
    <row r="65" spans="1:11" ht="12.7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</row>
    <row r="66" spans="1:11" ht="12.7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</row>
    <row r="67" spans="1:11" ht="12.75" customHeight="1" x14ac:dyDescent="0.2">
      <c r="A67" s="190"/>
      <c r="B67" s="190"/>
      <c r="C67" s="190"/>
      <c r="D67" s="190"/>
      <c r="E67" s="190"/>
      <c r="F67" s="190"/>
      <c r="G67" s="190"/>
      <c r="H67" s="190"/>
      <c r="I67" s="190"/>
      <c r="J67" s="190"/>
      <c r="K67" s="190"/>
    </row>
    <row r="68" spans="1:11" ht="12.7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</row>
    <row r="69" spans="1:11" ht="12.7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</row>
    <row r="70" spans="1:11" ht="12.7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</row>
    <row r="71" spans="1:11" ht="12.75" customHeight="1" x14ac:dyDescent="0.2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</row>
    <row r="72" spans="1:11" ht="12.75" customHeight="1" x14ac:dyDescent="0.2">
      <c r="A72" s="190"/>
      <c r="B72" s="190"/>
      <c r="C72" s="190"/>
      <c r="D72" s="190"/>
      <c r="E72" s="190"/>
      <c r="F72" s="190"/>
      <c r="G72" s="190"/>
      <c r="H72" s="190"/>
      <c r="I72" s="190"/>
      <c r="J72" s="190"/>
      <c r="K72" s="190"/>
    </row>
    <row r="73" spans="1:11" ht="12.75" customHeight="1" x14ac:dyDescent="0.2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</row>
    <row r="74" spans="1:11" ht="12.75" customHeight="1" x14ac:dyDescent="0.2">
      <c r="A74" s="190"/>
      <c r="B74" s="190"/>
      <c r="C74" s="190"/>
      <c r="D74" s="190"/>
      <c r="E74" s="190"/>
      <c r="F74" s="190"/>
      <c r="G74" s="190"/>
      <c r="H74" s="190"/>
      <c r="I74" s="190"/>
      <c r="J74" s="190"/>
      <c r="K74" s="190"/>
    </row>
    <row r="75" spans="1:11" ht="12.75" customHeight="1" x14ac:dyDescent="0.2">
      <c r="A75" s="190"/>
      <c r="B75" s="190"/>
      <c r="C75" s="190"/>
      <c r="D75" s="190"/>
      <c r="E75" s="190"/>
      <c r="F75" s="190"/>
      <c r="G75" s="190"/>
      <c r="H75" s="190"/>
      <c r="I75" s="190"/>
      <c r="J75" s="190"/>
      <c r="K75" s="190"/>
    </row>
    <row r="76" spans="1:11" ht="12.75" customHeight="1" x14ac:dyDescent="0.2">
      <c r="A76" s="190"/>
      <c r="B76" s="190"/>
      <c r="C76" s="190"/>
      <c r="D76" s="190"/>
      <c r="E76" s="190"/>
      <c r="F76" s="190"/>
      <c r="G76" s="190"/>
      <c r="H76" s="190"/>
      <c r="I76" s="190"/>
      <c r="J76" s="190"/>
      <c r="K76" s="190"/>
    </row>
    <row r="77" spans="1:11" ht="12.75" customHeight="1" x14ac:dyDescent="0.2">
      <c r="A77" s="190"/>
      <c r="B77" s="190"/>
      <c r="C77" s="190"/>
      <c r="D77" s="190"/>
      <c r="E77" s="190"/>
      <c r="F77" s="190"/>
      <c r="G77" s="190"/>
      <c r="H77" s="190"/>
      <c r="I77" s="190"/>
      <c r="J77" s="190"/>
      <c r="K77" s="190"/>
    </row>
    <row r="78" spans="1:11" ht="12.75" customHeight="1" x14ac:dyDescent="0.2">
      <c r="A78" s="190"/>
      <c r="B78" s="190"/>
      <c r="C78" s="190"/>
      <c r="D78" s="190"/>
      <c r="E78" s="190"/>
      <c r="F78" s="190"/>
      <c r="G78" s="190"/>
      <c r="H78" s="190"/>
      <c r="I78" s="190"/>
      <c r="J78" s="190"/>
      <c r="K78" s="190"/>
    </row>
    <row r="79" spans="1:11" ht="12.75" customHeight="1" x14ac:dyDescent="0.2">
      <c r="A79" s="190"/>
      <c r="B79" s="190"/>
      <c r="C79" s="190"/>
      <c r="D79" s="190"/>
      <c r="E79" s="190"/>
      <c r="F79" s="190"/>
      <c r="G79" s="190"/>
      <c r="H79" s="190"/>
      <c r="I79" s="190"/>
      <c r="J79" s="190"/>
      <c r="K79" s="190"/>
    </row>
    <row r="80" spans="1:11" ht="12.75" customHeight="1" x14ac:dyDescent="0.2">
      <c r="A80" s="190"/>
      <c r="B80" s="190"/>
      <c r="C80" s="190"/>
      <c r="D80" s="190"/>
      <c r="E80" s="190"/>
      <c r="F80" s="190"/>
      <c r="G80" s="190"/>
      <c r="H80" s="190"/>
      <c r="I80" s="190"/>
      <c r="J80" s="190"/>
      <c r="K80" s="190"/>
    </row>
    <row r="81" spans="1:11" ht="12.75" customHeight="1" x14ac:dyDescent="0.2">
      <c r="A81" s="190"/>
      <c r="B81" s="190"/>
      <c r="C81" s="190"/>
      <c r="D81" s="190"/>
      <c r="E81" s="190"/>
      <c r="F81" s="190"/>
      <c r="G81" s="190"/>
      <c r="H81" s="190"/>
      <c r="I81" s="190"/>
      <c r="J81" s="190"/>
      <c r="K81" s="190"/>
    </row>
    <row r="82" spans="1:11" ht="12.75" customHeight="1" x14ac:dyDescent="0.2">
      <c r="A82" s="190"/>
      <c r="B82" s="190"/>
      <c r="C82" s="190"/>
      <c r="D82" s="190"/>
      <c r="E82" s="190"/>
      <c r="F82" s="190"/>
      <c r="G82" s="190"/>
      <c r="H82" s="190"/>
      <c r="I82" s="190"/>
      <c r="J82" s="190"/>
      <c r="K82" s="190"/>
    </row>
    <row r="83" spans="1:11" ht="12.75" customHeight="1" x14ac:dyDescent="0.2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</row>
    <row r="84" spans="1:11" ht="12.75" customHeight="1" x14ac:dyDescent="0.2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</row>
    <row r="85" spans="1:11" ht="12.75" customHeight="1" x14ac:dyDescent="0.2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</row>
    <row r="86" spans="1:11" ht="12.75" customHeight="1" x14ac:dyDescent="0.2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</row>
    <row r="87" spans="1:11" ht="12.75" customHeight="1" x14ac:dyDescent="0.2">
      <c r="A87" s="190"/>
      <c r="B87" s="190"/>
      <c r="C87" s="190"/>
      <c r="D87" s="190"/>
      <c r="E87" s="190"/>
      <c r="F87" s="190"/>
      <c r="G87" s="190"/>
      <c r="H87" s="190"/>
      <c r="I87" s="190"/>
      <c r="J87" s="190"/>
      <c r="K87" s="190"/>
    </row>
    <row r="88" spans="1:11" ht="12.75" customHeight="1" x14ac:dyDescent="0.2">
      <c r="A88" s="190"/>
      <c r="B88" s="190"/>
      <c r="C88" s="190"/>
      <c r="D88" s="190"/>
      <c r="E88" s="190"/>
      <c r="F88" s="190"/>
      <c r="G88" s="190"/>
      <c r="H88" s="190"/>
      <c r="I88" s="190"/>
      <c r="J88" s="190"/>
      <c r="K88" s="190"/>
    </row>
    <row r="89" spans="1:11" ht="12.75" customHeight="1" x14ac:dyDescent="0.2">
      <c r="A89" s="190"/>
      <c r="B89" s="190"/>
      <c r="C89" s="190"/>
      <c r="D89" s="190"/>
      <c r="E89" s="190"/>
      <c r="F89" s="190"/>
      <c r="G89" s="190"/>
      <c r="H89" s="190"/>
      <c r="I89" s="190"/>
      <c r="J89" s="190"/>
      <c r="K89" s="190"/>
    </row>
    <row r="90" spans="1:11" ht="12.75" customHeight="1" x14ac:dyDescent="0.2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</row>
    <row r="91" spans="1:11" ht="12.75" customHeight="1" x14ac:dyDescent="0.2">
      <c r="A91" s="190"/>
      <c r="B91" s="190"/>
      <c r="C91" s="190"/>
      <c r="D91" s="190"/>
      <c r="E91" s="190"/>
      <c r="F91" s="190"/>
      <c r="G91" s="190"/>
      <c r="H91" s="190"/>
      <c r="I91" s="190"/>
      <c r="J91" s="190"/>
      <c r="K91" s="190"/>
    </row>
    <row r="92" spans="1:11" ht="12.75" customHeight="1" x14ac:dyDescent="0.2">
      <c r="A92" s="190"/>
      <c r="B92" s="190"/>
      <c r="C92" s="190"/>
      <c r="D92" s="190"/>
      <c r="E92" s="190"/>
      <c r="F92" s="190"/>
      <c r="G92" s="190"/>
      <c r="H92" s="190"/>
      <c r="I92" s="190"/>
      <c r="J92" s="190"/>
      <c r="K92" s="190"/>
    </row>
    <row r="93" spans="1:11" ht="12.75" customHeight="1" x14ac:dyDescent="0.2">
      <c r="A93" s="190"/>
      <c r="B93" s="190"/>
      <c r="C93" s="190"/>
      <c r="D93" s="190"/>
      <c r="E93" s="190"/>
      <c r="F93" s="190"/>
      <c r="G93" s="190"/>
      <c r="H93" s="190"/>
      <c r="I93" s="190"/>
      <c r="J93" s="190"/>
      <c r="K93" s="190"/>
    </row>
    <row r="94" spans="1:11" ht="12.75" customHeight="1" x14ac:dyDescent="0.2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</row>
    <row r="95" spans="1:11" ht="12.75" customHeight="1" x14ac:dyDescent="0.2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</row>
    <row r="96" spans="1:11" ht="12.75" customHeight="1" x14ac:dyDescent="0.2">
      <c r="A96" s="190"/>
      <c r="B96" s="190"/>
      <c r="C96" s="190"/>
      <c r="D96" s="190"/>
      <c r="E96" s="190"/>
      <c r="F96" s="190"/>
      <c r="G96" s="190"/>
      <c r="H96" s="190"/>
      <c r="I96" s="190"/>
      <c r="J96" s="190"/>
      <c r="K96" s="190"/>
    </row>
    <row r="97" spans="1:11" ht="12.75" customHeight="1" x14ac:dyDescent="0.2">
      <c r="A97" s="190"/>
      <c r="B97" s="190"/>
      <c r="C97" s="190"/>
      <c r="D97" s="190"/>
      <c r="E97" s="190"/>
      <c r="F97" s="190"/>
      <c r="G97" s="190"/>
      <c r="H97" s="190"/>
      <c r="I97" s="190"/>
      <c r="J97" s="190"/>
      <c r="K97" s="190"/>
    </row>
    <row r="98" spans="1:11" ht="12.75" customHeight="1" x14ac:dyDescent="0.2">
      <c r="A98" s="190"/>
      <c r="B98" s="190"/>
      <c r="C98" s="190"/>
      <c r="D98" s="190"/>
      <c r="E98" s="190"/>
      <c r="F98" s="190"/>
      <c r="G98" s="190"/>
      <c r="H98" s="190"/>
      <c r="I98" s="190"/>
      <c r="J98" s="190"/>
      <c r="K98" s="190"/>
    </row>
  </sheetData>
  <mergeCells count="9">
    <mergeCell ref="A1:K1"/>
    <mergeCell ref="A2:K2"/>
    <mergeCell ref="G4:H4"/>
    <mergeCell ref="G3:H3"/>
    <mergeCell ref="A4:A5"/>
    <mergeCell ref="B4:B5"/>
    <mergeCell ref="I4:J4"/>
    <mergeCell ref="E4:F4"/>
    <mergeCell ref="C4:D4"/>
  </mergeCells>
  <pageMargins left="1.1811023622047245" right="0.43307086614173229" top="0.51181102362204722" bottom="0.23622047244094491" header="0" footer="0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ADCC"/>
  </sheetPr>
  <dimension ref="A1:K97"/>
  <sheetViews>
    <sheetView view="pageBreakPreview" zoomScaleNormal="85" zoomScaleSheetLayoutView="100" workbookViewId="0">
      <pane xSplit="2" ySplit="5" topLeftCell="C45" activePane="bottomRight" state="frozen"/>
      <selection pane="topRight" activeCell="C1" sqref="C1"/>
      <selection pane="bottomLeft" activeCell="A6" sqref="A6"/>
      <selection pane="bottomRight" activeCell="E58" sqref="E58"/>
    </sheetView>
  </sheetViews>
  <sheetFormatPr defaultColWidth="11.85546875" defaultRowHeight="15" customHeight="1" x14ac:dyDescent="0.2"/>
  <cols>
    <col min="1" max="1" width="8" customWidth="1"/>
    <col min="2" max="2" width="34.5703125" customWidth="1"/>
    <col min="5" max="5" width="11.85546875" customWidth="1"/>
  </cols>
  <sheetData>
    <row r="1" spans="1:11" ht="14.25" customHeight="1" x14ac:dyDescent="0.2">
      <c r="A1" s="436" t="s">
        <v>1049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13.5" customHeight="1" x14ac:dyDescent="0.2">
      <c r="A2" s="431" t="s">
        <v>59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</row>
    <row r="3" spans="1:11" ht="13.5" customHeight="1" x14ac:dyDescent="0.2">
      <c r="A3" s="351"/>
      <c r="B3" s="352" t="s">
        <v>60</v>
      </c>
      <c r="C3" s="353"/>
      <c r="D3" s="353"/>
      <c r="E3" s="353"/>
      <c r="F3" s="353"/>
      <c r="G3" s="353"/>
      <c r="H3" s="353"/>
      <c r="I3" s="353"/>
      <c r="J3" s="440" t="s">
        <v>61</v>
      </c>
      <c r="K3" s="441"/>
    </row>
    <row r="4" spans="1:11" ht="15" customHeight="1" x14ac:dyDescent="0.2">
      <c r="A4" s="437" t="s">
        <v>0</v>
      </c>
      <c r="B4" s="437" t="s">
        <v>1</v>
      </c>
      <c r="C4" s="439" t="s">
        <v>62</v>
      </c>
      <c r="D4" s="434"/>
      <c r="E4" s="435"/>
      <c r="F4" s="433" t="s">
        <v>63</v>
      </c>
      <c r="G4" s="434"/>
      <c r="H4" s="435"/>
      <c r="I4" s="433" t="s">
        <v>64</v>
      </c>
      <c r="J4" s="434"/>
      <c r="K4" s="435"/>
    </row>
    <row r="5" spans="1:11" ht="30" customHeight="1" x14ac:dyDescent="0.2">
      <c r="A5" s="438"/>
      <c r="B5" s="438"/>
      <c r="C5" s="354" t="s">
        <v>958</v>
      </c>
      <c r="D5" s="355" t="s">
        <v>959</v>
      </c>
      <c r="E5" s="355" t="s">
        <v>960</v>
      </c>
      <c r="F5" s="354" t="s">
        <v>958</v>
      </c>
      <c r="G5" s="355" t="s">
        <v>959</v>
      </c>
      <c r="H5" s="355" t="s">
        <v>960</v>
      </c>
      <c r="I5" s="354" t="s">
        <v>958</v>
      </c>
      <c r="J5" s="355" t="s">
        <v>959</v>
      </c>
      <c r="K5" s="355" t="s">
        <v>960</v>
      </c>
    </row>
    <row r="6" spans="1:11" ht="13.5" customHeight="1" x14ac:dyDescent="0.2">
      <c r="A6" s="356">
        <v>1</v>
      </c>
      <c r="B6" s="357" t="s">
        <v>6</v>
      </c>
      <c r="C6" s="358">
        <v>150791.09</v>
      </c>
      <c r="D6" s="358">
        <v>580855.19000000006</v>
      </c>
      <c r="E6" s="358">
        <v>2135386.12</v>
      </c>
      <c r="F6" s="358">
        <v>157020.07999999999</v>
      </c>
      <c r="G6" s="358">
        <v>584410.14000000013</v>
      </c>
      <c r="H6" s="358">
        <v>1676598.72</v>
      </c>
      <c r="I6" s="359">
        <f t="shared" ref="I6:I20" si="0">F6*100/C6</f>
        <v>104.1308740456747</v>
      </c>
      <c r="J6" s="359">
        <f t="shared" ref="J6:J20" si="1">G6*100/D6</f>
        <v>100.61202001139046</v>
      </c>
      <c r="K6" s="359">
        <f t="shared" ref="K6:K20" si="2">H6*100/E6</f>
        <v>78.515014418095021</v>
      </c>
    </row>
    <row r="7" spans="1:11" ht="13.5" customHeight="1" x14ac:dyDescent="0.2">
      <c r="A7" s="356">
        <v>2</v>
      </c>
      <c r="B7" s="360" t="s">
        <v>7</v>
      </c>
      <c r="C7" s="358">
        <v>811337.31</v>
      </c>
      <c r="D7" s="358">
        <v>1096056.6699999997</v>
      </c>
      <c r="E7" s="358">
        <v>2520736.89</v>
      </c>
      <c r="F7" s="358">
        <v>1081185.76</v>
      </c>
      <c r="G7" s="358">
        <v>1029135.06</v>
      </c>
      <c r="H7" s="358">
        <v>2071449.3999999997</v>
      </c>
      <c r="I7" s="359">
        <f t="shared" si="0"/>
        <v>133.2597116728183</v>
      </c>
      <c r="J7" s="359">
        <f t="shared" si="1"/>
        <v>93.894329387183987</v>
      </c>
      <c r="K7" s="359">
        <f t="shared" si="2"/>
        <v>82.176343283491192</v>
      </c>
    </row>
    <row r="8" spans="1:11" ht="13.5" customHeight="1" x14ac:dyDescent="0.2">
      <c r="A8" s="356">
        <v>3</v>
      </c>
      <c r="B8" s="360" t="s">
        <v>8</v>
      </c>
      <c r="C8" s="358">
        <v>331773.89999999997</v>
      </c>
      <c r="D8" s="358">
        <v>186013.20000000004</v>
      </c>
      <c r="E8" s="358">
        <v>986478.75000000035</v>
      </c>
      <c r="F8" s="358">
        <v>168360.39</v>
      </c>
      <c r="G8" s="358">
        <v>144674.75999999998</v>
      </c>
      <c r="H8" s="358">
        <v>656368.17999999993</v>
      </c>
      <c r="I8" s="359">
        <f t="shared" si="0"/>
        <v>50.745519765117152</v>
      </c>
      <c r="J8" s="359">
        <f t="shared" si="1"/>
        <v>77.77660940191339</v>
      </c>
      <c r="K8" s="359">
        <f t="shared" si="2"/>
        <v>66.53647430317173</v>
      </c>
    </row>
    <row r="9" spans="1:11" ht="13.5" customHeight="1" x14ac:dyDescent="0.2">
      <c r="A9" s="356">
        <v>4</v>
      </c>
      <c r="B9" s="360" t="s">
        <v>9</v>
      </c>
      <c r="C9" s="358">
        <v>151962.61000000002</v>
      </c>
      <c r="D9" s="358">
        <v>389233.59000000008</v>
      </c>
      <c r="E9" s="358">
        <v>1603458.6600000001</v>
      </c>
      <c r="F9" s="358">
        <v>129712.74000000003</v>
      </c>
      <c r="G9" s="358">
        <v>460360.16</v>
      </c>
      <c r="H9" s="358">
        <v>1847859.4299999997</v>
      </c>
      <c r="I9" s="359">
        <f t="shared" si="0"/>
        <v>85.358325972421781</v>
      </c>
      <c r="J9" s="359">
        <f t="shared" si="1"/>
        <v>118.27349227490872</v>
      </c>
      <c r="K9" s="359">
        <f t="shared" si="2"/>
        <v>115.24209984933441</v>
      </c>
    </row>
    <row r="10" spans="1:11" ht="13.5" customHeight="1" x14ac:dyDescent="0.2">
      <c r="A10" s="356">
        <v>5</v>
      </c>
      <c r="B10" s="360" t="s">
        <v>10</v>
      </c>
      <c r="C10" s="358">
        <v>1231518.409999999</v>
      </c>
      <c r="D10" s="358">
        <v>1237901.98</v>
      </c>
      <c r="E10" s="358">
        <v>2278059.5300000007</v>
      </c>
      <c r="F10" s="358">
        <v>743616.88999999978</v>
      </c>
      <c r="G10" s="358">
        <v>821802.68999999971</v>
      </c>
      <c r="H10" s="358">
        <v>1183009.42</v>
      </c>
      <c r="I10" s="359">
        <f t="shared" si="0"/>
        <v>60.382117227139176</v>
      </c>
      <c r="J10" s="359">
        <f t="shared" si="1"/>
        <v>66.386733624902973</v>
      </c>
      <c r="K10" s="359">
        <f t="shared" si="2"/>
        <v>51.9305753173184</v>
      </c>
    </row>
    <row r="11" spans="1:11" ht="13.5" customHeight="1" x14ac:dyDescent="0.2">
      <c r="A11" s="356">
        <v>6</v>
      </c>
      <c r="B11" s="360" t="s">
        <v>11</v>
      </c>
      <c r="C11" s="358">
        <v>374137.91000000015</v>
      </c>
      <c r="D11" s="358">
        <v>408888.31999999989</v>
      </c>
      <c r="E11" s="358">
        <v>1626831.42</v>
      </c>
      <c r="F11" s="358">
        <v>129206.16000000003</v>
      </c>
      <c r="G11" s="358">
        <v>143051.87000000008</v>
      </c>
      <c r="H11" s="358">
        <v>1060826.31</v>
      </c>
      <c r="I11" s="359">
        <f t="shared" si="0"/>
        <v>34.534367287185624</v>
      </c>
      <c r="J11" s="359">
        <f t="shared" si="1"/>
        <v>34.985560360344877</v>
      </c>
      <c r="K11" s="359">
        <f t="shared" si="2"/>
        <v>65.208127711228983</v>
      </c>
    </row>
    <row r="12" spans="1:11" ht="13.5" customHeight="1" x14ac:dyDescent="0.2">
      <c r="A12" s="356">
        <v>7</v>
      </c>
      <c r="B12" s="360" t="s">
        <v>12</v>
      </c>
      <c r="C12" s="358">
        <v>23927.420000000002</v>
      </c>
      <c r="D12" s="358">
        <v>15367.09</v>
      </c>
      <c r="E12" s="358">
        <v>307489.29000000004</v>
      </c>
      <c r="F12" s="358">
        <v>17604.09</v>
      </c>
      <c r="G12" s="358">
        <v>16065.3</v>
      </c>
      <c r="H12" s="358">
        <v>435469.76000000007</v>
      </c>
      <c r="I12" s="359">
        <f t="shared" si="0"/>
        <v>73.572871625942113</v>
      </c>
      <c r="J12" s="359">
        <f t="shared" si="1"/>
        <v>104.54354077447324</v>
      </c>
      <c r="K12" s="359">
        <f t="shared" si="2"/>
        <v>141.62111467362001</v>
      </c>
    </row>
    <row r="13" spans="1:11" ht="13.5" customHeight="1" x14ac:dyDescent="0.2">
      <c r="A13" s="356">
        <v>8</v>
      </c>
      <c r="B13" s="360" t="s">
        <v>967</v>
      </c>
      <c r="C13" s="358">
        <v>10375.209999999999</v>
      </c>
      <c r="D13" s="358">
        <v>21777.879999999997</v>
      </c>
      <c r="E13" s="358">
        <v>250632.82999999996</v>
      </c>
      <c r="F13" s="358">
        <v>6125.08</v>
      </c>
      <c r="G13" s="358">
        <v>17589.240000000002</v>
      </c>
      <c r="H13" s="358">
        <v>129167.81</v>
      </c>
      <c r="I13" s="359">
        <f t="shared" si="0"/>
        <v>59.035720722761276</v>
      </c>
      <c r="J13" s="359">
        <f t="shared" si="1"/>
        <v>80.766539259101464</v>
      </c>
      <c r="K13" s="359">
        <f t="shared" si="2"/>
        <v>51.536668201049331</v>
      </c>
    </row>
    <row r="14" spans="1:11" ht="13.5" customHeight="1" x14ac:dyDescent="0.2">
      <c r="A14" s="356">
        <v>9</v>
      </c>
      <c r="B14" s="360" t="s">
        <v>13</v>
      </c>
      <c r="C14" s="358">
        <v>361993.79</v>
      </c>
      <c r="D14" s="358">
        <v>695827.39999999979</v>
      </c>
      <c r="E14" s="358">
        <v>3047533.3799999994</v>
      </c>
      <c r="F14" s="358">
        <v>292926.23000000004</v>
      </c>
      <c r="G14" s="358">
        <v>445336.63999999972</v>
      </c>
      <c r="H14" s="358">
        <v>2962819.6899999985</v>
      </c>
      <c r="I14" s="359">
        <f t="shared" si="0"/>
        <v>80.92023622836183</v>
      </c>
      <c r="J14" s="359">
        <f t="shared" si="1"/>
        <v>64.001020942837243</v>
      </c>
      <c r="K14" s="359">
        <f t="shared" si="2"/>
        <v>97.220253909081038</v>
      </c>
    </row>
    <row r="15" spans="1:11" ht="13.5" customHeight="1" x14ac:dyDescent="0.2">
      <c r="A15" s="356">
        <v>10</v>
      </c>
      <c r="B15" s="360" t="s">
        <v>14</v>
      </c>
      <c r="C15" s="358">
        <v>2071695.7</v>
      </c>
      <c r="D15" s="358">
        <v>5993133.3000000026</v>
      </c>
      <c r="E15" s="358">
        <v>14380591.649999995</v>
      </c>
      <c r="F15" s="358">
        <v>3000992.3300000015</v>
      </c>
      <c r="G15" s="358">
        <v>3454820.9299999992</v>
      </c>
      <c r="H15" s="358">
        <v>5898572.0600000005</v>
      </c>
      <c r="I15" s="359">
        <f t="shared" si="0"/>
        <v>144.85681125852611</v>
      </c>
      <c r="J15" s="359">
        <f t="shared" si="1"/>
        <v>57.646322166737022</v>
      </c>
      <c r="K15" s="359">
        <f t="shared" si="2"/>
        <v>41.017589564891111</v>
      </c>
    </row>
    <row r="16" spans="1:11" ht="13.5" customHeight="1" x14ac:dyDescent="0.2">
      <c r="A16" s="356">
        <v>11</v>
      </c>
      <c r="B16" s="360" t="s">
        <v>15</v>
      </c>
      <c r="C16" s="358">
        <v>133585.33999999997</v>
      </c>
      <c r="D16" s="358">
        <v>166766.39999999994</v>
      </c>
      <c r="E16" s="358">
        <v>873474.56000000017</v>
      </c>
      <c r="F16" s="358">
        <v>105010.68</v>
      </c>
      <c r="G16" s="358">
        <v>127311.07000000004</v>
      </c>
      <c r="H16" s="358">
        <v>771312.81999999983</v>
      </c>
      <c r="I16" s="359">
        <f t="shared" si="0"/>
        <v>78.609434238816945</v>
      </c>
      <c r="J16" s="359">
        <f t="shared" si="1"/>
        <v>76.340959569793483</v>
      </c>
      <c r="K16" s="359">
        <f t="shared" si="2"/>
        <v>88.303982201839943</v>
      </c>
    </row>
    <row r="17" spans="1:11" ht="13.5" customHeight="1" x14ac:dyDescent="0.2">
      <c r="A17" s="356">
        <v>12</v>
      </c>
      <c r="B17" s="360" t="s">
        <v>16</v>
      </c>
      <c r="C17" s="358">
        <v>675581.90000000014</v>
      </c>
      <c r="D17" s="358">
        <v>865634.59000000032</v>
      </c>
      <c r="E17" s="358">
        <v>3294615.1399999983</v>
      </c>
      <c r="F17" s="358">
        <v>360246.61000000016</v>
      </c>
      <c r="G17" s="358">
        <v>444380.6399999999</v>
      </c>
      <c r="H17" s="358">
        <v>1511166.5500000005</v>
      </c>
      <c r="I17" s="359">
        <f t="shared" si="0"/>
        <v>53.323898997294044</v>
      </c>
      <c r="J17" s="359">
        <f t="shared" si="1"/>
        <v>51.335822890349121</v>
      </c>
      <c r="K17" s="359">
        <f t="shared" si="2"/>
        <v>45.867771675449816</v>
      </c>
    </row>
    <row r="18" spans="1:11" s="412" customFormat="1" ht="13.5" customHeight="1" x14ac:dyDescent="0.2">
      <c r="A18" s="361"/>
      <c r="B18" s="362" t="s">
        <v>17</v>
      </c>
      <c r="C18" s="363">
        <f t="shared" ref="C18:H18" si="3">SUM(C6:C17)</f>
        <v>6328680.5899999999</v>
      </c>
      <c r="D18" s="363">
        <f t="shared" si="3"/>
        <v>11657455.610000001</v>
      </c>
      <c r="E18" s="363">
        <f t="shared" si="3"/>
        <v>33305288.219999991</v>
      </c>
      <c r="F18" s="363">
        <f t="shared" si="3"/>
        <v>6192007.0400000019</v>
      </c>
      <c r="G18" s="363">
        <f t="shared" si="3"/>
        <v>7688938.4999999991</v>
      </c>
      <c r="H18" s="363">
        <f t="shared" si="3"/>
        <v>20204620.150000002</v>
      </c>
      <c r="I18" s="364">
        <f t="shared" si="0"/>
        <v>97.840410049830027</v>
      </c>
      <c r="J18" s="364">
        <f t="shared" si="1"/>
        <v>65.957261663550938</v>
      </c>
      <c r="K18" s="364">
        <f t="shared" si="2"/>
        <v>60.664901070776587</v>
      </c>
    </row>
    <row r="19" spans="1:11" ht="13.5" customHeight="1" x14ac:dyDescent="0.2">
      <c r="A19" s="356">
        <v>13</v>
      </c>
      <c r="B19" s="360" t="s">
        <v>18</v>
      </c>
      <c r="C19" s="358">
        <v>97553.04</v>
      </c>
      <c r="D19" s="358">
        <v>277265.30000000005</v>
      </c>
      <c r="E19" s="358">
        <v>1933503.2300000002</v>
      </c>
      <c r="F19" s="358">
        <v>174003.94999999992</v>
      </c>
      <c r="G19" s="358">
        <v>493721.39999999991</v>
      </c>
      <c r="H19" s="358">
        <v>1890996.22</v>
      </c>
      <c r="I19" s="359">
        <f t="shared" si="0"/>
        <v>178.36855724844654</v>
      </c>
      <c r="J19" s="359">
        <f t="shared" si="1"/>
        <v>178.06822563083077</v>
      </c>
      <c r="K19" s="359">
        <f t="shared" si="2"/>
        <v>97.801554745786476</v>
      </c>
    </row>
    <row r="20" spans="1:11" ht="13.5" customHeight="1" x14ac:dyDescent="0.2">
      <c r="A20" s="356">
        <v>14</v>
      </c>
      <c r="B20" s="360" t="s">
        <v>19</v>
      </c>
      <c r="C20" s="358">
        <v>11090.76</v>
      </c>
      <c r="D20" s="358">
        <v>66188.780000000013</v>
      </c>
      <c r="E20" s="358">
        <v>278119.22000000003</v>
      </c>
      <c r="F20" s="358">
        <v>53093.239999999983</v>
      </c>
      <c r="G20" s="358">
        <v>183728.08</v>
      </c>
      <c r="H20" s="358">
        <v>674697.29999999993</v>
      </c>
      <c r="I20" s="359">
        <f t="shared" si="0"/>
        <v>478.71597618197472</v>
      </c>
      <c r="J20" s="359">
        <f t="shared" si="1"/>
        <v>277.58191040838034</v>
      </c>
      <c r="K20" s="359">
        <f t="shared" si="2"/>
        <v>242.59283482817187</v>
      </c>
    </row>
    <row r="21" spans="1:11" ht="13.5" customHeight="1" x14ac:dyDescent="0.2">
      <c r="A21" s="356">
        <v>15</v>
      </c>
      <c r="B21" s="360" t="s">
        <v>20</v>
      </c>
      <c r="C21" s="358">
        <v>0</v>
      </c>
      <c r="D21" s="358">
        <v>0</v>
      </c>
      <c r="E21" s="358">
        <v>30746.149999999998</v>
      </c>
      <c r="F21" s="358">
        <v>0</v>
      </c>
      <c r="G21" s="358">
        <v>0</v>
      </c>
      <c r="H21" s="358">
        <v>13758.109999999999</v>
      </c>
      <c r="I21" s="359">
        <v>0</v>
      </c>
      <c r="J21" s="359">
        <v>0</v>
      </c>
      <c r="K21" s="359">
        <f t="shared" ref="K21:K37" si="4">H21*100/E21</f>
        <v>44.747423661173833</v>
      </c>
    </row>
    <row r="22" spans="1:11" ht="13.5" customHeight="1" x14ac:dyDescent="0.2">
      <c r="A22" s="356">
        <v>16</v>
      </c>
      <c r="B22" s="360" t="s">
        <v>21</v>
      </c>
      <c r="C22" s="358">
        <v>0</v>
      </c>
      <c r="D22" s="358">
        <v>0</v>
      </c>
      <c r="E22" s="358">
        <v>20490.580000000002</v>
      </c>
      <c r="F22" s="358">
        <v>0</v>
      </c>
      <c r="G22" s="358">
        <v>0</v>
      </c>
      <c r="H22" s="358">
        <v>20392.73</v>
      </c>
      <c r="I22" s="359">
        <v>0</v>
      </c>
      <c r="J22" s="359">
        <v>0</v>
      </c>
      <c r="K22" s="359">
        <f t="shared" si="4"/>
        <v>99.522463492980663</v>
      </c>
    </row>
    <row r="23" spans="1:11" ht="13.5" customHeight="1" x14ac:dyDescent="0.2">
      <c r="A23" s="356">
        <v>17</v>
      </c>
      <c r="B23" s="360" t="s">
        <v>22</v>
      </c>
      <c r="C23" s="358">
        <v>22240.84</v>
      </c>
      <c r="D23" s="358">
        <v>43023.070000000007</v>
      </c>
      <c r="E23" s="358">
        <v>63879.469999999994</v>
      </c>
      <c r="F23" s="358">
        <v>76226.59</v>
      </c>
      <c r="G23" s="358">
        <v>107709.81000000001</v>
      </c>
      <c r="H23" s="358">
        <v>97857.5</v>
      </c>
      <c r="I23" s="359">
        <f>F23*100/C23</f>
        <v>342.73251370002214</v>
      </c>
      <c r="J23" s="359">
        <f>G23*100/D23</f>
        <v>250.35361260830527</v>
      </c>
      <c r="K23" s="359">
        <f t="shared" si="4"/>
        <v>153.1908451964301</v>
      </c>
    </row>
    <row r="24" spans="1:11" ht="13.5" customHeight="1" x14ac:dyDescent="0.2">
      <c r="A24" s="356">
        <v>18</v>
      </c>
      <c r="B24" s="365" t="s">
        <v>23</v>
      </c>
      <c r="C24" s="358">
        <v>0</v>
      </c>
      <c r="D24" s="358">
        <v>0</v>
      </c>
      <c r="E24" s="358">
        <v>4700.8100000000004</v>
      </c>
      <c r="F24" s="358">
        <v>0</v>
      </c>
      <c r="G24" s="358">
        <v>0</v>
      </c>
      <c r="H24" s="358">
        <v>1006.67</v>
      </c>
      <c r="I24" s="359">
        <v>0</v>
      </c>
      <c r="J24" s="359">
        <v>0</v>
      </c>
      <c r="K24" s="359">
        <f t="shared" si="4"/>
        <v>21.414819999106534</v>
      </c>
    </row>
    <row r="25" spans="1:11" ht="13.5" customHeight="1" x14ac:dyDescent="0.2">
      <c r="A25" s="356">
        <v>19</v>
      </c>
      <c r="B25" s="360" t="s">
        <v>24</v>
      </c>
      <c r="C25" s="358">
        <v>3503.33</v>
      </c>
      <c r="D25" s="358">
        <v>4577.71</v>
      </c>
      <c r="E25" s="358">
        <v>165533.21999999997</v>
      </c>
      <c r="F25" s="358">
        <v>7805.63</v>
      </c>
      <c r="G25" s="358">
        <v>10652.21</v>
      </c>
      <c r="H25" s="358">
        <v>90550.729999999981</v>
      </c>
      <c r="I25" s="359">
        <f t="shared" ref="I25:J30" si="5">F25*100/C25</f>
        <v>222.80601599050047</v>
      </c>
      <c r="J25" s="359">
        <f t="shared" si="5"/>
        <v>232.69735304333389</v>
      </c>
      <c r="K25" s="359">
        <f t="shared" si="4"/>
        <v>54.702451870385893</v>
      </c>
    </row>
    <row r="26" spans="1:11" ht="13.5" customHeight="1" x14ac:dyDescent="0.2">
      <c r="A26" s="356">
        <v>20</v>
      </c>
      <c r="B26" s="360" t="s">
        <v>25</v>
      </c>
      <c r="C26" s="358">
        <v>47023.890000000007</v>
      </c>
      <c r="D26" s="358">
        <v>880172.4300000004</v>
      </c>
      <c r="E26" s="358">
        <v>4560522.6599999992</v>
      </c>
      <c r="F26" s="358">
        <v>50699.08</v>
      </c>
      <c r="G26" s="358">
        <v>1788936.9400000002</v>
      </c>
      <c r="H26" s="358">
        <v>5652791.1500000004</v>
      </c>
      <c r="I26" s="359">
        <f t="shared" si="5"/>
        <v>107.81558054852543</v>
      </c>
      <c r="J26" s="359">
        <f t="shared" si="5"/>
        <v>203.24846348572854</v>
      </c>
      <c r="K26" s="359">
        <f t="shared" si="4"/>
        <v>123.95051118987315</v>
      </c>
    </row>
    <row r="27" spans="1:11" ht="13.5" customHeight="1" x14ac:dyDescent="0.2">
      <c r="A27" s="356">
        <v>21</v>
      </c>
      <c r="B27" s="360" t="s">
        <v>26</v>
      </c>
      <c r="C27" s="358">
        <v>57952.449999999983</v>
      </c>
      <c r="D27" s="358">
        <v>474279.80999999994</v>
      </c>
      <c r="E27" s="358">
        <v>3191162.0800000005</v>
      </c>
      <c r="F27" s="358">
        <v>139564.82</v>
      </c>
      <c r="G27" s="358">
        <v>922572.90000000049</v>
      </c>
      <c r="H27" s="358">
        <v>3050744.7899999996</v>
      </c>
      <c r="I27" s="359">
        <f t="shared" si="5"/>
        <v>240.82643615584854</v>
      </c>
      <c r="J27" s="359">
        <f t="shared" si="5"/>
        <v>194.52080407976899</v>
      </c>
      <c r="K27" s="359">
        <f t="shared" si="4"/>
        <v>95.599807014502971</v>
      </c>
    </row>
    <row r="28" spans="1:11" ht="13.5" customHeight="1" x14ac:dyDescent="0.2">
      <c r="A28" s="356">
        <v>22</v>
      </c>
      <c r="B28" s="360" t="s">
        <v>27</v>
      </c>
      <c r="C28" s="358">
        <v>23963.559999999998</v>
      </c>
      <c r="D28" s="358">
        <v>133808.80000000002</v>
      </c>
      <c r="E28" s="358">
        <v>852520.04999999993</v>
      </c>
      <c r="F28" s="358">
        <v>31734.82</v>
      </c>
      <c r="G28" s="358">
        <v>111806.38</v>
      </c>
      <c r="H28" s="358">
        <v>436777.61000000004</v>
      </c>
      <c r="I28" s="359">
        <f t="shared" si="5"/>
        <v>132.42948877378822</v>
      </c>
      <c r="J28" s="359">
        <f t="shared" si="5"/>
        <v>83.55682137497682</v>
      </c>
      <c r="K28" s="359">
        <f t="shared" si="4"/>
        <v>51.233705295259639</v>
      </c>
    </row>
    <row r="29" spans="1:11" ht="13.5" customHeight="1" x14ac:dyDescent="0.2">
      <c r="A29" s="356">
        <v>23</v>
      </c>
      <c r="B29" s="360" t="s">
        <v>28</v>
      </c>
      <c r="C29" s="358">
        <v>63867.05999999999</v>
      </c>
      <c r="D29" s="358">
        <v>133293.59</v>
      </c>
      <c r="E29" s="358">
        <v>496105.83000000007</v>
      </c>
      <c r="F29" s="358">
        <v>106044.22000000002</v>
      </c>
      <c r="G29" s="358">
        <v>200455.61000000002</v>
      </c>
      <c r="H29" s="358">
        <v>722903.11999999953</v>
      </c>
      <c r="I29" s="359">
        <f t="shared" si="5"/>
        <v>166.03898786009569</v>
      </c>
      <c r="J29" s="359">
        <f t="shared" si="5"/>
        <v>150.38653396611195</v>
      </c>
      <c r="K29" s="359">
        <f t="shared" si="4"/>
        <v>145.71550590324637</v>
      </c>
    </row>
    <row r="30" spans="1:11" ht="13.5" customHeight="1" x14ac:dyDescent="0.2">
      <c r="A30" s="356">
        <v>24</v>
      </c>
      <c r="B30" s="360" t="s">
        <v>29</v>
      </c>
      <c r="C30" s="358">
        <v>28005.059999999994</v>
      </c>
      <c r="D30" s="358">
        <v>35694.689999999995</v>
      </c>
      <c r="E30" s="358">
        <v>561607.68000000017</v>
      </c>
      <c r="F30" s="358">
        <v>189377.09000000003</v>
      </c>
      <c r="G30" s="358">
        <v>231578.21999999997</v>
      </c>
      <c r="H30" s="358">
        <v>607986.5</v>
      </c>
      <c r="I30" s="359">
        <f t="shared" si="5"/>
        <v>676.22454656408547</v>
      </c>
      <c r="J30" s="359">
        <f t="shared" si="5"/>
        <v>648.77498585924127</v>
      </c>
      <c r="K30" s="359">
        <f t="shared" si="4"/>
        <v>108.25822396160962</v>
      </c>
    </row>
    <row r="31" spans="1:11" ht="13.5" customHeight="1" x14ac:dyDescent="0.2">
      <c r="A31" s="356">
        <v>25</v>
      </c>
      <c r="B31" s="360" t="s">
        <v>30</v>
      </c>
      <c r="C31" s="358">
        <v>0</v>
      </c>
      <c r="D31" s="358">
        <v>0</v>
      </c>
      <c r="E31" s="358">
        <v>5894.1</v>
      </c>
      <c r="F31" s="358">
        <v>0</v>
      </c>
      <c r="G31" s="358">
        <v>0</v>
      </c>
      <c r="H31" s="358">
        <v>5373.16</v>
      </c>
      <c r="I31" s="359">
        <v>0</v>
      </c>
      <c r="J31" s="359">
        <v>0</v>
      </c>
      <c r="K31" s="359">
        <f t="shared" si="4"/>
        <v>91.161670144720986</v>
      </c>
    </row>
    <row r="32" spans="1:11" ht="13.5" customHeight="1" x14ac:dyDescent="0.2">
      <c r="A32" s="356">
        <v>26</v>
      </c>
      <c r="B32" s="360" t="s">
        <v>31</v>
      </c>
      <c r="C32" s="358">
        <v>0</v>
      </c>
      <c r="D32" s="358">
        <v>0</v>
      </c>
      <c r="E32" s="358">
        <v>37289.179999999993</v>
      </c>
      <c r="F32" s="358">
        <v>0</v>
      </c>
      <c r="G32" s="358">
        <v>0</v>
      </c>
      <c r="H32" s="358">
        <v>31601.889999999996</v>
      </c>
      <c r="I32" s="359">
        <v>0</v>
      </c>
      <c r="J32" s="359">
        <v>0</v>
      </c>
      <c r="K32" s="359">
        <f t="shared" si="4"/>
        <v>84.748149463195489</v>
      </c>
    </row>
    <row r="33" spans="1:11" ht="13.5" customHeight="1" x14ac:dyDescent="0.2">
      <c r="A33" s="356">
        <v>27</v>
      </c>
      <c r="B33" s="360" t="s">
        <v>32</v>
      </c>
      <c r="C33" s="358">
        <v>0</v>
      </c>
      <c r="D33" s="358">
        <v>0</v>
      </c>
      <c r="E33" s="358">
        <v>49646.880000000005</v>
      </c>
      <c r="F33" s="358">
        <v>0</v>
      </c>
      <c r="G33" s="358">
        <v>0</v>
      </c>
      <c r="H33" s="358">
        <v>28013.34</v>
      </c>
      <c r="I33" s="359">
        <v>0</v>
      </c>
      <c r="J33" s="359">
        <v>0</v>
      </c>
      <c r="K33" s="359">
        <f t="shared" si="4"/>
        <v>56.425177171254262</v>
      </c>
    </row>
    <row r="34" spans="1:11" ht="13.5" customHeight="1" x14ac:dyDescent="0.2">
      <c r="A34" s="356">
        <v>28</v>
      </c>
      <c r="B34" s="360" t="s">
        <v>33</v>
      </c>
      <c r="C34" s="358">
        <v>31102.790000000005</v>
      </c>
      <c r="D34" s="358">
        <v>47245.460000000006</v>
      </c>
      <c r="E34" s="358">
        <v>574476.00000000012</v>
      </c>
      <c r="F34" s="358">
        <v>105207.43000000001</v>
      </c>
      <c r="G34" s="358">
        <v>152276.68</v>
      </c>
      <c r="H34" s="358">
        <v>1069700.58</v>
      </c>
      <c r="I34" s="359">
        <f>F34*100/C34</f>
        <v>338.25721100904445</v>
      </c>
      <c r="J34" s="359">
        <f>G34*100/D34</f>
        <v>322.30965684321831</v>
      </c>
      <c r="K34" s="359">
        <f t="shared" si="4"/>
        <v>186.20457251477865</v>
      </c>
    </row>
    <row r="35" spans="1:11" ht="13.5" customHeight="1" x14ac:dyDescent="0.2">
      <c r="A35" s="356">
        <v>29</v>
      </c>
      <c r="B35" s="365" t="s">
        <v>34</v>
      </c>
      <c r="C35" s="358">
        <v>0</v>
      </c>
      <c r="D35" s="358">
        <v>0</v>
      </c>
      <c r="E35" s="358">
        <v>9375.56</v>
      </c>
      <c r="F35" s="358">
        <v>0</v>
      </c>
      <c r="G35" s="358">
        <v>0</v>
      </c>
      <c r="H35" s="358">
        <v>25892.07</v>
      </c>
      <c r="I35" s="359">
        <v>0</v>
      </c>
      <c r="J35" s="359">
        <v>0</v>
      </c>
      <c r="K35" s="359">
        <f t="shared" si="4"/>
        <v>276.1655837091331</v>
      </c>
    </row>
    <row r="36" spans="1:11" ht="13.5" customHeight="1" x14ac:dyDescent="0.2">
      <c r="A36" s="356">
        <v>30</v>
      </c>
      <c r="B36" s="360" t="s">
        <v>35</v>
      </c>
      <c r="C36" s="358">
        <v>5696.72</v>
      </c>
      <c r="D36" s="358">
        <v>15465.980000000001</v>
      </c>
      <c r="E36" s="358">
        <v>78789.040000000008</v>
      </c>
      <c r="F36" s="358">
        <v>21516.199999999997</v>
      </c>
      <c r="G36" s="358">
        <v>37442.31</v>
      </c>
      <c r="H36" s="358">
        <v>71447.510000000009</v>
      </c>
      <c r="I36" s="359">
        <f>F36*100/C36</f>
        <v>377.69453299442478</v>
      </c>
      <c r="J36" s="359">
        <f>G36*100/D36</f>
        <v>242.09464902967673</v>
      </c>
      <c r="K36" s="359">
        <f t="shared" si="4"/>
        <v>90.682041563141269</v>
      </c>
    </row>
    <row r="37" spans="1:11" ht="13.5" customHeight="1" x14ac:dyDescent="0.2">
      <c r="A37" s="356">
        <v>31</v>
      </c>
      <c r="B37" s="360" t="s">
        <v>36</v>
      </c>
      <c r="C37" s="358">
        <v>0</v>
      </c>
      <c r="D37" s="358">
        <v>0</v>
      </c>
      <c r="E37" s="358">
        <v>52749.11</v>
      </c>
      <c r="F37" s="358">
        <v>0</v>
      </c>
      <c r="G37" s="358">
        <v>0</v>
      </c>
      <c r="H37" s="358">
        <v>17179.039999999997</v>
      </c>
      <c r="I37" s="359">
        <v>0</v>
      </c>
      <c r="J37" s="359">
        <v>0</v>
      </c>
      <c r="K37" s="359">
        <f t="shared" si="4"/>
        <v>32.567449953184038</v>
      </c>
    </row>
    <row r="38" spans="1:11" ht="13.5" customHeight="1" x14ac:dyDescent="0.2">
      <c r="A38" s="356">
        <v>32</v>
      </c>
      <c r="B38" s="360" t="s">
        <v>38</v>
      </c>
      <c r="C38" s="358">
        <v>0</v>
      </c>
      <c r="D38" s="358">
        <v>910.42</v>
      </c>
      <c r="E38" s="358">
        <v>3281.74</v>
      </c>
      <c r="F38" s="358">
        <v>0</v>
      </c>
      <c r="G38" s="358">
        <v>2103.46</v>
      </c>
      <c r="H38" s="358">
        <v>5123.7700000000004</v>
      </c>
      <c r="I38" s="359">
        <v>0</v>
      </c>
      <c r="J38" s="359">
        <f t="shared" ref="J38:J48" si="6">G38*100/D38</f>
        <v>231.04281540387953</v>
      </c>
      <c r="K38" s="359">
        <f t="shared" ref="K38:K48" si="7">H38*100/E38</f>
        <v>156.12967511137387</v>
      </c>
    </row>
    <row r="39" spans="1:11" ht="13.5" customHeight="1" x14ac:dyDescent="0.2">
      <c r="A39" s="356">
        <v>33</v>
      </c>
      <c r="B39" s="360" t="s">
        <v>39</v>
      </c>
      <c r="C39" s="358">
        <v>12628.640000000001</v>
      </c>
      <c r="D39" s="358">
        <v>37430.009999999995</v>
      </c>
      <c r="E39" s="358">
        <v>360564.23</v>
      </c>
      <c r="F39" s="358">
        <v>24948.04</v>
      </c>
      <c r="G39" s="358">
        <v>72752.08</v>
      </c>
      <c r="H39" s="358">
        <v>579656.31000000006</v>
      </c>
      <c r="I39" s="359">
        <f t="shared" ref="I39:I48" si="8">F39*100/C39</f>
        <v>197.55128026454153</v>
      </c>
      <c r="J39" s="359">
        <f t="shared" si="6"/>
        <v>194.36831569107252</v>
      </c>
      <c r="K39" s="359">
        <f t="shared" si="7"/>
        <v>160.76367586435296</v>
      </c>
    </row>
    <row r="40" spans="1:11" s="412" customFormat="1" ht="12.75" customHeight="1" x14ac:dyDescent="0.2">
      <c r="A40" s="361"/>
      <c r="B40" s="362" t="s">
        <v>40</v>
      </c>
      <c r="C40" s="363">
        <f t="shared" ref="C40:H40" si="9">SUM(C19:C39)</f>
        <v>404628.13999999996</v>
      </c>
      <c r="D40" s="363">
        <f t="shared" si="9"/>
        <v>2149356.0500000003</v>
      </c>
      <c r="E40" s="363">
        <f t="shared" si="9"/>
        <v>13330956.82</v>
      </c>
      <c r="F40" s="363">
        <f t="shared" si="9"/>
        <v>980221.11</v>
      </c>
      <c r="G40" s="363">
        <f t="shared" si="9"/>
        <v>4315736.0799999991</v>
      </c>
      <c r="H40" s="363">
        <f t="shared" si="9"/>
        <v>15094450.099999998</v>
      </c>
      <c r="I40" s="364">
        <f t="shared" si="8"/>
        <v>242.25233321637</v>
      </c>
      <c r="J40" s="364">
        <f t="shared" si="6"/>
        <v>200.79205025151597</v>
      </c>
      <c r="K40" s="364">
        <f t="shared" si="7"/>
        <v>113.22855743823493</v>
      </c>
    </row>
    <row r="41" spans="1:11" s="412" customFormat="1" ht="13.5" customHeight="1" x14ac:dyDescent="0.2">
      <c r="A41" s="361"/>
      <c r="B41" s="362" t="s">
        <v>41</v>
      </c>
      <c r="C41" s="363">
        <f t="shared" ref="C41:H41" si="10">C40+C18</f>
        <v>6733308.7299999995</v>
      </c>
      <c r="D41" s="363">
        <f t="shared" si="10"/>
        <v>13806811.660000002</v>
      </c>
      <c r="E41" s="363">
        <f t="shared" si="10"/>
        <v>46636245.039999992</v>
      </c>
      <c r="F41" s="363">
        <f t="shared" si="10"/>
        <v>7172228.1500000022</v>
      </c>
      <c r="G41" s="363">
        <f t="shared" si="10"/>
        <v>12004674.579999998</v>
      </c>
      <c r="H41" s="363">
        <f t="shared" si="10"/>
        <v>35299070.25</v>
      </c>
      <c r="I41" s="364">
        <f t="shared" si="8"/>
        <v>106.51862906633724</v>
      </c>
      <c r="J41" s="364">
        <f t="shared" si="6"/>
        <v>86.947478357939701</v>
      </c>
      <c r="K41" s="364">
        <f t="shared" si="7"/>
        <v>75.690206661629645</v>
      </c>
    </row>
    <row r="42" spans="1:11" ht="13.5" customHeight="1" x14ac:dyDescent="0.2">
      <c r="A42" s="356">
        <v>34</v>
      </c>
      <c r="B42" s="360" t="s">
        <v>43</v>
      </c>
      <c r="C42" s="358">
        <v>1640105.7799999993</v>
      </c>
      <c r="D42" s="358">
        <v>1051253.2000000002</v>
      </c>
      <c r="E42" s="358">
        <v>694458.83000000031</v>
      </c>
      <c r="F42" s="358">
        <v>1220340.6999999995</v>
      </c>
      <c r="G42" s="358">
        <v>719014.43000000017</v>
      </c>
      <c r="H42" s="358">
        <v>371095.29999999993</v>
      </c>
      <c r="I42" s="359">
        <f t="shared" si="8"/>
        <v>74.40621909155152</v>
      </c>
      <c r="J42" s="359">
        <f t="shared" si="6"/>
        <v>68.395932587886534</v>
      </c>
      <c r="K42" s="359">
        <f t="shared" si="7"/>
        <v>53.436616249807031</v>
      </c>
    </row>
    <row r="43" spans="1:11" ht="13.5" customHeight="1" x14ac:dyDescent="0.2">
      <c r="A43" s="361"/>
      <c r="B43" s="362" t="s">
        <v>44</v>
      </c>
      <c r="C43" s="363">
        <f t="shared" ref="C43:H43" si="11">SUM(C42:C42)</f>
        <v>1640105.7799999993</v>
      </c>
      <c r="D43" s="363">
        <f t="shared" si="11"/>
        <v>1051253.2000000002</v>
      </c>
      <c r="E43" s="363">
        <f t="shared" si="11"/>
        <v>694458.83000000031</v>
      </c>
      <c r="F43" s="363">
        <f t="shared" si="11"/>
        <v>1220340.6999999995</v>
      </c>
      <c r="G43" s="363">
        <f t="shared" si="11"/>
        <v>719014.43000000017</v>
      </c>
      <c r="H43" s="363">
        <f t="shared" si="11"/>
        <v>371095.29999999993</v>
      </c>
      <c r="I43" s="364">
        <f t="shared" si="8"/>
        <v>74.40621909155152</v>
      </c>
      <c r="J43" s="364">
        <f t="shared" si="6"/>
        <v>68.395932587886534</v>
      </c>
      <c r="K43" s="364">
        <f t="shared" si="7"/>
        <v>53.436616249807031</v>
      </c>
    </row>
    <row r="44" spans="1:11" ht="13.5" customHeight="1" x14ac:dyDescent="0.2">
      <c r="A44" s="356">
        <v>35</v>
      </c>
      <c r="B44" s="360" t="s">
        <v>45</v>
      </c>
      <c r="C44" s="358">
        <v>856914.36999999988</v>
      </c>
      <c r="D44" s="358">
        <v>1029349.3099999998</v>
      </c>
      <c r="E44" s="358">
        <v>2192649.62</v>
      </c>
      <c r="F44" s="358">
        <v>1673842.5500000003</v>
      </c>
      <c r="G44" s="358">
        <v>1416999.57</v>
      </c>
      <c r="H44" s="358">
        <v>2141655.3899999997</v>
      </c>
      <c r="I44" s="359">
        <f t="shared" si="8"/>
        <v>195.33370061234947</v>
      </c>
      <c r="J44" s="359">
        <f t="shared" si="6"/>
        <v>137.65973865567562</v>
      </c>
      <c r="K44" s="359">
        <f t="shared" si="7"/>
        <v>97.674310134420821</v>
      </c>
    </row>
    <row r="45" spans="1:11" s="412" customFormat="1" ht="13.5" customHeight="1" x14ac:dyDescent="0.2">
      <c r="A45" s="361"/>
      <c r="B45" s="362" t="s">
        <v>46</v>
      </c>
      <c r="C45" s="363">
        <f t="shared" ref="C45:H45" si="12">C44</f>
        <v>856914.36999999988</v>
      </c>
      <c r="D45" s="363">
        <f t="shared" si="12"/>
        <v>1029349.3099999998</v>
      </c>
      <c r="E45" s="363">
        <f t="shared" si="12"/>
        <v>2192649.62</v>
      </c>
      <c r="F45" s="363">
        <f t="shared" si="12"/>
        <v>1673842.5500000003</v>
      </c>
      <c r="G45" s="363">
        <f t="shared" si="12"/>
        <v>1416999.57</v>
      </c>
      <c r="H45" s="363">
        <f t="shared" si="12"/>
        <v>2141655.3899999997</v>
      </c>
      <c r="I45" s="364">
        <f t="shared" si="8"/>
        <v>195.33370061234947</v>
      </c>
      <c r="J45" s="364">
        <f t="shared" si="6"/>
        <v>137.65973865567562</v>
      </c>
      <c r="K45" s="364">
        <f t="shared" si="7"/>
        <v>97.674310134420821</v>
      </c>
    </row>
    <row r="46" spans="1:11" ht="13.5" customHeight="1" x14ac:dyDescent="0.2">
      <c r="A46" s="356">
        <v>36</v>
      </c>
      <c r="B46" s="365" t="s">
        <v>47</v>
      </c>
      <c r="C46" s="358">
        <v>1871.19</v>
      </c>
      <c r="D46" s="358">
        <v>75431.010000000024</v>
      </c>
      <c r="E46" s="358">
        <v>434363.19000000012</v>
      </c>
      <c r="F46" s="358">
        <v>22368.070000000007</v>
      </c>
      <c r="G46" s="358">
        <v>543585.4</v>
      </c>
      <c r="H46" s="358">
        <v>1031340.03</v>
      </c>
      <c r="I46" s="359">
        <f t="shared" si="8"/>
        <v>1195.3927714449098</v>
      </c>
      <c r="J46" s="359">
        <f t="shared" si="6"/>
        <v>720.63916418459701</v>
      </c>
      <c r="K46" s="359">
        <f t="shared" si="7"/>
        <v>237.43725383359481</v>
      </c>
    </row>
    <row r="47" spans="1:11" ht="13.5" customHeight="1" x14ac:dyDescent="0.2">
      <c r="A47" s="356">
        <v>37</v>
      </c>
      <c r="B47" s="360" t="s">
        <v>48</v>
      </c>
      <c r="C47" s="358">
        <v>10932.810000000001</v>
      </c>
      <c r="D47" s="358">
        <v>8390.82</v>
      </c>
      <c r="E47" s="358">
        <v>119596.28</v>
      </c>
      <c r="F47" s="358">
        <v>441.51</v>
      </c>
      <c r="G47" s="358">
        <v>21229.75</v>
      </c>
      <c r="H47" s="358">
        <v>88218.450000000012</v>
      </c>
      <c r="I47" s="359">
        <f t="shared" si="8"/>
        <v>4.0383945207133385</v>
      </c>
      <c r="J47" s="359">
        <f t="shared" si="6"/>
        <v>253.01162460879868</v>
      </c>
      <c r="K47" s="359">
        <f t="shared" si="7"/>
        <v>73.763540136867149</v>
      </c>
    </row>
    <row r="48" spans="1:11" ht="13.5" customHeight="1" x14ac:dyDescent="0.2">
      <c r="A48" s="356">
        <v>38</v>
      </c>
      <c r="B48" s="360" t="s">
        <v>49</v>
      </c>
      <c r="C48" s="358">
        <v>753.75</v>
      </c>
      <c r="D48" s="358">
        <v>31598.949999999997</v>
      </c>
      <c r="E48" s="358">
        <v>25772.879999999997</v>
      </c>
      <c r="F48" s="358">
        <v>1559.21</v>
      </c>
      <c r="G48" s="358">
        <v>56182.84</v>
      </c>
      <c r="H48" s="358">
        <v>54852.639999999999</v>
      </c>
      <c r="I48" s="359">
        <f t="shared" si="8"/>
        <v>206.8603648424544</v>
      </c>
      <c r="J48" s="359">
        <f t="shared" si="6"/>
        <v>177.79970536995694</v>
      </c>
      <c r="K48" s="359">
        <f t="shared" si="7"/>
        <v>212.83085165491789</v>
      </c>
    </row>
    <row r="49" spans="1:11" ht="13.5" customHeight="1" x14ac:dyDescent="0.2">
      <c r="A49" s="356">
        <v>39</v>
      </c>
      <c r="B49" s="365" t="s">
        <v>51</v>
      </c>
      <c r="C49" s="358">
        <v>1308.9099999999999</v>
      </c>
      <c r="D49" s="358">
        <v>3950.36</v>
      </c>
      <c r="E49" s="358">
        <v>81941.19</v>
      </c>
      <c r="F49" s="358">
        <v>63378.039999999994</v>
      </c>
      <c r="G49" s="358">
        <v>14501.039999999999</v>
      </c>
      <c r="H49" s="358">
        <v>167839.53999999998</v>
      </c>
      <c r="I49" s="359">
        <f t="shared" ref="I49:K51" si="13">F49*100/C49</f>
        <v>4842.0471995782746</v>
      </c>
      <c r="J49" s="359">
        <f t="shared" si="13"/>
        <v>367.08148118146192</v>
      </c>
      <c r="K49" s="359">
        <f t="shared" si="13"/>
        <v>204.82926840579196</v>
      </c>
    </row>
    <row r="50" spans="1:11" ht="13.5" customHeight="1" x14ac:dyDescent="0.2">
      <c r="A50" s="356">
        <v>40</v>
      </c>
      <c r="B50" s="3" t="s">
        <v>1007</v>
      </c>
      <c r="C50" s="358">
        <v>0</v>
      </c>
      <c r="D50" s="358">
        <v>9820</v>
      </c>
      <c r="E50" s="358">
        <v>7152.2599999999984</v>
      </c>
      <c r="F50" s="358">
        <v>0</v>
      </c>
      <c r="G50" s="358">
        <v>4964.3100000000004</v>
      </c>
      <c r="H50" s="358">
        <v>38634.800000000003</v>
      </c>
      <c r="I50" s="359">
        <v>0</v>
      </c>
      <c r="J50" s="359">
        <f t="shared" si="13"/>
        <v>50.553054989816708</v>
      </c>
      <c r="K50" s="359">
        <f t="shared" si="13"/>
        <v>540.17611216594491</v>
      </c>
    </row>
    <row r="51" spans="1:11" ht="13.5" customHeight="1" x14ac:dyDescent="0.2">
      <c r="A51" s="356">
        <v>41</v>
      </c>
      <c r="B51" s="365" t="s">
        <v>52</v>
      </c>
      <c r="C51" s="358">
        <v>460.61</v>
      </c>
      <c r="D51" s="358">
        <v>295.48999999999995</v>
      </c>
      <c r="E51" s="358">
        <v>13824</v>
      </c>
      <c r="F51" s="358">
        <v>7472.93</v>
      </c>
      <c r="G51" s="358">
        <v>15545.130000000001</v>
      </c>
      <c r="H51" s="358">
        <v>48669.54</v>
      </c>
      <c r="I51" s="359">
        <f t="shared" ref="I51:J54" si="14">F51*100/C51</f>
        <v>1622.3985584333818</v>
      </c>
      <c r="J51" s="359">
        <f t="shared" si="14"/>
        <v>5260.7973197062511</v>
      </c>
      <c r="K51" s="359">
        <f t="shared" si="13"/>
        <v>352.06553819444446</v>
      </c>
    </row>
    <row r="52" spans="1:11" ht="13.5" customHeight="1" x14ac:dyDescent="0.2">
      <c r="A52" s="356">
        <v>42</v>
      </c>
      <c r="B52" s="365" t="s">
        <v>53</v>
      </c>
      <c r="C52" s="358">
        <v>1802.15</v>
      </c>
      <c r="D52" s="358">
        <v>11204.45</v>
      </c>
      <c r="E52" s="358">
        <v>28000.47</v>
      </c>
      <c r="F52" s="358">
        <v>1477.48</v>
      </c>
      <c r="G52" s="358">
        <v>15749.02</v>
      </c>
      <c r="H52" s="358">
        <v>52216.46</v>
      </c>
      <c r="I52" s="359">
        <f t="shared" si="14"/>
        <v>81.984296534694664</v>
      </c>
      <c r="J52" s="359">
        <f t="shared" si="14"/>
        <v>140.56040234014162</v>
      </c>
      <c r="K52" s="359">
        <f t="shared" ref="K52:K57" si="15">H52*100/E52</f>
        <v>186.48422687190606</v>
      </c>
    </row>
    <row r="53" spans="1:11" ht="13.5" customHeight="1" x14ac:dyDescent="0.2">
      <c r="A53" s="356">
        <v>43</v>
      </c>
      <c r="B53" s="365" t="s">
        <v>54</v>
      </c>
      <c r="C53" s="358">
        <v>108.56</v>
      </c>
      <c r="D53" s="358">
        <v>1093.8499999999999</v>
      </c>
      <c r="E53" s="358">
        <v>48205.21</v>
      </c>
      <c r="F53" s="358">
        <v>1390.0800000000002</v>
      </c>
      <c r="G53" s="358">
        <v>17117.72</v>
      </c>
      <c r="H53" s="358">
        <v>24163.32</v>
      </c>
      <c r="I53" s="359">
        <f t="shared" si="14"/>
        <v>1280.4716285924837</v>
      </c>
      <c r="J53" s="359">
        <f t="shared" si="14"/>
        <v>1564.9056086300682</v>
      </c>
      <c r="K53" s="359">
        <f t="shared" si="15"/>
        <v>50.125951116072308</v>
      </c>
    </row>
    <row r="54" spans="1:11" ht="13.5" customHeight="1" x14ac:dyDescent="0.2">
      <c r="A54" s="361"/>
      <c r="B54" s="366" t="s">
        <v>55</v>
      </c>
      <c r="C54" s="363">
        <f t="shared" ref="C54:H54" si="16">SUM(C46:C53)</f>
        <v>17237.980000000003</v>
      </c>
      <c r="D54" s="363">
        <f t="shared" si="16"/>
        <v>141784.93000000002</v>
      </c>
      <c r="E54" s="363">
        <f t="shared" si="16"/>
        <v>758855.48</v>
      </c>
      <c r="F54" s="363">
        <f t="shared" si="16"/>
        <v>98087.32</v>
      </c>
      <c r="G54" s="363">
        <f t="shared" si="16"/>
        <v>688875.21000000008</v>
      </c>
      <c r="H54" s="363">
        <f t="shared" si="16"/>
        <v>1505934.78</v>
      </c>
      <c r="I54" s="364">
        <f t="shared" si="14"/>
        <v>569.01864371579495</v>
      </c>
      <c r="J54" s="364">
        <f t="shared" si="14"/>
        <v>485.85925880839386</v>
      </c>
      <c r="K54" s="364">
        <f t="shared" si="15"/>
        <v>198.44816565072443</v>
      </c>
    </row>
    <row r="55" spans="1:11" ht="13.5" customHeight="1" x14ac:dyDescent="0.2">
      <c r="A55" s="356">
        <v>44</v>
      </c>
      <c r="B55" s="365" t="s">
        <v>56</v>
      </c>
      <c r="C55" s="358">
        <v>0</v>
      </c>
      <c r="D55" s="358">
        <v>56660.57</v>
      </c>
      <c r="E55" s="358">
        <v>124381.43000000004</v>
      </c>
      <c r="F55" s="358">
        <v>0</v>
      </c>
      <c r="G55" s="358">
        <v>0</v>
      </c>
      <c r="H55" s="358">
        <v>0</v>
      </c>
      <c r="I55" s="359">
        <v>0</v>
      </c>
      <c r="J55" s="359">
        <v>0</v>
      </c>
      <c r="K55" s="359">
        <f t="shared" si="15"/>
        <v>0</v>
      </c>
    </row>
    <row r="56" spans="1:11" s="412" customFormat="1" ht="13.5" customHeight="1" x14ac:dyDescent="0.2">
      <c r="A56" s="361"/>
      <c r="B56" s="366" t="s">
        <v>57</v>
      </c>
      <c r="C56" s="363">
        <f t="shared" ref="C56:H56" si="17">C55</f>
        <v>0</v>
      </c>
      <c r="D56" s="363">
        <f t="shared" si="17"/>
        <v>56660.57</v>
      </c>
      <c r="E56" s="363">
        <f t="shared" si="17"/>
        <v>124381.43000000004</v>
      </c>
      <c r="F56" s="363">
        <f t="shared" si="17"/>
        <v>0</v>
      </c>
      <c r="G56" s="363">
        <f t="shared" si="17"/>
        <v>0</v>
      </c>
      <c r="H56" s="363">
        <f t="shared" si="17"/>
        <v>0</v>
      </c>
      <c r="I56" s="364">
        <v>0</v>
      </c>
      <c r="J56" s="364">
        <v>0</v>
      </c>
      <c r="K56" s="364">
        <f t="shared" si="15"/>
        <v>0</v>
      </c>
    </row>
    <row r="57" spans="1:11" ht="13.5" customHeight="1" x14ac:dyDescent="0.2">
      <c r="A57" s="361"/>
      <c r="B57" s="366" t="s">
        <v>5</v>
      </c>
      <c r="C57" s="363">
        <f t="shared" ref="C57:H57" si="18">C56+C54+C45+C43+C41</f>
        <v>9247566.8599999994</v>
      </c>
      <c r="D57" s="363">
        <f t="shared" si="18"/>
        <v>16085859.670000002</v>
      </c>
      <c r="E57" s="363">
        <f t="shared" si="18"/>
        <v>50406590.399999991</v>
      </c>
      <c r="F57" s="363">
        <f t="shared" si="18"/>
        <v>10164498.720000003</v>
      </c>
      <c r="G57" s="363">
        <f t="shared" si="18"/>
        <v>14829563.789999999</v>
      </c>
      <c r="H57" s="363">
        <f t="shared" si="18"/>
        <v>39317755.719999999</v>
      </c>
      <c r="I57" s="364">
        <f>F57*100/C57</f>
        <v>109.91538502918165</v>
      </c>
      <c r="J57" s="364">
        <f>G57*100/D57</f>
        <v>92.190060675818387</v>
      </c>
      <c r="K57" s="364">
        <f t="shared" si="15"/>
        <v>78.001220491199916</v>
      </c>
    </row>
    <row r="58" spans="1:11" ht="13.5" customHeight="1" x14ac:dyDescent="0.2">
      <c r="A58" s="351"/>
      <c r="B58" s="367"/>
      <c r="C58" s="353"/>
      <c r="D58" s="368"/>
      <c r="E58" s="368" t="s">
        <v>1092</v>
      </c>
      <c r="F58" s="353"/>
      <c r="G58" s="353"/>
      <c r="H58" s="353"/>
      <c r="I58" s="353"/>
      <c r="J58" s="353"/>
      <c r="K58" s="353"/>
    </row>
    <row r="59" spans="1:11" ht="13.5" customHeight="1" x14ac:dyDescent="0.2">
      <c r="A59" s="351"/>
      <c r="B59" s="367"/>
      <c r="C59" s="369"/>
      <c r="D59" s="369"/>
      <c r="E59" s="369"/>
      <c r="F59" s="369"/>
      <c r="G59" s="369"/>
      <c r="H59" s="369"/>
      <c r="I59" s="353"/>
      <c r="J59" s="353"/>
      <c r="K59" s="353"/>
    </row>
    <row r="60" spans="1:11" ht="13.5" customHeight="1" x14ac:dyDescent="0.2">
      <c r="A60" s="351"/>
      <c r="B60" s="367"/>
      <c r="C60" s="353"/>
      <c r="D60" s="353"/>
      <c r="E60" s="353"/>
      <c r="F60" s="353"/>
      <c r="G60" s="353"/>
      <c r="H60" s="353"/>
      <c r="I60" s="353"/>
      <c r="J60" s="353"/>
      <c r="K60" s="353"/>
    </row>
    <row r="61" spans="1:11" ht="13.5" customHeight="1" x14ac:dyDescent="0.2">
      <c r="A61" s="351"/>
      <c r="B61" s="367"/>
      <c r="C61" s="353"/>
      <c r="D61" s="353"/>
      <c r="E61" s="353"/>
      <c r="F61" s="353"/>
      <c r="G61" s="353"/>
      <c r="H61" s="353"/>
      <c r="I61" s="353"/>
      <c r="J61" s="353"/>
      <c r="K61" s="353"/>
    </row>
    <row r="62" spans="1:11" ht="13.5" customHeight="1" x14ac:dyDescent="0.2">
      <c r="A62" s="351"/>
      <c r="B62" s="367"/>
      <c r="C62" s="353"/>
      <c r="D62" s="353"/>
      <c r="E62" s="353"/>
      <c r="F62" s="353"/>
      <c r="G62" s="353"/>
      <c r="H62" s="353"/>
      <c r="I62" s="353"/>
      <c r="J62" s="353"/>
      <c r="K62" s="353"/>
    </row>
    <row r="63" spans="1:11" ht="13.5" customHeight="1" x14ac:dyDescent="0.2">
      <c r="A63" s="351"/>
      <c r="B63" s="367"/>
      <c r="C63" s="353"/>
      <c r="D63" s="353"/>
      <c r="E63" s="353"/>
      <c r="F63" s="353"/>
      <c r="G63" s="353"/>
      <c r="H63" s="353"/>
      <c r="I63" s="353"/>
      <c r="J63" s="353"/>
      <c r="K63" s="353"/>
    </row>
    <row r="64" spans="1:11" ht="13.5" customHeight="1" x14ac:dyDescent="0.2">
      <c r="A64" s="351"/>
      <c r="B64" s="367"/>
      <c r="C64" s="353"/>
      <c r="D64" s="353"/>
      <c r="E64" s="353"/>
      <c r="F64" s="353"/>
      <c r="G64" s="353"/>
      <c r="H64" s="353"/>
      <c r="I64" s="353"/>
      <c r="J64" s="353"/>
      <c r="K64" s="353"/>
    </row>
    <row r="65" spans="1:11" ht="13.5" customHeight="1" x14ac:dyDescent="0.2">
      <c r="A65" s="351"/>
      <c r="B65" s="367"/>
      <c r="C65" s="353"/>
      <c r="D65" s="353"/>
      <c r="E65" s="353"/>
      <c r="F65" s="353"/>
      <c r="G65" s="353"/>
      <c r="H65" s="353"/>
      <c r="I65" s="353"/>
      <c r="J65" s="353"/>
      <c r="K65" s="353"/>
    </row>
    <row r="66" spans="1:11" ht="13.5" customHeight="1" x14ac:dyDescent="0.2">
      <c r="A66" s="351"/>
      <c r="B66" s="367"/>
      <c r="C66" s="353"/>
      <c r="D66" s="353"/>
      <c r="E66" s="353"/>
      <c r="F66" s="353"/>
      <c r="G66" s="353"/>
      <c r="H66" s="353"/>
      <c r="I66" s="353"/>
      <c r="J66" s="353"/>
      <c r="K66" s="353"/>
    </row>
    <row r="67" spans="1:11" ht="13.5" customHeight="1" x14ac:dyDescent="0.2">
      <c r="A67" s="351"/>
      <c r="B67" s="367"/>
      <c r="C67" s="353"/>
      <c r="D67" s="353"/>
      <c r="E67" s="353"/>
      <c r="F67" s="353"/>
      <c r="G67" s="353"/>
      <c r="H67" s="353"/>
      <c r="I67" s="353"/>
      <c r="J67" s="353"/>
      <c r="K67" s="353"/>
    </row>
    <row r="68" spans="1:11" ht="13.5" customHeight="1" x14ac:dyDescent="0.2">
      <c r="A68" s="351"/>
      <c r="B68" s="367"/>
      <c r="C68" s="353"/>
      <c r="D68" s="353"/>
      <c r="E68" s="353"/>
      <c r="F68" s="353"/>
      <c r="G68" s="353"/>
      <c r="H68" s="353"/>
      <c r="I68" s="353"/>
      <c r="J68" s="353"/>
      <c r="K68" s="353"/>
    </row>
    <row r="69" spans="1:11" ht="13.5" customHeight="1" x14ac:dyDescent="0.2">
      <c r="A69" s="351"/>
      <c r="B69" s="367"/>
      <c r="C69" s="353"/>
      <c r="D69" s="353"/>
      <c r="E69" s="353"/>
      <c r="F69" s="353"/>
      <c r="G69" s="353"/>
      <c r="H69" s="353"/>
      <c r="I69" s="353"/>
      <c r="J69" s="353"/>
      <c r="K69" s="353"/>
    </row>
    <row r="70" spans="1:11" ht="13.5" customHeight="1" x14ac:dyDescent="0.2">
      <c r="A70" s="351"/>
      <c r="B70" s="367"/>
      <c r="C70" s="353"/>
      <c r="D70" s="353"/>
      <c r="E70" s="353"/>
      <c r="F70" s="353"/>
      <c r="G70" s="353"/>
      <c r="H70" s="353"/>
      <c r="I70" s="353"/>
      <c r="J70" s="353"/>
      <c r="K70" s="353"/>
    </row>
    <row r="71" spans="1:11" ht="13.5" customHeight="1" x14ac:dyDescent="0.2">
      <c r="A71" s="351"/>
      <c r="B71" s="367"/>
      <c r="C71" s="353"/>
      <c r="D71" s="353"/>
      <c r="E71" s="353"/>
      <c r="F71" s="353"/>
      <c r="G71" s="353"/>
      <c r="H71" s="353"/>
      <c r="I71" s="353"/>
      <c r="J71" s="353"/>
      <c r="K71" s="353"/>
    </row>
    <row r="72" spans="1:11" ht="13.5" customHeight="1" x14ac:dyDescent="0.2">
      <c r="A72" s="351"/>
      <c r="B72" s="367"/>
      <c r="C72" s="353"/>
      <c r="D72" s="353"/>
      <c r="E72" s="353"/>
      <c r="F72" s="353"/>
      <c r="G72" s="353"/>
      <c r="H72" s="353"/>
      <c r="I72" s="353"/>
      <c r="J72" s="353"/>
      <c r="K72" s="353"/>
    </row>
    <row r="73" spans="1:11" ht="13.5" customHeight="1" x14ac:dyDescent="0.2">
      <c r="A73" s="351"/>
      <c r="B73" s="367"/>
      <c r="C73" s="353"/>
      <c r="D73" s="353"/>
      <c r="E73" s="353"/>
      <c r="F73" s="353"/>
      <c r="G73" s="353"/>
      <c r="H73" s="353"/>
      <c r="I73" s="353"/>
      <c r="J73" s="353"/>
      <c r="K73" s="353"/>
    </row>
    <row r="74" spans="1:11" ht="13.5" customHeight="1" x14ac:dyDescent="0.2">
      <c r="A74" s="351"/>
      <c r="B74" s="367"/>
      <c r="C74" s="353"/>
      <c r="D74" s="353"/>
      <c r="E74" s="353"/>
      <c r="F74" s="353"/>
      <c r="G74" s="353"/>
      <c r="H74" s="353"/>
      <c r="I74" s="353"/>
      <c r="J74" s="353"/>
      <c r="K74" s="353"/>
    </row>
    <row r="75" spans="1:11" ht="13.5" customHeight="1" x14ac:dyDescent="0.2">
      <c r="A75" s="351"/>
      <c r="B75" s="367"/>
      <c r="C75" s="353"/>
      <c r="D75" s="353"/>
      <c r="E75" s="353"/>
      <c r="F75" s="353"/>
      <c r="G75" s="353"/>
      <c r="H75" s="353"/>
      <c r="I75" s="353"/>
      <c r="J75" s="353"/>
      <c r="K75" s="353"/>
    </row>
    <row r="76" spans="1:11" ht="13.5" customHeight="1" x14ac:dyDescent="0.2">
      <c r="A76" s="351"/>
      <c r="B76" s="367"/>
      <c r="C76" s="353"/>
      <c r="D76" s="353"/>
      <c r="E76" s="353"/>
      <c r="F76" s="353"/>
      <c r="G76" s="353"/>
      <c r="H76" s="353"/>
      <c r="I76" s="353"/>
      <c r="J76" s="353"/>
      <c r="K76" s="353"/>
    </row>
    <row r="77" spans="1:11" ht="13.5" customHeight="1" x14ac:dyDescent="0.2">
      <c r="A77" s="351"/>
      <c r="B77" s="367"/>
      <c r="C77" s="353"/>
      <c r="D77" s="353"/>
      <c r="E77" s="353"/>
      <c r="F77" s="353"/>
      <c r="G77" s="353"/>
      <c r="H77" s="353"/>
      <c r="I77" s="353"/>
      <c r="J77" s="353"/>
      <c r="K77" s="353"/>
    </row>
    <row r="78" spans="1:11" ht="13.5" customHeight="1" x14ac:dyDescent="0.2">
      <c r="A78" s="351"/>
      <c r="B78" s="367"/>
      <c r="C78" s="353"/>
      <c r="D78" s="353"/>
      <c r="E78" s="353"/>
      <c r="F78" s="353"/>
      <c r="G78" s="353"/>
      <c r="H78" s="353"/>
      <c r="I78" s="353"/>
      <c r="J78" s="353"/>
      <c r="K78" s="353"/>
    </row>
    <row r="79" spans="1:11" ht="13.5" customHeight="1" x14ac:dyDescent="0.2">
      <c r="A79" s="351"/>
      <c r="B79" s="367"/>
      <c r="C79" s="353"/>
      <c r="D79" s="353"/>
      <c r="E79" s="353"/>
      <c r="F79" s="353"/>
      <c r="G79" s="353"/>
      <c r="H79" s="353"/>
      <c r="I79" s="353"/>
      <c r="J79" s="353"/>
      <c r="K79" s="353"/>
    </row>
    <row r="80" spans="1:11" ht="13.5" customHeight="1" x14ac:dyDescent="0.2">
      <c r="A80" s="351"/>
      <c r="B80" s="367"/>
      <c r="C80" s="353"/>
      <c r="D80" s="353"/>
      <c r="E80" s="353"/>
      <c r="F80" s="353"/>
      <c r="G80" s="353"/>
      <c r="H80" s="353"/>
      <c r="I80" s="353"/>
      <c r="J80" s="353"/>
      <c r="K80" s="353"/>
    </row>
    <row r="81" spans="1:11" ht="13.5" customHeight="1" x14ac:dyDescent="0.2">
      <c r="A81" s="351"/>
      <c r="B81" s="367"/>
      <c r="C81" s="353"/>
      <c r="D81" s="353"/>
      <c r="E81" s="353"/>
      <c r="F81" s="353"/>
      <c r="G81" s="353"/>
      <c r="H81" s="353"/>
      <c r="I81" s="353"/>
      <c r="J81" s="353"/>
      <c r="K81" s="353"/>
    </row>
    <row r="82" spans="1:11" ht="13.5" customHeight="1" x14ac:dyDescent="0.2">
      <c r="A82" s="351"/>
      <c r="B82" s="367"/>
      <c r="C82" s="353"/>
      <c r="D82" s="353"/>
      <c r="E82" s="353"/>
      <c r="F82" s="353"/>
      <c r="G82" s="353"/>
      <c r="H82" s="353"/>
      <c r="I82" s="353"/>
      <c r="J82" s="353"/>
      <c r="K82" s="353"/>
    </row>
    <row r="83" spans="1:11" ht="13.5" customHeight="1" x14ac:dyDescent="0.2">
      <c r="A83" s="351"/>
      <c r="B83" s="367"/>
      <c r="C83" s="353"/>
      <c r="D83" s="353"/>
      <c r="E83" s="353"/>
      <c r="F83" s="353"/>
      <c r="G83" s="353"/>
      <c r="H83" s="353"/>
      <c r="I83" s="353"/>
      <c r="J83" s="353"/>
      <c r="K83" s="353"/>
    </row>
    <row r="84" spans="1:11" ht="13.5" customHeight="1" x14ac:dyDescent="0.2">
      <c r="A84" s="351"/>
      <c r="B84" s="367"/>
      <c r="C84" s="353"/>
      <c r="D84" s="353"/>
      <c r="E84" s="353"/>
      <c r="F84" s="353"/>
      <c r="G84" s="353"/>
      <c r="H84" s="353"/>
      <c r="I84" s="353"/>
      <c r="J84" s="353"/>
      <c r="K84" s="353"/>
    </row>
    <row r="85" spans="1:11" ht="13.5" customHeight="1" x14ac:dyDescent="0.2">
      <c r="A85" s="351"/>
      <c r="B85" s="367"/>
      <c r="C85" s="353"/>
      <c r="D85" s="353"/>
      <c r="E85" s="353"/>
      <c r="F85" s="353"/>
      <c r="G85" s="353"/>
      <c r="H85" s="353"/>
      <c r="I85" s="353"/>
      <c r="J85" s="353"/>
      <c r="K85" s="353"/>
    </row>
    <row r="86" spans="1:11" ht="13.5" customHeight="1" x14ac:dyDescent="0.2">
      <c r="A86" s="351"/>
      <c r="B86" s="367"/>
      <c r="C86" s="353"/>
      <c r="D86" s="353"/>
      <c r="E86" s="353"/>
      <c r="F86" s="353"/>
      <c r="G86" s="353"/>
      <c r="H86" s="353"/>
      <c r="I86" s="353"/>
      <c r="J86" s="353"/>
      <c r="K86" s="353"/>
    </row>
    <row r="87" spans="1:11" ht="13.5" customHeight="1" x14ac:dyDescent="0.2">
      <c r="A87" s="351"/>
      <c r="B87" s="367"/>
      <c r="C87" s="353"/>
      <c r="D87" s="353"/>
      <c r="E87" s="353"/>
      <c r="F87" s="353"/>
      <c r="G87" s="353"/>
      <c r="H87" s="353"/>
      <c r="I87" s="353"/>
      <c r="J87" s="353"/>
      <c r="K87" s="353"/>
    </row>
    <row r="88" spans="1:11" ht="13.5" customHeight="1" x14ac:dyDescent="0.2">
      <c r="A88" s="351"/>
      <c r="B88" s="367"/>
      <c r="C88" s="353"/>
      <c r="D88" s="353"/>
      <c r="E88" s="353"/>
      <c r="F88" s="353"/>
      <c r="G88" s="353"/>
      <c r="H88" s="353"/>
      <c r="I88" s="353"/>
      <c r="J88" s="353"/>
      <c r="K88" s="353"/>
    </row>
    <row r="89" spans="1:11" ht="13.5" customHeight="1" x14ac:dyDescent="0.2">
      <c r="A89" s="351"/>
      <c r="B89" s="367"/>
      <c r="C89" s="353"/>
      <c r="D89" s="353"/>
      <c r="E89" s="353"/>
      <c r="F89" s="353"/>
      <c r="G89" s="353"/>
      <c r="H89" s="353"/>
      <c r="I89" s="353"/>
      <c r="J89" s="353"/>
      <c r="K89" s="353"/>
    </row>
    <row r="90" spans="1:11" ht="13.5" customHeight="1" x14ac:dyDescent="0.2">
      <c r="A90" s="351"/>
      <c r="B90" s="367"/>
      <c r="C90" s="353"/>
      <c r="D90" s="353"/>
      <c r="E90" s="353"/>
      <c r="F90" s="353"/>
      <c r="G90" s="353"/>
      <c r="H90" s="353"/>
      <c r="I90" s="353"/>
      <c r="J90" s="353"/>
      <c r="K90" s="353"/>
    </row>
    <row r="91" spans="1:11" ht="13.5" customHeight="1" x14ac:dyDescent="0.2">
      <c r="A91" s="351"/>
      <c r="B91" s="367"/>
      <c r="C91" s="353"/>
      <c r="D91" s="353"/>
      <c r="E91" s="353"/>
      <c r="F91" s="353"/>
      <c r="G91" s="353"/>
      <c r="H91" s="353"/>
      <c r="I91" s="353"/>
      <c r="J91" s="353"/>
      <c r="K91" s="353"/>
    </row>
    <row r="92" spans="1:11" ht="13.5" customHeight="1" x14ac:dyDescent="0.2">
      <c r="A92" s="351"/>
      <c r="B92" s="367"/>
      <c r="C92" s="353"/>
      <c r="D92" s="353"/>
      <c r="E92" s="353"/>
      <c r="F92" s="353"/>
      <c r="G92" s="353"/>
      <c r="H92" s="353"/>
      <c r="I92" s="353"/>
      <c r="J92" s="353"/>
      <c r="K92" s="353"/>
    </row>
    <row r="93" spans="1:11" ht="13.5" customHeight="1" x14ac:dyDescent="0.2">
      <c r="A93" s="351"/>
      <c r="B93" s="367"/>
      <c r="C93" s="353"/>
      <c r="D93" s="353"/>
      <c r="E93" s="353"/>
      <c r="F93" s="353"/>
      <c r="G93" s="353"/>
      <c r="H93" s="353"/>
      <c r="I93" s="353"/>
      <c r="J93" s="353"/>
      <c r="K93" s="353"/>
    </row>
    <row r="94" spans="1:11" ht="13.5" customHeight="1" x14ac:dyDescent="0.2">
      <c r="A94" s="351"/>
      <c r="B94" s="367"/>
      <c r="C94" s="353"/>
      <c r="D94" s="353"/>
      <c r="E94" s="353"/>
      <c r="F94" s="353"/>
      <c r="G94" s="353"/>
      <c r="H94" s="353"/>
      <c r="I94" s="353"/>
      <c r="J94" s="353"/>
      <c r="K94" s="353"/>
    </row>
    <row r="95" spans="1:11" ht="13.5" customHeight="1" x14ac:dyDescent="0.2">
      <c r="A95" s="351"/>
      <c r="B95" s="367"/>
      <c r="C95" s="353"/>
      <c r="D95" s="353"/>
      <c r="E95" s="353"/>
      <c r="F95" s="353"/>
      <c r="G95" s="353"/>
      <c r="H95" s="353"/>
      <c r="I95" s="353"/>
      <c r="J95" s="353"/>
      <c r="K95" s="353"/>
    </row>
    <row r="96" spans="1:11" ht="13.5" customHeight="1" x14ac:dyDescent="0.2">
      <c r="A96" s="351"/>
      <c r="B96" s="367"/>
      <c r="C96" s="353"/>
      <c r="D96" s="353"/>
      <c r="E96" s="353"/>
      <c r="F96" s="353"/>
      <c r="G96" s="353"/>
      <c r="H96" s="353"/>
      <c r="I96" s="353"/>
      <c r="J96" s="353"/>
      <c r="K96" s="353"/>
    </row>
    <row r="97" spans="1:11" ht="13.5" customHeight="1" x14ac:dyDescent="0.2">
      <c r="A97" s="351"/>
      <c r="B97" s="367"/>
      <c r="C97" s="353"/>
      <c r="D97" s="353"/>
      <c r="E97" s="353"/>
      <c r="F97" s="353"/>
      <c r="G97" s="353"/>
      <c r="H97" s="353"/>
      <c r="I97" s="353"/>
      <c r="J97" s="353"/>
      <c r="K97" s="353"/>
    </row>
  </sheetData>
  <mergeCells count="8">
    <mergeCell ref="A2:K2"/>
    <mergeCell ref="I4:K4"/>
    <mergeCell ref="A1:K1"/>
    <mergeCell ref="A4:A5"/>
    <mergeCell ref="B4:B5"/>
    <mergeCell ref="C4:E4"/>
    <mergeCell ref="F4:H4"/>
    <mergeCell ref="J3:K3"/>
  </mergeCells>
  <pageMargins left="0.75" right="0.25" top="0.25" bottom="0.25" header="0" footer="0"/>
  <pageSetup scale="70" orientation="portrait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8BFDF"/>
  </sheetPr>
  <dimension ref="A1:AP98"/>
  <sheetViews>
    <sheetView view="pageBreakPreview" zoomScale="90" zoomScaleNormal="130" zoomScaleSheetLayoutView="9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N56" sqref="N56:O56"/>
    </sheetView>
  </sheetViews>
  <sheetFormatPr defaultColWidth="14.28515625" defaultRowHeight="15" customHeight="1" x14ac:dyDescent="0.2"/>
  <cols>
    <col min="1" max="1" width="4.140625" style="389" customWidth="1"/>
    <col min="2" max="2" width="20.5703125" style="389" customWidth="1"/>
    <col min="3" max="3" width="7.140625" style="389" customWidth="1"/>
    <col min="4" max="4" width="7.42578125" style="389" customWidth="1"/>
    <col min="5" max="5" width="7" style="389" customWidth="1"/>
    <col min="6" max="6" width="7.85546875" style="389" customWidth="1"/>
    <col min="7" max="7" width="7" style="389" customWidth="1"/>
    <col min="8" max="8" width="6.140625" style="389" customWidth="1"/>
    <col min="9" max="13" width="7" style="389" customWidth="1"/>
    <col min="14" max="14" width="11.140625" style="389" customWidth="1"/>
    <col min="15" max="16" width="7.85546875" style="389" customWidth="1"/>
    <col min="17" max="17" width="7" style="389" customWidth="1"/>
    <col min="18" max="18" width="6.7109375" style="389" customWidth="1"/>
    <col min="19" max="19" width="10.7109375" style="389" customWidth="1"/>
    <col min="20" max="20" width="7" style="389" customWidth="1"/>
    <col min="21" max="21" width="10.140625" style="389" customWidth="1"/>
    <col min="22" max="22" width="7" style="389" customWidth="1"/>
    <col min="23" max="26" width="8.85546875" style="389" customWidth="1"/>
    <col min="27" max="27" width="6.5703125" style="389" customWidth="1"/>
    <col min="28" max="31" width="5.85546875" style="389" hidden="1" customWidth="1"/>
    <col min="32" max="32" width="7" style="389" hidden="1" customWidth="1"/>
    <col min="33" max="34" width="5.85546875" style="389" hidden="1" customWidth="1"/>
    <col min="35" max="35" width="7.140625" style="389" hidden="1" customWidth="1"/>
    <col min="36" max="36" width="5.85546875" style="389" hidden="1" customWidth="1"/>
    <col min="37" max="37" width="7.140625" style="389" hidden="1" customWidth="1"/>
    <col min="38" max="38" width="5.85546875" style="389" hidden="1" customWidth="1"/>
    <col min="39" max="42" width="0" style="389" hidden="1" customWidth="1"/>
    <col min="43" max="16384" width="14.28515625" style="389"/>
  </cols>
  <sheetData>
    <row r="1" spans="1:42" ht="18.75" customHeight="1" x14ac:dyDescent="0.2">
      <c r="A1" s="525" t="s">
        <v>1076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</row>
    <row r="2" spans="1:42" ht="12.75" customHeight="1" x14ac:dyDescent="0.2">
      <c r="A2" s="526" t="s">
        <v>1027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</row>
    <row r="3" spans="1:42" ht="14.25" customHeight="1" x14ac:dyDescent="0.2">
      <c r="A3" s="411"/>
      <c r="B3" s="417" t="s">
        <v>60</v>
      </c>
      <c r="C3" s="521" t="s">
        <v>158</v>
      </c>
      <c r="D3" s="522"/>
      <c r="E3" s="522"/>
      <c r="F3" s="522"/>
      <c r="G3" s="522"/>
      <c r="H3" s="521" t="s">
        <v>159</v>
      </c>
      <c r="I3" s="522"/>
      <c r="J3" s="522"/>
      <c r="K3" s="522"/>
      <c r="L3" s="522"/>
      <c r="M3" s="521" t="s">
        <v>160</v>
      </c>
      <c r="N3" s="522"/>
      <c r="O3" s="522"/>
      <c r="P3" s="522"/>
      <c r="Q3" s="522"/>
      <c r="R3" s="521" t="s">
        <v>997</v>
      </c>
      <c r="S3" s="522"/>
      <c r="T3" s="522"/>
      <c r="U3" s="522"/>
      <c r="V3" s="522"/>
      <c r="W3" s="521" t="s">
        <v>161</v>
      </c>
      <c r="X3" s="522"/>
      <c r="Y3" s="522"/>
      <c r="Z3" s="522"/>
      <c r="AA3" s="522"/>
      <c r="AB3" s="532" t="s">
        <v>1024</v>
      </c>
      <c r="AC3" s="522"/>
      <c r="AD3" s="522"/>
      <c r="AE3" s="522"/>
      <c r="AF3" s="522"/>
      <c r="AG3" s="521" t="s">
        <v>1025</v>
      </c>
      <c r="AH3" s="522"/>
      <c r="AI3" s="522"/>
      <c r="AJ3" s="522"/>
      <c r="AK3" s="522"/>
      <c r="AL3" s="527" t="s">
        <v>1026</v>
      </c>
      <c r="AM3" s="528"/>
      <c r="AN3" s="528"/>
      <c r="AO3" s="528"/>
      <c r="AP3" s="529"/>
    </row>
    <row r="4" spans="1:42" ht="12" customHeight="1" x14ac:dyDescent="0.2">
      <c r="A4" s="521" t="s">
        <v>162</v>
      </c>
      <c r="B4" s="521" t="s">
        <v>1</v>
      </c>
      <c r="C4" s="521" t="s">
        <v>163</v>
      </c>
      <c r="D4" s="522"/>
      <c r="E4" s="521" t="s">
        <v>164</v>
      </c>
      <c r="F4" s="522"/>
      <c r="G4" s="521" t="s">
        <v>151</v>
      </c>
      <c r="H4" s="521" t="s">
        <v>163</v>
      </c>
      <c r="I4" s="522"/>
      <c r="J4" s="521" t="s">
        <v>164</v>
      </c>
      <c r="K4" s="522"/>
      <c r="L4" s="521" t="s">
        <v>151</v>
      </c>
      <c r="M4" s="521" t="s">
        <v>163</v>
      </c>
      <c r="N4" s="522"/>
      <c r="O4" s="521" t="s">
        <v>164</v>
      </c>
      <c r="P4" s="522"/>
      <c r="Q4" s="521" t="s">
        <v>165</v>
      </c>
      <c r="R4" s="521" t="s">
        <v>163</v>
      </c>
      <c r="S4" s="522"/>
      <c r="T4" s="521" t="s">
        <v>164</v>
      </c>
      <c r="U4" s="522"/>
      <c r="V4" s="521" t="s">
        <v>165</v>
      </c>
      <c r="W4" s="521" t="s">
        <v>163</v>
      </c>
      <c r="X4" s="522"/>
      <c r="Y4" s="521" t="s">
        <v>164</v>
      </c>
      <c r="Z4" s="522"/>
      <c r="AA4" s="521" t="s">
        <v>165</v>
      </c>
      <c r="AB4" s="532" t="s">
        <v>163</v>
      </c>
      <c r="AC4" s="522"/>
      <c r="AD4" s="521" t="s">
        <v>164</v>
      </c>
      <c r="AE4" s="522"/>
      <c r="AF4" s="521" t="s">
        <v>165</v>
      </c>
      <c r="AG4" s="521" t="s">
        <v>163</v>
      </c>
      <c r="AH4" s="522"/>
      <c r="AI4" s="521" t="s">
        <v>164</v>
      </c>
      <c r="AJ4" s="522"/>
      <c r="AK4" s="521" t="s">
        <v>165</v>
      </c>
      <c r="AL4" s="527" t="s">
        <v>163</v>
      </c>
      <c r="AM4" s="529"/>
      <c r="AN4" s="527" t="s">
        <v>164</v>
      </c>
      <c r="AO4" s="529"/>
      <c r="AP4" s="530" t="s">
        <v>165</v>
      </c>
    </row>
    <row r="5" spans="1:42" ht="12" customHeight="1" x14ac:dyDescent="0.2">
      <c r="A5" s="522"/>
      <c r="B5" s="522"/>
      <c r="C5" s="411" t="s">
        <v>166</v>
      </c>
      <c r="D5" s="411" t="s">
        <v>167</v>
      </c>
      <c r="E5" s="411" t="s">
        <v>166</v>
      </c>
      <c r="F5" s="411" t="s">
        <v>167</v>
      </c>
      <c r="G5" s="522"/>
      <c r="H5" s="411" t="s">
        <v>166</v>
      </c>
      <c r="I5" s="411" t="s">
        <v>167</v>
      </c>
      <c r="J5" s="411" t="s">
        <v>166</v>
      </c>
      <c r="K5" s="411" t="s">
        <v>167</v>
      </c>
      <c r="L5" s="522"/>
      <c r="M5" s="411" t="s">
        <v>166</v>
      </c>
      <c r="N5" s="411" t="s">
        <v>167</v>
      </c>
      <c r="O5" s="411" t="s">
        <v>166</v>
      </c>
      <c r="P5" s="411" t="s">
        <v>167</v>
      </c>
      <c r="Q5" s="522"/>
      <c r="R5" s="411" t="s">
        <v>166</v>
      </c>
      <c r="S5" s="411" t="s">
        <v>167</v>
      </c>
      <c r="T5" s="411" t="s">
        <v>166</v>
      </c>
      <c r="U5" s="411" t="s">
        <v>167</v>
      </c>
      <c r="V5" s="522"/>
      <c r="W5" s="411" t="s">
        <v>166</v>
      </c>
      <c r="X5" s="411" t="s">
        <v>167</v>
      </c>
      <c r="Y5" s="411" t="s">
        <v>166</v>
      </c>
      <c r="Z5" s="411" t="s">
        <v>167</v>
      </c>
      <c r="AA5" s="522"/>
      <c r="AB5" s="413" t="s">
        <v>166</v>
      </c>
      <c r="AC5" s="388" t="s">
        <v>167</v>
      </c>
      <c r="AD5" s="388" t="s">
        <v>166</v>
      </c>
      <c r="AE5" s="388" t="s">
        <v>167</v>
      </c>
      <c r="AF5" s="522"/>
      <c r="AG5" s="388" t="s">
        <v>166</v>
      </c>
      <c r="AH5" s="388" t="s">
        <v>167</v>
      </c>
      <c r="AI5" s="388" t="s">
        <v>166</v>
      </c>
      <c r="AJ5" s="388" t="s">
        <v>167</v>
      </c>
      <c r="AK5" s="522"/>
      <c r="AL5" s="387" t="s">
        <v>166</v>
      </c>
      <c r="AM5" s="387" t="s">
        <v>167</v>
      </c>
      <c r="AN5" s="387" t="s">
        <v>166</v>
      </c>
      <c r="AO5" s="387" t="s">
        <v>167</v>
      </c>
      <c r="AP5" s="531"/>
    </row>
    <row r="6" spans="1:42" ht="12" customHeight="1" x14ac:dyDescent="0.2">
      <c r="A6" s="418">
        <v>1</v>
      </c>
      <c r="B6" s="419" t="s">
        <v>6</v>
      </c>
      <c r="C6" s="419">
        <v>1755</v>
      </c>
      <c r="D6" s="419">
        <v>3372.9599999999996</v>
      </c>
      <c r="E6" s="419">
        <v>3209</v>
      </c>
      <c r="F6" s="419">
        <v>9955.8200000000033</v>
      </c>
      <c r="G6" s="420">
        <f>D6/F6*100</f>
        <v>33.879278653089337</v>
      </c>
      <c r="H6" s="419">
        <v>450</v>
      </c>
      <c r="I6" s="419">
        <v>1119.3399199999999</v>
      </c>
      <c r="J6" s="419">
        <v>1592</v>
      </c>
      <c r="K6" s="419">
        <v>6842.7553086000025</v>
      </c>
      <c r="L6" s="420">
        <f>I6/K6*100</f>
        <v>16.358029324725511</v>
      </c>
      <c r="M6" s="419">
        <v>15527</v>
      </c>
      <c r="N6" s="419">
        <v>9135</v>
      </c>
      <c r="O6" s="419">
        <v>17513</v>
      </c>
      <c r="P6" s="419">
        <v>9484</v>
      </c>
      <c r="Q6" s="420">
        <f>N6/P6*100</f>
        <v>96.320118093631379</v>
      </c>
      <c r="R6" s="419">
        <v>299</v>
      </c>
      <c r="S6" s="419">
        <v>423.75776199999996</v>
      </c>
      <c r="T6" s="419">
        <v>2594</v>
      </c>
      <c r="U6" s="419">
        <v>7505.1982586000022</v>
      </c>
      <c r="V6" s="420">
        <f>S6/U6*100</f>
        <v>5.6461901124920653</v>
      </c>
      <c r="W6" s="419">
        <v>8762</v>
      </c>
      <c r="X6" s="419">
        <v>20256.338</v>
      </c>
      <c r="Y6" s="419">
        <v>26241</v>
      </c>
      <c r="Z6" s="419">
        <v>75483.174000000014</v>
      </c>
      <c r="AA6" s="420">
        <f>X6/Z6*100</f>
        <v>26.835567354388139</v>
      </c>
      <c r="AB6" s="414">
        <v>8240</v>
      </c>
      <c r="AC6" s="390">
        <v>18396.650000000001</v>
      </c>
      <c r="AD6" s="390">
        <v>28228</v>
      </c>
      <c r="AE6" s="390">
        <v>75179.460000000006</v>
      </c>
      <c r="AF6" s="390">
        <v>24.47</v>
      </c>
      <c r="AG6" s="390">
        <v>3435</v>
      </c>
      <c r="AH6" s="390">
        <v>208.045457</v>
      </c>
      <c r="AI6" s="390">
        <v>4008</v>
      </c>
      <c r="AJ6" s="390">
        <v>208.13139989999999</v>
      </c>
      <c r="AK6" s="390">
        <f>AH6/AJ6*100</f>
        <v>99.958707383873218</v>
      </c>
      <c r="AL6" s="332">
        <v>176</v>
      </c>
      <c r="AM6" s="333">
        <v>597.45000000000005</v>
      </c>
      <c r="AN6" s="332">
        <v>2078</v>
      </c>
      <c r="AO6" s="333">
        <v>9404.9599999999991</v>
      </c>
      <c r="AP6" s="334">
        <f>AM6/AO6</f>
        <v>6.3524991068542563E-2</v>
      </c>
    </row>
    <row r="7" spans="1:42" ht="12" customHeight="1" x14ac:dyDescent="0.2">
      <c r="A7" s="418">
        <v>2</v>
      </c>
      <c r="B7" s="419" t="s">
        <v>7</v>
      </c>
      <c r="C7" s="419">
        <v>2339</v>
      </c>
      <c r="D7" s="419">
        <v>5395.3544437</v>
      </c>
      <c r="E7" s="419">
        <v>4905</v>
      </c>
      <c r="F7" s="419">
        <v>14974.753084400001</v>
      </c>
      <c r="G7" s="420">
        <f t="shared" ref="G7:G18" si="0">D7/F7*100</f>
        <v>36.029672164148259</v>
      </c>
      <c r="H7" s="419">
        <v>615</v>
      </c>
      <c r="I7" s="419">
        <v>2861.6882828999992</v>
      </c>
      <c r="J7" s="419">
        <v>4740</v>
      </c>
      <c r="K7" s="419">
        <v>23261.023539000005</v>
      </c>
      <c r="L7" s="420">
        <f t="shared" ref="L7:L18" si="1">I7/K7*100</f>
        <v>12.302503705832301</v>
      </c>
      <c r="M7" s="419">
        <v>29371</v>
      </c>
      <c r="N7" s="419">
        <v>13771.000000000004</v>
      </c>
      <c r="O7" s="419">
        <v>39490</v>
      </c>
      <c r="P7" s="419">
        <v>16945.999999999996</v>
      </c>
      <c r="Q7" s="420">
        <f t="shared" ref="Q7:Q18" si="2">N7/P7*100</f>
        <v>81.264015106809907</v>
      </c>
      <c r="R7" s="419">
        <v>515</v>
      </c>
      <c r="S7" s="419">
        <v>462.48244030000012</v>
      </c>
      <c r="T7" s="419">
        <v>11107</v>
      </c>
      <c r="U7" s="419">
        <v>28824.447689199998</v>
      </c>
      <c r="V7" s="420">
        <f t="shared" ref="V7:V17" si="3">S7/U7*100</f>
        <v>1.6044797988385533</v>
      </c>
      <c r="W7" s="419">
        <v>15215</v>
      </c>
      <c r="X7" s="419">
        <v>23453.344306499996</v>
      </c>
      <c r="Y7" s="419">
        <v>53155</v>
      </c>
      <c r="Z7" s="419">
        <v>140764.16201720003</v>
      </c>
      <c r="AA7" s="420">
        <f t="shared" ref="AA7:AA17" si="4">X7/Z7*100</f>
        <v>16.661445619684237</v>
      </c>
      <c r="AB7" s="414">
        <v>15471</v>
      </c>
      <c r="AC7" s="390">
        <v>21622.07</v>
      </c>
      <c r="AD7" s="390">
        <v>53130</v>
      </c>
      <c r="AE7" s="390">
        <v>123636.18</v>
      </c>
      <c r="AF7" s="390">
        <v>17.489999999999998</v>
      </c>
      <c r="AG7" s="390">
        <v>5010</v>
      </c>
      <c r="AH7" s="390">
        <v>286.55988840000055</v>
      </c>
      <c r="AI7" s="390">
        <v>5104</v>
      </c>
      <c r="AJ7" s="390">
        <v>310.48860620000113</v>
      </c>
      <c r="AK7" s="390">
        <f t="shared" ref="AK7:AK56" si="5">AH7/AJ7*100</f>
        <v>92.293205830365665</v>
      </c>
      <c r="AL7" s="335">
        <v>2547</v>
      </c>
      <c r="AM7" s="335">
        <v>5492.866688500003</v>
      </c>
      <c r="AN7" s="335">
        <v>5509</v>
      </c>
      <c r="AO7" s="335">
        <v>15689.766311299956</v>
      </c>
      <c r="AP7" s="334">
        <f t="shared" ref="AP7:AP56" si="6">AM7/AO7</f>
        <v>0.35009232002034185</v>
      </c>
    </row>
    <row r="8" spans="1:42" ht="12" customHeight="1" x14ac:dyDescent="0.2">
      <c r="A8" s="418">
        <v>3</v>
      </c>
      <c r="B8" s="419" t="s">
        <v>8</v>
      </c>
      <c r="C8" s="419">
        <v>0</v>
      </c>
      <c r="D8" s="419">
        <v>0</v>
      </c>
      <c r="E8" s="419">
        <v>0</v>
      </c>
      <c r="F8" s="419">
        <v>0</v>
      </c>
      <c r="G8" s="420">
        <v>0</v>
      </c>
      <c r="H8" s="419">
        <v>132</v>
      </c>
      <c r="I8" s="419">
        <v>418.93903860000017</v>
      </c>
      <c r="J8" s="419">
        <v>515</v>
      </c>
      <c r="K8" s="419">
        <v>2692.1955360999991</v>
      </c>
      <c r="L8" s="420">
        <v>0.15561241112779226</v>
      </c>
      <c r="M8" s="419">
        <v>7176</v>
      </c>
      <c r="N8" s="419">
        <v>2892</v>
      </c>
      <c r="O8" s="419">
        <v>10422</v>
      </c>
      <c r="P8" s="419">
        <v>4090.9999999999995</v>
      </c>
      <c r="Q8" s="420">
        <f t="shared" si="2"/>
        <v>70.691762405279889</v>
      </c>
      <c r="R8" s="419">
        <v>659</v>
      </c>
      <c r="S8" s="419">
        <v>618.22304810000003</v>
      </c>
      <c r="T8" s="419">
        <v>6917</v>
      </c>
      <c r="U8" s="419">
        <v>15054.1864582</v>
      </c>
      <c r="V8" s="420">
        <v>4.1066519922320632E-2</v>
      </c>
      <c r="W8" s="419">
        <v>168</v>
      </c>
      <c r="X8" s="419">
        <v>11213.25</v>
      </c>
      <c r="Y8" s="419">
        <v>2407</v>
      </c>
      <c r="Z8" s="419">
        <v>383377</v>
      </c>
      <c r="AA8" s="420">
        <f t="shared" si="4"/>
        <v>2.924862472187951</v>
      </c>
      <c r="AB8" s="414">
        <v>3130</v>
      </c>
      <c r="AC8" s="390">
        <v>3568.41</v>
      </c>
      <c r="AD8" s="390">
        <v>5837</v>
      </c>
      <c r="AE8" s="390">
        <v>9122.19</v>
      </c>
      <c r="AF8" s="390">
        <v>39.119999999999997</v>
      </c>
      <c r="AG8" s="390">
        <v>326</v>
      </c>
      <c r="AH8" s="390">
        <v>19.5</v>
      </c>
      <c r="AI8" s="390">
        <v>436</v>
      </c>
      <c r="AJ8" s="390">
        <v>20.55</v>
      </c>
      <c r="AK8" s="390">
        <f t="shared" si="5"/>
        <v>94.890510948905103</v>
      </c>
      <c r="AL8" s="335">
        <v>63</v>
      </c>
      <c r="AM8" s="335">
        <v>100</v>
      </c>
      <c r="AN8" s="335">
        <v>694</v>
      </c>
      <c r="AO8" s="335">
        <v>1391</v>
      </c>
      <c r="AP8" s="334">
        <f t="shared" si="6"/>
        <v>7.1890726096333568E-2</v>
      </c>
    </row>
    <row r="9" spans="1:42" ht="12" customHeight="1" x14ac:dyDescent="0.2">
      <c r="A9" s="418">
        <v>4</v>
      </c>
      <c r="B9" s="419" t="s">
        <v>9</v>
      </c>
      <c r="C9" s="419">
        <v>1472</v>
      </c>
      <c r="D9" s="419">
        <v>3005.5237927000003</v>
      </c>
      <c r="E9" s="419">
        <v>3615</v>
      </c>
      <c r="F9" s="419">
        <v>6124.4134676000003</v>
      </c>
      <c r="G9" s="420">
        <f t="shared" si="0"/>
        <v>49.074475598359427</v>
      </c>
      <c r="H9" s="419">
        <v>962</v>
      </c>
      <c r="I9" s="419">
        <v>3167.4973445000001</v>
      </c>
      <c r="J9" s="419">
        <v>2467</v>
      </c>
      <c r="K9" s="419">
        <v>9281.331355700002</v>
      </c>
      <c r="L9" s="420">
        <f t="shared" si="1"/>
        <v>34.127618367538673</v>
      </c>
      <c r="M9" s="419">
        <v>3469</v>
      </c>
      <c r="N9" s="419">
        <v>1730</v>
      </c>
      <c r="O9" s="419">
        <v>4860</v>
      </c>
      <c r="P9" s="419">
        <v>2257</v>
      </c>
      <c r="Q9" s="420">
        <f t="shared" si="2"/>
        <v>76.650420912716001</v>
      </c>
      <c r="R9" s="419">
        <v>382</v>
      </c>
      <c r="S9" s="419">
        <v>324.45914540000007</v>
      </c>
      <c r="T9" s="419">
        <v>2190</v>
      </c>
      <c r="U9" s="419">
        <v>4869.2275791000002</v>
      </c>
      <c r="V9" s="420">
        <f t="shared" si="3"/>
        <v>6.6634623280428222</v>
      </c>
      <c r="W9" s="419">
        <v>6862</v>
      </c>
      <c r="X9" s="419">
        <v>17127.087882900003</v>
      </c>
      <c r="Y9" s="419">
        <v>57257</v>
      </c>
      <c r="Z9" s="419">
        <v>125228.01354619999</v>
      </c>
      <c r="AA9" s="420">
        <f t="shared" si="4"/>
        <v>13.676722482371215</v>
      </c>
      <c r="AB9" s="414">
        <v>6147</v>
      </c>
      <c r="AC9" s="390">
        <v>14562.61</v>
      </c>
      <c r="AD9" s="390">
        <v>60665</v>
      </c>
      <c r="AE9" s="390">
        <v>132015.57999999999</v>
      </c>
      <c r="AF9" s="390">
        <v>11.03</v>
      </c>
      <c r="AG9" s="390">
        <v>299</v>
      </c>
      <c r="AH9" s="390">
        <v>20.640532700000001</v>
      </c>
      <c r="AI9" s="390">
        <v>469</v>
      </c>
      <c r="AJ9" s="390">
        <v>33.385130599999989</v>
      </c>
      <c r="AK9" s="390">
        <f t="shared" si="5"/>
        <v>61.825526301820155</v>
      </c>
      <c r="AL9" s="335">
        <v>71</v>
      </c>
      <c r="AM9" s="335">
        <v>277.71608520000001</v>
      </c>
      <c r="AN9" s="335">
        <v>795</v>
      </c>
      <c r="AO9" s="335">
        <v>3517.9957600000002</v>
      </c>
      <c r="AP9" s="334">
        <f t="shared" si="6"/>
        <v>7.8941563363339587E-2</v>
      </c>
    </row>
    <row r="10" spans="1:42" ht="12" customHeight="1" x14ac:dyDescent="0.2">
      <c r="A10" s="418">
        <v>5</v>
      </c>
      <c r="B10" s="419" t="s">
        <v>10</v>
      </c>
      <c r="C10" s="419">
        <v>7901</v>
      </c>
      <c r="D10" s="419">
        <v>13563.042225500003</v>
      </c>
      <c r="E10" s="419">
        <v>9726</v>
      </c>
      <c r="F10" s="419">
        <v>17089.618980299998</v>
      </c>
      <c r="G10" s="420">
        <f t="shared" si="0"/>
        <v>79.364216610883815</v>
      </c>
      <c r="H10" s="419">
        <v>953</v>
      </c>
      <c r="I10" s="419">
        <v>4105.5346466999999</v>
      </c>
      <c r="J10" s="419">
        <v>5181</v>
      </c>
      <c r="K10" s="419">
        <v>34935.207614599982</v>
      </c>
      <c r="L10" s="420">
        <f t="shared" si="1"/>
        <v>11.751854152383029</v>
      </c>
      <c r="M10" s="419">
        <v>36774</v>
      </c>
      <c r="N10" s="419">
        <v>20424</v>
      </c>
      <c r="O10" s="419">
        <v>74854</v>
      </c>
      <c r="P10" s="419">
        <v>39466</v>
      </c>
      <c r="Q10" s="420">
        <f t="shared" si="2"/>
        <v>51.750874170171791</v>
      </c>
      <c r="R10" s="419">
        <v>821</v>
      </c>
      <c r="S10" s="419">
        <v>818.18579580000005</v>
      </c>
      <c r="T10" s="419">
        <v>27376</v>
      </c>
      <c r="U10" s="419">
        <v>94960.559237300011</v>
      </c>
      <c r="V10" s="420">
        <f t="shared" si="3"/>
        <v>0.86160591552057841</v>
      </c>
      <c r="W10" s="419">
        <v>37732</v>
      </c>
      <c r="X10" s="419">
        <v>35878.672517600004</v>
      </c>
      <c r="Y10" s="419">
        <v>99877</v>
      </c>
      <c r="Z10" s="419">
        <v>175160.88247730004</v>
      </c>
      <c r="AA10" s="420">
        <f t="shared" si="4"/>
        <v>20.483267730881462</v>
      </c>
      <c r="AB10" s="414">
        <v>38833</v>
      </c>
      <c r="AC10" s="390">
        <v>31767.15</v>
      </c>
      <c r="AD10" s="390">
        <v>104621</v>
      </c>
      <c r="AE10" s="390">
        <v>164399.26999999999</v>
      </c>
      <c r="AF10" s="390">
        <v>19.32</v>
      </c>
      <c r="AG10" s="390">
        <v>3991</v>
      </c>
      <c r="AH10" s="390">
        <v>214.52</v>
      </c>
      <c r="AI10" s="390">
        <v>4038</v>
      </c>
      <c r="AJ10" s="390">
        <v>216.92</v>
      </c>
      <c r="AK10" s="390">
        <f t="shared" si="5"/>
        <v>98.893601327678411</v>
      </c>
      <c r="AL10" s="335">
        <v>0</v>
      </c>
      <c r="AM10" s="335">
        <v>0</v>
      </c>
      <c r="AN10" s="335">
        <v>0</v>
      </c>
      <c r="AO10" s="335">
        <v>0</v>
      </c>
      <c r="AP10" s="334" t="e">
        <f t="shared" si="6"/>
        <v>#DIV/0!</v>
      </c>
    </row>
    <row r="11" spans="1:42" ht="12" customHeight="1" x14ac:dyDescent="0.2">
      <c r="A11" s="421">
        <v>6</v>
      </c>
      <c r="B11" s="422" t="s">
        <v>11</v>
      </c>
      <c r="C11" s="422">
        <v>2638</v>
      </c>
      <c r="D11" s="422">
        <v>3696.4936563000001</v>
      </c>
      <c r="E11" s="422">
        <v>2964</v>
      </c>
      <c r="F11" s="422">
        <v>4926.6011372000012</v>
      </c>
      <c r="G11" s="420">
        <f t="shared" si="0"/>
        <v>75.031315776476191</v>
      </c>
      <c r="H11" s="422">
        <v>573</v>
      </c>
      <c r="I11" s="422">
        <v>1636.7449500999994</v>
      </c>
      <c r="J11" s="422">
        <v>1382</v>
      </c>
      <c r="K11" s="422">
        <v>5320.0377374</v>
      </c>
      <c r="L11" s="420">
        <f t="shared" si="1"/>
        <v>30.765664284552741</v>
      </c>
      <c r="M11" s="422">
        <v>7217</v>
      </c>
      <c r="N11" s="422">
        <v>2869</v>
      </c>
      <c r="O11" s="422">
        <v>7934</v>
      </c>
      <c r="P11" s="422">
        <v>3010</v>
      </c>
      <c r="Q11" s="420">
        <f t="shared" si="2"/>
        <v>95.315614617940199</v>
      </c>
      <c r="R11" s="422">
        <v>924</v>
      </c>
      <c r="S11" s="422">
        <v>808.52981309999984</v>
      </c>
      <c r="T11" s="419">
        <v>5155</v>
      </c>
      <c r="U11" s="419">
        <v>10169.078354700001</v>
      </c>
      <c r="V11" s="420">
        <f t="shared" si="3"/>
        <v>7.9508661935553784</v>
      </c>
      <c r="W11" s="422">
        <v>15494</v>
      </c>
      <c r="X11" s="422">
        <v>8762.6014963999969</v>
      </c>
      <c r="Y11" s="422">
        <v>29182</v>
      </c>
      <c r="Z11" s="422">
        <v>37091.182030600008</v>
      </c>
      <c r="AA11" s="420">
        <f t="shared" si="4"/>
        <v>23.624487052396717</v>
      </c>
      <c r="AB11" s="414">
        <v>16019</v>
      </c>
      <c r="AC11" s="390">
        <v>10207.89</v>
      </c>
      <c r="AD11" s="390">
        <v>34598</v>
      </c>
      <c r="AE11" s="390">
        <v>38045.26</v>
      </c>
      <c r="AF11" s="390">
        <v>26.83</v>
      </c>
      <c r="AG11" s="390">
        <v>1508</v>
      </c>
      <c r="AH11" s="390">
        <v>112.45</v>
      </c>
      <c r="AI11" s="390">
        <v>2597</v>
      </c>
      <c r="AJ11" s="390">
        <v>251.46</v>
      </c>
      <c r="AK11" s="390">
        <f t="shared" si="5"/>
        <v>44.718841962936452</v>
      </c>
      <c r="AL11" s="335">
        <v>0</v>
      </c>
      <c r="AM11" s="335">
        <v>0</v>
      </c>
      <c r="AN11" s="335">
        <v>0</v>
      </c>
      <c r="AO11" s="335">
        <v>0</v>
      </c>
      <c r="AP11" s="334" t="e">
        <f t="shared" si="6"/>
        <v>#DIV/0!</v>
      </c>
    </row>
    <row r="12" spans="1:42" ht="12" customHeight="1" x14ac:dyDescent="0.2">
      <c r="A12" s="418">
        <v>7</v>
      </c>
      <c r="B12" s="419" t="s">
        <v>12</v>
      </c>
      <c r="C12" s="419">
        <v>178</v>
      </c>
      <c r="D12" s="419">
        <v>523</v>
      </c>
      <c r="E12" s="419">
        <v>1350</v>
      </c>
      <c r="F12" s="419">
        <v>4971</v>
      </c>
      <c r="G12" s="420">
        <f t="shared" si="0"/>
        <v>10.52102192717763</v>
      </c>
      <c r="H12" s="419">
        <v>63</v>
      </c>
      <c r="I12" s="419">
        <v>182.89</v>
      </c>
      <c r="J12" s="419">
        <v>323</v>
      </c>
      <c r="K12" s="419">
        <v>2101.61</v>
      </c>
      <c r="L12" s="420">
        <f t="shared" si="1"/>
        <v>8.7023757976027891</v>
      </c>
      <c r="M12" s="419">
        <v>829</v>
      </c>
      <c r="N12" s="419">
        <v>501</v>
      </c>
      <c r="O12" s="419">
        <v>1686</v>
      </c>
      <c r="P12" s="419">
        <v>641</v>
      </c>
      <c r="Q12" s="420">
        <f t="shared" si="2"/>
        <v>78.159126365054604</v>
      </c>
      <c r="R12" s="419">
        <v>8</v>
      </c>
      <c r="S12" s="419">
        <v>6.08</v>
      </c>
      <c r="T12" s="419">
        <v>149</v>
      </c>
      <c r="U12" s="419">
        <v>351.12</v>
      </c>
      <c r="V12" s="420">
        <f t="shared" si="3"/>
        <v>1.7316017316017316</v>
      </c>
      <c r="W12" s="419">
        <v>2536</v>
      </c>
      <c r="X12" s="419">
        <v>1818.43</v>
      </c>
      <c r="Y12" s="419">
        <v>9533</v>
      </c>
      <c r="Z12" s="419">
        <v>14312.19</v>
      </c>
      <c r="AA12" s="420">
        <f t="shared" si="4"/>
        <v>12.705462965486063</v>
      </c>
      <c r="AB12" s="414">
        <v>859</v>
      </c>
      <c r="AC12" s="390">
        <v>1318.94</v>
      </c>
      <c r="AD12" s="390">
        <v>6518</v>
      </c>
      <c r="AE12" s="390">
        <v>8887.4</v>
      </c>
      <c r="AF12" s="390">
        <v>14.84</v>
      </c>
      <c r="AG12" s="390">
        <v>93</v>
      </c>
      <c r="AH12" s="390">
        <v>4.2699999999999996</v>
      </c>
      <c r="AI12" s="390">
        <v>374</v>
      </c>
      <c r="AJ12" s="390">
        <v>5.84</v>
      </c>
      <c r="AK12" s="390">
        <f t="shared" si="5"/>
        <v>73.11643835616438</v>
      </c>
      <c r="AL12" s="390">
        <v>4</v>
      </c>
      <c r="AM12" s="390">
        <v>25.71</v>
      </c>
      <c r="AN12" s="390">
        <v>324</v>
      </c>
      <c r="AO12" s="390">
        <v>255.8</v>
      </c>
      <c r="AP12" s="334">
        <f t="shared" si="6"/>
        <v>0.10050820953870211</v>
      </c>
    </row>
    <row r="13" spans="1:42" ht="12" customHeight="1" x14ac:dyDescent="0.2">
      <c r="A13" s="418">
        <v>8</v>
      </c>
      <c r="B13" s="419" t="s">
        <v>967</v>
      </c>
      <c r="C13" s="419">
        <v>87</v>
      </c>
      <c r="D13" s="419">
        <v>483.6</v>
      </c>
      <c r="E13" s="419">
        <v>156</v>
      </c>
      <c r="F13" s="419">
        <v>634.70000000000005</v>
      </c>
      <c r="G13" s="420">
        <f t="shared" si="0"/>
        <v>76.193477233338584</v>
      </c>
      <c r="H13" s="419">
        <v>31</v>
      </c>
      <c r="I13" s="419">
        <v>217</v>
      </c>
      <c r="J13" s="419">
        <v>56</v>
      </c>
      <c r="K13" s="419">
        <v>321</v>
      </c>
      <c r="L13" s="420">
        <f t="shared" si="1"/>
        <v>67.601246105919003</v>
      </c>
      <c r="M13" s="419">
        <v>0</v>
      </c>
      <c r="N13" s="419">
        <v>0</v>
      </c>
      <c r="O13" s="419">
        <v>0</v>
      </c>
      <c r="P13" s="419">
        <v>0</v>
      </c>
      <c r="Q13" s="420">
        <v>0</v>
      </c>
      <c r="R13" s="419">
        <v>26</v>
      </c>
      <c r="S13" s="419">
        <v>80.900000000000006</v>
      </c>
      <c r="T13" s="419">
        <v>27</v>
      </c>
      <c r="U13" s="419">
        <v>117.6</v>
      </c>
      <c r="V13" s="420">
        <f t="shared" si="3"/>
        <v>68.79251700680274</v>
      </c>
      <c r="W13" s="419">
        <v>390</v>
      </c>
      <c r="X13" s="419">
        <v>1276.21</v>
      </c>
      <c r="Y13" s="419">
        <v>502</v>
      </c>
      <c r="Z13" s="419">
        <v>1461.11</v>
      </c>
      <c r="AA13" s="420">
        <f t="shared" si="4"/>
        <v>87.345237524895467</v>
      </c>
      <c r="AB13" s="414">
        <v>589</v>
      </c>
      <c r="AC13" s="390">
        <v>1768.21</v>
      </c>
      <c r="AD13" s="390">
        <v>636</v>
      </c>
      <c r="AE13" s="390">
        <v>1776.26</v>
      </c>
      <c r="AF13" s="390">
        <v>99.55</v>
      </c>
      <c r="AG13" s="390"/>
      <c r="AH13" s="390"/>
      <c r="AI13" s="390"/>
      <c r="AJ13" s="390"/>
      <c r="AK13" s="390" t="e">
        <f t="shared" si="5"/>
        <v>#DIV/0!</v>
      </c>
      <c r="AL13" s="390">
        <v>0</v>
      </c>
      <c r="AM13" s="390">
        <v>0</v>
      </c>
      <c r="AN13" s="390">
        <v>0</v>
      </c>
      <c r="AO13" s="390">
        <v>0</v>
      </c>
      <c r="AP13" s="334" t="e">
        <f t="shared" si="6"/>
        <v>#DIV/0!</v>
      </c>
    </row>
    <row r="14" spans="1:42" ht="12" customHeight="1" x14ac:dyDescent="0.2">
      <c r="A14" s="418">
        <v>9</v>
      </c>
      <c r="B14" s="419" t="s">
        <v>13</v>
      </c>
      <c r="C14" s="419">
        <v>2156</v>
      </c>
      <c r="D14" s="419">
        <v>7033</v>
      </c>
      <c r="E14" s="419">
        <v>7362</v>
      </c>
      <c r="F14" s="419">
        <v>28755</v>
      </c>
      <c r="G14" s="420">
        <f t="shared" si="0"/>
        <v>24.458355068683709</v>
      </c>
      <c r="H14" s="419">
        <v>570</v>
      </c>
      <c r="I14" s="419">
        <v>1829.5637070999996</v>
      </c>
      <c r="J14" s="419">
        <v>1466</v>
      </c>
      <c r="K14" s="419">
        <v>6069.4510651000028</v>
      </c>
      <c r="L14" s="420">
        <f t="shared" si="1"/>
        <v>30.143808517053344</v>
      </c>
      <c r="M14" s="419">
        <v>23394</v>
      </c>
      <c r="N14" s="419">
        <v>20476.854099699976</v>
      </c>
      <c r="O14" s="419">
        <v>30631</v>
      </c>
      <c r="P14" s="419">
        <v>23630</v>
      </c>
      <c r="Q14" s="420">
        <f t="shared" si="2"/>
        <v>86.656174776555133</v>
      </c>
      <c r="R14" s="419">
        <v>917</v>
      </c>
      <c r="S14" s="419">
        <v>1493.4961761</v>
      </c>
      <c r="T14" s="419">
        <v>7015</v>
      </c>
      <c r="U14" s="419">
        <v>15436.377359800003</v>
      </c>
      <c r="V14" s="420">
        <f t="shared" si="3"/>
        <v>9.6751727512791899</v>
      </c>
      <c r="W14" s="419">
        <v>44504</v>
      </c>
      <c r="X14" s="419">
        <v>52181.60830990001</v>
      </c>
      <c r="Y14" s="419">
        <v>86570</v>
      </c>
      <c r="Z14" s="419">
        <v>142697.87740270008</v>
      </c>
      <c r="AA14" s="420">
        <f t="shared" si="4"/>
        <v>36.567893832534786</v>
      </c>
      <c r="AB14" s="414">
        <v>38368</v>
      </c>
      <c r="AC14" s="390">
        <v>46650.15</v>
      </c>
      <c r="AD14" s="390">
        <v>91373</v>
      </c>
      <c r="AE14" s="390">
        <v>136265.74</v>
      </c>
      <c r="AF14" s="390">
        <v>34.229999999999997</v>
      </c>
      <c r="AG14" s="390">
        <v>2678</v>
      </c>
      <c r="AH14" s="390">
        <v>175.93309930000018</v>
      </c>
      <c r="AI14" s="390">
        <v>2892</v>
      </c>
      <c r="AJ14" s="390">
        <v>177.38162079999998</v>
      </c>
      <c r="AK14" s="390">
        <f t="shared" si="5"/>
        <v>99.183386929566382</v>
      </c>
      <c r="AL14" s="390">
        <v>68</v>
      </c>
      <c r="AM14" s="390">
        <v>31.3621558</v>
      </c>
      <c r="AN14" s="390">
        <v>486</v>
      </c>
      <c r="AO14" s="390">
        <v>2473.8618172000006</v>
      </c>
      <c r="AP14" s="334">
        <f t="shared" si="6"/>
        <v>1.2677408083971616E-2</v>
      </c>
    </row>
    <row r="15" spans="1:42" ht="12" customHeight="1" x14ac:dyDescent="0.2">
      <c r="A15" s="418">
        <v>10</v>
      </c>
      <c r="B15" s="419" t="s">
        <v>14</v>
      </c>
      <c r="C15" s="419">
        <v>107</v>
      </c>
      <c r="D15" s="419">
        <v>131.18898999999999</v>
      </c>
      <c r="E15" s="419">
        <v>240</v>
      </c>
      <c r="F15" s="419">
        <v>155.09756859999999</v>
      </c>
      <c r="G15" s="420">
        <f t="shared" si="0"/>
        <v>84.584814052333243</v>
      </c>
      <c r="H15" s="419">
        <v>1132</v>
      </c>
      <c r="I15" s="419">
        <v>4315.6323460000003</v>
      </c>
      <c r="J15" s="419">
        <v>4300</v>
      </c>
      <c r="K15" s="419">
        <v>20009.111121800004</v>
      </c>
      <c r="L15" s="420">
        <f t="shared" si="1"/>
        <v>21.568336143118831</v>
      </c>
      <c r="M15" s="419">
        <v>54173</v>
      </c>
      <c r="N15" s="419">
        <v>38758.447184699995</v>
      </c>
      <c r="O15" s="419">
        <v>103113</v>
      </c>
      <c r="P15" s="419">
        <v>65814.417584200492</v>
      </c>
      <c r="Q15" s="420">
        <f t="shared" si="2"/>
        <v>58.890511543483456</v>
      </c>
      <c r="R15" s="419">
        <v>2747</v>
      </c>
      <c r="S15" s="419">
        <v>3505.3878919999993</v>
      </c>
      <c r="T15" s="419">
        <v>13539</v>
      </c>
      <c r="U15" s="419">
        <v>38716.764318900001</v>
      </c>
      <c r="V15" s="420">
        <f t="shared" si="3"/>
        <v>9.0539278105138727</v>
      </c>
      <c r="W15" s="419">
        <v>145086</v>
      </c>
      <c r="X15" s="419">
        <v>38514.81159550001</v>
      </c>
      <c r="Y15" s="419">
        <v>292472</v>
      </c>
      <c r="Z15" s="419">
        <v>251652.53393389995</v>
      </c>
      <c r="AA15" s="420">
        <f t="shared" si="4"/>
        <v>15.304758109694403</v>
      </c>
      <c r="AB15" s="414">
        <v>137537</v>
      </c>
      <c r="AC15" s="390">
        <v>41416.75</v>
      </c>
      <c r="AD15" s="390">
        <v>287361</v>
      </c>
      <c r="AE15" s="390">
        <v>222379.02</v>
      </c>
      <c r="AF15" s="390">
        <v>18.62</v>
      </c>
      <c r="AG15" s="390">
        <v>15189</v>
      </c>
      <c r="AH15" s="390">
        <v>886</v>
      </c>
      <c r="AI15" s="390">
        <v>21060</v>
      </c>
      <c r="AJ15" s="390">
        <v>894</v>
      </c>
      <c r="AK15" s="390">
        <f t="shared" si="5"/>
        <v>99.105145413870247</v>
      </c>
      <c r="AL15" s="390">
        <v>0</v>
      </c>
      <c r="AM15" s="390">
        <v>0</v>
      </c>
      <c r="AN15" s="390">
        <v>0</v>
      </c>
      <c r="AO15" s="390">
        <v>0</v>
      </c>
      <c r="AP15" s="334" t="e">
        <f t="shared" si="6"/>
        <v>#DIV/0!</v>
      </c>
    </row>
    <row r="16" spans="1:42" ht="12" customHeight="1" x14ac:dyDescent="0.2">
      <c r="A16" s="418">
        <v>11</v>
      </c>
      <c r="B16" s="419" t="s">
        <v>15</v>
      </c>
      <c r="C16" s="419">
        <v>1662</v>
      </c>
      <c r="D16" s="419">
        <v>912.17370389999985</v>
      </c>
      <c r="E16" s="419">
        <v>1875</v>
      </c>
      <c r="F16" s="419">
        <v>1030.4171785999997</v>
      </c>
      <c r="G16" s="420">
        <f t="shared" si="0"/>
        <v>88.524698815614272</v>
      </c>
      <c r="H16" s="419">
        <v>229</v>
      </c>
      <c r="I16" s="419">
        <v>442.48068289999998</v>
      </c>
      <c r="J16" s="419">
        <v>973</v>
      </c>
      <c r="K16" s="419">
        <v>3545.1269467999991</v>
      </c>
      <c r="L16" s="420">
        <f t="shared" si="1"/>
        <v>12.481377664046816</v>
      </c>
      <c r="M16" s="419">
        <v>0</v>
      </c>
      <c r="N16" s="419">
        <v>0</v>
      </c>
      <c r="O16" s="419">
        <v>0</v>
      </c>
      <c r="P16" s="419">
        <v>0</v>
      </c>
      <c r="Q16" s="420">
        <v>0</v>
      </c>
      <c r="R16" s="419">
        <v>123</v>
      </c>
      <c r="S16" s="419">
        <v>111.0511954</v>
      </c>
      <c r="T16" s="419">
        <v>1410</v>
      </c>
      <c r="U16" s="419">
        <v>2474.5786015999997</v>
      </c>
      <c r="V16" s="420">
        <f t="shared" si="3"/>
        <v>4.4876810673218106</v>
      </c>
      <c r="W16" s="419">
        <v>2017</v>
      </c>
      <c r="X16" s="419">
        <v>2792.6279422000007</v>
      </c>
      <c r="Y16" s="419">
        <v>7058</v>
      </c>
      <c r="Z16" s="419">
        <v>16648.762978499992</v>
      </c>
      <c r="AA16" s="420">
        <f t="shared" si="4"/>
        <v>16.773786411677349</v>
      </c>
      <c r="AB16" s="414">
        <v>1708</v>
      </c>
      <c r="AC16" s="390">
        <v>2082.9299999999998</v>
      </c>
      <c r="AD16" s="390">
        <v>6770</v>
      </c>
      <c r="AE16" s="390">
        <v>14858.31</v>
      </c>
      <c r="AF16" s="390">
        <v>14.02</v>
      </c>
      <c r="AG16" s="390">
        <v>666</v>
      </c>
      <c r="AH16" s="390">
        <v>35.916243699999981</v>
      </c>
      <c r="AI16" s="390">
        <v>775</v>
      </c>
      <c r="AJ16" s="390">
        <v>37.090875899999979</v>
      </c>
      <c r="AK16" s="390">
        <f t="shared" si="5"/>
        <v>96.833096626871523</v>
      </c>
      <c r="AL16" s="390">
        <v>0</v>
      </c>
      <c r="AM16" s="390">
        <v>0</v>
      </c>
      <c r="AN16" s="390">
        <v>0</v>
      </c>
      <c r="AO16" s="390">
        <v>0</v>
      </c>
      <c r="AP16" s="334" t="e">
        <f t="shared" si="6"/>
        <v>#DIV/0!</v>
      </c>
    </row>
    <row r="17" spans="1:42" ht="12" customHeight="1" x14ac:dyDescent="0.2">
      <c r="A17" s="418">
        <v>12</v>
      </c>
      <c r="B17" s="419" t="s">
        <v>16</v>
      </c>
      <c r="C17" s="419">
        <v>1071</v>
      </c>
      <c r="D17" s="419">
        <v>1613.3306885000002</v>
      </c>
      <c r="E17" s="419">
        <v>1306</v>
      </c>
      <c r="F17" s="419">
        <v>1947.4297412999999</v>
      </c>
      <c r="G17" s="420">
        <f t="shared" si="0"/>
        <v>82.844102371725455</v>
      </c>
      <c r="H17" s="419">
        <v>470</v>
      </c>
      <c r="I17" s="419">
        <v>2001.3533179000005</v>
      </c>
      <c r="J17" s="419">
        <v>1970</v>
      </c>
      <c r="K17" s="419">
        <v>9458.9880037000021</v>
      </c>
      <c r="L17" s="420">
        <f t="shared" si="1"/>
        <v>21.158218163688822</v>
      </c>
      <c r="M17" s="419">
        <v>15791</v>
      </c>
      <c r="N17" s="419">
        <v>5505</v>
      </c>
      <c r="O17" s="419">
        <v>20754</v>
      </c>
      <c r="P17" s="419">
        <v>6947</v>
      </c>
      <c r="Q17" s="420">
        <f t="shared" si="2"/>
        <v>79.242838635382185</v>
      </c>
      <c r="R17" s="419">
        <v>248</v>
      </c>
      <c r="S17" s="419">
        <v>181.92180250000001</v>
      </c>
      <c r="T17" s="419">
        <v>4183</v>
      </c>
      <c r="U17" s="419">
        <v>8114.0745960999957</v>
      </c>
      <c r="V17" s="420">
        <f t="shared" si="3"/>
        <v>2.242052378806576</v>
      </c>
      <c r="W17" s="419">
        <v>7204</v>
      </c>
      <c r="X17" s="419">
        <v>16077.956955299995</v>
      </c>
      <c r="Y17" s="419">
        <v>28395</v>
      </c>
      <c r="Z17" s="419">
        <v>71496.168502300003</v>
      </c>
      <c r="AA17" s="420">
        <f t="shared" si="4"/>
        <v>22.487858149745151</v>
      </c>
      <c r="AB17" s="414">
        <v>5482</v>
      </c>
      <c r="AC17" s="390">
        <v>13644.09</v>
      </c>
      <c r="AD17" s="390">
        <v>27145</v>
      </c>
      <c r="AE17" s="390">
        <v>73658.100000000006</v>
      </c>
      <c r="AF17" s="390">
        <v>18.52</v>
      </c>
      <c r="AG17" s="390">
        <v>2364</v>
      </c>
      <c r="AH17" s="390">
        <v>144.1</v>
      </c>
      <c r="AI17" s="390">
        <v>3603</v>
      </c>
      <c r="AJ17" s="390">
        <v>150.15</v>
      </c>
      <c r="AK17" s="390">
        <f t="shared" si="5"/>
        <v>95.970695970695957</v>
      </c>
      <c r="AL17" s="390">
        <v>0</v>
      </c>
      <c r="AM17" s="390">
        <v>0</v>
      </c>
      <c r="AN17" s="390">
        <v>0</v>
      </c>
      <c r="AO17" s="390">
        <v>0</v>
      </c>
      <c r="AP17" s="334" t="e">
        <f t="shared" si="6"/>
        <v>#DIV/0!</v>
      </c>
    </row>
    <row r="18" spans="1:42" s="331" customFormat="1" ht="12" customHeight="1" x14ac:dyDescent="0.2">
      <c r="A18" s="423"/>
      <c r="B18" s="424" t="s">
        <v>17</v>
      </c>
      <c r="C18" s="424">
        <f t="shared" ref="C18:Z18" si="7">SUM(C6:C17)</f>
        <v>21366</v>
      </c>
      <c r="D18" s="424">
        <f t="shared" si="7"/>
        <v>39729.6675006</v>
      </c>
      <c r="E18" s="424">
        <f t="shared" si="7"/>
        <v>36708</v>
      </c>
      <c r="F18" s="424">
        <f t="shared" si="7"/>
        <v>90564.85115799999</v>
      </c>
      <c r="G18" s="425">
        <f t="shared" si="0"/>
        <v>43.868749291364018</v>
      </c>
      <c r="H18" s="424">
        <f t="shared" si="7"/>
        <v>6180</v>
      </c>
      <c r="I18" s="424">
        <f t="shared" si="7"/>
        <v>22298.664236700002</v>
      </c>
      <c r="J18" s="424">
        <f t="shared" si="7"/>
        <v>24965</v>
      </c>
      <c r="K18" s="424">
        <f t="shared" si="7"/>
        <v>123837.83822879998</v>
      </c>
      <c r="L18" s="425">
        <f t="shared" si="1"/>
        <v>18.006341644547682</v>
      </c>
      <c r="M18" s="424">
        <f t="shared" si="7"/>
        <v>193721</v>
      </c>
      <c r="N18" s="424">
        <f t="shared" si="7"/>
        <v>116062.30128439997</v>
      </c>
      <c r="O18" s="424">
        <f t="shared" si="7"/>
        <v>311257</v>
      </c>
      <c r="P18" s="424">
        <f t="shared" si="7"/>
        <v>172286.41758420051</v>
      </c>
      <c r="Q18" s="425">
        <f t="shared" si="2"/>
        <v>67.365903192965021</v>
      </c>
      <c r="R18" s="424">
        <f t="shared" si="7"/>
        <v>7669</v>
      </c>
      <c r="S18" s="424">
        <f t="shared" si="7"/>
        <v>8834.4750706999985</v>
      </c>
      <c r="T18" s="424">
        <f t="shared" si="7"/>
        <v>81662</v>
      </c>
      <c r="U18" s="424">
        <f t="shared" si="7"/>
        <v>226593.21245350002</v>
      </c>
      <c r="V18" s="425">
        <f>S18/U18*100</f>
        <v>3.8988259952901068</v>
      </c>
      <c r="W18" s="424">
        <f t="shared" si="7"/>
        <v>285970</v>
      </c>
      <c r="X18" s="424">
        <f t="shared" si="7"/>
        <v>229352.9390063</v>
      </c>
      <c r="Y18" s="424">
        <f t="shared" si="7"/>
        <v>692649</v>
      </c>
      <c r="Z18" s="424">
        <f t="shared" si="7"/>
        <v>1435373.0568887002</v>
      </c>
      <c r="AA18" s="425">
        <f>X18/Z18*100</f>
        <v>15.978629242452346</v>
      </c>
      <c r="AB18" s="415">
        <f t="shared" ref="AB18:AO18" si="8">SUM(AB6:AB17)</f>
        <v>272383</v>
      </c>
      <c r="AC18" s="330">
        <f t="shared" si="8"/>
        <v>207005.85</v>
      </c>
      <c r="AD18" s="330">
        <f t="shared" si="8"/>
        <v>706882</v>
      </c>
      <c r="AE18" s="330">
        <f t="shared" si="8"/>
        <v>1000222.7700000001</v>
      </c>
      <c r="AF18" s="390">
        <f t="shared" ref="AF18:AF55" si="9">AC18/AE18*100</f>
        <v>20.695974557747768</v>
      </c>
      <c r="AG18" s="330">
        <f t="shared" si="8"/>
        <v>35559</v>
      </c>
      <c r="AH18" s="330">
        <f t="shared" si="8"/>
        <v>2107.9352211000005</v>
      </c>
      <c r="AI18" s="330">
        <f t="shared" si="8"/>
        <v>45356</v>
      </c>
      <c r="AJ18" s="330">
        <f t="shared" si="8"/>
        <v>2305.3976334000008</v>
      </c>
      <c r="AK18" s="390">
        <f t="shared" si="5"/>
        <v>91.434778563176422</v>
      </c>
      <c r="AL18" s="330">
        <f t="shared" si="8"/>
        <v>2929</v>
      </c>
      <c r="AM18" s="330">
        <f t="shared" si="8"/>
        <v>6525.104929500003</v>
      </c>
      <c r="AN18" s="330">
        <f t="shared" si="8"/>
        <v>9886</v>
      </c>
      <c r="AO18" s="330">
        <f t="shared" si="8"/>
        <v>32733.383888499957</v>
      </c>
      <c r="AP18" s="334">
        <f t="shared" si="6"/>
        <v>0.19934098325203808</v>
      </c>
    </row>
    <row r="19" spans="1:42" ht="12" customHeight="1" x14ac:dyDescent="0.2">
      <c r="A19" s="418">
        <v>13</v>
      </c>
      <c r="B19" s="419" t="s">
        <v>18</v>
      </c>
      <c r="C19" s="419">
        <v>210</v>
      </c>
      <c r="D19" s="419">
        <v>145.5</v>
      </c>
      <c r="E19" s="419">
        <v>345</v>
      </c>
      <c r="F19" s="419">
        <v>249.91</v>
      </c>
      <c r="G19" s="420">
        <f t="shared" ref="G19:G55" si="10">D19/F19*100</f>
        <v>58.220959545436358</v>
      </c>
      <c r="H19" s="419">
        <v>2</v>
      </c>
      <c r="I19" s="419">
        <v>3.45</v>
      </c>
      <c r="J19" s="419">
        <v>18</v>
      </c>
      <c r="K19" s="419">
        <v>27.45</v>
      </c>
      <c r="L19" s="420">
        <f t="shared" ref="L19:L55" si="11">I19/K19*100</f>
        <v>12.568306010928962</v>
      </c>
      <c r="M19" s="419">
        <v>0</v>
      </c>
      <c r="N19" s="419">
        <v>0</v>
      </c>
      <c r="O19" s="419">
        <v>0</v>
      </c>
      <c r="P19" s="419">
        <v>0</v>
      </c>
      <c r="Q19" s="420">
        <v>0</v>
      </c>
      <c r="R19" s="419">
        <v>0</v>
      </c>
      <c r="S19" s="419">
        <v>0</v>
      </c>
      <c r="T19" s="419">
        <v>0</v>
      </c>
      <c r="U19" s="419">
        <v>0</v>
      </c>
      <c r="V19" s="420">
        <v>0</v>
      </c>
      <c r="W19" s="419">
        <v>17075</v>
      </c>
      <c r="X19" s="419">
        <v>3897.6313300000002</v>
      </c>
      <c r="Y19" s="419">
        <v>123912</v>
      </c>
      <c r="Z19" s="419">
        <v>49675.728880000002</v>
      </c>
      <c r="AA19" s="420">
        <f t="shared" ref="AA19:AA55" si="12">X19/Z19*100</f>
        <v>7.8461482455856419</v>
      </c>
      <c r="AB19" s="414"/>
      <c r="AC19" s="390"/>
      <c r="AD19" s="390"/>
      <c r="AE19" s="390"/>
      <c r="AF19" s="390" t="e">
        <f t="shared" si="9"/>
        <v>#DIV/0!</v>
      </c>
      <c r="AG19" s="390"/>
      <c r="AH19" s="390"/>
      <c r="AI19" s="390"/>
      <c r="AJ19" s="390"/>
      <c r="AK19" s="390" t="e">
        <f t="shared" si="5"/>
        <v>#DIV/0!</v>
      </c>
      <c r="AL19" s="390"/>
      <c r="AM19" s="390"/>
      <c r="AN19" s="390"/>
      <c r="AO19" s="390"/>
      <c r="AP19" s="334" t="e">
        <f t="shared" si="6"/>
        <v>#DIV/0!</v>
      </c>
    </row>
    <row r="20" spans="1:42" ht="12" customHeight="1" x14ac:dyDescent="0.2">
      <c r="A20" s="418">
        <v>14</v>
      </c>
      <c r="B20" s="419" t="s">
        <v>19</v>
      </c>
      <c r="C20" s="419">
        <v>0</v>
      </c>
      <c r="D20" s="419">
        <v>0</v>
      </c>
      <c r="E20" s="419">
        <v>0</v>
      </c>
      <c r="F20" s="419">
        <v>0</v>
      </c>
      <c r="G20" s="420">
        <v>0</v>
      </c>
      <c r="H20" s="419">
        <v>0</v>
      </c>
      <c r="I20" s="419">
        <v>0</v>
      </c>
      <c r="J20" s="419">
        <v>0</v>
      </c>
      <c r="K20" s="419">
        <v>0</v>
      </c>
      <c r="L20" s="420">
        <v>0</v>
      </c>
      <c r="M20" s="419">
        <v>0</v>
      </c>
      <c r="N20" s="419">
        <v>0</v>
      </c>
      <c r="O20" s="419">
        <v>0</v>
      </c>
      <c r="P20" s="419">
        <v>0</v>
      </c>
      <c r="Q20" s="420">
        <v>0</v>
      </c>
      <c r="R20" s="419">
        <v>0</v>
      </c>
      <c r="S20" s="419">
        <v>0</v>
      </c>
      <c r="T20" s="419">
        <v>0</v>
      </c>
      <c r="U20" s="419">
        <v>0</v>
      </c>
      <c r="V20" s="420">
        <v>0</v>
      </c>
      <c r="W20" s="419">
        <v>0</v>
      </c>
      <c r="X20" s="419">
        <v>0</v>
      </c>
      <c r="Y20" s="419">
        <v>0</v>
      </c>
      <c r="Z20" s="419">
        <v>0</v>
      </c>
      <c r="AA20" s="420">
        <v>0</v>
      </c>
      <c r="AB20" s="414"/>
      <c r="AC20" s="390"/>
      <c r="AD20" s="390"/>
      <c r="AE20" s="390"/>
      <c r="AF20" s="390" t="e">
        <f t="shared" si="9"/>
        <v>#DIV/0!</v>
      </c>
      <c r="AG20" s="390"/>
      <c r="AH20" s="390"/>
      <c r="AI20" s="390"/>
      <c r="AJ20" s="390"/>
      <c r="AK20" s="390" t="e">
        <f t="shared" si="5"/>
        <v>#DIV/0!</v>
      </c>
      <c r="AL20" s="390"/>
      <c r="AM20" s="390"/>
      <c r="AN20" s="390"/>
      <c r="AO20" s="390"/>
      <c r="AP20" s="334" t="e">
        <f t="shared" si="6"/>
        <v>#DIV/0!</v>
      </c>
    </row>
    <row r="21" spans="1:42" ht="12" customHeight="1" x14ac:dyDescent="0.2">
      <c r="A21" s="418">
        <v>15</v>
      </c>
      <c r="B21" s="419" t="s">
        <v>20</v>
      </c>
      <c r="C21" s="419">
        <v>0</v>
      </c>
      <c r="D21" s="419">
        <v>0</v>
      </c>
      <c r="E21" s="419">
        <v>0</v>
      </c>
      <c r="F21" s="419">
        <v>0</v>
      </c>
      <c r="G21" s="420">
        <v>0</v>
      </c>
      <c r="H21" s="419">
        <v>0</v>
      </c>
      <c r="I21" s="419">
        <v>0</v>
      </c>
      <c r="J21" s="419">
        <v>0</v>
      </c>
      <c r="K21" s="419">
        <v>0</v>
      </c>
      <c r="L21" s="420">
        <v>0</v>
      </c>
      <c r="M21" s="419">
        <v>0</v>
      </c>
      <c r="N21" s="419">
        <v>0</v>
      </c>
      <c r="O21" s="419">
        <v>0</v>
      </c>
      <c r="P21" s="419">
        <v>0</v>
      </c>
      <c r="Q21" s="420">
        <v>0</v>
      </c>
      <c r="R21" s="419">
        <v>0</v>
      </c>
      <c r="S21" s="419">
        <v>0</v>
      </c>
      <c r="T21" s="419">
        <v>0</v>
      </c>
      <c r="U21" s="419">
        <v>0</v>
      </c>
      <c r="V21" s="420">
        <v>0</v>
      </c>
      <c r="W21" s="419">
        <v>0</v>
      </c>
      <c r="X21" s="419">
        <v>0</v>
      </c>
      <c r="Y21" s="419">
        <v>0</v>
      </c>
      <c r="Z21" s="419">
        <v>0</v>
      </c>
      <c r="AA21" s="420">
        <v>0</v>
      </c>
      <c r="AB21" s="414"/>
      <c r="AC21" s="390"/>
      <c r="AD21" s="390"/>
      <c r="AE21" s="390"/>
      <c r="AF21" s="390" t="e">
        <f t="shared" si="9"/>
        <v>#DIV/0!</v>
      </c>
      <c r="AG21" s="390"/>
      <c r="AH21" s="390"/>
      <c r="AI21" s="390"/>
      <c r="AJ21" s="390"/>
      <c r="AK21" s="390" t="e">
        <f t="shared" si="5"/>
        <v>#DIV/0!</v>
      </c>
      <c r="AL21" s="390"/>
      <c r="AM21" s="390"/>
      <c r="AN21" s="390"/>
      <c r="AO21" s="390"/>
      <c r="AP21" s="334" t="e">
        <f t="shared" si="6"/>
        <v>#DIV/0!</v>
      </c>
    </row>
    <row r="22" spans="1:42" ht="12" customHeight="1" x14ac:dyDescent="0.2">
      <c r="A22" s="418">
        <v>16</v>
      </c>
      <c r="B22" s="419" t="s">
        <v>21</v>
      </c>
      <c r="C22" s="419">
        <v>0</v>
      </c>
      <c r="D22" s="419">
        <v>0</v>
      </c>
      <c r="E22" s="419">
        <v>0</v>
      </c>
      <c r="F22" s="419">
        <v>0</v>
      </c>
      <c r="G22" s="420">
        <v>0</v>
      </c>
      <c r="H22" s="419">
        <v>0</v>
      </c>
      <c r="I22" s="419">
        <v>0</v>
      </c>
      <c r="J22" s="419">
        <v>0</v>
      </c>
      <c r="K22" s="419">
        <v>0</v>
      </c>
      <c r="L22" s="420">
        <v>0</v>
      </c>
      <c r="M22" s="419">
        <v>0</v>
      </c>
      <c r="N22" s="419">
        <v>0</v>
      </c>
      <c r="O22" s="419">
        <v>0</v>
      </c>
      <c r="P22" s="419">
        <v>0</v>
      </c>
      <c r="Q22" s="420">
        <v>0</v>
      </c>
      <c r="R22" s="419">
        <v>0</v>
      </c>
      <c r="S22" s="419">
        <v>0</v>
      </c>
      <c r="T22" s="419">
        <v>0</v>
      </c>
      <c r="U22" s="419">
        <v>0</v>
      </c>
      <c r="V22" s="420">
        <v>0</v>
      </c>
      <c r="W22" s="419">
        <v>0</v>
      </c>
      <c r="X22" s="419">
        <v>0</v>
      </c>
      <c r="Y22" s="419">
        <v>0</v>
      </c>
      <c r="Z22" s="419">
        <v>0</v>
      </c>
      <c r="AA22" s="420">
        <v>0</v>
      </c>
      <c r="AB22" s="414"/>
      <c r="AC22" s="390"/>
      <c r="AD22" s="390"/>
      <c r="AE22" s="390"/>
      <c r="AF22" s="390" t="e">
        <f t="shared" si="9"/>
        <v>#DIV/0!</v>
      </c>
      <c r="AG22" s="390"/>
      <c r="AH22" s="390"/>
      <c r="AI22" s="390"/>
      <c r="AJ22" s="390"/>
      <c r="AK22" s="390" t="e">
        <f t="shared" si="5"/>
        <v>#DIV/0!</v>
      </c>
      <c r="AL22" s="390"/>
      <c r="AM22" s="390"/>
      <c r="AN22" s="390"/>
      <c r="AO22" s="390"/>
      <c r="AP22" s="334" t="e">
        <f t="shared" si="6"/>
        <v>#DIV/0!</v>
      </c>
    </row>
    <row r="23" spans="1:42" ht="12" customHeight="1" x14ac:dyDescent="0.2">
      <c r="A23" s="418">
        <v>17</v>
      </c>
      <c r="B23" s="419" t="s">
        <v>22</v>
      </c>
      <c r="C23" s="419">
        <v>0</v>
      </c>
      <c r="D23" s="419">
        <v>0</v>
      </c>
      <c r="E23" s="419">
        <v>0</v>
      </c>
      <c r="F23" s="419">
        <v>0</v>
      </c>
      <c r="G23" s="420">
        <v>0</v>
      </c>
      <c r="H23" s="419">
        <v>0</v>
      </c>
      <c r="I23" s="419">
        <v>0</v>
      </c>
      <c r="J23" s="419">
        <v>0</v>
      </c>
      <c r="K23" s="419">
        <v>0</v>
      </c>
      <c r="L23" s="420">
        <v>0</v>
      </c>
      <c r="M23" s="419">
        <v>0</v>
      </c>
      <c r="N23" s="419">
        <v>0</v>
      </c>
      <c r="O23" s="419">
        <v>0</v>
      </c>
      <c r="P23" s="419">
        <v>0</v>
      </c>
      <c r="Q23" s="420">
        <v>0</v>
      </c>
      <c r="R23" s="419">
        <v>0</v>
      </c>
      <c r="S23" s="419">
        <v>0</v>
      </c>
      <c r="T23" s="419">
        <v>0</v>
      </c>
      <c r="U23" s="419">
        <v>0</v>
      </c>
      <c r="V23" s="420">
        <v>0</v>
      </c>
      <c r="W23" s="419">
        <v>0</v>
      </c>
      <c r="X23" s="419">
        <v>0</v>
      </c>
      <c r="Y23" s="419">
        <v>0</v>
      </c>
      <c r="Z23" s="419">
        <v>0</v>
      </c>
      <c r="AA23" s="420">
        <v>0</v>
      </c>
      <c r="AB23" s="414"/>
      <c r="AC23" s="390"/>
      <c r="AD23" s="390"/>
      <c r="AE23" s="390"/>
      <c r="AF23" s="390" t="e">
        <f t="shared" si="9"/>
        <v>#DIV/0!</v>
      </c>
      <c r="AG23" s="390"/>
      <c r="AH23" s="390"/>
      <c r="AI23" s="390"/>
      <c r="AJ23" s="390"/>
      <c r="AK23" s="390" t="e">
        <f t="shared" si="5"/>
        <v>#DIV/0!</v>
      </c>
      <c r="AL23" s="390"/>
      <c r="AM23" s="390"/>
      <c r="AN23" s="390"/>
      <c r="AO23" s="390"/>
      <c r="AP23" s="334" t="e">
        <f t="shared" si="6"/>
        <v>#DIV/0!</v>
      </c>
    </row>
    <row r="24" spans="1:42" ht="12" customHeight="1" x14ac:dyDescent="0.2">
      <c r="A24" s="418">
        <v>18</v>
      </c>
      <c r="B24" s="419" t="s">
        <v>23</v>
      </c>
      <c r="C24" s="419">
        <v>0</v>
      </c>
      <c r="D24" s="419">
        <v>0</v>
      </c>
      <c r="E24" s="419">
        <v>0</v>
      </c>
      <c r="F24" s="419">
        <v>0</v>
      </c>
      <c r="G24" s="420">
        <v>0</v>
      </c>
      <c r="H24" s="419">
        <v>0</v>
      </c>
      <c r="I24" s="419">
        <v>0</v>
      </c>
      <c r="J24" s="419">
        <v>0</v>
      </c>
      <c r="K24" s="419">
        <v>0</v>
      </c>
      <c r="L24" s="420">
        <v>0</v>
      </c>
      <c r="M24" s="419">
        <v>0</v>
      </c>
      <c r="N24" s="419">
        <v>0</v>
      </c>
      <c r="O24" s="419">
        <v>0</v>
      </c>
      <c r="P24" s="419">
        <v>0</v>
      </c>
      <c r="Q24" s="420">
        <v>0</v>
      </c>
      <c r="R24" s="419">
        <v>0</v>
      </c>
      <c r="S24" s="419">
        <v>0</v>
      </c>
      <c r="T24" s="419">
        <v>0</v>
      </c>
      <c r="U24" s="419">
        <v>0</v>
      </c>
      <c r="V24" s="420">
        <v>0</v>
      </c>
      <c r="W24" s="419">
        <v>0</v>
      </c>
      <c r="X24" s="419">
        <v>0</v>
      </c>
      <c r="Y24" s="419">
        <v>0</v>
      </c>
      <c r="Z24" s="419">
        <v>0</v>
      </c>
      <c r="AA24" s="420">
        <v>0</v>
      </c>
      <c r="AB24" s="414"/>
      <c r="AC24" s="390"/>
      <c r="AD24" s="390"/>
      <c r="AE24" s="390"/>
      <c r="AF24" s="390" t="e">
        <f t="shared" si="9"/>
        <v>#DIV/0!</v>
      </c>
      <c r="AG24" s="390"/>
      <c r="AH24" s="390"/>
      <c r="AI24" s="390"/>
      <c r="AJ24" s="390"/>
      <c r="AK24" s="390" t="e">
        <f t="shared" si="5"/>
        <v>#DIV/0!</v>
      </c>
      <c r="AL24" s="390"/>
      <c r="AM24" s="390"/>
      <c r="AN24" s="390"/>
      <c r="AO24" s="390"/>
      <c r="AP24" s="334" t="e">
        <f t="shared" si="6"/>
        <v>#DIV/0!</v>
      </c>
    </row>
    <row r="25" spans="1:42" ht="12" customHeight="1" x14ac:dyDescent="0.2">
      <c r="A25" s="418">
        <v>19</v>
      </c>
      <c r="B25" s="419" t="s">
        <v>24</v>
      </c>
      <c r="C25" s="419">
        <v>0</v>
      </c>
      <c r="D25" s="419">
        <v>0</v>
      </c>
      <c r="E25" s="419">
        <v>0</v>
      </c>
      <c r="F25" s="419">
        <v>0</v>
      </c>
      <c r="G25" s="420">
        <v>0</v>
      </c>
      <c r="H25" s="419">
        <v>0</v>
      </c>
      <c r="I25" s="419">
        <v>0</v>
      </c>
      <c r="J25" s="419">
        <v>0</v>
      </c>
      <c r="K25" s="419">
        <v>0</v>
      </c>
      <c r="L25" s="420">
        <v>0</v>
      </c>
      <c r="M25" s="419">
        <v>0</v>
      </c>
      <c r="N25" s="419">
        <v>0</v>
      </c>
      <c r="O25" s="419">
        <v>0</v>
      </c>
      <c r="P25" s="419">
        <v>0</v>
      </c>
      <c r="Q25" s="420">
        <v>0</v>
      </c>
      <c r="R25" s="419">
        <v>0</v>
      </c>
      <c r="S25" s="419">
        <v>0</v>
      </c>
      <c r="T25" s="419">
        <v>0</v>
      </c>
      <c r="U25" s="419">
        <v>0</v>
      </c>
      <c r="V25" s="420">
        <v>0</v>
      </c>
      <c r="W25" s="419">
        <v>29</v>
      </c>
      <c r="X25" s="419">
        <v>33.29</v>
      </c>
      <c r="Y25" s="419">
        <v>113</v>
      </c>
      <c r="Z25" s="419">
        <v>167.19</v>
      </c>
      <c r="AA25" s="420">
        <f t="shared" si="12"/>
        <v>19.911477959208089</v>
      </c>
      <c r="AB25" s="414"/>
      <c r="AC25" s="390"/>
      <c r="AD25" s="390"/>
      <c r="AE25" s="390"/>
      <c r="AF25" s="390" t="e">
        <f t="shared" si="9"/>
        <v>#DIV/0!</v>
      </c>
      <c r="AG25" s="390"/>
      <c r="AH25" s="390"/>
      <c r="AI25" s="390"/>
      <c r="AJ25" s="390"/>
      <c r="AK25" s="390" t="e">
        <f t="shared" si="5"/>
        <v>#DIV/0!</v>
      </c>
      <c r="AL25" s="390"/>
      <c r="AM25" s="390"/>
      <c r="AN25" s="390"/>
      <c r="AO25" s="390"/>
      <c r="AP25" s="334" t="e">
        <f t="shared" si="6"/>
        <v>#DIV/0!</v>
      </c>
    </row>
    <row r="26" spans="1:42" ht="12" customHeight="1" x14ac:dyDescent="0.2">
      <c r="A26" s="418">
        <v>20</v>
      </c>
      <c r="B26" s="419" t="s">
        <v>25</v>
      </c>
      <c r="C26" s="419">
        <v>0</v>
      </c>
      <c r="D26" s="419">
        <v>0</v>
      </c>
      <c r="E26" s="419">
        <v>0</v>
      </c>
      <c r="F26" s="419">
        <v>0</v>
      </c>
      <c r="G26" s="420">
        <v>0</v>
      </c>
      <c r="H26" s="419">
        <v>2</v>
      </c>
      <c r="I26" s="419">
        <v>19.16</v>
      </c>
      <c r="J26" s="419">
        <v>30</v>
      </c>
      <c r="K26" s="419">
        <v>403.30541730000004</v>
      </c>
      <c r="L26" s="420">
        <f t="shared" si="11"/>
        <v>4.7507420377018574</v>
      </c>
      <c r="M26" s="419">
        <v>0</v>
      </c>
      <c r="N26" s="419">
        <v>0</v>
      </c>
      <c r="O26" s="419">
        <v>0</v>
      </c>
      <c r="P26" s="419">
        <v>0</v>
      </c>
      <c r="Q26" s="420">
        <v>0</v>
      </c>
      <c r="R26" s="419">
        <v>1572</v>
      </c>
      <c r="S26" s="419">
        <v>1299.7661799000002</v>
      </c>
      <c r="T26" s="419">
        <v>34999</v>
      </c>
      <c r="U26" s="419">
        <v>73297.313801299984</v>
      </c>
      <c r="V26" s="420">
        <f t="shared" ref="V26:V55" si="13">S26/U26*100</f>
        <v>1.7732794184293119</v>
      </c>
      <c r="W26" s="419">
        <v>11255</v>
      </c>
      <c r="X26" s="419">
        <v>8079.7895162000004</v>
      </c>
      <c r="Y26" s="419">
        <v>101729</v>
      </c>
      <c r="Z26" s="419">
        <v>145256.36416186058</v>
      </c>
      <c r="AA26" s="420">
        <f t="shared" si="12"/>
        <v>5.5624340887374908</v>
      </c>
      <c r="AB26" s="414"/>
      <c r="AC26" s="390"/>
      <c r="AD26" s="390"/>
      <c r="AE26" s="390"/>
      <c r="AF26" s="390" t="e">
        <f t="shared" si="9"/>
        <v>#DIV/0!</v>
      </c>
      <c r="AG26" s="390"/>
      <c r="AH26" s="390"/>
      <c r="AI26" s="390"/>
      <c r="AJ26" s="390"/>
      <c r="AK26" s="390" t="e">
        <f t="shared" si="5"/>
        <v>#DIV/0!</v>
      </c>
      <c r="AL26" s="390"/>
      <c r="AM26" s="390"/>
      <c r="AN26" s="390"/>
      <c r="AO26" s="390"/>
      <c r="AP26" s="334" t="e">
        <f t="shared" si="6"/>
        <v>#DIV/0!</v>
      </c>
    </row>
    <row r="27" spans="1:42" ht="12" customHeight="1" x14ac:dyDescent="0.2">
      <c r="A27" s="418">
        <v>21</v>
      </c>
      <c r="B27" s="419" t="s">
        <v>26</v>
      </c>
      <c r="C27" s="419">
        <v>20</v>
      </c>
      <c r="D27" s="419">
        <v>34.159999999999997</v>
      </c>
      <c r="E27" s="419">
        <v>23</v>
      </c>
      <c r="F27" s="419">
        <v>35.19</v>
      </c>
      <c r="G27" s="420">
        <f t="shared" si="10"/>
        <v>97.073032111395278</v>
      </c>
      <c r="H27" s="419">
        <v>0</v>
      </c>
      <c r="I27" s="419">
        <v>0</v>
      </c>
      <c r="J27" s="419">
        <v>1</v>
      </c>
      <c r="K27" s="419">
        <v>1.61</v>
      </c>
      <c r="L27" s="420">
        <f t="shared" si="11"/>
        <v>0</v>
      </c>
      <c r="M27" s="419">
        <v>0</v>
      </c>
      <c r="N27" s="419">
        <v>0</v>
      </c>
      <c r="O27" s="419">
        <v>0</v>
      </c>
      <c r="P27" s="419">
        <v>0</v>
      </c>
      <c r="Q27" s="420">
        <v>0</v>
      </c>
      <c r="R27" s="419">
        <v>344</v>
      </c>
      <c r="S27" s="419">
        <v>69.989999999999995</v>
      </c>
      <c r="T27" s="419">
        <v>2145</v>
      </c>
      <c r="U27" s="419">
        <v>4679.5</v>
      </c>
      <c r="V27" s="420">
        <f t="shared" si="13"/>
        <v>1.4956726145955763</v>
      </c>
      <c r="W27" s="419">
        <v>1625</v>
      </c>
      <c r="X27" s="419">
        <v>204.70696869</v>
      </c>
      <c r="Y27" s="419">
        <v>36328</v>
      </c>
      <c r="Z27" s="419">
        <v>12177.448296630009</v>
      </c>
      <c r="AA27" s="420">
        <f t="shared" si="12"/>
        <v>1.6810333635056425</v>
      </c>
      <c r="AB27" s="414"/>
      <c r="AC27" s="390"/>
      <c r="AD27" s="390"/>
      <c r="AE27" s="390"/>
      <c r="AF27" s="390" t="e">
        <f t="shared" si="9"/>
        <v>#DIV/0!</v>
      </c>
      <c r="AG27" s="390"/>
      <c r="AH27" s="390"/>
      <c r="AI27" s="390"/>
      <c r="AJ27" s="390"/>
      <c r="AK27" s="390" t="e">
        <f t="shared" si="5"/>
        <v>#DIV/0!</v>
      </c>
      <c r="AL27" s="390"/>
      <c r="AM27" s="390"/>
      <c r="AN27" s="390"/>
      <c r="AO27" s="390"/>
      <c r="AP27" s="334" t="e">
        <f t="shared" si="6"/>
        <v>#DIV/0!</v>
      </c>
    </row>
    <row r="28" spans="1:42" ht="12" customHeight="1" x14ac:dyDescent="0.2">
      <c r="A28" s="418">
        <v>22</v>
      </c>
      <c r="B28" s="419" t="s">
        <v>27</v>
      </c>
      <c r="C28" s="419">
        <v>0</v>
      </c>
      <c r="D28" s="419">
        <v>0</v>
      </c>
      <c r="E28" s="419">
        <v>0</v>
      </c>
      <c r="F28" s="419">
        <v>0</v>
      </c>
      <c r="G28" s="420">
        <v>0</v>
      </c>
      <c r="H28" s="419">
        <v>42</v>
      </c>
      <c r="I28" s="419">
        <v>115.36</v>
      </c>
      <c r="J28" s="419">
        <v>263</v>
      </c>
      <c r="K28" s="419">
        <v>1708.87</v>
      </c>
      <c r="L28" s="420">
        <f t="shared" si="11"/>
        <v>6.7506597927285288</v>
      </c>
      <c r="M28" s="419">
        <v>0</v>
      </c>
      <c r="N28" s="419">
        <v>0</v>
      </c>
      <c r="O28" s="419">
        <v>0</v>
      </c>
      <c r="P28" s="419">
        <v>0</v>
      </c>
      <c r="Q28" s="420">
        <v>0</v>
      </c>
      <c r="R28" s="419">
        <v>316</v>
      </c>
      <c r="S28" s="419">
        <v>188.68</v>
      </c>
      <c r="T28" s="419">
        <v>2444</v>
      </c>
      <c r="U28" s="419">
        <v>2774.48</v>
      </c>
      <c r="V28" s="420">
        <f t="shared" si="13"/>
        <v>6.8005536172544039</v>
      </c>
      <c r="W28" s="419">
        <v>2004</v>
      </c>
      <c r="X28" s="419">
        <v>1867.38</v>
      </c>
      <c r="Y28" s="419">
        <v>13567</v>
      </c>
      <c r="Z28" s="419">
        <v>19330.650000000001</v>
      </c>
      <c r="AA28" s="420">
        <f t="shared" si="12"/>
        <v>9.6602028384974119</v>
      </c>
      <c r="AB28" s="414"/>
      <c r="AC28" s="390"/>
      <c r="AD28" s="390"/>
      <c r="AE28" s="390"/>
      <c r="AF28" s="390" t="e">
        <f t="shared" si="9"/>
        <v>#DIV/0!</v>
      </c>
      <c r="AG28" s="390"/>
      <c r="AH28" s="390"/>
      <c r="AI28" s="390"/>
      <c r="AJ28" s="390"/>
      <c r="AK28" s="390" t="e">
        <f t="shared" si="5"/>
        <v>#DIV/0!</v>
      </c>
      <c r="AL28" s="390"/>
      <c r="AM28" s="390"/>
      <c r="AN28" s="390"/>
      <c r="AO28" s="390"/>
      <c r="AP28" s="334" t="e">
        <f t="shared" si="6"/>
        <v>#DIV/0!</v>
      </c>
    </row>
    <row r="29" spans="1:42" ht="12" customHeight="1" x14ac:dyDescent="0.2">
      <c r="A29" s="418">
        <v>23</v>
      </c>
      <c r="B29" s="419" t="s">
        <v>28</v>
      </c>
      <c r="C29" s="419">
        <v>0</v>
      </c>
      <c r="D29" s="419">
        <v>0</v>
      </c>
      <c r="E29" s="419">
        <v>0</v>
      </c>
      <c r="F29" s="419">
        <v>0</v>
      </c>
      <c r="G29" s="420">
        <v>0</v>
      </c>
      <c r="H29" s="419">
        <v>0</v>
      </c>
      <c r="I29" s="419">
        <v>0</v>
      </c>
      <c r="J29" s="419">
        <v>0</v>
      </c>
      <c r="K29" s="419">
        <v>0</v>
      </c>
      <c r="L29" s="420">
        <v>0</v>
      </c>
      <c r="M29" s="419">
        <v>0</v>
      </c>
      <c r="N29" s="419">
        <v>0</v>
      </c>
      <c r="O29" s="419">
        <v>0</v>
      </c>
      <c r="P29" s="419">
        <v>0</v>
      </c>
      <c r="Q29" s="420">
        <v>0</v>
      </c>
      <c r="R29" s="419">
        <v>0</v>
      </c>
      <c r="S29" s="419">
        <v>0</v>
      </c>
      <c r="T29" s="419">
        <v>0</v>
      </c>
      <c r="U29" s="419">
        <v>0</v>
      </c>
      <c r="V29" s="420">
        <v>0</v>
      </c>
      <c r="W29" s="419">
        <v>418</v>
      </c>
      <c r="X29" s="419">
        <v>262</v>
      </c>
      <c r="Y29" s="419">
        <v>130700</v>
      </c>
      <c r="Z29" s="419">
        <v>107331</v>
      </c>
      <c r="AA29" s="420">
        <f t="shared" si="12"/>
        <v>0.24410468550558553</v>
      </c>
      <c r="AB29" s="414"/>
      <c r="AC29" s="390"/>
      <c r="AD29" s="390"/>
      <c r="AE29" s="390"/>
      <c r="AF29" s="390" t="e">
        <f t="shared" si="9"/>
        <v>#DIV/0!</v>
      </c>
      <c r="AG29" s="390"/>
      <c r="AH29" s="390"/>
      <c r="AI29" s="390"/>
      <c r="AJ29" s="390"/>
      <c r="AK29" s="390" t="e">
        <f t="shared" si="5"/>
        <v>#DIV/0!</v>
      </c>
      <c r="AL29" s="390"/>
      <c r="AM29" s="390"/>
      <c r="AN29" s="390"/>
      <c r="AO29" s="390"/>
      <c r="AP29" s="334" t="e">
        <f t="shared" si="6"/>
        <v>#DIV/0!</v>
      </c>
    </row>
    <row r="30" spans="1:42" ht="12" customHeight="1" x14ac:dyDescent="0.2">
      <c r="A30" s="418">
        <v>24</v>
      </c>
      <c r="B30" s="419" t="s">
        <v>29</v>
      </c>
      <c r="C30" s="419">
        <v>0</v>
      </c>
      <c r="D30" s="419">
        <v>0</v>
      </c>
      <c r="E30" s="419">
        <v>0</v>
      </c>
      <c r="F30" s="419">
        <v>0</v>
      </c>
      <c r="G30" s="420">
        <v>0</v>
      </c>
      <c r="H30" s="419">
        <v>0</v>
      </c>
      <c r="I30" s="419">
        <v>0</v>
      </c>
      <c r="J30" s="419">
        <v>0</v>
      </c>
      <c r="K30" s="419">
        <v>0</v>
      </c>
      <c r="L30" s="420">
        <v>0</v>
      </c>
      <c r="M30" s="419">
        <v>0</v>
      </c>
      <c r="N30" s="419">
        <v>0</v>
      </c>
      <c r="O30" s="419">
        <v>0</v>
      </c>
      <c r="P30" s="419">
        <v>0</v>
      </c>
      <c r="Q30" s="420">
        <v>0</v>
      </c>
      <c r="R30" s="419">
        <v>0</v>
      </c>
      <c r="S30" s="419">
        <v>0</v>
      </c>
      <c r="T30" s="419">
        <v>0</v>
      </c>
      <c r="U30" s="419">
        <v>0</v>
      </c>
      <c r="V30" s="420">
        <v>0</v>
      </c>
      <c r="W30" s="419">
        <v>0</v>
      </c>
      <c r="X30" s="419">
        <v>0</v>
      </c>
      <c r="Y30" s="419">
        <v>0</v>
      </c>
      <c r="Z30" s="419">
        <v>0</v>
      </c>
      <c r="AA30" s="420">
        <v>0</v>
      </c>
      <c r="AB30" s="414"/>
      <c r="AC30" s="390"/>
      <c r="AD30" s="390"/>
      <c r="AE30" s="390"/>
      <c r="AF30" s="390" t="e">
        <f t="shared" si="9"/>
        <v>#DIV/0!</v>
      </c>
      <c r="AG30" s="390"/>
      <c r="AH30" s="390"/>
      <c r="AI30" s="390"/>
      <c r="AJ30" s="390"/>
      <c r="AK30" s="390" t="e">
        <f t="shared" si="5"/>
        <v>#DIV/0!</v>
      </c>
      <c r="AL30" s="390"/>
      <c r="AM30" s="390"/>
      <c r="AN30" s="390"/>
      <c r="AO30" s="390"/>
      <c r="AP30" s="334" t="e">
        <f t="shared" si="6"/>
        <v>#DIV/0!</v>
      </c>
    </row>
    <row r="31" spans="1:42" ht="12" customHeight="1" x14ac:dyDescent="0.2">
      <c r="A31" s="418">
        <v>25</v>
      </c>
      <c r="B31" s="419" t="s">
        <v>30</v>
      </c>
      <c r="C31" s="419">
        <v>0</v>
      </c>
      <c r="D31" s="419">
        <v>0</v>
      </c>
      <c r="E31" s="419">
        <v>0</v>
      </c>
      <c r="F31" s="419">
        <v>0</v>
      </c>
      <c r="G31" s="420">
        <v>0</v>
      </c>
      <c r="H31" s="419">
        <v>0</v>
      </c>
      <c r="I31" s="419">
        <v>0</v>
      </c>
      <c r="J31" s="419">
        <v>0</v>
      </c>
      <c r="K31" s="419">
        <v>0</v>
      </c>
      <c r="L31" s="420">
        <v>0</v>
      </c>
      <c r="M31" s="419">
        <v>0</v>
      </c>
      <c r="N31" s="419">
        <v>0</v>
      </c>
      <c r="O31" s="419">
        <v>0</v>
      </c>
      <c r="P31" s="419">
        <v>0</v>
      </c>
      <c r="Q31" s="420">
        <v>0</v>
      </c>
      <c r="R31" s="419">
        <v>0</v>
      </c>
      <c r="S31" s="419">
        <v>0</v>
      </c>
      <c r="T31" s="419">
        <v>0</v>
      </c>
      <c r="U31" s="419">
        <v>0</v>
      </c>
      <c r="V31" s="420">
        <v>0</v>
      </c>
      <c r="W31" s="419">
        <v>0</v>
      </c>
      <c r="X31" s="419">
        <v>0</v>
      </c>
      <c r="Y31" s="419">
        <v>0</v>
      </c>
      <c r="Z31" s="419">
        <v>0</v>
      </c>
      <c r="AA31" s="420">
        <v>0</v>
      </c>
      <c r="AB31" s="414"/>
      <c r="AC31" s="390"/>
      <c r="AD31" s="390"/>
      <c r="AE31" s="390"/>
      <c r="AF31" s="390" t="e">
        <f t="shared" si="9"/>
        <v>#DIV/0!</v>
      </c>
      <c r="AG31" s="390"/>
      <c r="AH31" s="390"/>
      <c r="AI31" s="390"/>
      <c r="AJ31" s="390"/>
      <c r="AK31" s="390" t="e">
        <f t="shared" si="5"/>
        <v>#DIV/0!</v>
      </c>
      <c r="AL31" s="390"/>
      <c r="AM31" s="390"/>
      <c r="AN31" s="390"/>
      <c r="AO31" s="390"/>
      <c r="AP31" s="334" t="e">
        <f t="shared" si="6"/>
        <v>#DIV/0!</v>
      </c>
    </row>
    <row r="32" spans="1:42" ht="12" customHeight="1" x14ac:dyDescent="0.2">
      <c r="A32" s="418">
        <v>26</v>
      </c>
      <c r="B32" s="419" t="s">
        <v>31</v>
      </c>
      <c r="C32" s="419">
        <v>0</v>
      </c>
      <c r="D32" s="419">
        <v>0</v>
      </c>
      <c r="E32" s="419">
        <v>0</v>
      </c>
      <c r="F32" s="419">
        <v>0</v>
      </c>
      <c r="G32" s="420">
        <v>0</v>
      </c>
      <c r="H32" s="419">
        <v>0</v>
      </c>
      <c r="I32" s="419">
        <v>0</v>
      </c>
      <c r="J32" s="419">
        <v>0</v>
      </c>
      <c r="K32" s="419">
        <v>0</v>
      </c>
      <c r="L32" s="420">
        <v>0</v>
      </c>
      <c r="M32" s="419">
        <v>0</v>
      </c>
      <c r="N32" s="419">
        <v>0</v>
      </c>
      <c r="O32" s="419">
        <v>0</v>
      </c>
      <c r="P32" s="419">
        <v>0</v>
      </c>
      <c r="Q32" s="420">
        <v>0</v>
      </c>
      <c r="R32" s="419">
        <v>0</v>
      </c>
      <c r="S32" s="419">
        <v>0</v>
      </c>
      <c r="T32" s="419">
        <v>0</v>
      </c>
      <c r="U32" s="419">
        <v>0</v>
      </c>
      <c r="V32" s="420">
        <v>0</v>
      </c>
      <c r="W32" s="419">
        <v>0</v>
      </c>
      <c r="X32" s="419">
        <v>0</v>
      </c>
      <c r="Y32" s="419">
        <v>0</v>
      </c>
      <c r="Z32" s="419">
        <v>0</v>
      </c>
      <c r="AA32" s="420">
        <v>0</v>
      </c>
      <c r="AB32" s="414"/>
      <c r="AC32" s="390"/>
      <c r="AD32" s="390"/>
      <c r="AE32" s="390"/>
      <c r="AF32" s="390" t="e">
        <f t="shared" si="9"/>
        <v>#DIV/0!</v>
      </c>
      <c r="AG32" s="390"/>
      <c r="AH32" s="390"/>
      <c r="AI32" s="390"/>
      <c r="AJ32" s="390"/>
      <c r="AK32" s="390" t="e">
        <f t="shared" si="5"/>
        <v>#DIV/0!</v>
      </c>
      <c r="AL32" s="390"/>
      <c r="AM32" s="390"/>
      <c r="AN32" s="390"/>
      <c r="AO32" s="390"/>
      <c r="AP32" s="334" t="e">
        <f t="shared" si="6"/>
        <v>#DIV/0!</v>
      </c>
    </row>
    <row r="33" spans="1:42" ht="12" customHeight="1" x14ac:dyDescent="0.2">
      <c r="A33" s="418">
        <v>27</v>
      </c>
      <c r="B33" s="419" t="s">
        <v>32</v>
      </c>
      <c r="C33" s="419">
        <v>0</v>
      </c>
      <c r="D33" s="419">
        <v>0</v>
      </c>
      <c r="E33" s="419">
        <v>0</v>
      </c>
      <c r="F33" s="419">
        <v>0</v>
      </c>
      <c r="G33" s="420">
        <v>0</v>
      </c>
      <c r="H33" s="419">
        <v>0</v>
      </c>
      <c r="I33" s="419">
        <v>0</v>
      </c>
      <c r="J33" s="419">
        <v>0</v>
      </c>
      <c r="K33" s="419">
        <v>0</v>
      </c>
      <c r="L33" s="420">
        <v>0</v>
      </c>
      <c r="M33" s="419">
        <v>0</v>
      </c>
      <c r="N33" s="419">
        <v>0</v>
      </c>
      <c r="O33" s="419">
        <v>0</v>
      </c>
      <c r="P33" s="419">
        <v>0</v>
      </c>
      <c r="Q33" s="420">
        <v>0</v>
      </c>
      <c r="R33" s="419">
        <v>0</v>
      </c>
      <c r="S33" s="419">
        <v>0</v>
      </c>
      <c r="T33" s="419">
        <v>0</v>
      </c>
      <c r="U33" s="419">
        <v>0</v>
      </c>
      <c r="V33" s="420">
        <v>0</v>
      </c>
      <c r="W33" s="419">
        <v>0</v>
      </c>
      <c r="X33" s="419">
        <v>0</v>
      </c>
      <c r="Y33" s="419">
        <v>0</v>
      </c>
      <c r="Z33" s="419">
        <v>0</v>
      </c>
      <c r="AA33" s="420">
        <v>0</v>
      </c>
      <c r="AB33" s="414"/>
      <c r="AC33" s="390"/>
      <c r="AD33" s="390"/>
      <c r="AE33" s="390"/>
      <c r="AF33" s="390" t="e">
        <f t="shared" si="9"/>
        <v>#DIV/0!</v>
      </c>
      <c r="AG33" s="390"/>
      <c r="AH33" s="390"/>
      <c r="AI33" s="390"/>
      <c r="AJ33" s="390"/>
      <c r="AK33" s="390" t="e">
        <f t="shared" si="5"/>
        <v>#DIV/0!</v>
      </c>
      <c r="AL33" s="390"/>
      <c r="AM33" s="390"/>
      <c r="AN33" s="390"/>
      <c r="AO33" s="390"/>
      <c r="AP33" s="334" t="e">
        <f t="shared" si="6"/>
        <v>#DIV/0!</v>
      </c>
    </row>
    <row r="34" spans="1:42" ht="12" customHeight="1" x14ac:dyDescent="0.2">
      <c r="A34" s="418">
        <v>28</v>
      </c>
      <c r="B34" s="419" t="s">
        <v>33</v>
      </c>
      <c r="C34" s="419">
        <v>0</v>
      </c>
      <c r="D34" s="419">
        <v>0</v>
      </c>
      <c r="E34" s="419">
        <v>0</v>
      </c>
      <c r="F34" s="419">
        <v>0</v>
      </c>
      <c r="G34" s="420">
        <v>0</v>
      </c>
      <c r="H34" s="419">
        <v>0</v>
      </c>
      <c r="I34" s="419">
        <v>0</v>
      </c>
      <c r="J34" s="419">
        <v>0</v>
      </c>
      <c r="K34" s="419">
        <v>0</v>
      </c>
      <c r="L34" s="420">
        <v>0</v>
      </c>
      <c r="M34" s="419">
        <v>0</v>
      </c>
      <c r="N34" s="419">
        <v>0</v>
      </c>
      <c r="O34" s="419">
        <v>0</v>
      </c>
      <c r="P34" s="419">
        <v>0</v>
      </c>
      <c r="Q34" s="420">
        <v>0</v>
      </c>
      <c r="R34" s="419">
        <v>0</v>
      </c>
      <c r="S34" s="419">
        <v>0</v>
      </c>
      <c r="T34" s="419">
        <v>0</v>
      </c>
      <c r="U34" s="419">
        <v>0</v>
      </c>
      <c r="V34" s="420">
        <v>0</v>
      </c>
      <c r="W34" s="419">
        <v>0</v>
      </c>
      <c r="X34" s="419">
        <v>0</v>
      </c>
      <c r="Y34" s="419">
        <v>0</v>
      </c>
      <c r="Z34" s="419">
        <v>0</v>
      </c>
      <c r="AA34" s="420">
        <v>0</v>
      </c>
      <c r="AB34" s="414"/>
      <c r="AC34" s="390"/>
      <c r="AD34" s="390"/>
      <c r="AE34" s="390"/>
      <c r="AF34" s="390" t="e">
        <f t="shared" si="9"/>
        <v>#DIV/0!</v>
      </c>
      <c r="AG34" s="390"/>
      <c r="AH34" s="390"/>
      <c r="AI34" s="390"/>
      <c r="AJ34" s="390"/>
      <c r="AK34" s="390" t="e">
        <f t="shared" si="5"/>
        <v>#DIV/0!</v>
      </c>
      <c r="AL34" s="390"/>
      <c r="AM34" s="390"/>
      <c r="AN34" s="390"/>
      <c r="AO34" s="390"/>
      <c r="AP34" s="334" t="e">
        <f t="shared" si="6"/>
        <v>#DIV/0!</v>
      </c>
    </row>
    <row r="35" spans="1:42" ht="12" customHeight="1" x14ac:dyDescent="0.2">
      <c r="A35" s="418">
        <v>29</v>
      </c>
      <c r="B35" s="419" t="s">
        <v>34</v>
      </c>
      <c r="C35" s="419">
        <v>0</v>
      </c>
      <c r="D35" s="419">
        <v>0</v>
      </c>
      <c r="E35" s="419">
        <v>0</v>
      </c>
      <c r="F35" s="419">
        <v>0</v>
      </c>
      <c r="G35" s="420">
        <v>0</v>
      </c>
      <c r="H35" s="419">
        <v>0</v>
      </c>
      <c r="I35" s="419">
        <v>0</v>
      </c>
      <c r="J35" s="419">
        <v>0</v>
      </c>
      <c r="K35" s="419">
        <v>0</v>
      </c>
      <c r="L35" s="420">
        <v>0</v>
      </c>
      <c r="M35" s="419">
        <v>0</v>
      </c>
      <c r="N35" s="419">
        <v>0</v>
      </c>
      <c r="O35" s="419">
        <v>0</v>
      </c>
      <c r="P35" s="419">
        <v>0</v>
      </c>
      <c r="Q35" s="420">
        <v>0</v>
      </c>
      <c r="R35" s="419">
        <v>0</v>
      </c>
      <c r="S35" s="419">
        <v>0</v>
      </c>
      <c r="T35" s="419">
        <v>0</v>
      </c>
      <c r="U35" s="419">
        <v>0</v>
      </c>
      <c r="V35" s="420">
        <v>0</v>
      </c>
      <c r="W35" s="419">
        <v>0</v>
      </c>
      <c r="X35" s="419">
        <v>0</v>
      </c>
      <c r="Y35" s="419">
        <v>0</v>
      </c>
      <c r="Z35" s="419">
        <v>0</v>
      </c>
      <c r="AA35" s="420">
        <v>0</v>
      </c>
      <c r="AB35" s="414"/>
      <c r="AC35" s="390"/>
      <c r="AD35" s="390"/>
      <c r="AE35" s="390"/>
      <c r="AF35" s="390" t="e">
        <f t="shared" si="9"/>
        <v>#DIV/0!</v>
      </c>
      <c r="AG35" s="390"/>
      <c r="AH35" s="390"/>
      <c r="AI35" s="390"/>
      <c r="AJ35" s="390"/>
      <c r="AK35" s="390" t="e">
        <f t="shared" si="5"/>
        <v>#DIV/0!</v>
      </c>
      <c r="AL35" s="390"/>
      <c r="AM35" s="390"/>
      <c r="AN35" s="390"/>
      <c r="AO35" s="390"/>
      <c r="AP35" s="334" t="e">
        <f t="shared" si="6"/>
        <v>#DIV/0!</v>
      </c>
    </row>
    <row r="36" spans="1:42" ht="12" customHeight="1" x14ac:dyDescent="0.2">
      <c r="A36" s="418">
        <v>30</v>
      </c>
      <c r="B36" s="419" t="s">
        <v>35</v>
      </c>
      <c r="C36" s="419">
        <v>0</v>
      </c>
      <c r="D36" s="419">
        <v>0</v>
      </c>
      <c r="E36" s="419">
        <v>0</v>
      </c>
      <c r="F36" s="419">
        <v>0</v>
      </c>
      <c r="G36" s="420">
        <v>0</v>
      </c>
      <c r="H36" s="419">
        <v>0</v>
      </c>
      <c r="I36" s="419">
        <v>0</v>
      </c>
      <c r="J36" s="419">
        <v>0</v>
      </c>
      <c r="K36" s="419">
        <v>0</v>
      </c>
      <c r="L36" s="420">
        <v>0</v>
      </c>
      <c r="M36" s="419">
        <v>0</v>
      </c>
      <c r="N36" s="419">
        <v>0</v>
      </c>
      <c r="O36" s="419">
        <v>0</v>
      </c>
      <c r="P36" s="419">
        <v>0</v>
      </c>
      <c r="Q36" s="420">
        <v>0</v>
      </c>
      <c r="R36" s="419">
        <v>0</v>
      </c>
      <c r="S36" s="419">
        <v>0</v>
      </c>
      <c r="T36" s="419">
        <v>0</v>
      </c>
      <c r="U36" s="419">
        <v>0</v>
      </c>
      <c r="V36" s="420">
        <v>0</v>
      </c>
      <c r="W36" s="419">
        <v>1348</v>
      </c>
      <c r="X36" s="419">
        <v>524.11</v>
      </c>
      <c r="Y36" s="419">
        <v>53975</v>
      </c>
      <c r="Z36" s="419">
        <v>14731.02</v>
      </c>
      <c r="AA36" s="420">
        <f t="shared" si="12"/>
        <v>3.5578663256176424</v>
      </c>
      <c r="AB36" s="414"/>
      <c r="AC36" s="390"/>
      <c r="AD36" s="390"/>
      <c r="AE36" s="390"/>
      <c r="AF36" s="390" t="e">
        <f t="shared" si="9"/>
        <v>#DIV/0!</v>
      </c>
      <c r="AG36" s="390"/>
      <c r="AH36" s="390"/>
      <c r="AI36" s="390"/>
      <c r="AJ36" s="390"/>
      <c r="AK36" s="390" t="e">
        <f t="shared" si="5"/>
        <v>#DIV/0!</v>
      </c>
      <c r="AL36" s="390"/>
      <c r="AM36" s="390"/>
      <c r="AN36" s="390"/>
      <c r="AO36" s="390"/>
      <c r="AP36" s="334" t="e">
        <f t="shared" si="6"/>
        <v>#DIV/0!</v>
      </c>
    </row>
    <row r="37" spans="1:42" ht="12" customHeight="1" x14ac:dyDescent="0.2">
      <c r="A37" s="418">
        <v>31</v>
      </c>
      <c r="B37" s="419" t="s">
        <v>36</v>
      </c>
      <c r="C37" s="419">
        <v>0</v>
      </c>
      <c r="D37" s="419">
        <v>0</v>
      </c>
      <c r="E37" s="419">
        <v>0</v>
      </c>
      <c r="F37" s="419">
        <v>0</v>
      </c>
      <c r="G37" s="420">
        <v>0</v>
      </c>
      <c r="H37" s="419">
        <v>0</v>
      </c>
      <c r="I37" s="419">
        <v>0</v>
      </c>
      <c r="J37" s="419">
        <v>0</v>
      </c>
      <c r="K37" s="419">
        <v>0</v>
      </c>
      <c r="L37" s="420">
        <v>0</v>
      </c>
      <c r="M37" s="419">
        <v>0</v>
      </c>
      <c r="N37" s="419">
        <v>0</v>
      </c>
      <c r="O37" s="419">
        <v>0</v>
      </c>
      <c r="P37" s="419">
        <v>0</v>
      </c>
      <c r="Q37" s="420">
        <v>0</v>
      </c>
      <c r="R37" s="419">
        <v>0</v>
      </c>
      <c r="S37" s="419">
        <v>0</v>
      </c>
      <c r="T37" s="419">
        <v>0</v>
      </c>
      <c r="U37" s="419">
        <v>0</v>
      </c>
      <c r="V37" s="420">
        <v>0</v>
      </c>
      <c r="W37" s="419">
        <v>0</v>
      </c>
      <c r="X37" s="419">
        <v>0</v>
      </c>
      <c r="Y37" s="419">
        <v>0</v>
      </c>
      <c r="Z37" s="419">
        <v>0</v>
      </c>
      <c r="AA37" s="420">
        <v>0</v>
      </c>
      <c r="AB37" s="414"/>
      <c r="AC37" s="390"/>
      <c r="AD37" s="390"/>
      <c r="AE37" s="390"/>
      <c r="AF37" s="390" t="e">
        <f t="shared" si="9"/>
        <v>#DIV/0!</v>
      </c>
      <c r="AG37" s="390"/>
      <c r="AH37" s="390"/>
      <c r="AI37" s="390"/>
      <c r="AJ37" s="390"/>
      <c r="AK37" s="390" t="e">
        <f t="shared" si="5"/>
        <v>#DIV/0!</v>
      </c>
      <c r="AL37" s="390"/>
      <c r="AM37" s="390"/>
      <c r="AN37" s="390"/>
      <c r="AO37" s="390"/>
      <c r="AP37" s="334" t="e">
        <f t="shared" si="6"/>
        <v>#DIV/0!</v>
      </c>
    </row>
    <row r="38" spans="1:42" ht="12" customHeight="1" x14ac:dyDescent="0.2">
      <c r="A38" s="418">
        <v>32</v>
      </c>
      <c r="B38" s="419" t="s">
        <v>38</v>
      </c>
      <c r="C38" s="419">
        <v>0</v>
      </c>
      <c r="D38" s="419">
        <v>0</v>
      </c>
      <c r="E38" s="419">
        <v>0</v>
      </c>
      <c r="F38" s="419">
        <v>0</v>
      </c>
      <c r="G38" s="420">
        <v>0</v>
      </c>
      <c r="H38" s="419">
        <v>0</v>
      </c>
      <c r="I38" s="419">
        <v>0</v>
      </c>
      <c r="J38" s="419">
        <v>0</v>
      </c>
      <c r="K38" s="419">
        <v>0</v>
      </c>
      <c r="L38" s="420">
        <v>0</v>
      </c>
      <c r="M38" s="419">
        <v>0</v>
      </c>
      <c r="N38" s="419">
        <v>0</v>
      </c>
      <c r="O38" s="419">
        <v>0</v>
      </c>
      <c r="P38" s="419">
        <v>0</v>
      </c>
      <c r="Q38" s="420">
        <v>0</v>
      </c>
      <c r="R38" s="419">
        <v>0</v>
      </c>
      <c r="S38" s="419">
        <v>0</v>
      </c>
      <c r="T38" s="419">
        <v>0</v>
      </c>
      <c r="U38" s="419">
        <v>0</v>
      </c>
      <c r="V38" s="420">
        <v>0</v>
      </c>
      <c r="W38" s="419">
        <v>0</v>
      </c>
      <c r="X38" s="419">
        <v>0</v>
      </c>
      <c r="Y38" s="419">
        <v>0</v>
      </c>
      <c r="Z38" s="419">
        <v>0</v>
      </c>
      <c r="AA38" s="420">
        <v>0</v>
      </c>
      <c r="AB38" s="414"/>
      <c r="AC38" s="390"/>
      <c r="AD38" s="390"/>
      <c r="AE38" s="390"/>
      <c r="AF38" s="390" t="e">
        <f t="shared" si="9"/>
        <v>#DIV/0!</v>
      </c>
      <c r="AG38" s="390"/>
      <c r="AH38" s="390"/>
      <c r="AI38" s="390"/>
      <c r="AJ38" s="390"/>
      <c r="AK38" s="390" t="e">
        <f t="shared" si="5"/>
        <v>#DIV/0!</v>
      </c>
      <c r="AL38" s="390"/>
      <c r="AM38" s="390"/>
      <c r="AN38" s="390"/>
      <c r="AO38" s="390"/>
      <c r="AP38" s="334" t="e">
        <f t="shared" si="6"/>
        <v>#DIV/0!</v>
      </c>
    </row>
    <row r="39" spans="1:42" ht="12" customHeight="1" x14ac:dyDescent="0.2">
      <c r="A39" s="418">
        <v>33</v>
      </c>
      <c r="B39" s="419" t="s">
        <v>39</v>
      </c>
      <c r="C39" s="419">
        <v>0</v>
      </c>
      <c r="D39" s="419">
        <v>0</v>
      </c>
      <c r="E39" s="419">
        <v>0</v>
      </c>
      <c r="F39" s="419">
        <v>0</v>
      </c>
      <c r="G39" s="420">
        <v>0</v>
      </c>
      <c r="H39" s="419">
        <v>0</v>
      </c>
      <c r="I39" s="419">
        <v>0</v>
      </c>
      <c r="J39" s="419">
        <v>0</v>
      </c>
      <c r="K39" s="419">
        <v>0</v>
      </c>
      <c r="L39" s="420">
        <v>0</v>
      </c>
      <c r="M39" s="419">
        <v>0</v>
      </c>
      <c r="N39" s="419">
        <v>0</v>
      </c>
      <c r="O39" s="419">
        <v>0</v>
      </c>
      <c r="P39" s="419">
        <v>0</v>
      </c>
      <c r="Q39" s="420">
        <v>0</v>
      </c>
      <c r="R39" s="419">
        <v>0</v>
      </c>
      <c r="S39" s="419">
        <v>0</v>
      </c>
      <c r="T39" s="419">
        <v>0</v>
      </c>
      <c r="U39" s="419">
        <v>0</v>
      </c>
      <c r="V39" s="420">
        <v>0</v>
      </c>
      <c r="W39" s="419">
        <v>4585</v>
      </c>
      <c r="X39" s="419">
        <v>354</v>
      </c>
      <c r="Y39" s="419">
        <v>81428</v>
      </c>
      <c r="Z39" s="419">
        <v>15773</v>
      </c>
      <c r="AA39" s="420">
        <f t="shared" si="12"/>
        <v>2.2443415963989093</v>
      </c>
      <c r="AB39" s="414"/>
      <c r="AC39" s="390"/>
      <c r="AD39" s="390"/>
      <c r="AE39" s="390"/>
      <c r="AF39" s="390" t="e">
        <f t="shared" si="9"/>
        <v>#DIV/0!</v>
      </c>
      <c r="AG39" s="390"/>
      <c r="AH39" s="390"/>
      <c r="AI39" s="390"/>
      <c r="AJ39" s="390"/>
      <c r="AK39" s="390" t="e">
        <f t="shared" si="5"/>
        <v>#DIV/0!</v>
      </c>
      <c r="AL39" s="390"/>
      <c r="AM39" s="390"/>
      <c r="AN39" s="390"/>
      <c r="AO39" s="390"/>
      <c r="AP39" s="334" t="e">
        <f t="shared" si="6"/>
        <v>#DIV/0!</v>
      </c>
    </row>
    <row r="40" spans="1:42" s="331" customFormat="1" ht="12" customHeight="1" x14ac:dyDescent="0.2">
      <c r="A40" s="423"/>
      <c r="B40" s="424" t="s">
        <v>103</v>
      </c>
      <c r="C40" s="424">
        <f>SUM(C19:C39)</f>
        <v>230</v>
      </c>
      <c r="D40" s="424">
        <f>SUM(D19:D39)</f>
        <v>179.66</v>
      </c>
      <c r="E40" s="424">
        <f>SUM(E19:E39)</f>
        <v>368</v>
      </c>
      <c r="F40" s="424">
        <f>SUM(F19:F39)</f>
        <v>285.10000000000002</v>
      </c>
      <c r="G40" s="425">
        <f t="shared" si="10"/>
        <v>63.016485443703964</v>
      </c>
      <c r="H40" s="424">
        <f>SUM(H19:H39)</f>
        <v>46</v>
      </c>
      <c r="I40" s="424">
        <f>SUM(I19:I39)</f>
        <v>137.97</v>
      </c>
      <c r="J40" s="424">
        <f>SUM(J19:J39)</f>
        <v>312</v>
      </c>
      <c r="K40" s="424">
        <f>SUM(K19:K39)</f>
        <v>2141.2354172999999</v>
      </c>
      <c r="L40" s="425">
        <f t="shared" si="11"/>
        <v>6.4434764568752492</v>
      </c>
      <c r="M40" s="424">
        <f>SUM(M19:M39)</f>
        <v>0</v>
      </c>
      <c r="N40" s="424">
        <f>SUM(N19:N39)</f>
        <v>0</v>
      </c>
      <c r="O40" s="424">
        <f>SUM(O19:O39)</f>
        <v>0</v>
      </c>
      <c r="P40" s="424">
        <f>SUM(P19:P39)</f>
        <v>0</v>
      </c>
      <c r="Q40" s="425">
        <v>0</v>
      </c>
      <c r="R40" s="424">
        <f>SUM(R19:R39)</f>
        <v>2232</v>
      </c>
      <c r="S40" s="424">
        <f>SUM(S19:S39)</f>
        <v>1558.4361799000003</v>
      </c>
      <c r="T40" s="424">
        <f>SUM(T19:T39)</f>
        <v>39588</v>
      </c>
      <c r="U40" s="424">
        <f>SUM(U19:U39)</f>
        <v>80751.29380129998</v>
      </c>
      <c r="V40" s="425">
        <f t="shared" si="13"/>
        <v>1.9299210037857149</v>
      </c>
      <c r="W40" s="424">
        <f>SUM(W19:W39)</f>
        <v>38339</v>
      </c>
      <c r="X40" s="424">
        <f>SUM(X19:X39)</f>
        <v>15222.907814890001</v>
      </c>
      <c r="Y40" s="424">
        <f>SUM(Y19:Y39)</f>
        <v>541752</v>
      </c>
      <c r="Z40" s="424">
        <f>SUM(Z19:Z39)</f>
        <v>364442.4013384906</v>
      </c>
      <c r="AA40" s="425">
        <f t="shared" si="12"/>
        <v>4.1770408050711723</v>
      </c>
      <c r="AB40" s="415"/>
      <c r="AC40" s="330"/>
      <c r="AD40" s="330"/>
      <c r="AE40" s="330"/>
      <c r="AF40" s="330" t="e">
        <f t="shared" si="9"/>
        <v>#DIV/0!</v>
      </c>
      <c r="AG40" s="330"/>
      <c r="AH40" s="330"/>
      <c r="AI40" s="330"/>
      <c r="AJ40" s="330"/>
      <c r="AK40" s="330" t="e">
        <f t="shared" si="5"/>
        <v>#DIV/0!</v>
      </c>
      <c r="AL40" s="330"/>
      <c r="AM40" s="330"/>
      <c r="AN40" s="330"/>
      <c r="AO40" s="330"/>
      <c r="AP40" s="336" t="e">
        <f t="shared" si="6"/>
        <v>#DIV/0!</v>
      </c>
    </row>
    <row r="41" spans="1:42" s="331" customFormat="1" ht="12" customHeight="1" x14ac:dyDescent="0.2">
      <c r="A41" s="423"/>
      <c r="B41" s="424" t="s">
        <v>41</v>
      </c>
      <c r="C41" s="424">
        <f>C40+C18</f>
        <v>21596</v>
      </c>
      <c r="D41" s="424">
        <f>D40+D18</f>
        <v>39909.327500600004</v>
      </c>
      <c r="E41" s="424">
        <f>E40+E18</f>
        <v>37076</v>
      </c>
      <c r="F41" s="424">
        <f>F40+F18</f>
        <v>90849.951157999996</v>
      </c>
      <c r="G41" s="425">
        <f t="shared" si="10"/>
        <v>43.928837596392803</v>
      </c>
      <c r="H41" s="424">
        <f>H40+H18</f>
        <v>6226</v>
      </c>
      <c r="I41" s="424">
        <f>I40+I18</f>
        <v>22436.634236700003</v>
      </c>
      <c r="J41" s="424">
        <f>J40+J18</f>
        <v>25277</v>
      </c>
      <c r="K41" s="424">
        <f>K40+K18</f>
        <v>125979.07364609999</v>
      </c>
      <c r="L41" s="425">
        <f t="shared" si="11"/>
        <v>17.809810460846002</v>
      </c>
      <c r="M41" s="424">
        <f>M40+M18</f>
        <v>193721</v>
      </c>
      <c r="N41" s="424">
        <f>N40+N18</f>
        <v>116062.30128439997</v>
      </c>
      <c r="O41" s="424">
        <f>O40+O18</f>
        <v>311257</v>
      </c>
      <c r="P41" s="424">
        <f>P40+P18</f>
        <v>172286.41758420051</v>
      </c>
      <c r="Q41" s="425">
        <f t="shared" ref="Q41:Q55" si="14">N41/P41*100</f>
        <v>67.365903192965021</v>
      </c>
      <c r="R41" s="424">
        <f>R40+R18</f>
        <v>9901</v>
      </c>
      <c r="S41" s="424">
        <f>S40+S18</f>
        <v>10392.911250599998</v>
      </c>
      <c r="T41" s="424">
        <f>T40+T18</f>
        <v>121250</v>
      </c>
      <c r="U41" s="424">
        <f>U40+U18</f>
        <v>307344.50625480001</v>
      </c>
      <c r="V41" s="425">
        <f t="shared" si="13"/>
        <v>3.3815184716475426</v>
      </c>
      <c r="W41" s="424">
        <f>W40+W18</f>
        <v>324309</v>
      </c>
      <c r="X41" s="424">
        <f>X40+X18</f>
        <v>244575.84682119</v>
      </c>
      <c r="Y41" s="424">
        <f>Y40+Y18</f>
        <v>1234401</v>
      </c>
      <c r="Z41" s="424">
        <f>Z40+Z18</f>
        <v>1799815.4582271909</v>
      </c>
      <c r="AA41" s="425">
        <f t="shared" si="12"/>
        <v>13.588940227355085</v>
      </c>
      <c r="AB41" s="415"/>
      <c r="AC41" s="330"/>
      <c r="AD41" s="330"/>
      <c r="AE41" s="330"/>
      <c r="AF41" s="330" t="e">
        <f t="shared" si="9"/>
        <v>#DIV/0!</v>
      </c>
      <c r="AG41" s="330"/>
      <c r="AH41" s="330"/>
      <c r="AI41" s="330"/>
      <c r="AJ41" s="330"/>
      <c r="AK41" s="330" t="e">
        <f t="shared" si="5"/>
        <v>#DIV/0!</v>
      </c>
      <c r="AL41" s="330"/>
      <c r="AM41" s="330"/>
      <c r="AN41" s="330"/>
      <c r="AO41" s="330"/>
      <c r="AP41" s="336" t="e">
        <f t="shared" si="6"/>
        <v>#DIV/0!</v>
      </c>
    </row>
    <row r="42" spans="1:42" ht="12" customHeight="1" x14ac:dyDescent="0.2">
      <c r="A42" s="418">
        <v>34</v>
      </c>
      <c r="B42" s="419" t="s">
        <v>43</v>
      </c>
      <c r="C42" s="419">
        <v>4171</v>
      </c>
      <c r="D42" s="419">
        <v>2345.4523068999993</v>
      </c>
      <c r="E42" s="419">
        <v>11003</v>
      </c>
      <c r="F42" s="419">
        <v>7713.8834595999979</v>
      </c>
      <c r="G42" s="420">
        <f t="shared" si="10"/>
        <v>30.405596859012206</v>
      </c>
      <c r="H42" s="419">
        <v>753</v>
      </c>
      <c r="I42" s="419">
        <v>1731.8852200000006</v>
      </c>
      <c r="J42" s="419">
        <v>6320</v>
      </c>
      <c r="K42" s="419">
        <v>18484.6921382</v>
      </c>
      <c r="L42" s="420">
        <f t="shared" si="11"/>
        <v>9.3692943709943108</v>
      </c>
      <c r="M42" s="419">
        <v>87167</v>
      </c>
      <c r="N42" s="419">
        <v>42894.710562898821</v>
      </c>
      <c r="O42" s="419">
        <v>147712</v>
      </c>
      <c r="P42" s="419">
        <v>64087.614140998718</v>
      </c>
      <c r="Q42" s="420">
        <f t="shared" si="14"/>
        <v>66.93135816934371</v>
      </c>
      <c r="R42" s="419">
        <v>2080</v>
      </c>
      <c r="S42" s="419">
        <v>1907.3231188</v>
      </c>
      <c r="T42" s="419">
        <v>113753</v>
      </c>
      <c r="U42" s="419">
        <v>217778.11864080009</v>
      </c>
      <c r="V42" s="420">
        <f t="shared" si="13"/>
        <v>0.87581026537652729</v>
      </c>
      <c r="W42" s="419">
        <v>37735</v>
      </c>
      <c r="X42" s="419">
        <v>20344.4357332</v>
      </c>
      <c r="Y42" s="419">
        <v>246218</v>
      </c>
      <c r="Z42" s="419">
        <v>330176.15999999997</v>
      </c>
      <c r="AA42" s="420">
        <f t="shared" si="12"/>
        <v>6.1616913023641686</v>
      </c>
      <c r="AB42" s="414"/>
      <c r="AC42" s="390"/>
      <c r="AD42" s="390"/>
      <c r="AE42" s="390"/>
      <c r="AF42" s="390" t="e">
        <f t="shared" si="9"/>
        <v>#DIV/0!</v>
      </c>
      <c r="AG42" s="390"/>
      <c r="AH42" s="390"/>
      <c r="AI42" s="390"/>
      <c r="AJ42" s="390"/>
      <c r="AK42" s="390" t="e">
        <f t="shared" si="5"/>
        <v>#DIV/0!</v>
      </c>
      <c r="AL42" s="390"/>
      <c r="AM42" s="390"/>
      <c r="AN42" s="390"/>
      <c r="AO42" s="390"/>
      <c r="AP42" s="334" t="e">
        <f t="shared" si="6"/>
        <v>#DIV/0!</v>
      </c>
    </row>
    <row r="43" spans="1:42" s="331" customFormat="1" ht="12" customHeight="1" x14ac:dyDescent="0.2">
      <c r="A43" s="423"/>
      <c r="B43" s="424" t="s">
        <v>44</v>
      </c>
      <c r="C43" s="424">
        <v>4171</v>
      </c>
      <c r="D43" s="424">
        <v>2345.4523068999993</v>
      </c>
      <c r="E43" s="424">
        <v>11003</v>
      </c>
      <c r="F43" s="424">
        <v>7713.8834595999979</v>
      </c>
      <c r="G43" s="425">
        <f t="shared" si="10"/>
        <v>30.405596859012206</v>
      </c>
      <c r="H43" s="424">
        <v>753</v>
      </c>
      <c r="I43" s="424">
        <v>1731.8852200000006</v>
      </c>
      <c r="J43" s="424">
        <v>6320</v>
      </c>
      <c r="K43" s="424">
        <v>18484.6921382</v>
      </c>
      <c r="L43" s="425">
        <f t="shared" si="11"/>
        <v>9.3692943709943108</v>
      </c>
      <c r="M43" s="424">
        <f>M42</f>
        <v>87167</v>
      </c>
      <c r="N43" s="424">
        <f t="shared" ref="N43:P43" si="15">N42</f>
        <v>42894.710562898821</v>
      </c>
      <c r="O43" s="424">
        <f t="shared" si="15"/>
        <v>147712</v>
      </c>
      <c r="P43" s="424">
        <f t="shared" si="15"/>
        <v>64087.614140998718</v>
      </c>
      <c r="Q43" s="425">
        <f t="shared" si="14"/>
        <v>66.93135816934371</v>
      </c>
      <c r="R43" s="424">
        <v>2080</v>
      </c>
      <c r="S43" s="424">
        <v>1907.3231188</v>
      </c>
      <c r="T43" s="424">
        <v>113753</v>
      </c>
      <c r="U43" s="424">
        <v>217778.11864080009</v>
      </c>
      <c r="V43" s="425">
        <f t="shared" si="13"/>
        <v>0.87581026537652729</v>
      </c>
      <c r="W43" s="424">
        <v>37735</v>
      </c>
      <c r="X43" s="424">
        <v>20344.4357332</v>
      </c>
      <c r="Y43" s="424">
        <v>246218</v>
      </c>
      <c r="Z43" s="424">
        <v>330176.15999999997</v>
      </c>
      <c r="AA43" s="425">
        <f t="shared" si="12"/>
        <v>6.1616913023641686</v>
      </c>
      <c r="AB43" s="415"/>
      <c r="AC43" s="330"/>
      <c r="AD43" s="330"/>
      <c r="AE43" s="330"/>
      <c r="AF43" s="330" t="e">
        <f t="shared" si="9"/>
        <v>#DIV/0!</v>
      </c>
      <c r="AG43" s="330"/>
      <c r="AH43" s="330"/>
      <c r="AI43" s="330"/>
      <c r="AJ43" s="330"/>
      <c r="AK43" s="330" t="e">
        <f t="shared" si="5"/>
        <v>#DIV/0!</v>
      </c>
      <c r="AL43" s="330"/>
      <c r="AM43" s="330"/>
      <c r="AN43" s="330"/>
      <c r="AO43" s="330"/>
      <c r="AP43" s="336" t="e">
        <f t="shared" si="6"/>
        <v>#DIV/0!</v>
      </c>
    </row>
    <row r="44" spans="1:42" ht="12" customHeight="1" x14ac:dyDescent="0.2">
      <c r="A44" s="418">
        <v>35</v>
      </c>
      <c r="B44" s="419" t="s">
        <v>45</v>
      </c>
      <c r="C44" s="419">
        <v>0</v>
      </c>
      <c r="D44" s="419">
        <v>0</v>
      </c>
      <c r="E44" s="419">
        <v>0</v>
      </c>
      <c r="F44" s="419">
        <v>0</v>
      </c>
      <c r="G44" s="420">
        <v>0</v>
      </c>
      <c r="H44" s="419">
        <v>644</v>
      </c>
      <c r="I44" s="419">
        <v>630.11</v>
      </c>
      <c r="J44" s="419">
        <v>655</v>
      </c>
      <c r="K44" s="419">
        <v>639.11</v>
      </c>
      <c r="L44" s="420">
        <f t="shared" si="11"/>
        <v>98.591791710347195</v>
      </c>
      <c r="M44" s="419">
        <v>11462</v>
      </c>
      <c r="N44" s="419">
        <v>6278.9999999999991</v>
      </c>
      <c r="O44" s="419">
        <v>12250</v>
      </c>
      <c r="P44" s="419">
        <v>6609.9999999999991</v>
      </c>
      <c r="Q44" s="420">
        <f t="shared" si="14"/>
        <v>94.992435703479572</v>
      </c>
      <c r="R44" s="419">
        <v>578</v>
      </c>
      <c r="S44" s="419">
        <v>551.71</v>
      </c>
      <c r="T44" s="419">
        <v>628</v>
      </c>
      <c r="U44" s="419">
        <v>564.56000000000006</v>
      </c>
      <c r="V44" s="420">
        <f t="shared" si="13"/>
        <v>97.723891171886066</v>
      </c>
      <c r="W44" s="419">
        <v>0</v>
      </c>
      <c r="X44" s="419">
        <v>0</v>
      </c>
      <c r="Y44" s="419">
        <v>0</v>
      </c>
      <c r="Z44" s="419">
        <v>0</v>
      </c>
      <c r="AA44" s="420">
        <v>0</v>
      </c>
      <c r="AB44" s="414"/>
      <c r="AC44" s="390"/>
      <c r="AD44" s="390"/>
      <c r="AE44" s="390"/>
      <c r="AF44" s="390" t="e">
        <f t="shared" si="9"/>
        <v>#DIV/0!</v>
      </c>
      <c r="AG44" s="390"/>
      <c r="AH44" s="390"/>
      <c r="AI44" s="390"/>
      <c r="AJ44" s="390"/>
      <c r="AK44" s="390" t="e">
        <f t="shared" si="5"/>
        <v>#DIV/0!</v>
      </c>
      <c r="AL44" s="390"/>
      <c r="AM44" s="390"/>
      <c r="AN44" s="390"/>
      <c r="AO44" s="390"/>
      <c r="AP44" s="334" t="e">
        <f t="shared" si="6"/>
        <v>#DIV/0!</v>
      </c>
    </row>
    <row r="45" spans="1:42" s="331" customFormat="1" ht="12" customHeight="1" x14ac:dyDescent="0.2">
      <c r="A45" s="423"/>
      <c r="B45" s="424" t="s">
        <v>46</v>
      </c>
      <c r="C45" s="424">
        <f>C44</f>
        <v>0</v>
      </c>
      <c r="D45" s="424">
        <f>D44</f>
        <v>0</v>
      </c>
      <c r="E45" s="424">
        <f>E44</f>
        <v>0</v>
      </c>
      <c r="F45" s="424">
        <f>F44</f>
        <v>0</v>
      </c>
      <c r="G45" s="425">
        <v>0</v>
      </c>
      <c r="H45" s="424">
        <f>H44</f>
        <v>644</v>
      </c>
      <c r="I45" s="424">
        <f>I44</f>
        <v>630.11</v>
      </c>
      <c r="J45" s="424">
        <f>J44</f>
        <v>655</v>
      </c>
      <c r="K45" s="424">
        <f>K44</f>
        <v>639.11</v>
      </c>
      <c r="L45" s="425">
        <f t="shared" si="11"/>
        <v>98.591791710347195</v>
      </c>
      <c r="M45" s="424">
        <f>M44</f>
        <v>11462</v>
      </c>
      <c r="N45" s="424">
        <f t="shared" ref="N45:P45" si="16">N44</f>
        <v>6278.9999999999991</v>
      </c>
      <c r="O45" s="424">
        <f t="shared" si="16"/>
        <v>12250</v>
      </c>
      <c r="P45" s="424">
        <f t="shared" si="16"/>
        <v>6609.9999999999991</v>
      </c>
      <c r="Q45" s="425">
        <f t="shared" si="14"/>
        <v>94.992435703479572</v>
      </c>
      <c r="R45" s="424">
        <v>578</v>
      </c>
      <c r="S45" s="424">
        <v>551.71</v>
      </c>
      <c r="T45" s="424">
        <v>628</v>
      </c>
      <c r="U45" s="424">
        <v>564.56000000000006</v>
      </c>
      <c r="V45" s="425">
        <f t="shared" si="13"/>
        <v>97.723891171886066</v>
      </c>
      <c r="W45" s="424">
        <f>W44</f>
        <v>0</v>
      </c>
      <c r="X45" s="424">
        <f>X44</f>
        <v>0</v>
      </c>
      <c r="Y45" s="424">
        <f>Y44</f>
        <v>0</v>
      </c>
      <c r="Z45" s="424">
        <f>Z44</f>
        <v>0</v>
      </c>
      <c r="AA45" s="425">
        <v>0</v>
      </c>
      <c r="AB45" s="415"/>
      <c r="AC45" s="330"/>
      <c r="AD45" s="330"/>
      <c r="AE45" s="330"/>
      <c r="AF45" s="330" t="e">
        <f t="shared" si="9"/>
        <v>#DIV/0!</v>
      </c>
      <c r="AG45" s="330"/>
      <c r="AH45" s="330"/>
      <c r="AI45" s="330"/>
      <c r="AJ45" s="330"/>
      <c r="AK45" s="330" t="e">
        <f t="shared" si="5"/>
        <v>#DIV/0!</v>
      </c>
      <c r="AL45" s="330"/>
      <c r="AM45" s="330"/>
      <c r="AN45" s="330"/>
      <c r="AO45" s="330"/>
      <c r="AP45" s="336" t="e">
        <f t="shared" si="6"/>
        <v>#DIV/0!</v>
      </c>
    </row>
    <row r="46" spans="1:42" ht="12" customHeight="1" x14ac:dyDescent="0.2">
      <c r="A46" s="418">
        <v>36</v>
      </c>
      <c r="B46" s="419" t="s">
        <v>47</v>
      </c>
      <c r="C46" s="419">
        <v>0</v>
      </c>
      <c r="D46" s="419">
        <v>0</v>
      </c>
      <c r="E46" s="419">
        <v>0</v>
      </c>
      <c r="F46" s="419">
        <v>0</v>
      </c>
      <c r="G46" s="420">
        <v>0</v>
      </c>
      <c r="H46" s="419">
        <v>0</v>
      </c>
      <c r="I46" s="419">
        <v>0</v>
      </c>
      <c r="J46" s="419">
        <v>0</v>
      </c>
      <c r="K46" s="419">
        <v>0</v>
      </c>
      <c r="L46" s="420">
        <v>0</v>
      </c>
      <c r="M46" s="419">
        <v>0</v>
      </c>
      <c r="N46" s="419">
        <v>0</v>
      </c>
      <c r="O46" s="419">
        <v>0</v>
      </c>
      <c r="P46" s="419">
        <v>0</v>
      </c>
      <c r="Q46" s="420">
        <v>0</v>
      </c>
      <c r="R46" s="419">
        <v>0</v>
      </c>
      <c r="S46" s="419">
        <v>0</v>
      </c>
      <c r="T46" s="419">
        <v>0</v>
      </c>
      <c r="U46" s="419">
        <v>0</v>
      </c>
      <c r="V46" s="420">
        <v>0</v>
      </c>
      <c r="W46" s="419">
        <v>4169</v>
      </c>
      <c r="X46" s="419">
        <v>3822.7928634999994</v>
      </c>
      <c r="Y46" s="419">
        <v>125819</v>
      </c>
      <c r="Z46" s="419">
        <v>110398.85750520384</v>
      </c>
      <c r="AA46" s="420">
        <f t="shared" si="12"/>
        <v>3.4627105296989193</v>
      </c>
      <c r="AB46" s="414"/>
      <c r="AC46" s="390"/>
      <c r="AD46" s="390"/>
      <c r="AE46" s="390"/>
      <c r="AF46" s="390" t="e">
        <f t="shared" si="9"/>
        <v>#DIV/0!</v>
      </c>
      <c r="AG46" s="390"/>
      <c r="AH46" s="390"/>
      <c r="AI46" s="390"/>
      <c r="AJ46" s="390"/>
      <c r="AK46" s="390" t="e">
        <f t="shared" si="5"/>
        <v>#DIV/0!</v>
      </c>
      <c r="AL46" s="390"/>
      <c r="AM46" s="390"/>
      <c r="AN46" s="390"/>
      <c r="AO46" s="390"/>
      <c r="AP46" s="334" t="e">
        <f t="shared" si="6"/>
        <v>#DIV/0!</v>
      </c>
    </row>
    <row r="47" spans="1:42" ht="12" customHeight="1" x14ac:dyDescent="0.2">
      <c r="A47" s="418">
        <v>37</v>
      </c>
      <c r="B47" s="419" t="s">
        <v>48</v>
      </c>
      <c r="C47" s="419">
        <v>0</v>
      </c>
      <c r="D47" s="419">
        <v>0</v>
      </c>
      <c r="E47" s="419">
        <v>0</v>
      </c>
      <c r="F47" s="419">
        <v>0</v>
      </c>
      <c r="G47" s="420">
        <v>0</v>
      </c>
      <c r="H47" s="419">
        <v>0</v>
      </c>
      <c r="I47" s="419">
        <v>0</v>
      </c>
      <c r="J47" s="419">
        <v>0</v>
      </c>
      <c r="K47" s="419">
        <v>0</v>
      </c>
      <c r="L47" s="420">
        <v>0</v>
      </c>
      <c r="M47" s="419">
        <v>0</v>
      </c>
      <c r="N47" s="419">
        <v>0</v>
      </c>
      <c r="O47" s="419">
        <v>0</v>
      </c>
      <c r="P47" s="419">
        <v>0</v>
      </c>
      <c r="Q47" s="420">
        <v>0</v>
      </c>
      <c r="R47" s="419">
        <v>0</v>
      </c>
      <c r="S47" s="419">
        <v>0</v>
      </c>
      <c r="T47" s="419">
        <v>0</v>
      </c>
      <c r="U47" s="419">
        <v>0</v>
      </c>
      <c r="V47" s="420">
        <v>0</v>
      </c>
      <c r="W47" s="419">
        <v>0</v>
      </c>
      <c r="X47" s="419">
        <v>0</v>
      </c>
      <c r="Y47" s="419">
        <v>0</v>
      </c>
      <c r="Z47" s="419">
        <v>0</v>
      </c>
      <c r="AA47" s="420">
        <v>0</v>
      </c>
      <c r="AB47" s="414"/>
      <c r="AC47" s="390"/>
      <c r="AD47" s="390"/>
      <c r="AE47" s="390"/>
      <c r="AF47" s="390" t="e">
        <f t="shared" si="9"/>
        <v>#DIV/0!</v>
      </c>
      <c r="AG47" s="390"/>
      <c r="AH47" s="390"/>
      <c r="AI47" s="390"/>
      <c r="AJ47" s="390"/>
      <c r="AK47" s="390" t="e">
        <f t="shared" si="5"/>
        <v>#DIV/0!</v>
      </c>
      <c r="AL47" s="390"/>
      <c r="AM47" s="390"/>
      <c r="AN47" s="390"/>
      <c r="AO47" s="390"/>
      <c r="AP47" s="334" t="e">
        <f t="shared" si="6"/>
        <v>#DIV/0!</v>
      </c>
    </row>
    <row r="48" spans="1:42" ht="12" customHeight="1" x14ac:dyDescent="0.2">
      <c r="A48" s="418">
        <v>38</v>
      </c>
      <c r="B48" s="419" t="s">
        <v>49</v>
      </c>
      <c r="C48" s="419">
        <v>0</v>
      </c>
      <c r="D48" s="419">
        <v>0</v>
      </c>
      <c r="E48" s="419">
        <v>0</v>
      </c>
      <c r="F48" s="419">
        <v>0</v>
      </c>
      <c r="G48" s="420">
        <v>0</v>
      </c>
      <c r="H48" s="419">
        <v>0</v>
      </c>
      <c r="I48" s="419">
        <v>0</v>
      </c>
      <c r="J48" s="419">
        <v>0</v>
      </c>
      <c r="K48" s="419">
        <v>0</v>
      </c>
      <c r="L48" s="420">
        <v>0</v>
      </c>
      <c r="M48" s="419">
        <v>0</v>
      </c>
      <c r="N48" s="419">
        <v>0</v>
      </c>
      <c r="O48" s="419">
        <v>0</v>
      </c>
      <c r="P48" s="419">
        <v>0</v>
      </c>
      <c r="Q48" s="420">
        <v>0</v>
      </c>
      <c r="R48" s="419">
        <v>0</v>
      </c>
      <c r="S48" s="419">
        <v>0</v>
      </c>
      <c r="T48" s="419">
        <v>0</v>
      </c>
      <c r="U48" s="419">
        <v>0</v>
      </c>
      <c r="V48" s="420">
        <v>0</v>
      </c>
      <c r="W48" s="419">
        <v>0</v>
      </c>
      <c r="X48" s="419">
        <v>0</v>
      </c>
      <c r="Y48" s="419">
        <v>0</v>
      </c>
      <c r="Z48" s="419">
        <v>0</v>
      </c>
      <c r="AA48" s="420">
        <v>0</v>
      </c>
      <c r="AB48" s="414"/>
      <c r="AC48" s="390"/>
      <c r="AD48" s="390"/>
      <c r="AE48" s="390"/>
      <c r="AF48" s="390" t="e">
        <f t="shared" si="9"/>
        <v>#DIV/0!</v>
      </c>
      <c r="AG48" s="390"/>
      <c r="AH48" s="390"/>
      <c r="AI48" s="390"/>
      <c r="AJ48" s="390"/>
      <c r="AK48" s="390" t="e">
        <f t="shared" si="5"/>
        <v>#DIV/0!</v>
      </c>
      <c r="AL48" s="390"/>
      <c r="AM48" s="390"/>
      <c r="AN48" s="390"/>
      <c r="AO48" s="390"/>
      <c r="AP48" s="334" t="e">
        <f t="shared" si="6"/>
        <v>#DIV/0!</v>
      </c>
    </row>
    <row r="49" spans="1:42" ht="12" customHeight="1" x14ac:dyDescent="0.2">
      <c r="A49" s="418">
        <v>39</v>
      </c>
      <c r="B49" s="419" t="s">
        <v>51</v>
      </c>
      <c r="C49" s="419">
        <v>0</v>
      </c>
      <c r="D49" s="419">
        <v>0</v>
      </c>
      <c r="E49" s="419">
        <v>0</v>
      </c>
      <c r="F49" s="419">
        <v>0</v>
      </c>
      <c r="G49" s="420">
        <v>0</v>
      </c>
      <c r="H49" s="419">
        <v>0</v>
      </c>
      <c r="I49" s="419">
        <v>0</v>
      </c>
      <c r="J49" s="419">
        <v>0</v>
      </c>
      <c r="K49" s="419">
        <v>0</v>
      </c>
      <c r="L49" s="420">
        <v>0</v>
      </c>
      <c r="M49" s="419">
        <v>0</v>
      </c>
      <c r="N49" s="419">
        <v>0</v>
      </c>
      <c r="O49" s="419">
        <v>0</v>
      </c>
      <c r="P49" s="419">
        <v>0</v>
      </c>
      <c r="Q49" s="420">
        <v>0</v>
      </c>
      <c r="R49" s="419">
        <v>0</v>
      </c>
      <c r="S49" s="419">
        <v>0</v>
      </c>
      <c r="T49" s="419">
        <v>0</v>
      </c>
      <c r="U49" s="419">
        <v>0</v>
      </c>
      <c r="V49" s="420">
        <v>0</v>
      </c>
      <c r="W49" s="419">
        <v>0</v>
      </c>
      <c r="X49" s="419">
        <v>0</v>
      </c>
      <c r="Y49" s="419">
        <v>0</v>
      </c>
      <c r="Z49" s="419">
        <v>0</v>
      </c>
      <c r="AA49" s="420">
        <v>0</v>
      </c>
      <c r="AB49" s="414"/>
      <c r="AC49" s="390"/>
      <c r="AD49" s="390"/>
      <c r="AE49" s="390"/>
      <c r="AF49" s="390" t="e">
        <f t="shared" si="9"/>
        <v>#DIV/0!</v>
      </c>
      <c r="AG49" s="390"/>
      <c r="AH49" s="390"/>
      <c r="AI49" s="390"/>
      <c r="AJ49" s="390"/>
      <c r="AK49" s="390" t="e">
        <f t="shared" si="5"/>
        <v>#DIV/0!</v>
      </c>
      <c r="AL49" s="390"/>
      <c r="AM49" s="390"/>
      <c r="AN49" s="390"/>
      <c r="AO49" s="390"/>
      <c r="AP49" s="334" t="e">
        <f t="shared" si="6"/>
        <v>#DIV/0!</v>
      </c>
    </row>
    <row r="50" spans="1:42" ht="12" customHeight="1" x14ac:dyDescent="0.2">
      <c r="A50" s="418">
        <v>40</v>
      </c>
      <c r="B50" s="350" t="s">
        <v>1007</v>
      </c>
      <c r="C50" s="419">
        <v>0</v>
      </c>
      <c r="D50" s="419">
        <v>0</v>
      </c>
      <c r="E50" s="419">
        <v>0</v>
      </c>
      <c r="F50" s="419">
        <v>0</v>
      </c>
      <c r="G50" s="420">
        <v>0</v>
      </c>
      <c r="H50" s="419">
        <v>0</v>
      </c>
      <c r="I50" s="419">
        <v>0</v>
      </c>
      <c r="J50" s="419">
        <v>0</v>
      </c>
      <c r="K50" s="419">
        <v>0</v>
      </c>
      <c r="L50" s="420">
        <v>0</v>
      </c>
      <c r="M50" s="419">
        <v>0</v>
      </c>
      <c r="N50" s="419">
        <v>0</v>
      </c>
      <c r="O50" s="419">
        <v>0</v>
      </c>
      <c r="P50" s="419">
        <v>0</v>
      </c>
      <c r="Q50" s="420">
        <v>0</v>
      </c>
      <c r="R50" s="419">
        <v>0</v>
      </c>
      <c r="S50" s="419">
        <v>0</v>
      </c>
      <c r="T50" s="419">
        <v>0</v>
      </c>
      <c r="U50" s="419">
        <v>0</v>
      </c>
      <c r="V50" s="420">
        <v>0</v>
      </c>
      <c r="W50" s="419">
        <v>0</v>
      </c>
      <c r="X50" s="419">
        <v>0</v>
      </c>
      <c r="Y50" s="419">
        <v>0</v>
      </c>
      <c r="Z50" s="419">
        <v>0</v>
      </c>
      <c r="AA50" s="420">
        <v>0</v>
      </c>
      <c r="AB50" s="414"/>
      <c r="AC50" s="390"/>
      <c r="AD50" s="390"/>
      <c r="AE50" s="390"/>
      <c r="AF50" s="390" t="e">
        <f t="shared" si="9"/>
        <v>#DIV/0!</v>
      </c>
      <c r="AG50" s="390"/>
      <c r="AH50" s="390"/>
      <c r="AI50" s="390"/>
      <c r="AJ50" s="390"/>
      <c r="AK50" s="390" t="e">
        <f t="shared" si="5"/>
        <v>#DIV/0!</v>
      </c>
      <c r="AL50" s="390"/>
      <c r="AM50" s="390"/>
      <c r="AN50" s="390"/>
      <c r="AO50" s="390"/>
      <c r="AP50" s="334" t="e">
        <f t="shared" si="6"/>
        <v>#DIV/0!</v>
      </c>
    </row>
    <row r="51" spans="1:42" ht="12" customHeight="1" x14ac:dyDescent="0.2">
      <c r="A51" s="418">
        <v>41</v>
      </c>
      <c r="B51" s="419" t="s">
        <v>52</v>
      </c>
      <c r="C51" s="419">
        <v>0</v>
      </c>
      <c r="D51" s="419">
        <v>0</v>
      </c>
      <c r="E51" s="419">
        <v>0</v>
      </c>
      <c r="F51" s="419">
        <v>0</v>
      </c>
      <c r="G51" s="420">
        <v>0</v>
      </c>
      <c r="H51" s="419">
        <v>0</v>
      </c>
      <c r="I51" s="419">
        <v>0</v>
      </c>
      <c r="J51" s="419">
        <v>0</v>
      </c>
      <c r="K51" s="419">
        <v>0</v>
      </c>
      <c r="L51" s="420">
        <v>0</v>
      </c>
      <c r="M51" s="419">
        <v>0</v>
      </c>
      <c r="N51" s="419">
        <v>0</v>
      </c>
      <c r="O51" s="419">
        <v>0</v>
      </c>
      <c r="P51" s="419">
        <v>0</v>
      </c>
      <c r="Q51" s="420">
        <v>0</v>
      </c>
      <c r="R51" s="419">
        <v>0</v>
      </c>
      <c r="S51" s="419">
        <v>0</v>
      </c>
      <c r="T51" s="419">
        <v>0</v>
      </c>
      <c r="U51" s="419">
        <v>0</v>
      </c>
      <c r="V51" s="420">
        <v>0</v>
      </c>
      <c r="W51" s="419">
        <v>20166</v>
      </c>
      <c r="X51" s="419">
        <v>6884.3799999999992</v>
      </c>
      <c r="Y51" s="419">
        <v>117268</v>
      </c>
      <c r="Z51" s="419">
        <v>46436.23</v>
      </c>
      <c r="AA51" s="420">
        <f t="shared" si="12"/>
        <v>14.825449869638424</v>
      </c>
      <c r="AB51" s="414"/>
      <c r="AC51" s="390"/>
      <c r="AD51" s="390"/>
      <c r="AE51" s="390"/>
      <c r="AF51" s="390" t="e">
        <f t="shared" si="9"/>
        <v>#DIV/0!</v>
      </c>
      <c r="AG51" s="390"/>
      <c r="AH51" s="390"/>
      <c r="AI51" s="390"/>
      <c r="AJ51" s="390"/>
      <c r="AK51" s="390" t="e">
        <f t="shared" si="5"/>
        <v>#DIV/0!</v>
      </c>
      <c r="AL51" s="390"/>
      <c r="AM51" s="390"/>
      <c r="AN51" s="390"/>
      <c r="AO51" s="390"/>
      <c r="AP51" s="334" t="e">
        <f t="shared" si="6"/>
        <v>#DIV/0!</v>
      </c>
    </row>
    <row r="52" spans="1:42" ht="12" customHeight="1" x14ac:dyDescent="0.2">
      <c r="A52" s="418">
        <v>42</v>
      </c>
      <c r="B52" s="419" t="s">
        <v>53</v>
      </c>
      <c r="C52" s="419">
        <v>0</v>
      </c>
      <c r="D52" s="419">
        <v>0</v>
      </c>
      <c r="E52" s="419">
        <v>0</v>
      </c>
      <c r="F52" s="419">
        <v>0</v>
      </c>
      <c r="G52" s="420">
        <v>0</v>
      </c>
      <c r="H52" s="419">
        <v>0</v>
      </c>
      <c r="I52" s="419">
        <v>0</v>
      </c>
      <c r="J52" s="419">
        <v>0</v>
      </c>
      <c r="K52" s="419">
        <v>0</v>
      </c>
      <c r="L52" s="420">
        <v>0</v>
      </c>
      <c r="M52" s="419">
        <v>0</v>
      </c>
      <c r="N52" s="419">
        <v>0</v>
      </c>
      <c r="O52" s="419">
        <v>0</v>
      </c>
      <c r="P52" s="419">
        <v>0</v>
      </c>
      <c r="Q52" s="420">
        <v>0</v>
      </c>
      <c r="R52" s="419">
        <v>0</v>
      </c>
      <c r="S52" s="419">
        <v>0</v>
      </c>
      <c r="T52" s="419">
        <v>0</v>
      </c>
      <c r="U52" s="419">
        <v>0</v>
      </c>
      <c r="V52" s="420">
        <v>0</v>
      </c>
      <c r="W52" s="419">
        <v>0</v>
      </c>
      <c r="X52" s="419">
        <v>0</v>
      </c>
      <c r="Y52" s="419">
        <v>0</v>
      </c>
      <c r="Z52" s="419">
        <v>0</v>
      </c>
      <c r="AA52" s="420">
        <v>0</v>
      </c>
      <c r="AB52" s="414"/>
      <c r="AC52" s="390"/>
      <c r="AD52" s="390"/>
      <c r="AE52" s="390"/>
      <c r="AF52" s="390" t="e">
        <f t="shared" si="9"/>
        <v>#DIV/0!</v>
      </c>
      <c r="AG52" s="390"/>
      <c r="AH52" s="390"/>
      <c r="AI52" s="390"/>
      <c r="AJ52" s="390"/>
      <c r="AK52" s="390" t="e">
        <f t="shared" si="5"/>
        <v>#DIV/0!</v>
      </c>
      <c r="AL52" s="390"/>
      <c r="AM52" s="390"/>
      <c r="AN52" s="390"/>
      <c r="AO52" s="390"/>
      <c r="AP52" s="334" t="e">
        <f t="shared" si="6"/>
        <v>#DIV/0!</v>
      </c>
    </row>
    <row r="53" spans="1:42" ht="12" customHeight="1" x14ac:dyDescent="0.2">
      <c r="A53" s="418">
        <v>43</v>
      </c>
      <c r="B53" s="419" t="s">
        <v>54</v>
      </c>
      <c r="C53" s="419">
        <v>0</v>
      </c>
      <c r="D53" s="419">
        <v>0</v>
      </c>
      <c r="E53" s="419">
        <v>0</v>
      </c>
      <c r="F53" s="419">
        <v>0</v>
      </c>
      <c r="G53" s="420">
        <v>0</v>
      </c>
      <c r="H53" s="419">
        <v>0</v>
      </c>
      <c r="I53" s="419">
        <v>0</v>
      </c>
      <c r="J53" s="419">
        <v>0</v>
      </c>
      <c r="K53" s="419">
        <v>0</v>
      </c>
      <c r="L53" s="420">
        <v>0</v>
      </c>
      <c r="M53" s="419">
        <v>0</v>
      </c>
      <c r="N53" s="419">
        <v>0</v>
      </c>
      <c r="O53" s="419">
        <v>0</v>
      </c>
      <c r="P53" s="419">
        <v>0</v>
      </c>
      <c r="Q53" s="420">
        <v>0</v>
      </c>
      <c r="R53" s="419">
        <v>0</v>
      </c>
      <c r="S53" s="419">
        <v>0</v>
      </c>
      <c r="T53" s="419">
        <v>0</v>
      </c>
      <c r="U53" s="419">
        <v>0</v>
      </c>
      <c r="V53" s="420">
        <v>0</v>
      </c>
      <c r="W53" s="419">
        <v>0</v>
      </c>
      <c r="X53" s="419">
        <v>0</v>
      </c>
      <c r="Y53" s="419">
        <v>0</v>
      </c>
      <c r="Z53" s="419">
        <v>0</v>
      </c>
      <c r="AA53" s="420">
        <v>0</v>
      </c>
      <c r="AB53" s="414"/>
      <c r="AC53" s="390"/>
      <c r="AD53" s="390"/>
      <c r="AE53" s="390"/>
      <c r="AF53" s="390" t="e">
        <f t="shared" si="9"/>
        <v>#DIV/0!</v>
      </c>
      <c r="AG53" s="390"/>
      <c r="AH53" s="390"/>
      <c r="AI53" s="390"/>
      <c r="AJ53" s="390"/>
      <c r="AK53" s="390" t="e">
        <f t="shared" si="5"/>
        <v>#DIV/0!</v>
      </c>
      <c r="AL53" s="390"/>
      <c r="AM53" s="390"/>
      <c r="AN53" s="390"/>
      <c r="AO53" s="390"/>
      <c r="AP53" s="334" t="e">
        <f t="shared" si="6"/>
        <v>#DIV/0!</v>
      </c>
    </row>
    <row r="54" spans="1:42" s="331" customFormat="1" ht="12" customHeight="1" x14ac:dyDescent="0.2">
      <c r="A54" s="423"/>
      <c r="B54" s="424" t="s">
        <v>55</v>
      </c>
      <c r="C54" s="424">
        <v>0</v>
      </c>
      <c r="D54" s="424">
        <v>0</v>
      </c>
      <c r="E54" s="424">
        <f>SUM(E46:E53)</f>
        <v>0</v>
      </c>
      <c r="F54" s="424">
        <f>SUM(F46:F53)</f>
        <v>0</v>
      </c>
      <c r="G54" s="425">
        <v>0</v>
      </c>
      <c r="H54" s="424">
        <f>SUM(H46:H53)</f>
        <v>0</v>
      </c>
      <c r="I54" s="424">
        <f>SUM(I46:I53)</f>
        <v>0</v>
      </c>
      <c r="J54" s="424">
        <f>SUM(J46:J53)</f>
        <v>0</v>
      </c>
      <c r="K54" s="424">
        <f>SUM(K46:K53)</f>
        <v>0</v>
      </c>
      <c r="L54" s="425">
        <v>0</v>
      </c>
      <c r="M54" s="424">
        <v>0</v>
      </c>
      <c r="N54" s="424">
        <v>0</v>
      </c>
      <c r="O54" s="424">
        <v>0</v>
      </c>
      <c r="P54" s="424">
        <v>0</v>
      </c>
      <c r="Q54" s="425">
        <v>0</v>
      </c>
      <c r="R54" s="424">
        <f>SUM(R46:R53)</f>
        <v>0</v>
      </c>
      <c r="S54" s="424">
        <f>SUM(S46:S53)</f>
        <v>0</v>
      </c>
      <c r="T54" s="424">
        <f>SHGs_19!E54</f>
        <v>0</v>
      </c>
      <c r="U54" s="424">
        <f>SHGs_19!F54</f>
        <v>0</v>
      </c>
      <c r="V54" s="425">
        <v>0</v>
      </c>
      <c r="W54" s="424">
        <f>SUM(W46:W53)</f>
        <v>24335</v>
      </c>
      <c r="X54" s="424">
        <f t="shared" ref="X54:Z54" si="17">SUM(X46:X53)</f>
        <v>10707.172863499998</v>
      </c>
      <c r="Y54" s="424">
        <f t="shared" si="17"/>
        <v>243087</v>
      </c>
      <c r="Z54" s="424">
        <f t="shared" si="17"/>
        <v>156835.08750520385</v>
      </c>
      <c r="AA54" s="425">
        <f t="shared" si="12"/>
        <v>6.8270264223525432</v>
      </c>
      <c r="AB54" s="415"/>
      <c r="AC54" s="330"/>
      <c r="AD54" s="330"/>
      <c r="AE54" s="330"/>
      <c r="AF54" s="330" t="e">
        <f t="shared" si="9"/>
        <v>#DIV/0!</v>
      </c>
      <c r="AG54" s="330"/>
      <c r="AH54" s="330"/>
      <c r="AI54" s="330"/>
      <c r="AJ54" s="330"/>
      <c r="AK54" s="330" t="e">
        <f t="shared" si="5"/>
        <v>#DIV/0!</v>
      </c>
      <c r="AL54" s="330"/>
      <c r="AM54" s="330"/>
      <c r="AN54" s="330"/>
      <c r="AO54" s="330"/>
      <c r="AP54" s="336" t="e">
        <f t="shared" si="6"/>
        <v>#DIV/0!</v>
      </c>
    </row>
    <row r="55" spans="1:42" s="331" customFormat="1" ht="12" customHeight="1" x14ac:dyDescent="0.2">
      <c r="A55" s="411"/>
      <c r="B55" s="417" t="s">
        <v>5</v>
      </c>
      <c r="C55" s="424">
        <f>C54+C45+C43+C41</f>
        <v>25767</v>
      </c>
      <c r="D55" s="424">
        <f t="shared" ref="D55:F55" si="18">D54+D45+D43+D41</f>
        <v>42254.779807500003</v>
      </c>
      <c r="E55" s="424">
        <f t="shared" si="18"/>
        <v>48079</v>
      </c>
      <c r="F55" s="424">
        <f t="shared" si="18"/>
        <v>98563.83461759999</v>
      </c>
      <c r="G55" s="425">
        <f t="shared" si="10"/>
        <v>42.870470666483996</v>
      </c>
      <c r="H55" s="424">
        <f>H54+H45+H43+H41</f>
        <v>7623</v>
      </c>
      <c r="I55" s="424">
        <f t="shared" ref="I55:K55" si="19">I54+I45+I43+I41</f>
        <v>24798.629456700004</v>
      </c>
      <c r="J55" s="424">
        <f t="shared" si="19"/>
        <v>32252</v>
      </c>
      <c r="K55" s="424">
        <f t="shared" si="19"/>
        <v>145102.87578429998</v>
      </c>
      <c r="L55" s="425">
        <f t="shared" si="11"/>
        <v>17.090377652861928</v>
      </c>
      <c r="M55" s="424">
        <f>M54+M45+M43+M41</f>
        <v>292350</v>
      </c>
      <c r="N55" s="424">
        <f>N54+N45+N43+N41</f>
        <v>165236.0118472988</v>
      </c>
      <c r="O55" s="424">
        <f>O54+O45+O43+O41</f>
        <v>471219</v>
      </c>
      <c r="P55" s="424">
        <f>P54+P45+P43+P41</f>
        <v>242984.03172519922</v>
      </c>
      <c r="Q55" s="425">
        <f t="shared" si="14"/>
        <v>68.002827459119246</v>
      </c>
      <c r="R55" s="424">
        <f>R54+R45+R43+R41</f>
        <v>12559</v>
      </c>
      <c r="S55" s="424">
        <f>S54+S45+S43+S41</f>
        <v>12851.944369399998</v>
      </c>
      <c r="T55" s="424">
        <f>T54+T45+T43+T41</f>
        <v>235631</v>
      </c>
      <c r="U55" s="424">
        <f>U54+U45+U43+U41</f>
        <v>525687.18489560008</v>
      </c>
      <c r="V55" s="426">
        <f t="shared" si="13"/>
        <v>2.4447893611772855</v>
      </c>
      <c r="W55" s="424">
        <f>W54+W45+W43+W41</f>
        <v>386379</v>
      </c>
      <c r="X55" s="424">
        <f>X54+X45+X43+X41</f>
        <v>275627.45541788999</v>
      </c>
      <c r="Y55" s="424">
        <f>Y54+Y45+Y43+Y41</f>
        <v>1723706</v>
      </c>
      <c r="Z55" s="424">
        <f>Z54+Z45+Z43+Z41</f>
        <v>2286826.7057323949</v>
      </c>
      <c r="AA55" s="425">
        <f t="shared" si="12"/>
        <v>12.052835255376976</v>
      </c>
      <c r="AB55" s="416">
        <f>AB54+AB45+AB43+AB41</f>
        <v>0</v>
      </c>
      <c r="AC55" s="280">
        <f>AC54+AC45+AC43+AC41</f>
        <v>0</v>
      </c>
      <c r="AD55" s="280">
        <f>AD54+AD45+AD43+AD41</f>
        <v>0</v>
      </c>
      <c r="AE55" s="280">
        <f>AE54+AE45+AE43+AE41</f>
        <v>0</v>
      </c>
      <c r="AF55" s="330" t="e">
        <f t="shared" si="9"/>
        <v>#DIV/0!</v>
      </c>
      <c r="AG55" s="330">
        <f>AG54+AG45+AG43+AG41</f>
        <v>0</v>
      </c>
      <c r="AH55" s="330">
        <f>AH54+AH45+AH43+AH41</f>
        <v>0</v>
      </c>
      <c r="AI55" s="330">
        <f>AI54+AI45+AI43+AI41</f>
        <v>0</v>
      </c>
      <c r="AJ55" s="330">
        <f>AJ54+AJ45+AJ43+AJ41</f>
        <v>0</v>
      </c>
      <c r="AK55" s="330" t="e">
        <f t="shared" si="5"/>
        <v>#DIV/0!</v>
      </c>
      <c r="AL55" s="330">
        <f>AL54+AL45+AL43+AL41</f>
        <v>0</v>
      </c>
      <c r="AM55" s="330">
        <f>AM54+AM45+AM43+AM41</f>
        <v>0</v>
      </c>
      <c r="AN55" s="330">
        <f>AN54+AN45+AN43+AN41</f>
        <v>0</v>
      </c>
      <c r="AO55" s="330">
        <f>AO54+AO45+AO43+AO41</f>
        <v>0</v>
      </c>
      <c r="AP55" s="336" t="e">
        <f t="shared" si="6"/>
        <v>#DIV/0!</v>
      </c>
    </row>
    <row r="56" spans="1:42" ht="25.5" customHeight="1" x14ac:dyDescent="0.2">
      <c r="A56" s="82"/>
      <c r="B56" s="82"/>
      <c r="C56" s="171"/>
      <c r="D56" s="171"/>
      <c r="E56" s="171"/>
      <c r="F56" s="171"/>
      <c r="G56" s="173"/>
      <c r="H56" s="171"/>
      <c r="I56" s="171"/>
      <c r="J56" s="171"/>
      <c r="K56" s="171"/>
      <c r="L56" s="173"/>
      <c r="M56" s="171"/>
      <c r="N56" s="523" t="s">
        <v>1030</v>
      </c>
      <c r="O56" s="524"/>
      <c r="P56" s="171"/>
      <c r="Q56" s="173"/>
      <c r="R56" s="171"/>
      <c r="S56" s="171"/>
      <c r="T56" s="171"/>
      <c r="U56" s="171"/>
      <c r="V56" s="173"/>
      <c r="W56" s="171"/>
      <c r="X56" s="171"/>
      <c r="Y56" s="171"/>
      <c r="Z56" s="171"/>
      <c r="AA56" s="173"/>
      <c r="AF56" s="390"/>
      <c r="AK56" s="390" t="e">
        <f t="shared" si="5"/>
        <v>#DIV/0!</v>
      </c>
      <c r="AP56" s="334" t="e">
        <f t="shared" si="6"/>
        <v>#DIV/0!</v>
      </c>
    </row>
    <row r="57" spans="1:42" ht="12.75" customHeight="1" x14ac:dyDescent="0.2">
      <c r="A57" s="82"/>
      <c r="B57" s="82"/>
      <c r="C57" s="171"/>
      <c r="D57" s="171"/>
      <c r="E57" s="171"/>
      <c r="F57" s="171"/>
      <c r="G57" s="173"/>
      <c r="H57" s="171"/>
      <c r="I57" s="171"/>
      <c r="J57" s="171"/>
      <c r="K57" s="171"/>
      <c r="L57" s="173"/>
      <c r="M57" s="171"/>
      <c r="N57" s="171"/>
      <c r="O57" s="171"/>
      <c r="P57" s="173"/>
      <c r="Q57" s="173"/>
      <c r="R57" s="171"/>
      <c r="S57" s="171"/>
      <c r="T57" s="171"/>
      <c r="U57" s="171"/>
      <c r="V57" s="173"/>
      <c r="W57" s="171"/>
      <c r="X57" s="171"/>
      <c r="AA57" s="173"/>
    </row>
    <row r="58" spans="1:42" ht="12.75" customHeight="1" x14ac:dyDescent="0.2">
      <c r="A58" s="82"/>
      <c r="B58" s="82"/>
      <c r="C58" s="171"/>
      <c r="D58" s="171"/>
      <c r="E58" s="171"/>
      <c r="F58" s="171"/>
      <c r="G58" s="173"/>
      <c r="J58" s="171"/>
      <c r="K58" s="171"/>
      <c r="L58" s="173"/>
      <c r="M58" s="171"/>
      <c r="N58" s="171"/>
      <c r="O58" s="171"/>
      <c r="P58" s="171"/>
      <c r="Q58" s="173"/>
      <c r="R58" s="171"/>
      <c r="S58" s="171"/>
      <c r="T58" s="171"/>
      <c r="U58" s="171"/>
      <c r="V58" s="173"/>
      <c r="W58" s="171"/>
      <c r="X58" s="171"/>
      <c r="Y58" s="171"/>
      <c r="Z58" s="171"/>
      <c r="AA58" s="173"/>
    </row>
    <row r="59" spans="1:42" ht="12.75" customHeight="1" x14ac:dyDescent="0.2">
      <c r="A59" s="82"/>
      <c r="B59" s="82"/>
      <c r="C59" s="171"/>
      <c r="D59" s="171"/>
      <c r="E59" s="171"/>
      <c r="F59" s="171"/>
      <c r="G59" s="173"/>
      <c r="H59" s="171"/>
      <c r="I59" s="171"/>
      <c r="J59" s="171"/>
      <c r="K59" s="171"/>
      <c r="L59" s="173"/>
      <c r="M59" s="171"/>
      <c r="N59" s="171"/>
      <c r="O59" s="171"/>
      <c r="P59" s="171"/>
      <c r="Q59" s="173"/>
      <c r="R59" s="171"/>
      <c r="S59" s="171"/>
      <c r="T59" s="171"/>
      <c r="U59" s="171"/>
      <c r="V59" s="173"/>
      <c r="W59" s="171"/>
      <c r="X59" s="171"/>
      <c r="Y59" s="171"/>
      <c r="Z59" s="171"/>
      <c r="AA59" s="173"/>
    </row>
    <row r="60" spans="1:42" ht="12.75" customHeight="1" x14ac:dyDescent="0.2">
      <c r="A60" s="82"/>
      <c r="B60" s="82"/>
      <c r="C60" s="171"/>
      <c r="D60" s="171"/>
      <c r="E60" s="171"/>
      <c r="F60" s="171"/>
      <c r="G60" s="173"/>
      <c r="H60" s="171"/>
      <c r="I60" s="171"/>
      <c r="J60" s="171"/>
      <c r="K60" s="171"/>
      <c r="L60" s="173"/>
      <c r="M60" s="171"/>
      <c r="N60" s="171"/>
      <c r="O60" s="171"/>
      <c r="P60" s="171"/>
      <c r="Q60" s="173"/>
      <c r="R60" s="171"/>
      <c r="S60" s="171"/>
      <c r="T60" s="171"/>
      <c r="U60" s="171"/>
      <c r="V60" s="173"/>
      <c r="W60" s="171"/>
      <c r="X60" s="171"/>
      <c r="Y60" s="171"/>
      <c r="Z60" s="171"/>
      <c r="AA60" s="173"/>
    </row>
    <row r="61" spans="1:42" ht="12.75" customHeight="1" x14ac:dyDescent="0.2">
      <c r="A61" s="82"/>
      <c r="B61" s="82"/>
      <c r="C61" s="171"/>
      <c r="D61" s="171"/>
      <c r="E61" s="171"/>
      <c r="F61" s="171"/>
      <c r="G61" s="173"/>
      <c r="H61" s="171"/>
      <c r="I61" s="171"/>
      <c r="J61" s="171"/>
      <c r="K61" s="171"/>
      <c r="L61" s="173"/>
      <c r="M61" s="171"/>
      <c r="N61" s="171"/>
      <c r="O61" s="171"/>
      <c r="P61" s="171"/>
      <c r="Q61" s="173"/>
      <c r="R61" s="171"/>
      <c r="S61" s="171"/>
      <c r="T61" s="171"/>
      <c r="U61" s="171"/>
      <c r="V61" s="173"/>
      <c r="W61" s="171"/>
      <c r="X61" s="171"/>
      <c r="Y61" s="171"/>
      <c r="Z61" s="171"/>
      <c r="AA61" s="173"/>
    </row>
    <row r="62" spans="1:42" ht="12.75" customHeight="1" x14ac:dyDescent="0.2">
      <c r="A62" s="82"/>
      <c r="B62" s="82"/>
      <c r="C62" s="171"/>
      <c r="D62" s="171"/>
      <c r="E62" s="171"/>
      <c r="F62" s="171"/>
      <c r="G62" s="173"/>
      <c r="H62" s="171"/>
      <c r="I62" s="171"/>
      <c r="J62" s="171"/>
      <c r="K62" s="171"/>
      <c r="L62" s="173"/>
      <c r="M62" s="171"/>
      <c r="N62" s="171"/>
      <c r="O62" s="171"/>
      <c r="P62" s="171"/>
      <c r="Q62" s="173"/>
      <c r="R62" s="171"/>
      <c r="S62" s="171"/>
      <c r="T62" s="171"/>
      <c r="U62" s="171"/>
      <c r="V62" s="173"/>
      <c r="W62" s="171"/>
      <c r="X62" s="171"/>
      <c r="Y62" s="171"/>
      <c r="Z62" s="171"/>
      <c r="AA62" s="173"/>
    </row>
    <row r="63" spans="1:42" ht="12.75" customHeight="1" x14ac:dyDescent="0.2">
      <c r="A63" s="82"/>
      <c r="B63" s="82"/>
      <c r="C63" s="171"/>
      <c r="D63" s="171"/>
      <c r="E63" s="171"/>
      <c r="F63" s="171"/>
      <c r="G63" s="173"/>
      <c r="H63" s="171"/>
      <c r="I63" s="171"/>
      <c r="J63" s="171"/>
      <c r="K63" s="171"/>
      <c r="L63" s="173"/>
      <c r="M63" s="171"/>
      <c r="N63" s="171"/>
      <c r="O63" s="171"/>
      <c r="P63" s="171"/>
      <c r="Q63" s="173"/>
      <c r="R63" s="171"/>
      <c r="S63" s="171"/>
      <c r="T63" s="171"/>
      <c r="U63" s="171"/>
      <c r="V63" s="173"/>
      <c r="W63" s="171"/>
      <c r="X63" s="171"/>
      <c r="Y63" s="171"/>
      <c r="Z63" s="171"/>
      <c r="AA63" s="173"/>
    </row>
    <row r="64" spans="1:42" ht="12.75" customHeight="1" x14ac:dyDescent="0.2">
      <c r="A64" s="82"/>
      <c r="B64" s="82"/>
      <c r="C64" s="171"/>
      <c r="D64" s="171"/>
      <c r="E64" s="171"/>
      <c r="F64" s="171"/>
      <c r="G64" s="173"/>
      <c r="H64" s="171"/>
      <c r="I64" s="171"/>
      <c r="J64" s="171"/>
      <c r="K64" s="171"/>
      <c r="L64" s="173"/>
      <c r="M64" s="171"/>
      <c r="N64" s="171"/>
      <c r="O64" s="171"/>
      <c r="P64" s="171"/>
      <c r="Q64" s="173"/>
      <c r="R64" s="171"/>
      <c r="S64" s="171"/>
      <c r="T64" s="171"/>
      <c r="U64" s="171"/>
      <c r="V64" s="173"/>
      <c r="W64" s="171"/>
      <c r="X64" s="171"/>
      <c r="Y64" s="171"/>
      <c r="Z64" s="171"/>
      <c r="AA64" s="173"/>
    </row>
    <row r="65" spans="1:27" ht="12.75" customHeight="1" x14ac:dyDescent="0.2">
      <c r="A65" s="82"/>
      <c r="B65" s="82"/>
      <c r="C65" s="171"/>
      <c r="D65" s="171"/>
      <c r="E65" s="171"/>
      <c r="F65" s="171"/>
      <c r="G65" s="173"/>
      <c r="H65" s="171"/>
      <c r="I65" s="171"/>
      <c r="J65" s="171"/>
      <c r="K65" s="171"/>
      <c r="L65" s="173"/>
      <c r="M65" s="171"/>
      <c r="N65" s="171"/>
      <c r="O65" s="171"/>
      <c r="P65" s="171"/>
      <c r="Q65" s="173"/>
      <c r="R65" s="171"/>
      <c r="S65" s="171"/>
      <c r="T65" s="171"/>
      <c r="U65" s="171"/>
      <c r="V65" s="173"/>
      <c r="W65" s="171"/>
      <c r="X65" s="171"/>
      <c r="Y65" s="171"/>
      <c r="Z65" s="171"/>
      <c r="AA65" s="173"/>
    </row>
    <row r="66" spans="1:27" ht="12.75" customHeight="1" x14ac:dyDescent="0.2">
      <c r="A66" s="82"/>
      <c r="B66" s="82"/>
      <c r="C66" s="171"/>
      <c r="D66" s="171"/>
      <c r="E66" s="171"/>
      <c r="F66" s="171"/>
      <c r="G66" s="173"/>
      <c r="H66" s="171"/>
      <c r="I66" s="171"/>
      <c r="J66" s="171"/>
      <c r="K66" s="171"/>
      <c r="L66" s="173"/>
      <c r="M66" s="171"/>
      <c r="N66" s="171"/>
      <c r="O66" s="171"/>
      <c r="P66" s="171"/>
      <c r="Q66" s="173"/>
      <c r="R66" s="171"/>
      <c r="S66" s="171"/>
      <c r="T66" s="171"/>
      <c r="U66" s="171"/>
      <c r="V66" s="173"/>
      <c r="W66" s="171"/>
      <c r="X66" s="171"/>
      <c r="Y66" s="171"/>
      <c r="Z66" s="171"/>
      <c r="AA66" s="173"/>
    </row>
    <row r="67" spans="1:27" ht="12.75" customHeight="1" x14ac:dyDescent="0.2">
      <c r="A67" s="82"/>
      <c r="B67" s="82"/>
      <c r="C67" s="171"/>
      <c r="D67" s="171"/>
      <c r="E67" s="171"/>
      <c r="F67" s="171"/>
      <c r="G67" s="173"/>
      <c r="H67" s="171"/>
      <c r="I67" s="171"/>
      <c r="J67" s="171"/>
      <c r="K67" s="171"/>
      <c r="L67" s="173"/>
      <c r="M67" s="171"/>
      <c r="N67" s="171"/>
      <c r="O67" s="171"/>
      <c r="P67" s="171"/>
      <c r="Q67" s="173"/>
      <c r="R67" s="171"/>
      <c r="S67" s="171"/>
      <c r="T67" s="171"/>
      <c r="U67" s="171"/>
      <c r="V67" s="173"/>
      <c r="W67" s="171"/>
      <c r="X67" s="171"/>
      <c r="Y67" s="171"/>
      <c r="Z67" s="171"/>
      <c r="AA67" s="173"/>
    </row>
    <row r="68" spans="1:27" ht="12.75" customHeight="1" x14ac:dyDescent="0.2">
      <c r="A68" s="82"/>
      <c r="B68" s="82"/>
      <c r="C68" s="171"/>
      <c r="D68" s="171"/>
      <c r="E68" s="171"/>
      <c r="F68" s="171"/>
      <c r="G68" s="173"/>
      <c r="H68" s="171"/>
      <c r="I68" s="171"/>
      <c r="J68" s="171"/>
      <c r="K68" s="171"/>
      <c r="L68" s="173"/>
      <c r="M68" s="171"/>
      <c r="N68" s="171"/>
      <c r="O68" s="171"/>
      <c r="P68" s="171"/>
      <c r="Q68" s="173"/>
      <c r="R68" s="171"/>
      <c r="S68" s="171"/>
      <c r="T68" s="171"/>
      <c r="U68" s="171"/>
      <c r="V68" s="173"/>
      <c r="W68" s="171"/>
      <c r="X68" s="171"/>
      <c r="Y68" s="171"/>
      <c r="Z68" s="171"/>
      <c r="AA68" s="173"/>
    </row>
    <row r="69" spans="1:27" ht="12.75" customHeight="1" x14ac:dyDescent="0.2">
      <c r="A69" s="82"/>
      <c r="B69" s="82"/>
      <c r="C69" s="171"/>
      <c r="D69" s="171"/>
      <c r="E69" s="171"/>
      <c r="F69" s="171"/>
      <c r="G69" s="173"/>
      <c r="H69" s="171"/>
      <c r="I69" s="171"/>
      <c r="J69" s="171"/>
      <c r="K69" s="171"/>
      <c r="L69" s="173"/>
      <c r="M69" s="171"/>
      <c r="N69" s="171"/>
      <c r="O69" s="171"/>
      <c r="P69" s="171"/>
      <c r="Q69" s="173"/>
      <c r="R69" s="171"/>
      <c r="S69" s="171"/>
      <c r="T69" s="171"/>
      <c r="U69" s="171"/>
      <c r="V69" s="173"/>
      <c r="W69" s="171"/>
      <c r="X69" s="171"/>
      <c r="Y69" s="171"/>
      <c r="Z69" s="171"/>
      <c r="AA69" s="173"/>
    </row>
    <row r="70" spans="1:27" ht="12.75" customHeight="1" x14ac:dyDescent="0.2">
      <c r="A70" s="82"/>
      <c r="B70" s="82"/>
      <c r="C70" s="171"/>
      <c r="D70" s="171"/>
      <c r="E70" s="171"/>
      <c r="F70" s="171"/>
      <c r="G70" s="173"/>
      <c r="H70" s="171"/>
      <c r="I70" s="171"/>
      <c r="J70" s="171"/>
      <c r="K70" s="171"/>
      <c r="L70" s="173"/>
      <c r="M70" s="171"/>
      <c r="N70" s="171"/>
      <c r="O70" s="171"/>
      <c r="P70" s="171"/>
      <c r="Q70" s="173"/>
      <c r="R70" s="171"/>
      <c r="S70" s="171"/>
      <c r="T70" s="171"/>
      <c r="U70" s="171"/>
      <c r="V70" s="173"/>
      <c r="W70" s="171"/>
      <c r="X70" s="171"/>
      <c r="Y70" s="171"/>
      <c r="Z70" s="171"/>
      <c r="AA70" s="173"/>
    </row>
    <row r="71" spans="1:27" ht="12.75" customHeight="1" x14ac:dyDescent="0.2">
      <c r="A71" s="82"/>
      <c r="B71" s="82"/>
      <c r="C71" s="171"/>
      <c r="D71" s="171"/>
      <c r="E71" s="171"/>
      <c r="F71" s="171"/>
      <c r="G71" s="173"/>
      <c r="H71" s="171"/>
      <c r="I71" s="171"/>
      <c r="J71" s="171"/>
      <c r="K71" s="171"/>
      <c r="L71" s="173"/>
      <c r="M71" s="171"/>
      <c r="N71" s="171"/>
      <c r="O71" s="171"/>
      <c r="P71" s="171"/>
      <c r="Q71" s="173"/>
      <c r="R71" s="171"/>
      <c r="S71" s="171"/>
      <c r="T71" s="171"/>
      <c r="U71" s="171"/>
      <c r="V71" s="173"/>
      <c r="W71" s="171"/>
      <c r="X71" s="171"/>
      <c r="Y71" s="171"/>
      <c r="Z71" s="171"/>
      <c r="AA71" s="173"/>
    </row>
    <row r="72" spans="1:27" ht="12.75" customHeight="1" x14ac:dyDescent="0.2">
      <c r="A72" s="82"/>
      <c r="B72" s="82"/>
      <c r="C72" s="171"/>
      <c r="D72" s="171"/>
      <c r="E72" s="171"/>
      <c r="F72" s="171"/>
      <c r="G72" s="173"/>
      <c r="H72" s="171"/>
      <c r="I72" s="171"/>
      <c r="J72" s="171"/>
      <c r="K72" s="171"/>
      <c r="L72" s="173"/>
      <c r="M72" s="171"/>
      <c r="N72" s="171"/>
      <c r="O72" s="171"/>
      <c r="P72" s="171"/>
      <c r="Q72" s="173"/>
      <c r="R72" s="171"/>
      <c r="S72" s="171"/>
      <c r="T72" s="171"/>
      <c r="U72" s="171"/>
      <c r="V72" s="173"/>
      <c r="W72" s="171"/>
      <c r="X72" s="171"/>
      <c r="Y72" s="171"/>
      <c r="Z72" s="171"/>
      <c r="AA72" s="173"/>
    </row>
    <row r="73" spans="1:27" ht="12.75" customHeight="1" x14ac:dyDescent="0.2">
      <c r="A73" s="82"/>
      <c r="B73" s="82"/>
      <c r="C73" s="171"/>
      <c r="D73" s="171"/>
      <c r="E73" s="171"/>
      <c r="F73" s="171"/>
      <c r="G73" s="173"/>
      <c r="H73" s="171"/>
      <c r="I73" s="171"/>
      <c r="J73" s="171"/>
      <c r="K73" s="171"/>
      <c r="L73" s="173"/>
      <c r="M73" s="171"/>
      <c r="N73" s="171"/>
      <c r="O73" s="171"/>
      <c r="P73" s="171"/>
      <c r="Q73" s="173"/>
      <c r="R73" s="171"/>
      <c r="S73" s="171"/>
      <c r="T73" s="171"/>
      <c r="U73" s="171"/>
      <c r="V73" s="173"/>
      <c r="W73" s="171"/>
      <c r="X73" s="171"/>
      <c r="Y73" s="171"/>
      <c r="Z73" s="171"/>
      <c r="AA73" s="173"/>
    </row>
    <row r="74" spans="1:27" ht="12.75" customHeight="1" x14ac:dyDescent="0.2">
      <c r="A74" s="82"/>
      <c r="B74" s="82"/>
      <c r="C74" s="171"/>
      <c r="D74" s="171"/>
      <c r="E74" s="171"/>
      <c r="F74" s="171"/>
      <c r="G74" s="173"/>
      <c r="H74" s="171"/>
      <c r="I74" s="171"/>
      <c r="J74" s="171"/>
      <c r="K74" s="171"/>
      <c r="L74" s="173"/>
      <c r="M74" s="171"/>
      <c r="N74" s="171"/>
      <c r="O74" s="171"/>
      <c r="P74" s="171"/>
      <c r="Q74" s="173"/>
      <c r="R74" s="171"/>
      <c r="S74" s="171"/>
      <c r="T74" s="171"/>
      <c r="U74" s="171"/>
      <c r="V74" s="173"/>
      <c r="W74" s="171"/>
      <c r="X74" s="171"/>
      <c r="Y74" s="171"/>
      <c r="Z74" s="171"/>
      <c r="AA74" s="173"/>
    </row>
    <row r="75" spans="1:27" ht="12.75" customHeight="1" x14ac:dyDescent="0.2">
      <c r="A75" s="82"/>
      <c r="B75" s="82"/>
      <c r="C75" s="171"/>
      <c r="D75" s="171"/>
      <c r="E75" s="171"/>
      <c r="F75" s="171"/>
      <c r="G75" s="173"/>
      <c r="H75" s="171"/>
      <c r="I75" s="171"/>
      <c r="J75" s="171"/>
      <c r="K75" s="171"/>
      <c r="L75" s="173"/>
      <c r="M75" s="171"/>
      <c r="N75" s="171"/>
      <c r="O75" s="171"/>
      <c r="P75" s="171"/>
      <c r="Q75" s="173"/>
      <c r="R75" s="171"/>
      <c r="S75" s="171"/>
      <c r="T75" s="171"/>
      <c r="U75" s="171"/>
      <c r="V75" s="173"/>
      <c r="W75" s="171"/>
      <c r="X75" s="171"/>
      <c r="Y75" s="171"/>
      <c r="Z75" s="171"/>
      <c r="AA75" s="173"/>
    </row>
    <row r="76" spans="1:27" ht="12.75" customHeight="1" x14ac:dyDescent="0.2">
      <c r="A76" s="82"/>
      <c r="B76" s="82"/>
      <c r="C76" s="171"/>
      <c r="D76" s="171"/>
      <c r="E76" s="171"/>
      <c r="F76" s="171"/>
      <c r="G76" s="173"/>
      <c r="H76" s="171"/>
      <c r="I76" s="171"/>
      <c r="J76" s="171"/>
      <c r="K76" s="171"/>
      <c r="L76" s="173"/>
      <c r="M76" s="171"/>
      <c r="N76" s="171"/>
      <c r="O76" s="171"/>
      <c r="P76" s="171"/>
      <c r="Q76" s="173"/>
      <c r="R76" s="171"/>
      <c r="S76" s="171"/>
      <c r="T76" s="171"/>
      <c r="U76" s="171"/>
      <c r="V76" s="173"/>
      <c r="W76" s="171"/>
      <c r="X76" s="171"/>
      <c r="Y76" s="171"/>
      <c r="Z76" s="171"/>
      <c r="AA76" s="173"/>
    </row>
    <row r="77" spans="1:27" ht="12.75" customHeight="1" x14ac:dyDescent="0.2">
      <c r="A77" s="82"/>
      <c r="B77" s="82"/>
      <c r="C77" s="171"/>
      <c r="D77" s="171"/>
      <c r="E77" s="171"/>
      <c r="F77" s="171"/>
      <c r="G77" s="173"/>
      <c r="H77" s="171"/>
      <c r="I77" s="171"/>
      <c r="J77" s="171"/>
      <c r="K77" s="171"/>
      <c r="L77" s="173"/>
      <c r="M77" s="171"/>
      <c r="N77" s="171"/>
      <c r="O77" s="171"/>
      <c r="P77" s="171"/>
      <c r="Q77" s="173"/>
      <c r="R77" s="171"/>
      <c r="S77" s="171"/>
      <c r="T77" s="171"/>
      <c r="U77" s="171"/>
      <c r="V77" s="173"/>
      <c r="W77" s="171"/>
      <c r="X77" s="171"/>
      <c r="Y77" s="171"/>
      <c r="Z77" s="171"/>
      <c r="AA77" s="173"/>
    </row>
    <row r="78" spans="1:27" ht="12.75" customHeight="1" x14ac:dyDescent="0.2">
      <c r="A78" s="82"/>
      <c r="B78" s="82"/>
      <c r="C78" s="171"/>
      <c r="D78" s="171"/>
      <c r="E78" s="171"/>
      <c r="F78" s="171"/>
      <c r="G78" s="173"/>
      <c r="H78" s="171"/>
      <c r="I78" s="171"/>
      <c r="J78" s="171"/>
      <c r="K78" s="171"/>
      <c r="L78" s="173"/>
      <c r="M78" s="171"/>
      <c r="N78" s="171"/>
      <c r="O78" s="171"/>
      <c r="P78" s="171"/>
      <c r="Q78" s="173"/>
      <c r="R78" s="171"/>
      <c r="S78" s="171"/>
      <c r="T78" s="171"/>
      <c r="U78" s="171"/>
      <c r="V78" s="173"/>
      <c r="W78" s="171"/>
      <c r="X78" s="171"/>
      <c r="Y78" s="171"/>
      <c r="Z78" s="171"/>
      <c r="AA78" s="173"/>
    </row>
    <row r="79" spans="1:27" ht="12.75" customHeight="1" x14ac:dyDescent="0.2">
      <c r="A79" s="82"/>
      <c r="B79" s="82"/>
      <c r="C79" s="171"/>
      <c r="D79" s="171"/>
      <c r="E79" s="171"/>
      <c r="F79" s="171"/>
      <c r="G79" s="173"/>
      <c r="H79" s="171"/>
      <c r="I79" s="171"/>
      <c r="J79" s="171"/>
      <c r="K79" s="171"/>
      <c r="L79" s="173"/>
      <c r="M79" s="171"/>
      <c r="N79" s="171"/>
      <c r="O79" s="171"/>
      <c r="P79" s="171"/>
      <c r="Q79" s="173"/>
      <c r="R79" s="171"/>
      <c r="S79" s="171"/>
      <c r="T79" s="171"/>
      <c r="U79" s="171"/>
      <c r="V79" s="173"/>
      <c r="W79" s="171"/>
      <c r="X79" s="171"/>
      <c r="Y79" s="171"/>
      <c r="Z79" s="171"/>
      <c r="AA79" s="173"/>
    </row>
    <row r="80" spans="1:27" ht="12.75" customHeight="1" x14ac:dyDescent="0.2">
      <c r="A80" s="82"/>
      <c r="B80" s="82"/>
      <c r="C80" s="171"/>
      <c r="D80" s="171"/>
      <c r="E80" s="171"/>
      <c r="F80" s="171"/>
      <c r="G80" s="173"/>
      <c r="H80" s="171"/>
      <c r="I80" s="171"/>
      <c r="J80" s="171"/>
      <c r="K80" s="171"/>
      <c r="L80" s="173"/>
      <c r="M80" s="171"/>
      <c r="N80" s="171"/>
      <c r="O80" s="171"/>
      <c r="P80" s="171"/>
      <c r="Q80" s="173"/>
      <c r="R80" s="171"/>
      <c r="S80" s="171"/>
      <c r="T80" s="171"/>
      <c r="U80" s="171"/>
      <c r="V80" s="173"/>
      <c r="W80" s="171"/>
      <c r="X80" s="171"/>
      <c r="Y80" s="171"/>
      <c r="Z80" s="171"/>
      <c r="AA80" s="173"/>
    </row>
    <row r="81" spans="1:27" ht="12.75" customHeight="1" x14ac:dyDescent="0.2">
      <c r="A81" s="82"/>
      <c r="B81" s="82"/>
      <c r="C81" s="171"/>
      <c r="D81" s="171"/>
      <c r="E81" s="171"/>
      <c r="F81" s="171"/>
      <c r="G81" s="173"/>
      <c r="H81" s="171"/>
      <c r="I81" s="171"/>
      <c r="J81" s="171"/>
      <c r="K81" s="171"/>
      <c r="L81" s="173"/>
      <c r="M81" s="171"/>
      <c r="N81" s="171"/>
      <c r="O81" s="171"/>
      <c r="P81" s="171"/>
      <c r="Q81" s="173"/>
      <c r="R81" s="171"/>
      <c r="S81" s="171"/>
      <c r="T81" s="171"/>
      <c r="U81" s="171"/>
      <c r="V81" s="173"/>
      <c r="W81" s="171"/>
      <c r="X81" s="171"/>
      <c r="Y81" s="171"/>
      <c r="Z81" s="171"/>
      <c r="AA81" s="173"/>
    </row>
    <row r="82" spans="1:27" ht="12.75" customHeight="1" x14ac:dyDescent="0.2">
      <c r="A82" s="82"/>
      <c r="B82" s="82"/>
      <c r="C82" s="171"/>
      <c r="D82" s="171"/>
      <c r="E82" s="171"/>
      <c r="F82" s="171"/>
      <c r="G82" s="173"/>
      <c r="H82" s="171"/>
      <c r="I82" s="171"/>
      <c r="J82" s="171"/>
      <c r="K82" s="171"/>
      <c r="L82" s="173"/>
      <c r="M82" s="171"/>
      <c r="N82" s="171"/>
      <c r="O82" s="171"/>
      <c r="P82" s="171"/>
      <c r="Q82" s="173"/>
      <c r="R82" s="171"/>
      <c r="S82" s="171"/>
      <c r="T82" s="171"/>
      <c r="U82" s="171"/>
      <c r="V82" s="173"/>
      <c r="W82" s="171"/>
      <c r="X82" s="171"/>
      <c r="Y82" s="171"/>
      <c r="Z82" s="171"/>
      <c r="AA82" s="173"/>
    </row>
    <row r="83" spans="1:27" ht="12.75" customHeight="1" x14ac:dyDescent="0.2">
      <c r="A83" s="82"/>
      <c r="B83" s="82"/>
      <c r="C83" s="171"/>
      <c r="D83" s="171"/>
      <c r="E83" s="171"/>
      <c r="F83" s="171"/>
      <c r="G83" s="173"/>
      <c r="H83" s="171"/>
      <c r="I83" s="171"/>
      <c r="J83" s="171"/>
      <c r="K83" s="171"/>
      <c r="L83" s="173"/>
      <c r="M83" s="171"/>
      <c r="N83" s="171"/>
      <c r="O83" s="171"/>
      <c r="P83" s="171"/>
      <c r="Q83" s="173"/>
      <c r="R83" s="171"/>
      <c r="S83" s="171"/>
      <c r="T83" s="171"/>
      <c r="U83" s="171"/>
      <c r="V83" s="173"/>
      <c r="W83" s="171"/>
      <c r="X83" s="171"/>
      <c r="Y83" s="171"/>
      <c r="Z83" s="171"/>
      <c r="AA83" s="173"/>
    </row>
    <row r="84" spans="1:27" ht="12.75" customHeight="1" x14ac:dyDescent="0.2">
      <c r="A84" s="82"/>
      <c r="B84" s="82"/>
      <c r="C84" s="171"/>
      <c r="D84" s="171"/>
      <c r="E84" s="171"/>
      <c r="F84" s="171"/>
      <c r="G84" s="173"/>
      <c r="H84" s="171"/>
      <c r="I84" s="171"/>
      <c r="J84" s="171"/>
      <c r="K84" s="171"/>
      <c r="L84" s="173"/>
      <c r="M84" s="171"/>
      <c r="N84" s="171"/>
      <c r="O84" s="171"/>
      <c r="P84" s="171"/>
      <c r="Q84" s="173"/>
      <c r="R84" s="171"/>
      <c r="S84" s="171"/>
      <c r="T84" s="171"/>
      <c r="U84" s="171"/>
      <c r="V84" s="173"/>
      <c r="W84" s="171"/>
      <c r="X84" s="171"/>
      <c r="Y84" s="171"/>
      <c r="Z84" s="171"/>
      <c r="AA84" s="173"/>
    </row>
    <row r="85" spans="1:27" ht="12.75" customHeight="1" x14ac:dyDescent="0.2">
      <c r="A85" s="82"/>
      <c r="B85" s="82"/>
      <c r="C85" s="171"/>
      <c r="D85" s="171"/>
      <c r="E85" s="171"/>
      <c r="F85" s="171"/>
      <c r="G85" s="173"/>
      <c r="H85" s="171"/>
      <c r="I85" s="171"/>
      <c r="J85" s="171"/>
      <c r="K85" s="171"/>
      <c r="L85" s="173"/>
      <c r="M85" s="171"/>
      <c r="N85" s="171"/>
      <c r="O85" s="171"/>
      <c r="P85" s="171"/>
      <c r="Q85" s="173"/>
      <c r="R85" s="171"/>
      <c r="S85" s="171"/>
      <c r="T85" s="171"/>
      <c r="U85" s="171"/>
      <c r="V85" s="173"/>
      <c r="W85" s="171"/>
      <c r="X85" s="171"/>
      <c r="Y85" s="171"/>
      <c r="Z85" s="171"/>
      <c r="AA85" s="173"/>
    </row>
    <row r="86" spans="1:27" ht="12.75" customHeight="1" x14ac:dyDescent="0.2">
      <c r="A86" s="82"/>
      <c r="B86" s="82"/>
      <c r="C86" s="171"/>
      <c r="D86" s="171"/>
      <c r="E86" s="171"/>
      <c r="F86" s="171"/>
      <c r="G86" s="173"/>
      <c r="H86" s="171"/>
      <c r="I86" s="171"/>
      <c r="J86" s="171"/>
      <c r="K86" s="171"/>
      <c r="L86" s="173"/>
      <c r="M86" s="171"/>
      <c r="N86" s="171"/>
      <c r="O86" s="171"/>
      <c r="P86" s="171"/>
      <c r="Q86" s="173"/>
      <c r="R86" s="171"/>
      <c r="S86" s="171"/>
      <c r="T86" s="171"/>
      <c r="U86" s="171"/>
      <c r="V86" s="173"/>
      <c r="W86" s="171"/>
      <c r="X86" s="171"/>
      <c r="Y86" s="171"/>
      <c r="Z86" s="171"/>
      <c r="AA86" s="173"/>
    </row>
    <row r="87" spans="1:27" ht="12.75" customHeight="1" x14ac:dyDescent="0.2">
      <c r="A87" s="82"/>
      <c r="B87" s="82"/>
      <c r="C87" s="171"/>
      <c r="D87" s="171"/>
      <c r="E87" s="171"/>
      <c r="F87" s="171"/>
      <c r="G87" s="173"/>
      <c r="H87" s="171"/>
      <c r="I87" s="171"/>
      <c r="J87" s="171"/>
      <c r="K87" s="171"/>
      <c r="L87" s="173"/>
      <c r="M87" s="171"/>
      <c r="N87" s="171"/>
      <c r="O87" s="171"/>
      <c r="P87" s="171"/>
      <c r="Q87" s="173"/>
      <c r="R87" s="171"/>
      <c r="S87" s="171"/>
      <c r="T87" s="171"/>
      <c r="U87" s="171"/>
      <c r="V87" s="173"/>
      <c r="W87" s="171"/>
      <c r="X87" s="171"/>
      <c r="Y87" s="171"/>
      <c r="Z87" s="171"/>
      <c r="AA87" s="173"/>
    </row>
    <row r="88" spans="1:27" ht="12.75" customHeight="1" x14ac:dyDescent="0.2">
      <c r="A88" s="82"/>
      <c r="B88" s="82"/>
      <c r="C88" s="171"/>
      <c r="D88" s="171"/>
      <c r="E88" s="171"/>
      <c r="F88" s="171"/>
      <c r="G88" s="173"/>
      <c r="H88" s="171"/>
      <c r="I88" s="171"/>
      <c r="J88" s="171"/>
      <c r="K88" s="171"/>
      <c r="L88" s="173"/>
      <c r="M88" s="171"/>
      <c r="N88" s="171"/>
      <c r="O88" s="171"/>
      <c r="P88" s="171"/>
      <c r="Q88" s="173"/>
      <c r="R88" s="171"/>
      <c r="S88" s="171"/>
      <c r="T88" s="171"/>
      <c r="U88" s="171"/>
      <c r="V88" s="173"/>
      <c r="W88" s="171"/>
      <c r="X88" s="171"/>
      <c r="Y88" s="171"/>
      <c r="Z88" s="171"/>
      <c r="AA88" s="173"/>
    </row>
    <row r="89" spans="1:27" ht="12.75" customHeight="1" x14ac:dyDescent="0.2">
      <c r="A89" s="82"/>
      <c r="B89" s="82"/>
      <c r="C89" s="171"/>
      <c r="D89" s="171"/>
      <c r="E89" s="171"/>
      <c r="F89" s="171"/>
      <c r="G89" s="173"/>
      <c r="H89" s="171"/>
      <c r="I89" s="171"/>
      <c r="J89" s="171"/>
      <c r="K89" s="171"/>
      <c r="L89" s="173"/>
      <c r="M89" s="171"/>
      <c r="N89" s="171"/>
      <c r="O89" s="171"/>
      <c r="P89" s="171"/>
      <c r="Q89" s="173"/>
      <c r="R89" s="171"/>
      <c r="S89" s="171"/>
      <c r="T89" s="171"/>
      <c r="U89" s="171"/>
      <c r="V89" s="173"/>
      <c r="W89" s="171"/>
      <c r="X89" s="171"/>
      <c r="Y89" s="171"/>
      <c r="Z89" s="171"/>
      <c r="AA89" s="173"/>
    </row>
    <row r="90" spans="1:27" ht="12.75" customHeight="1" x14ac:dyDescent="0.2">
      <c r="A90" s="82"/>
      <c r="B90" s="82"/>
      <c r="C90" s="171"/>
      <c r="D90" s="171"/>
      <c r="E90" s="171"/>
      <c r="F90" s="171"/>
      <c r="G90" s="173"/>
      <c r="H90" s="171"/>
      <c r="I90" s="171"/>
      <c r="J90" s="171"/>
      <c r="K90" s="171"/>
      <c r="L90" s="173"/>
      <c r="M90" s="171"/>
      <c r="N90" s="171"/>
      <c r="O90" s="171"/>
      <c r="P90" s="171"/>
      <c r="Q90" s="173"/>
      <c r="R90" s="171"/>
      <c r="S90" s="171"/>
      <c r="T90" s="171"/>
      <c r="U90" s="171"/>
      <c r="V90" s="173"/>
      <c r="W90" s="171"/>
      <c r="X90" s="171"/>
      <c r="Y90" s="171"/>
      <c r="Z90" s="171"/>
      <c r="AA90" s="173"/>
    </row>
    <row r="91" spans="1:27" ht="12.75" customHeight="1" x14ac:dyDescent="0.2">
      <c r="A91" s="82"/>
      <c r="B91" s="82"/>
      <c r="C91" s="171"/>
      <c r="D91" s="171"/>
      <c r="E91" s="171"/>
      <c r="F91" s="171"/>
      <c r="G91" s="173"/>
      <c r="H91" s="171"/>
      <c r="I91" s="171"/>
      <c r="J91" s="171"/>
      <c r="K91" s="171"/>
      <c r="L91" s="173"/>
      <c r="M91" s="171"/>
      <c r="N91" s="171"/>
      <c r="O91" s="171"/>
      <c r="P91" s="171"/>
      <c r="Q91" s="173"/>
      <c r="R91" s="171"/>
      <c r="S91" s="171"/>
      <c r="T91" s="171"/>
      <c r="U91" s="171"/>
      <c r="V91" s="173"/>
      <c r="W91" s="171"/>
      <c r="X91" s="171"/>
      <c r="Y91" s="171"/>
      <c r="Z91" s="171"/>
      <c r="AA91" s="173"/>
    </row>
    <row r="92" spans="1:27" ht="12.75" customHeight="1" x14ac:dyDescent="0.2">
      <c r="A92" s="82"/>
      <c r="B92" s="82"/>
      <c r="C92" s="171"/>
      <c r="D92" s="171"/>
      <c r="E92" s="171"/>
      <c r="F92" s="171"/>
      <c r="G92" s="173"/>
      <c r="H92" s="171"/>
      <c r="I92" s="171"/>
      <c r="J92" s="171"/>
      <c r="K92" s="171"/>
      <c r="L92" s="173"/>
      <c r="M92" s="171"/>
      <c r="N92" s="171"/>
      <c r="O92" s="171"/>
      <c r="P92" s="171"/>
      <c r="Q92" s="173"/>
      <c r="R92" s="171"/>
      <c r="S92" s="171"/>
      <c r="T92" s="171"/>
      <c r="U92" s="171"/>
      <c r="V92" s="173"/>
      <c r="W92" s="171"/>
      <c r="X92" s="171"/>
      <c r="Y92" s="171"/>
      <c r="Z92" s="171"/>
      <c r="AA92" s="173"/>
    </row>
    <row r="93" spans="1:27" ht="12.75" customHeight="1" x14ac:dyDescent="0.2">
      <c r="A93" s="82"/>
      <c r="B93" s="82"/>
      <c r="C93" s="171"/>
      <c r="D93" s="171"/>
      <c r="E93" s="171"/>
      <c r="F93" s="171"/>
      <c r="G93" s="173"/>
      <c r="H93" s="171"/>
      <c r="I93" s="171"/>
      <c r="J93" s="171"/>
      <c r="K93" s="171"/>
      <c r="L93" s="173"/>
      <c r="M93" s="171"/>
      <c r="N93" s="171"/>
      <c r="O93" s="171"/>
      <c r="P93" s="171"/>
      <c r="Q93" s="173"/>
      <c r="R93" s="171"/>
      <c r="S93" s="171"/>
      <c r="T93" s="171"/>
      <c r="U93" s="171"/>
      <c r="V93" s="173"/>
      <c r="W93" s="171"/>
      <c r="X93" s="171"/>
      <c r="Y93" s="171"/>
      <c r="Z93" s="171"/>
      <c r="AA93" s="173"/>
    </row>
    <row r="94" spans="1:27" ht="12.75" customHeight="1" x14ac:dyDescent="0.2">
      <c r="A94" s="82"/>
      <c r="B94" s="82"/>
      <c r="C94" s="171"/>
      <c r="D94" s="171"/>
      <c r="E94" s="171"/>
      <c r="F94" s="171"/>
      <c r="G94" s="173"/>
      <c r="H94" s="171"/>
      <c r="I94" s="171"/>
      <c r="J94" s="171"/>
      <c r="K94" s="171"/>
      <c r="L94" s="173"/>
      <c r="M94" s="171"/>
      <c r="N94" s="171"/>
      <c r="O94" s="171"/>
      <c r="P94" s="171"/>
      <c r="Q94" s="173"/>
      <c r="R94" s="171"/>
      <c r="S94" s="171"/>
      <c r="T94" s="171"/>
      <c r="U94" s="171"/>
      <c r="V94" s="173"/>
      <c r="W94" s="171"/>
      <c r="X94" s="171"/>
      <c r="Y94" s="171"/>
      <c r="Z94" s="171"/>
      <c r="AA94" s="173"/>
    </row>
    <row r="95" spans="1:27" ht="12.75" customHeight="1" x14ac:dyDescent="0.2">
      <c r="A95" s="82"/>
      <c r="B95" s="82"/>
      <c r="C95" s="171"/>
      <c r="D95" s="171"/>
      <c r="E95" s="171"/>
      <c r="F95" s="171"/>
      <c r="G95" s="173"/>
      <c r="H95" s="171"/>
      <c r="I95" s="171"/>
      <c r="J95" s="171"/>
      <c r="K95" s="171"/>
      <c r="L95" s="173"/>
      <c r="M95" s="171"/>
      <c r="N95" s="171"/>
      <c r="O95" s="171"/>
      <c r="P95" s="171"/>
      <c r="Q95" s="173"/>
      <c r="R95" s="171"/>
      <c r="S95" s="171"/>
      <c r="T95" s="171"/>
      <c r="U95" s="171"/>
      <c r="V95" s="173"/>
      <c r="W95" s="171"/>
      <c r="X95" s="171"/>
      <c r="Y95" s="171"/>
      <c r="Z95" s="171"/>
      <c r="AA95" s="173"/>
    </row>
    <row r="96" spans="1:27" ht="12.75" customHeight="1" x14ac:dyDescent="0.2">
      <c r="A96" s="82"/>
      <c r="B96" s="82"/>
      <c r="C96" s="171"/>
      <c r="D96" s="171"/>
      <c r="E96" s="171"/>
      <c r="F96" s="171"/>
      <c r="G96" s="173"/>
      <c r="H96" s="171"/>
      <c r="I96" s="171"/>
      <c r="J96" s="171"/>
      <c r="K96" s="171"/>
      <c r="L96" s="173"/>
      <c r="M96" s="171"/>
      <c r="N96" s="171"/>
      <c r="O96" s="171"/>
      <c r="P96" s="171"/>
      <c r="Q96" s="173"/>
      <c r="R96" s="171"/>
      <c r="S96" s="171"/>
      <c r="T96" s="171"/>
      <c r="U96" s="171"/>
      <c r="V96" s="173"/>
      <c r="W96" s="171"/>
      <c r="X96" s="171"/>
      <c r="Y96" s="171"/>
      <c r="Z96" s="171"/>
      <c r="AA96" s="173"/>
    </row>
    <row r="97" spans="1:27" ht="12.75" customHeight="1" x14ac:dyDescent="0.2">
      <c r="A97" s="82"/>
      <c r="B97" s="82"/>
      <c r="C97" s="171"/>
      <c r="D97" s="171"/>
      <c r="E97" s="171"/>
      <c r="F97" s="171"/>
      <c r="G97" s="173"/>
      <c r="H97" s="171"/>
      <c r="I97" s="171"/>
      <c r="J97" s="171"/>
      <c r="K97" s="171"/>
      <c r="L97" s="173"/>
      <c r="M97" s="171"/>
      <c r="N97" s="171"/>
      <c r="O97" s="171"/>
      <c r="P97" s="171"/>
      <c r="Q97" s="173"/>
      <c r="R97" s="171"/>
      <c r="S97" s="171"/>
      <c r="T97" s="171"/>
      <c r="U97" s="171"/>
      <c r="V97" s="173"/>
      <c r="W97" s="171"/>
      <c r="X97" s="171"/>
      <c r="Y97" s="171"/>
      <c r="Z97" s="171"/>
      <c r="AA97" s="173"/>
    </row>
    <row r="98" spans="1:27" ht="12.75" customHeight="1" x14ac:dyDescent="0.2">
      <c r="A98" s="82"/>
      <c r="B98" s="82"/>
      <c r="C98" s="171"/>
      <c r="D98" s="171"/>
      <c r="E98" s="171"/>
      <c r="F98" s="171"/>
      <c r="G98" s="173"/>
      <c r="H98" s="171"/>
      <c r="I98" s="171"/>
      <c r="J98" s="171"/>
      <c r="K98" s="171"/>
      <c r="L98" s="173"/>
      <c r="M98" s="171"/>
      <c r="N98" s="171"/>
      <c r="O98" s="171"/>
      <c r="P98" s="171"/>
      <c r="Q98" s="173"/>
      <c r="R98" s="171"/>
      <c r="S98" s="171"/>
      <c r="T98" s="171"/>
      <c r="U98" s="171"/>
      <c r="V98" s="173"/>
      <c r="W98" s="171"/>
      <c r="X98" s="171"/>
      <c r="Y98" s="171"/>
      <c r="Z98" s="171"/>
      <c r="AA98" s="173"/>
    </row>
  </sheetData>
  <mergeCells count="37">
    <mergeCell ref="AL3:AP3"/>
    <mergeCell ref="AL4:AM4"/>
    <mergeCell ref="AN4:AO4"/>
    <mergeCell ref="AP4:AP5"/>
    <mergeCell ref="AB3:AF3"/>
    <mergeCell ref="AB4:AC4"/>
    <mergeCell ref="AD4:AE4"/>
    <mergeCell ref="AF4:AF5"/>
    <mergeCell ref="AG3:AK3"/>
    <mergeCell ref="AG4:AH4"/>
    <mergeCell ref="AI4:AJ4"/>
    <mergeCell ref="AK4:AK5"/>
    <mergeCell ref="V4:V5"/>
    <mergeCell ref="L4:L5"/>
    <mergeCell ref="M3:Q3"/>
    <mergeCell ref="B4:B5"/>
    <mergeCell ref="C4:D4"/>
    <mergeCell ref="R3:V3"/>
    <mergeCell ref="H4:I4"/>
    <mergeCell ref="J4:K4"/>
    <mergeCell ref="T4:U4"/>
    <mergeCell ref="W4:X4"/>
    <mergeCell ref="N56:O56"/>
    <mergeCell ref="Q4:Q5"/>
    <mergeCell ref="A1:AA1"/>
    <mergeCell ref="A2:AA2"/>
    <mergeCell ref="W3:AA3"/>
    <mergeCell ref="C3:G3"/>
    <mergeCell ref="E4:F4"/>
    <mergeCell ref="G4:G5"/>
    <mergeCell ref="O4:P4"/>
    <mergeCell ref="R4:S4"/>
    <mergeCell ref="Y4:Z4"/>
    <mergeCell ref="AA4:AA5"/>
    <mergeCell ref="M4:N4"/>
    <mergeCell ref="H3:L3"/>
    <mergeCell ref="A4:A5"/>
  </mergeCells>
  <pageMargins left="1.25" right="0.25" top="0.25" bottom="0.25" header="0" footer="0"/>
  <pageSetup scale="6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98"/>
  <sheetViews>
    <sheetView zoomScaleNormal="100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5.85546875" style="83" customWidth="1"/>
    <col min="2" max="2" width="40.140625" style="83" bestFit="1" customWidth="1"/>
    <col min="3" max="3" width="15.140625" style="83" customWidth="1"/>
    <col min="4" max="4" width="10.85546875" style="83" customWidth="1"/>
    <col min="5" max="5" width="13.85546875" style="83" customWidth="1"/>
    <col min="6" max="6" width="15.140625" style="83" customWidth="1"/>
    <col min="7" max="16384" width="14.28515625" style="83"/>
  </cols>
  <sheetData>
    <row r="1" spans="1:6" ht="12.75" x14ac:dyDescent="0.2">
      <c r="A1" s="533" t="s">
        <v>1065</v>
      </c>
      <c r="B1" s="459"/>
      <c r="C1" s="459"/>
      <c r="D1" s="459"/>
      <c r="E1" s="459"/>
      <c r="F1" s="459"/>
    </row>
    <row r="2" spans="1:6" s="208" customFormat="1" x14ac:dyDescent="0.2">
      <c r="A2" s="205"/>
      <c r="B2" s="206" t="s">
        <v>60</v>
      </c>
      <c r="C2" s="207"/>
      <c r="D2" s="207"/>
      <c r="E2" s="207"/>
      <c r="F2" s="207" t="s">
        <v>168</v>
      </c>
    </row>
    <row r="3" spans="1:6" ht="45" customHeight="1" x14ac:dyDescent="0.2">
      <c r="A3" s="539" t="s">
        <v>67</v>
      </c>
      <c r="B3" s="539" t="s">
        <v>1</v>
      </c>
      <c r="C3" s="537" t="s">
        <v>1063</v>
      </c>
      <c r="D3" s="538"/>
      <c r="E3" s="537" t="s">
        <v>1064</v>
      </c>
      <c r="F3" s="538"/>
    </row>
    <row r="4" spans="1:6" ht="9.9499999999999993" customHeight="1" x14ac:dyDescent="0.2">
      <c r="A4" s="540"/>
      <c r="B4" s="540"/>
      <c r="C4" s="534" t="s">
        <v>82</v>
      </c>
      <c r="D4" s="536" t="s">
        <v>83</v>
      </c>
      <c r="E4" s="534" t="s">
        <v>82</v>
      </c>
      <c r="F4" s="536" t="s">
        <v>83</v>
      </c>
    </row>
    <row r="5" spans="1:6" ht="9.9499999999999993" customHeight="1" x14ac:dyDescent="0.2">
      <c r="A5" s="541"/>
      <c r="B5" s="541"/>
      <c r="C5" s="535"/>
      <c r="D5" s="535"/>
      <c r="E5" s="535"/>
      <c r="F5" s="535"/>
    </row>
    <row r="6" spans="1:6" ht="13.5" customHeight="1" x14ac:dyDescent="0.2">
      <c r="A6" s="201">
        <v>1</v>
      </c>
      <c r="B6" s="202" t="s">
        <v>6</v>
      </c>
      <c r="C6" s="202">
        <f>'ACP_Agri_9(i)'!J6</f>
        <v>62705</v>
      </c>
      <c r="D6" s="202">
        <f>'ACP_Agri_9(i)'!K6</f>
        <v>169501.47999999998</v>
      </c>
      <c r="E6" s="203">
        <f>OutstandingAgri_4!E6</f>
        <v>90822</v>
      </c>
      <c r="F6" s="203">
        <f>OutstandingAgri_4!F6</f>
        <v>229330.67000000007</v>
      </c>
    </row>
    <row r="7" spans="1:6" ht="13.5" customHeight="1" x14ac:dyDescent="0.2">
      <c r="A7" s="201">
        <v>2</v>
      </c>
      <c r="B7" s="202" t="s">
        <v>7</v>
      </c>
      <c r="C7" s="202">
        <f>'ACP_Agri_9(i)'!J7</f>
        <v>297461</v>
      </c>
      <c r="D7" s="202">
        <f>'ACP_Agri_9(i)'!K7</f>
        <v>560725.95999999985</v>
      </c>
      <c r="E7" s="203">
        <f>OutstandingAgri_4!E7</f>
        <v>379136</v>
      </c>
      <c r="F7" s="203">
        <f>OutstandingAgri_4!F7</f>
        <v>989693.52000000072</v>
      </c>
    </row>
    <row r="8" spans="1:6" ht="13.5" customHeight="1" x14ac:dyDescent="0.2">
      <c r="A8" s="201">
        <v>3</v>
      </c>
      <c r="B8" s="202" t="s">
        <v>8</v>
      </c>
      <c r="C8" s="202">
        <f>'ACP_Agri_9(i)'!J8</f>
        <v>15206</v>
      </c>
      <c r="D8" s="202">
        <f>'ACP_Agri_9(i)'!K8</f>
        <v>45693.699999999983</v>
      </c>
      <c r="E8" s="203">
        <f>OutstandingAgri_4!E8</f>
        <v>33543</v>
      </c>
      <c r="F8" s="203">
        <f>OutstandingAgri_4!F8</f>
        <v>78472.089999999982</v>
      </c>
    </row>
    <row r="9" spans="1:6" ht="13.5" customHeight="1" x14ac:dyDescent="0.2">
      <c r="A9" s="201">
        <v>4</v>
      </c>
      <c r="B9" s="202" t="s">
        <v>9</v>
      </c>
      <c r="C9" s="202">
        <f>'ACP_Agri_9(i)'!J9</f>
        <v>74048</v>
      </c>
      <c r="D9" s="202">
        <f>'ACP_Agri_9(i)'!K9</f>
        <v>223561.34</v>
      </c>
      <c r="E9" s="203">
        <f>OutstandingAgri_4!E9</f>
        <v>127282</v>
      </c>
      <c r="F9" s="203">
        <f>OutstandingAgri_4!F9</f>
        <v>334279.4499999999</v>
      </c>
    </row>
    <row r="10" spans="1:6" ht="13.5" customHeight="1" x14ac:dyDescent="0.2">
      <c r="A10" s="201">
        <v>5</v>
      </c>
      <c r="B10" s="202" t="s">
        <v>10</v>
      </c>
      <c r="C10" s="202">
        <f>'ACP_Agri_9(i)'!J10</f>
        <v>230330</v>
      </c>
      <c r="D10" s="202">
        <f>'ACP_Agri_9(i)'!K10</f>
        <v>280952.99</v>
      </c>
      <c r="E10" s="203">
        <f>OutstandingAgri_4!E10</f>
        <v>280236</v>
      </c>
      <c r="F10" s="203">
        <f>OutstandingAgri_4!F10</f>
        <v>629117.38</v>
      </c>
    </row>
    <row r="11" spans="1:6" ht="13.5" customHeight="1" x14ac:dyDescent="0.2">
      <c r="A11" s="201">
        <v>6</v>
      </c>
      <c r="B11" s="200" t="s">
        <v>11</v>
      </c>
      <c r="C11" s="202">
        <f>'ACP_Agri_9(i)'!J11</f>
        <v>62158</v>
      </c>
      <c r="D11" s="202">
        <f>'ACP_Agri_9(i)'!K11</f>
        <v>121968.04999999993</v>
      </c>
      <c r="E11" s="203">
        <f>OutstandingAgri_4!E11</f>
        <v>80132</v>
      </c>
      <c r="F11" s="203">
        <f>OutstandingAgri_4!F11</f>
        <v>170239.30000000002</v>
      </c>
    </row>
    <row r="12" spans="1:6" ht="13.5" customHeight="1" x14ac:dyDescent="0.2">
      <c r="A12" s="201">
        <v>7</v>
      </c>
      <c r="B12" s="116" t="s">
        <v>12</v>
      </c>
      <c r="C12" s="202">
        <f>'ACP_Agri_9(i)'!J12</f>
        <v>4181</v>
      </c>
      <c r="D12" s="202">
        <f>'ACP_Agri_9(i)'!K12</f>
        <v>11394.910000000002</v>
      </c>
      <c r="E12" s="203">
        <f>OutstandingAgri_4!E12</f>
        <v>4863</v>
      </c>
      <c r="F12" s="203">
        <f>OutstandingAgri_4!F12</f>
        <v>13690.510000000002</v>
      </c>
    </row>
    <row r="13" spans="1:6" ht="13.5" customHeight="1" x14ac:dyDescent="0.2">
      <c r="A13" s="201">
        <v>8</v>
      </c>
      <c r="B13" s="116" t="s">
        <v>967</v>
      </c>
      <c r="C13" s="202">
        <f>'ACP_Agri_9(i)'!J13</f>
        <v>2310</v>
      </c>
      <c r="D13" s="202">
        <f>'ACP_Agri_9(i)'!K13</f>
        <v>4740.91</v>
      </c>
      <c r="E13" s="203">
        <f>OutstandingAgri_4!E13</f>
        <v>5027</v>
      </c>
      <c r="F13" s="203">
        <f>OutstandingAgri_4!F13</f>
        <v>9850.0700000000033</v>
      </c>
    </row>
    <row r="14" spans="1:6" ht="13.5" customHeight="1" x14ac:dyDescent="0.2">
      <c r="A14" s="201">
        <v>9</v>
      </c>
      <c r="B14" s="116" t="s">
        <v>13</v>
      </c>
      <c r="C14" s="202">
        <f>'ACP_Agri_9(i)'!J14</f>
        <v>68010</v>
      </c>
      <c r="D14" s="202">
        <f>'ACP_Agri_9(i)'!K14</f>
        <v>256352.99000000002</v>
      </c>
      <c r="E14" s="203">
        <f>OutstandingAgri_4!E14</f>
        <v>180571</v>
      </c>
      <c r="F14" s="203">
        <f>OutstandingAgri_4!F14</f>
        <v>415798.28000000014</v>
      </c>
    </row>
    <row r="15" spans="1:6" ht="13.5" customHeight="1" x14ac:dyDescent="0.2">
      <c r="A15" s="201">
        <v>10</v>
      </c>
      <c r="B15" s="116" t="s">
        <v>14</v>
      </c>
      <c r="C15" s="202">
        <f>'ACP_Agri_9(i)'!J15</f>
        <v>314839</v>
      </c>
      <c r="D15" s="202">
        <f>'ACP_Agri_9(i)'!K15</f>
        <v>720003.71000000008</v>
      </c>
      <c r="E15" s="203">
        <f>OutstandingAgri_4!E15</f>
        <v>554824</v>
      </c>
      <c r="F15" s="203">
        <f>OutstandingAgri_4!F15</f>
        <v>1324091.75</v>
      </c>
    </row>
    <row r="16" spans="1:6" ht="13.5" customHeight="1" x14ac:dyDescent="0.2">
      <c r="A16" s="201">
        <v>11</v>
      </c>
      <c r="B16" s="116" t="s">
        <v>15</v>
      </c>
      <c r="C16" s="202">
        <f>'ACP_Agri_9(i)'!J16</f>
        <v>9489</v>
      </c>
      <c r="D16" s="202">
        <f>'ACP_Agri_9(i)'!K16</f>
        <v>22870.889999999996</v>
      </c>
      <c r="E16" s="203">
        <f>OutstandingAgri_4!E16</f>
        <v>8660</v>
      </c>
      <c r="F16" s="203">
        <f>OutstandingAgri_4!F16</f>
        <v>34159.380000000012</v>
      </c>
    </row>
    <row r="17" spans="1:6" ht="13.5" customHeight="1" x14ac:dyDescent="0.2">
      <c r="A17" s="201">
        <v>12</v>
      </c>
      <c r="B17" s="116" t="s">
        <v>16</v>
      </c>
      <c r="C17" s="202">
        <f>'ACP_Agri_9(i)'!J17</f>
        <v>152856</v>
      </c>
      <c r="D17" s="202">
        <f>'ACP_Agri_9(i)'!K17</f>
        <v>340617.7800000002</v>
      </c>
      <c r="E17" s="203">
        <f>OutstandingAgri_4!E17</f>
        <v>187419</v>
      </c>
      <c r="F17" s="203">
        <f>OutstandingAgri_4!F17</f>
        <v>538172.17000000016</v>
      </c>
    </row>
    <row r="18" spans="1:6" s="145" customFormat="1" ht="13.5" customHeight="1" x14ac:dyDescent="0.2">
      <c r="A18" s="146"/>
      <c r="B18" s="118" t="s">
        <v>17</v>
      </c>
      <c r="C18" s="295">
        <f>'ACP_Agri_9(i)'!J18</f>
        <v>1293593</v>
      </c>
      <c r="D18" s="295">
        <f>'ACP_Agri_9(i)'!K18</f>
        <v>2758384.71</v>
      </c>
      <c r="E18" s="294">
        <f>OutstandingAgri_4!E18</f>
        <v>1932515</v>
      </c>
      <c r="F18" s="294">
        <f>OutstandingAgri_4!F18</f>
        <v>4766894.57</v>
      </c>
    </row>
    <row r="19" spans="1:6" ht="13.5" customHeight="1" x14ac:dyDescent="0.2">
      <c r="A19" s="147">
        <v>13</v>
      </c>
      <c r="B19" s="116" t="s">
        <v>18</v>
      </c>
      <c r="C19" s="202">
        <f>'ACP_Agri_9(i)'!J19</f>
        <v>34499</v>
      </c>
      <c r="D19" s="202">
        <f>'ACP_Agri_9(i)'!K19</f>
        <v>72210.820000000007</v>
      </c>
      <c r="E19" s="203">
        <f>OutstandingAgri_4!E19</f>
        <v>36969</v>
      </c>
      <c r="F19" s="203">
        <f>OutstandingAgri_4!F19</f>
        <v>191209.18999999992</v>
      </c>
    </row>
    <row r="20" spans="1:6" ht="13.5" customHeight="1" x14ac:dyDescent="0.2">
      <c r="A20" s="147">
        <v>14</v>
      </c>
      <c r="B20" s="116" t="s">
        <v>19</v>
      </c>
      <c r="C20" s="202">
        <f>'ACP_Agri_9(i)'!J20</f>
        <v>307</v>
      </c>
      <c r="D20" s="202">
        <f>'ACP_Agri_9(i)'!K20</f>
        <v>4307.4999999999991</v>
      </c>
      <c r="E20" s="203">
        <f>OutstandingAgri_4!E20</f>
        <v>2020</v>
      </c>
      <c r="F20" s="203">
        <f>OutstandingAgri_4!F20</f>
        <v>23349.22</v>
      </c>
    </row>
    <row r="21" spans="1:6" ht="13.5" customHeight="1" x14ac:dyDescent="0.2">
      <c r="A21" s="147">
        <v>15</v>
      </c>
      <c r="B21" s="116" t="s">
        <v>20</v>
      </c>
      <c r="C21" s="202">
        <f>'ACP_Agri_9(i)'!J21</f>
        <v>2</v>
      </c>
      <c r="D21" s="202">
        <f>'ACP_Agri_9(i)'!K21</f>
        <v>2.92</v>
      </c>
      <c r="E21" s="203">
        <f>OutstandingAgri_4!E21</f>
        <v>1</v>
      </c>
      <c r="F21" s="203">
        <f>OutstandingAgri_4!F21</f>
        <v>1.1599999999999999</v>
      </c>
    </row>
    <row r="22" spans="1:6" ht="13.5" customHeight="1" x14ac:dyDescent="0.2">
      <c r="A22" s="147">
        <v>16</v>
      </c>
      <c r="B22" s="194" t="s">
        <v>21</v>
      </c>
      <c r="C22" s="202">
        <f>'ACP_Agri_9(i)'!J22</f>
        <v>84</v>
      </c>
      <c r="D22" s="202">
        <f>'ACP_Agri_9(i)'!K22</f>
        <v>68.14</v>
      </c>
      <c r="E22" s="203">
        <f>OutstandingAgri_4!E22</f>
        <v>1</v>
      </c>
      <c r="F22" s="203">
        <f>OutstandingAgri_4!F22</f>
        <v>8.3800000000000008</v>
      </c>
    </row>
    <row r="23" spans="1:6" ht="13.5" customHeight="1" x14ac:dyDescent="0.2">
      <c r="A23" s="147">
        <v>17</v>
      </c>
      <c r="B23" s="116" t="s">
        <v>22</v>
      </c>
      <c r="C23" s="202">
        <f>'ACP_Agri_9(i)'!J23</f>
        <v>10301</v>
      </c>
      <c r="D23" s="202">
        <f>'ACP_Agri_9(i)'!K23</f>
        <v>48266.38</v>
      </c>
      <c r="E23" s="203">
        <f>OutstandingAgri_4!E23</f>
        <v>17633</v>
      </c>
      <c r="F23" s="203">
        <f>OutstandingAgri_4!F23</f>
        <v>37952.83</v>
      </c>
    </row>
    <row r="24" spans="1:6" ht="13.5" customHeight="1" x14ac:dyDescent="0.2">
      <c r="A24" s="147">
        <v>18</v>
      </c>
      <c r="B24" s="116" t="s">
        <v>850</v>
      </c>
      <c r="C24" s="202">
        <f>'ACP_Agri_9(i)'!J24</f>
        <v>4</v>
      </c>
      <c r="D24" s="202">
        <f>'ACP_Agri_9(i)'!K24</f>
        <v>38.76</v>
      </c>
      <c r="E24" s="203">
        <f>OutstandingAgri_4!E24</f>
        <v>0</v>
      </c>
      <c r="F24" s="203">
        <f>OutstandingAgri_4!F24</f>
        <v>0</v>
      </c>
    </row>
    <row r="25" spans="1:6" ht="13.5" customHeight="1" x14ac:dyDescent="0.2">
      <c r="A25" s="147">
        <v>19</v>
      </c>
      <c r="B25" s="116" t="s">
        <v>24</v>
      </c>
      <c r="C25" s="202">
        <f>'ACP_Agri_9(i)'!J25</f>
        <v>6688</v>
      </c>
      <c r="D25" s="202">
        <f>'ACP_Agri_9(i)'!K25</f>
        <v>29157.999999999996</v>
      </c>
      <c r="E25" s="203">
        <f>OutstandingAgri_4!E25</f>
        <v>416</v>
      </c>
      <c r="F25" s="203">
        <f>OutstandingAgri_4!F25</f>
        <v>1808.6699999999998</v>
      </c>
    </row>
    <row r="26" spans="1:6" ht="13.5" customHeight="1" x14ac:dyDescent="0.2">
      <c r="A26" s="147">
        <v>20</v>
      </c>
      <c r="B26" s="116" t="s">
        <v>25</v>
      </c>
      <c r="C26" s="202">
        <f>'ACP_Agri_9(i)'!J26</f>
        <v>39785</v>
      </c>
      <c r="D26" s="202">
        <f>'ACP_Agri_9(i)'!K26</f>
        <v>189687.89000000004</v>
      </c>
      <c r="E26" s="203">
        <f>OutstandingAgri_4!E26</f>
        <v>77856</v>
      </c>
      <c r="F26" s="203">
        <f>OutstandingAgri_4!F26</f>
        <v>457730.76000000013</v>
      </c>
    </row>
    <row r="27" spans="1:6" ht="13.5" customHeight="1" x14ac:dyDescent="0.2">
      <c r="A27" s="147">
        <v>21</v>
      </c>
      <c r="B27" s="116" t="s">
        <v>26</v>
      </c>
      <c r="C27" s="202">
        <f>'ACP_Agri_9(i)'!J27</f>
        <v>42347</v>
      </c>
      <c r="D27" s="202">
        <f>'ACP_Agri_9(i)'!K27</f>
        <v>119556.5599999999</v>
      </c>
      <c r="E27" s="203">
        <f>OutstandingAgri_4!E27</f>
        <v>66582</v>
      </c>
      <c r="F27" s="203">
        <f>OutstandingAgri_4!F27</f>
        <v>493003.09000000008</v>
      </c>
    </row>
    <row r="28" spans="1:6" ht="13.5" customHeight="1" x14ac:dyDescent="0.2">
      <c r="A28" s="147">
        <v>22</v>
      </c>
      <c r="B28" s="116" t="s">
        <v>27</v>
      </c>
      <c r="C28" s="202">
        <f>'ACP_Agri_9(i)'!J28</f>
        <v>18038</v>
      </c>
      <c r="D28" s="202">
        <f>'ACP_Agri_9(i)'!K28</f>
        <v>42134.699999999983</v>
      </c>
      <c r="E28" s="203">
        <f>OutstandingAgri_4!E28</f>
        <v>24334</v>
      </c>
      <c r="F28" s="203">
        <f>OutstandingAgri_4!F28</f>
        <v>69121.56</v>
      </c>
    </row>
    <row r="29" spans="1:6" ht="13.5" customHeight="1" x14ac:dyDescent="0.2">
      <c r="A29" s="147">
        <v>23</v>
      </c>
      <c r="B29" s="116" t="s">
        <v>999</v>
      </c>
      <c r="C29" s="202">
        <f>'ACP_Agri_9(i)'!J29</f>
        <v>7190</v>
      </c>
      <c r="D29" s="202">
        <f>'ACP_Agri_9(i)'!K29</f>
        <v>76159.410000000018</v>
      </c>
      <c r="E29" s="203">
        <f>OutstandingAgri_4!E29</f>
        <v>8811</v>
      </c>
      <c r="F29" s="203">
        <f>OutstandingAgri_4!F29</f>
        <v>132130.75000000003</v>
      </c>
    </row>
    <row r="30" spans="1:6" ht="13.5" customHeight="1" x14ac:dyDescent="0.2">
      <c r="A30" s="147">
        <v>24</v>
      </c>
      <c r="B30" s="116" t="s">
        <v>29</v>
      </c>
      <c r="C30" s="202">
        <f>'ACP_Agri_9(i)'!J30</f>
        <v>52931</v>
      </c>
      <c r="D30" s="202">
        <f>'ACP_Agri_9(i)'!K30</f>
        <v>102116.02</v>
      </c>
      <c r="E30" s="203">
        <f>OutstandingAgri_4!E30</f>
        <v>26745</v>
      </c>
      <c r="F30" s="203">
        <f>OutstandingAgri_4!F30</f>
        <v>218523.09000000003</v>
      </c>
    </row>
    <row r="31" spans="1:6" ht="13.5" customHeight="1" x14ac:dyDescent="0.2">
      <c r="A31" s="147">
        <v>25</v>
      </c>
      <c r="B31" s="116" t="s">
        <v>30</v>
      </c>
      <c r="C31" s="202">
        <f>'ACP_Agri_9(i)'!J31</f>
        <v>0</v>
      </c>
      <c r="D31" s="202">
        <f>'ACP_Agri_9(i)'!K31</f>
        <v>0</v>
      </c>
      <c r="E31" s="203">
        <f>OutstandingAgri_4!E31</f>
        <v>1</v>
      </c>
      <c r="F31" s="203">
        <f>OutstandingAgri_4!F31</f>
        <v>0.5</v>
      </c>
    </row>
    <row r="32" spans="1:6" ht="13.5" customHeight="1" x14ac:dyDescent="0.2">
      <c r="A32" s="147">
        <v>26</v>
      </c>
      <c r="B32" s="116" t="s">
        <v>31</v>
      </c>
      <c r="C32" s="202">
        <f>'ACP_Agri_9(i)'!J32</f>
        <v>222</v>
      </c>
      <c r="D32" s="202">
        <f>'ACP_Agri_9(i)'!K32</f>
        <v>751</v>
      </c>
      <c r="E32" s="203">
        <f>OutstandingAgri_4!E32</f>
        <v>4</v>
      </c>
      <c r="F32" s="203">
        <f>OutstandingAgri_4!F32</f>
        <v>11.77</v>
      </c>
    </row>
    <row r="33" spans="1:6" ht="13.5" customHeight="1" x14ac:dyDescent="0.2">
      <c r="A33" s="147">
        <v>27</v>
      </c>
      <c r="B33" s="116" t="s">
        <v>32</v>
      </c>
      <c r="C33" s="202">
        <f>'ACP_Agri_9(i)'!J33</f>
        <v>1</v>
      </c>
      <c r="D33" s="202">
        <f>'ACP_Agri_9(i)'!K33</f>
        <v>0</v>
      </c>
      <c r="E33" s="203">
        <f>OutstandingAgri_4!E33</f>
        <v>2</v>
      </c>
      <c r="F33" s="203">
        <f>OutstandingAgri_4!F33</f>
        <v>67.739999999999995</v>
      </c>
    </row>
    <row r="34" spans="1:6" ht="13.5" customHeight="1" x14ac:dyDescent="0.2">
      <c r="A34" s="147">
        <v>28</v>
      </c>
      <c r="B34" s="116" t="s">
        <v>33</v>
      </c>
      <c r="C34" s="202">
        <f>'ACP_Agri_9(i)'!J34</f>
        <v>1</v>
      </c>
      <c r="D34" s="202">
        <f>'ACP_Agri_9(i)'!K34</f>
        <v>0.15</v>
      </c>
      <c r="E34" s="203">
        <f>OutstandingAgri_4!E34</f>
        <v>1092</v>
      </c>
      <c r="F34" s="203">
        <f>OutstandingAgri_4!F34</f>
        <v>246.42</v>
      </c>
    </row>
    <row r="35" spans="1:6" ht="13.5" customHeight="1" x14ac:dyDescent="0.2">
      <c r="A35" s="147">
        <v>29</v>
      </c>
      <c r="B35" s="116" t="s">
        <v>34</v>
      </c>
      <c r="C35" s="202">
        <f>'ACP_Agri_9(i)'!J35</f>
        <v>16186</v>
      </c>
      <c r="D35" s="202">
        <f>'ACP_Agri_9(i)'!K35</f>
        <v>21652.52</v>
      </c>
      <c r="E35" s="203">
        <f>OutstandingAgri_4!E35</f>
        <v>0</v>
      </c>
      <c r="F35" s="203">
        <f>OutstandingAgri_4!F35</f>
        <v>0</v>
      </c>
    </row>
    <row r="36" spans="1:6" ht="13.5" customHeight="1" x14ac:dyDescent="0.2">
      <c r="A36" s="147">
        <v>30</v>
      </c>
      <c r="B36" s="116" t="s">
        <v>35</v>
      </c>
      <c r="C36" s="202">
        <f>'ACP_Agri_9(i)'!J36</f>
        <v>4513</v>
      </c>
      <c r="D36" s="202">
        <f>'ACP_Agri_9(i)'!K36</f>
        <v>7653.9699999999993</v>
      </c>
      <c r="E36" s="203">
        <f>OutstandingAgri_4!E36</f>
        <v>4998</v>
      </c>
      <c r="F36" s="203">
        <f>OutstandingAgri_4!F36</f>
        <v>23581.61</v>
      </c>
    </row>
    <row r="37" spans="1:6" ht="13.5" customHeight="1" x14ac:dyDescent="0.2">
      <c r="A37" s="147">
        <v>31</v>
      </c>
      <c r="B37" s="116" t="s">
        <v>36</v>
      </c>
      <c r="C37" s="202">
        <f>'ACP_Agri_9(i)'!J37</f>
        <v>535</v>
      </c>
      <c r="D37" s="202">
        <f>'ACP_Agri_9(i)'!K37</f>
        <v>1445.62</v>
      </c>
      <c r="E37" s="203">
        <f>OutstandingAgri_4!E37</f>
        <v>0</v>
      </c>
      <c r="F37" s="203">
        <f>OutstandingAgri_4!F37</f>
        <v>0</v>
      </c>
    </row>
    <row r="38" spans="1:6" ht="13.5" customHeight="1" x14ac:dyDescent="0.2">
      <c r="A38" s="147">
        <v>32</v>
      </c>
      <c r="B38" s="116" t="s">
        <v>38</v>
      </c>
      <c r="C38" s="202">
        <f>'ACP_Agri_9(i)'!J38</f>
        <v>499</v>
      </c>
      <c r="D38" s="202">
        <f>'ACP_Agri_9(i)'!K38</f>
        <v>1464.27</v>
      </c>
      <c r="E38" s="203">
        <f>OutstandingAgri_4!E38</f>
        <v>87</v>
      </c>
      <c r="F38" s="203">
        <f>OutstandingAgri_4!F38</f>
        <v>149.57</v>
      </c>
    </row>
    <row r="39" spans="1:6" ht="13.5" customHeight="1" x14ac:dyDescent="0.2">
      <c r="A39" s="147">
        <v>33</v>
      </c>
      <c r="B39" s="116" t="s">
        <v>39</v>
      </c>
      <c r="C39" s="202">
        <f>'ACP_Agri_9(i)'!J39</f>
        <v>4895</v>
      </c>
      <c r="D39" s="202">
        <f>'ACP_Agri_9(i)'!K39</f>
        <v>24339.190000000006</v>
      </c>
      <c r="E39" s="203">
        <f>OutstandingAgri_4!E39</f>
        <v>5700</v>
      </c>
      <c r="F39" s="203">
        <f>OutstandingAgri_4!F39</f>
        <v>56851.32</v>
      </c>
    </row>
    <row r="40" spans="1:6" s="145" customFormat="1" ht="13.5" customHeight="1" x14ac:dyDescent="0.2">
      <c r="A40" s="146"/>
      <c r="B40" s="118" t="s">
        <v>103</v>
      </c>
      <c r="C40" s="295">
        <f>'ACP_Agri_9(i)'!J40</f>
        <v>239028</v>
      </c>
      <c r="D40" s="295">
        <f>'ACP_Agri_9(i)'!K40</f>
        <v>741013.82000000007</v>
      </c>
      <c r="E40" s="294">
        <f>OutstandingAgri_4!E40</f>
        <v>273252</v>
      </c>
      <c r="F40" s="294">
        <f>OutstandingAgri_4!F40</f>
        <v>1705747.6300000006</v>
      </c>
    </row>
    <row r="41" spans="1:6" s="145" customFormat="1" ht="13.5" customHeight="1" x14ac:dyDescent="0.2">
      <c r="A41" s="146"/>
      <c r="B41" s="118" t="s">
        <v>41</v>
      </c>
      <c r="C41" s="295">
        <f>'ACP_Agri_9(i)'!J41</f>
        <v>1532621</v>
      </c>
      <c r="D41" s="295">
        <f>'ACP_Agri_9(i)'!K41</f>
        <v>3499398.5300000003</v>
      </c>
      <c r="E41" s="294">
        <f>OutstandingAgri_4!E41</f>
        <v>2205767</v>
      </c>
      <c r="F41" s="294">
        <f>OutstandingAgri_4!F41</f>
        <v>6472642.2000000011</v>
      </c>
    </row>
    <row r="42" spans="1:6" ht="13.5" customHeight="1" x14ac:dyDescent="0.2">
      <c r="A42" s="147">
        <v>34</v>
      </c>
      <c r="B42" s="116" t="s">
        <v>43</v>
      </c>
      <c r="C42" s="202">
        <f>'ACP_Agri_9(i)'!J42</f>
        <v>443377</v>
      </c>
      <c r="D42" s="202">
        <f>'ACP_Agri_9(i)'!K42</f>
        <v>645700.00000000012</v>
      </c>
      <c r="E42" s="203">
        <f>OutstandingAgri_4!E42</f>
        <v>597513</v>
      </c>
      <c r="F42" s="203">
        <f>OutstandingAgri_4!F42</f>
        <v>948221.43999999971</v>
      </c>
    </row>
    <row r="43" spans="1:6" s="145" customFormat="1" ht="13.5" customHeight="1" x14ac:dyDescent="0.2">
      <c r="A43" s="146"/>
      <c r="B43" s="118" t="s">
        <v>44</v>
      </c>
      <c r="C43" s="295">
        <f>'ACP_Agri_9(i)'!J43</f>
        <v>443377</v>
      </c>
      <c r="D43" s="295">
        <f>'ACP_Agri_9(i)'!K43</f>
        <v>645700.00000000012</v>
      </c>
      <c r="E43" s="294">
        <f>OutstandingAgri_4!E43</f>
        <v>597513</v>
      </c>
      <c r="F43" s="294">
        <f>OutstandingAgri_4!F43</f>
        <v>948221.43999999971</v>
      </c>
    </row>
    <row r="44" spans="1:6" ht="13.5" customHeight="1" x14ac:dyDescent="0.2">
      <c r="A44" s="147">
        <v>35</v>
      </c>
      <c r="B44" s="116" t="s">
        <v>45</v>
      </c>
      <c r="C44" s="202">
        <f>'ACP_Agri_9(i)'!J44</f>
        <v>2187514</v>
      </c>
      <c r="D44" s="202">
        <f>'ACP_Agri_9(i)'!K44</f>
        <v>1804431.26</v>
      </c>
      <c r="E44" s="203">
        <f>OutstandingAgri_4!E44</f>
        <v>4100411</v>
      </c>
      <c r="F44" s="203">
        <f>OutstandingAgri_4!F44</f>
        <v>4552454.8899999997</v>
      </c>
    </row>
    <row r="45" spans="1:6" s="145" customFormat="1" ht="13.5" customHeight="1" x14ac:dyDescent="0.2">
      <c r="A45" s="146"/>
      <c r="B45" s="118" t="s">
        <v>46</v>
      </c>
      <c r="C45" s="295">
        <f>'ACP_Agri_9(i)'!J45</f>
        <v>2187514</v>
      </c>
      <c r="D45" s="295">
        <f>'ACP_Agri_9(i)'!K45</f>
        <v>1804431.26</v>
      </c>
      <c r="E45" s="294">
        <f>OutstandingAgri_4!E45</f>
        <v>4100411</v>
      </c>
      <c r="F45" s="294">
        <f>OutstandingAgri_4!F45</f>
        <v>4552454.8899999997</v>
      </c>
    </row>
    <row r="46" spans="1:6" ht="13.5" customHeight="1" x14ac:dyDescent="0.2">
      <c r="A46" s="147">
        <v>36</v>
      </c>
      <c r="B46" s="116" t="s">
        <v>47</v>
      </c>
      <c r="C46" s="202">
        <f>'ACP_Agri_9(i)'!J46</f>
        <v>0</v>
      </c>
      <c r="D46" s="202">
        <f>'ACP_Agri_9(i)'!K46</f>
        <v>0</v>
      </c>
      <c r="E46" s="203">
        <f>OutstandingAgri_4!E46</f>
        <v>2</v>
      </c>
      <c r="F46" s="203">
        <f>OutstandingAgri_4!F46</f>
        <v>4.28</v>
      </c>
    </row>
    <row r="47" spans="1:6" ht="13.5" customHeight="1" x14ac:dyDescent="0.2">
      <c r="A47" s="147">
        <v>37</v>
      </c>
      <c r="B47" s="116" t="s">
        <v>48</v>
      </c>
      <c r="C47" s="202">
        <f>'ACP_Agri_9(i)'!J47</f>
        <v>0</v>
      </c>
      <c r="D47" s="202">
        <f>'ACP_Agri_9(i)'!K47</f>
        <v>0</v>
      </c>
      <c r="E47" s="203">
        <f>OutstandingAgri_4!E47</f>
        <v>0</v>
      </c>
      <c r="F47" s="203">
        <f>OutstandingAgri_4!F47</f>
        <v>0</v>
      </c>
    </row>
    <row r="48" spans="1:6" ht="13.5" customHeight="1" x14ac:dyDescent="0.2">
      <c r="A48" s="147">
        <v>38</v>
      </c>
      <c r="B48" s="116" t="s">
        <v>49</v>
      </c>
      <c r="C48" s="202">
        <f>'ACP_Agri_9(i)'!J48</f>
        <v>15</v>
      </c>
      <c r="D48" s="202">
        <f>'ACP_Agri_9(i)'!K48</f>
        <v>77.48</v>
      </c>
      <c r="E48" s="203">
        <f>OutstandingAgri_4!E48</f>
        <v>270</v>
      </c>
      <c r="F48" s="203">
        <f>OutstandingAgri_4!F48</f>
        <v>1338.6599999999999</v>
      </c>
    </row>
    <row r="49" spans="1:6" ht="13.5" customHeight="1" x14ac:dyDescent="0.2">
      <c r="A49" s="147">
        <v>39</v>
      </c>
      <c r="B49" s="116" t="s">
        <v>51</v>
      </c>
      <c r="C49" s="202">
        <f>'ACP_Agri_9(i)'!J49</f>
        <v>0</v>
      </c>
      <c r="D49" s="202">
        <f>'ACP_Agri_9(i)'!K49</f>
        <v>0</v>
      </c>
      <c r="E49" s="203">
        <f>OutstandingAgri_4!E49</f>
        <v>0</v>
      </c>
      <c r="F49" s="203">
        <f>OutstandingAgri_4!F49</f>
        <v>0</v>
      </c>
    </row>
    <row r="50" spans="1:6" ht="13.5" customHeight="1" x14ac:dyDescent="0.2">
      <c r="A50" s="147">
        <v>40</v>
      </c>
      <c r="B50" s="120" t="s">
        <v>1007</v>
      </c>
      <c r="C50" s="202">
        <f>'ACP_Agri_9(i)'!J50</f>
        <v>0</v>
      </c>
      <c r="D50" s="202">
        <f>'ACP_Agri_9(i)'!K50</f>
        <v>0</v>
      </c>
      <c r="E50" s="203">
        <f>OutstandingAgri_4!E50</f>
        <v>590</v>
      </c>
      <c r="F50" s="203">
        <f>OutstandingAgri_4!F50</f>
        <v>2300.1999999999998</v>
      </c>
    </row>
    <row r="51" spans="1:6" ht="13.5" customHeight="1" x14ac:dyDescent="0.2">
      <c r="A51" s="147">
        <v>41</v>
      </c>
      <c r="B51" s="116" t="s">
        <v>52</v>
      </c>
      <c r="C51" s="202">
        <f>'ACP_Agri_9(i)'!J51</f>
        <v>0</v>
      </c>
      <c r="D51" s="202">
        <f>'ACP_Agri_9(i)'!K51</f>
        <v>0</v>
      </c>
      <c r="E51" s="203">
        <f>OutstandingAgri_4!E51</f>
        <v>0</v>
      </c>
      <c r="F51" s="203">
        <f>OutstandingAgri_4!F51</f>
        <v>0</v>
      </c>
    </row>
    <row r="52" spans="1:6" ht="13.5" customHeight="1" x14ac:dyDescent="0.2">
      <c r="A52" s="147">
        <v>42</v>
      </c>
      <c r="B52" s="116" t="s">
        <v>53</v>
      </c>
      <c r="C52" s="202">
        <f>'ACP_Agri_9(i)'!J52</f>
        <v>0</v>
      </c>
      <c r="D52" s="202">
        <f>'ACP_Agri_9(i)'!K52</f>
        <v>0</v>
      </c>
      <c r="E52" s="203">
        <f>OutstandingAgri_4!E52</f>
        <v>0</v>
      </c>
      <c r="F52" s="203">
        <f>OutstandingAgri_4!F52</f>
        <v>0</v>
      </c>
    </row>
    <row r="53" spans="1:6" ht="13.5" customHeight="1" x14ac:dyDescent="0.2">
      <c r="A53" s="147">
        <v>43</v>
      </c>
      <c r="B53" s="116" t="s">
        <v>54</v>
      </c>
      <c r="C53" s="202">
        <f>'ACP_Agri_9(i)'!J53</f>
        <v>0</v>
      </c>
      <c r="D53" s="202">
        <f>'ACP_Agri_9(i)'!K53</f>
        <v>0</v>
      </c>
      <c r="E53" s="203">
        <f>OutstandingAgri_4!E53</f>
        <v>0</v>
      </c>
      <c r="F53" s="203">
        <f>OutstandingAgri_4!F53</f>
        <v>0</v>
      </c>
    </row>
    <row r="54" spans="1:6" s="145" customFormat="1" ht="13.5" customHeight="1" x14ac:dyDescent="0.2">
      <c r="A54" s="146"/>
      <c r="B54" s="118" t="s">
        <v>55</v>
      </c>
      <c r="C54" s="202">
        <f>'ACP_Agri_9(i)'!J54</f>
        <v>15</v>
      </c>
      <c r="D54" s="202">
        <f>'ACP_Agri_9(i)'!K54</f>
        <v>77.48</v>
      </c>
      <c r="E54" s="203">
        <f>OutstandingAgri_4!E54</f>
        <v>862</v>
      </c>
      <c r="F54" s="203">
        <f>OutstandingAgri_4!F54</f>
        <v>3643.1399999999994</v>
      </c>
    </row>
    <row r="55" spans="1:6" s="145" customFormat="1" ht="13.5" customHeight="1" x14ac:dyDescent="0.2">
      <c r="A55" s="115"/>
      <c r="B55" s="303" t="s">
        <v>5</v>
      </c>
      <c r="C55" s="295">
        <f>'ACP_Agri_9(i)'!J55</f>
        <v>4163527</v>
      </c>
      <c r="D55" s="295">
        <f>'ACP_Agri_9(i)'!K55</f>
        <v>5949607.2700000005</v>
      </c>
      <c r="E55" s="294">
        <f>OutstandingAgri_4!E55</f>
        <v>6904553</v>
      </c>
      <c r="F55" s="294">
        <f>OutstandingAgri_4!F55</f>
        <v>11976961.67</v>
      </c>
    </row>
    <row r="56" spans="1:6" ht="15.75" customHeight="1" x14ac:dyDescent="0.2">
      <c r="A56" s="199"/>
      <c r="B56" s="195"/>
      <c r="C56" s="196"/>
      <c r="D56" s="197" t="s">
        <v>1103</v>
      </c>
      <c r="E56" s="196"/>
      <c r="F56" s="196"/>
    </row>
    <row r="57" spans="1:6" ht="15.75" customHeight="1" x14ac:dyDescent="0.2">
      <c r="A57" s="199"/>
      <c r="B57" s="195"/>
      <c r="C57" s="196"/>
      <c r="D57" s="196"/>
      <c r="E57" s="196"/>
      <c r="F57" s="196"/>
    </row>
    <row r="58" spans="1:6" ht="15.75" customHeight="1" x14ac:dyDescent="0.2">
      <c r="A58" s="199"/>
      <c r="B58" s="195"/>
      <c r="C58" s="196"/>
      <c r="D58" s="196"/>
      <c r="E58" s="196"/>
      <c r="F58" s="196"/>
    </row>
    <row r="59" spans="1:6" ht="15.75" customHeight="1" x14ac:dyDescent="0.2">
      <c r="A59" s="199"/>
      <c r="B59" s="195"/>
      <c r="C59" s="196"/>
      <c r="D59" s="196"/>
      <c r="E59" s="196"/>
      <c r="F59" s="196"/>
    </row>
    <row r="60" spans="1:6" ht="15.75" customHeight="1" x14ac:dyDescent="0.2">
      <c r="A60" s="199"/>
      <c r="B60" s="195"/>
      <c r="C60" s="196"/>
      <c r="D60" s="196"/>
      <c r="E60" s="196"/>
      <c r="F60" s="196"/>
    </row>
    <row r="61" spans="1:6" ht="15.75" customHeight="1" x14ac:dyDescent="0.2">
      <c r="A61" s="199"/>
      <c r="B61" s="195"/>
      <c r="C61" s="196"/>
      <c r="D61" s="196"/>
      <c r="E61" s="196"/>
      <c r="F61" s="196"/>
    </row>
    <row r="62" spans="1:6" ht="15.75" customHeight="1" x14ac:dyDescent="0.2">
      <c r="A62" s="199"/>
      <c r="B62" s="195"/>
      <c r="C62" s="196"/>
      <c r="D62" s="196"/>
      <c r="E62" s="196"/>
      <c r="F62" s="196"/>
    </row>
    <row r="63" spans="1:6" ht="15.75" customHeight="1" x14ac:dyDescent="0.2">
      <c r="A63" s="199"/>
      <c r="B63" s="195"/>
      <c r="C63" s="196"/>
      <c r="D63" s="196"/>
      <c r="E63" s="196"/>
      <c r="F63" s="196"/>
    </row>
    <row r="64" spans="1:6" ht="15.75" customHeight="1" x14ac:dyDescent="0.2">
      <c r="A64" s="199"/>
      <c r="B64" s="195"/>
      <c r="C64" s="196"/>
      <c r="D64" s="196"/>
      <c r="E64" s="196"/>
      <c r="F64" s="196"/>
    </row>
    <row r="65" spans="1:6" ht="15.75" customHeight="1" x14ac:dyDescent="0.2">
      <c r="A65" s="199"/>
      <c r="B65" s="195"/>
      <c r="C65" s="196"/>
      <c r="D65" s="196"/>
      <c r="E65" s="196"/>
      <c r="F65" s="196"/>
    </row>
    <row r="66" spans="1:6" ht="15.75" customHeight="1" x14ac:dyDescent="0.2">
      <c r="A66" s="199"/>
      <c r="B66" s="195"/>
      <c r="C66" s="196"/>
      <c r="D66" s="196"/>
      <c r="E66" s="196"/>
      <c r="F66" s="196"/>
    </row>
    <row r="67" spans="1:6" ht="15.75" customHeight="1" x14ac:dyDescent="0.2">
      <c r="A67" s="199"/>
      <c r="B67" s="195"/>
      <c r="C67" s="196"/>
      <c r="D67" s="196"/>
      <c r="E67" s="196"/>
      <c r="F67" s="196"/>
    </row>
    <row r="68" spans="1:6" ht="15.75" customHeight="1" x14ac:dyDescent="0.2">
      <c r="A68" s="199"/>
      <c r="B68" s="195"/>
      <c r="C68" s="196"/>
      <c r="D68" s="196"/>
      <c r="E68" s="196"/>
      <c r="F68" s="196"/>
    </row>
    <row r="69" spans="1:6" ht="15.75" customHeight="1" x14ac:dyDescent="0.2">
      <c r="A69" s="199"/>
      <c r="B69" s="195"/>
      <c r="C69" s="196"/>
      <c r="D69" s="196"/>
      <c r="E69" s="196"/>
      <c r="F69" s="196"/>
    </row>
    <row r="70" spans="1:6" ht="15.75" customHeight="1" x14ac:dyDescent="0.2">
      <c r="A70" s="199"/>
      <c r="B70" s="195"/>
      <c r="C70" s="196"/>
      <c r="D70" s="196"/>
      <c r="E70" s="196"/>
      <c r="F70" s="196"/>
    </row>
    <row r="71" spans="1:6" ht="15.75" customHeight="1" x14ac:dyDescent="0.2">
      <c r="A71" s="199"/>
      <c r="B71" s="195"/>
      <c r="C71" s="196"/>
      <c r="D71" s="196"/>
      <c r="E71" s="196"/>
      <c r="F71" s="196"/>
    </row>
    <row r="72" spans="1:6" ht="15.75" customHeight="1" x14ac:dyDescent="0.2">
      <c r="A72" s="199"/>
      <c r="B72" s="195"/>
      <c r="C72" s="196"/>
      <c r="D72" s="196"/>
      <c r="E72" s="196"/>
      <c r="F72" s="196"/>
    </row>
    <row r="73" spans="1:6" ht="15.75" customHeight="1" x14ac:dyDescent="0.2">
      <c r="A73" s="199"/>
      <c r="B73" s="195"/>
      <c r="C73" s="196"/>
      <c r="D73" s="196"/>
      <c r="E73" s="196"/>
      <c r="F73" s="196"/>
    </row>
    <row r="74" spans="1:6" ht="15.75" customHeight="1" x14ac:dyDescent="0.2">
      <c r="A74" s="199"/>
      <c r="B74" s="195"/>
      <c r="C74" s="196"/>
      <c r="D74" s="196"/>
      <c r="E74" s="196"/>
      <c r="F74" s="196"/>
    </row>
    <row r="75" spans="1:6" ht="15.75" customHeight="1" x14ac:dyDescent="0.2">
      <c r="A75" s="199"/>
      <c r="B75" s="195"/>
      <c r="C75" s="196"/>
      <c r="D75" s="196"/>
      <c r="E75" s="196"/>
      <c r="F75" s="196"/>
    </row>
    <row r="76" spans="1:6" ht="15.75" customHeight="1" x14ac:dyDescent="0.2">
      <c r="A76" s="199"/>
      <c r="B76" s="195"/>
      <c r="C76" s="196"/>
      <c r="D76" s="196"/>
      <c r="E76" s="196"/>
      <c r="F76" s="196"/>
    </row>
    <row r="77" spans="1:6" ht="15.75" customHeight="1" x14ac:dyDescent="0.2">
      <c r="A77" s="199"/>
      <c r="B77" s="195"/>
      <c r="C77" s="196"/>
      <c r="D77" s="196"/>
      <c r="E77" s="196"/>
      <c r="F77" s="196"/>
    </row>
    <row r="78" spans="1:6" ht="15.75" customHeight="1" x14ac:dyDescent="0.2">
      <c r="A78" s="199"/>
      <c r="B78" s="195"/>
      <c r="C78" s="196"/>
      <c r="D78" s="196"/>
      <c r="E78" s="196"/>
      <c r="F78" s="196"/>
    </row>
    <row r="79" spans="1:6" ht="15.75" customHeight="1" x14ac:dyDescent="0.2">
      <c r="A79" s="199"/>
      <c r="B79" s="195"/>
      <c r="C79" s="196"/>
      <c r="D79" s="196"/>
      <c r="E79" s="196"/>
      <c r="F79" s="196"/>
    </row>
    <row r="80" spans="1:6" ht="15.75" customHeight="1" x14ac:dyDescent="0.2">
      <c r="A80" s="199"/>
      <c r="B80" s="195"/>
      <c r="C80" s="196"/>
      <c r="D80" s="196"/>
      <c r="E80" s="196"/>
      <c r="F80" s="196"/>
    </row>
    <row r="81" spans="1:6" ht="15.75" customHeight="1" x14ac:dyDescent="0.2">
      <c r="A81" s="199"/>
      <c r="B81" s="195"/>
      <c r="C81" s="196"/>
      <c r="D81" s="196"/>
      <c r="E81" s="196"/>
      <c r="F81" s="196"/>
    </row>
    <row r="82" spans="1:6" ht="15.75" customHeight="1" x14ac:dyDescent="0.2">
      <c r="A82" s="199"/>
      <c r="B82" s="195"/>
      <c r="C82" s="196"/>
      <c r="D82" s="196"/>
      <c r="E82" s="196"/>
      <c r="F82" s="196"/>
    </row>
    <row r="83" spans="1:6" ht="15.75" customHeight="1" x14ac:dyDescent="0.2">
      <c r="A83" s="199"/>
      <c r="B83" s="195"/>
      <c r="C83" s="196"/>
      <c r="D83" s="196"/>
      <c r="E83" s="196"/>
      <c r="F83" s="196"/>
    </row>
    <row r="84" spans="1:6" ht="15.75" customHeight="1" x14ac:dyDescent="0.2">
      <c r="A84" s="199"/>
      <c r="B84" s="195"/>
      <c r="C84" s="196"/>
      <c r="D84" s="196"/>
      <c r="E84" s="196"/>
      <c r="F84" s="196"/>
    </row>
    <row r="85" spans="1:6" ht="15.75" customHeight="1" x14ac:dyDescent="0.2">
      <c r="A85" s="199"/>
      <c r="B85" s="195"/>
      <c r="C85" s="196"/>
      <c r="D85" s="196"/>
      <c r="E85" s="196"/>
      <c r="F85" s="196"/>
    </row>
    <row r="86" spans="1:6" ht="15.75" customHeight="1" x14ac:dyDescent="0.2">
      <c r="A86" s="199"/>
      <c r="B86" s="195"/>
      <c r="C86" s="196"/>
      <c r="D86" s="196"/>
      <c r="E86" s="196"/>
      <c r="F86" s="196"/>
    </row>
    <row r="87" spans="1:6" ht="15.75" customHeight="1" x14ac:dyDescent="0.2">
      <c r="A87" s="199"/>
      <c r="B87" s="195"/>
      <c r="C87" s="196"/>
      <c r="D87" s="196"/>
      <c r="E87" s="196"/>
      <c r="F87" s="196"/>
    </row>
    <row r="88" spans="1:6" ht="15.75" customHeight="1" x14ac:dyDescent="0.2">
      <c r="A88" s="199"/>
      <c r="B88" s="195"/>
      <c r="C88" s="196"/>
      <c r="D88" s="196"/>
      <c r="E88" s="196"/>
      <c r="F88" s="196"/>
    </row>
    <row r="89" spans="1:6" ht="15.75" customHeight="1" x14ac:dyDescent="0.2">
      <c r="A89" s="199"/>
      <c r="B89" s="195"/>
      <c r="C89" s="196"/>
      <c r="D89" s="196"/>
      <c r="E89" s="196"/>
      <c r="F89" s="196"/>
    </row>
    <row r="90" spans="1:6" ht="15.75" customHeight="1" x14ac:dyDescent="0.2">
      <c r="A90" s="199"/>
      <c r="B90" s="195"/>
      <c r="C90" s="196"/>
      <c r="D90" s="196"/>
      <c r="E90" s="196"/>
      <c r="F90" s="196"/>
    </row>
    <row r="91" spans="1:6" ht="15.75" customHeight="1" x14ac:dyDescent="0.2">
      <c r="A91" s="199"/>
      <c r="B91" s="195"/>
      <c r="C91" s="196"/>
      <c r="D91" s="196"/>
      <c r="E91" s="196"/>
      <c r="F91" s="196"/>
    </row>
    <row r="92" spans="1:6" ht="15.75" customHeight="1" x14ac:dyDescent="0.2">
      <c r="A92" s="199"/>
      <c r="B92" s="195"/>
      <c r="C92" s="196"/>
      <c r="D92" s="196"/>
      <c r="E92" s="196"/>
      <c r="F92" s="196"/>
    </row>
    <row r="93" spans="1:6" ht="15.75" customHeight="1" x14ac:dyDescent="0.2">
      <c r="A93" s="199"/>
      <c r="B93" s="195"/>
      <c r="C93" s="196"/>
      <c r="D93" s="196"/>
      <c r="E93" s="196"/>
      <c r="F93" s="196"/>
    </row>
    <row r="94" spans="1:6" ht="15.75" customHeight="1" x14ac:dyDescent="0.2">
      <c r="A94" s="199"/>
      <c r="B94" s="195"/>
      <c r="C94" s="196"/>
      <c r="D94" s="196"/>
      <c r="E94" s="196"/>
      <c r="F94" s="196"/>
    </row>
    <row r="95" spans="1:6" ht="15.75" customHeight="1" x14ac:dyDescent="0.2">
      <c r="A95" s="199"/>
      <c r="B95" s="195"/>
      <c r="C95" s="196"/>
      <c r="D95" s="196"/>
      <c r="E95" s="196"/>
      <c r="F95" s="196"/>
    </row>
    <row r="96" spans="1:6" ht="15.75" customHeight="1" x14ac:dyDescent="0.2">
      <c r="A96" s="199"/>
      <c r="B96" s="195"/>
      <c r="C96" s="196"/>
      <c r="D96" s="196"/>
      <c r="E96" s="196"/>
      <c r="F96" s="196"/>
    </row>
    <row r="97" spans="1:6" ht="15.75" customHeight="1" x14ac:dyDescent="0.2">
      <c r="A97" s="199"/>
      <c r="B97" s="195"/>
      <c r="C97" s="196"/>
      <c r="D97" s="196"/>
      <c r="E97" s="196"/>
      <c r="F97" s="196"/>
    </row>
    <row r="98" spans="1:6" ht="15.75" customHeight="1" x14ac:dyDescent="0.2">
      <c r="A98" s="199"/>
      <c r="B98" s="195"/>
      <c r="C98" s="196"/>
      <c r="D98" s="196"/>
      <c r="E98" s="196"/>
      <c r="F98" s="196"/>
    </row>
  </sheetData>
  <mergeCells count="9">
    <mergeCell ref="A1:F1"/>
    <mergeCell ref="C4:C5"/>
    <mergeCell ref="D4:D5"/>
    <mergeCell ref="E4:E5"/>
    <mergeCell ref="F4:F5"/>
    <mergeCell ref="C3:D3"/>
    <mergeCell ref="E3:F3"/>
    <mergeCell ref="B3:B5"/>
    <mergeCell ref="A3:A5"/>
  </mergeCells>
  <pageMargins left="1.4566929133858268" right="0.70866141732283472" top="0.39370078740157483" bottom="0.31496062992125984" header="0" footer="0"/>
  <pageSetup scale="8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8"/>
  <sheetViews>
    <sheetView zoomScaleNormal="100" workbookViewId="0">
      <pane xSplit="2" ySplit="5" topLeftCell="E48" activePane="bottomRight" state="frozen"/>
      <selection pane="topRight" activeCell="C1" sqref="C1"/>
      <selection pane="bottomLeft" activeCell="A6" sqref="A6"/>
      <selection pane="bottomRight" activeCell="F56" sqref="F56"/>
    </sheetView>
  </sheetViews>
  <sheetFormatPr defaultColWidth="14.28515625" defaultRowHeight="15" customHeight="1" x14ac:dyDescent="0.2"/>
  <cols>
    <col min="1" max="1" width="6.140625" style="106" customWidth="1"/>
    <col min="2" max="2" width="24.42578125" style="106" customWidth="1"/>
    <col min="3" max="4" width="9" style="106" hidden="1" customWidth="1"/>
    <col min="5" max="5" width="11.140625" style="106" customWidth="1"/>
    <col min="6" max="6" width="10.140625" style="106" customWidth="1"/>
    <col min="7" max="7" width="6.7109375" style="106" customWidth="1"/>
    <col min="8" max="8" width="8.42578125" style="106" customWidth="1"/>
    <col min="9" max="9" width="5.85546875" style="106" customWidth="1"/>
    <col min="10" max="10" width="7.85546875" style="106" customWidth="1"/>
    <col min="11" max="11" width="8.42578125" style="106" customWidth="1"/>
    <col min="12" max="12" width="9.85546875" style="106" customWidth="1"/>
    <col min="13" max="14" width="9" style="106" customWidth="1"/>
    <col min="15" max="16384" width="14.28515625" style="106"/>
  </cols>
  <sheetData>
    <row r="1" spans="1:14" ht="19.5" customHeight="1" x14ac:dyDescent="0.2">
      <c r="A1" s="542" t="s">
        <v>1066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ht="15" customHeight="1" x14ac:dyDescent="0.2">
      <c r="A2" s="193"/>
      <c r="B2" s="543" t="s">
        <v>73</v>
      </c>
      <c r="C2" s="443"/>
      <c r="D2" s="209"/>
      <c r="E2" s="186"/>
      <c r="F2" s="186"/>
      <c r="G2" s="186"/>
      <c r="H2" s="186"/>
      <c r="I2" s="186"/>
      <c r="J2" s="186"/>
      <c r="K2" s="544" t="s">
        <v>169</v>
      </c>
      <c r="L2" s="443"/>
      <c r="M2" s="186"/>
      <c r="N2" s="186"/>
    </row>
    <row r="3" spans="1:14" ht="84.75" customHeight="1" x14ac:dyDescent="0.2">
      <c r="A3" s="119" t="s">
        <v>170</v>
      </c>
      <c r="B3" s="119" t="s">
        <v>171</v>
      </c>
      <c r="C3" s="447" t="s">
        <v>172</v>
      </c>
      <c r="D3" s="449"/>
      <c r="E3" s="447" t="s">
        <v>173</v>
      </c>
      <c r="F3" s="449"/>
      <c r="G3" s="447" t="s">
        <v>965</v>
      </c>
      <c r="H3" s="449"/>
      <c r="I3" s="447" t="s">
        <v>174</v>
      </c>
      <c r="J3" s="449"/>
      <c r="K3" s="447" t="s">
        <v>175</v>
      </c>
      <c r="L3" s="449"/>
      <c r="M3" s="447" t="s">
        <v>966</v>
      </c>
      <c r="N3" s="449"/>
    </row>
    <row r="4" spans="1:14" ht="12.75" customHeight="1" x14ac:dyDescent="0.2">
      <c r="A4" s="222">
        <v>1</v>
      </c>
      <c r="B4" s="119">
        <v>2</v>
      </c>
      <c r="C4" s="447">
        <v>3</v>
      </c>
      <c r="D4" s="449"/>
      <c r="E4" s="447">
        <v>3</v>
      </c>
      <c r="F4" s="449"/>
      <c r="G4" s="447">
        <v>4</v>
      </c>
      <c r="H4" s="449"/>
      <c r="I4" s="447">
        <v>5</v>
      </c>
      <c r="J4" s="449"/>
      <c r="K4" s="447">
        <v>6</v>
      </c>
      <c r="L4" s="449"/>
      <c r="M4" s="447">
        <v>7</v>
      </c>
      <c r="N4" s="449"/>
    </row>
    <row r="5" spans="1:14" s="139" customFormat="1" ht="19.5" customHeight="1" x14ac:dyDescent="0.2">
      <c r="A5" s="119"/>
      <c r="B5" s="119" t="s">
        <v>176</v>
      </c>
      <c r="C5" s="119" t="s">
        <v>82</v>
      </c>
      <c r="D5" s="119" t="s">
        <v>83</v>
      </c>
      <c r="E5" s="119" t="s">
        <v>82</v>
      </c>
      <c r="F5" s="119" t="s">
        <v>123</v>
      </c>
      <c r="G5" s="119" t="s">
        <v>82</v>
      </c>
      <c r="H5" s="119" t="s">
        <v>123</v>
      </c>
      <c r="I5" s="119" t="s">
        <v>82</v>
      </c>
      <c r="J5" s="119" t="s">
        <v>123</v>
      </c>
      <c r="K5" s="119" t="s">
        <v>82</v>
      </c>
      <c r="L5" s="119" t="s">
        <v>123</v>
      </c>
      <c r="M5" s="119" t="s">
        <v>91</v>
      </c>
      <c r="N5" s="119" t="s">
        <v>123</v>
      </c>
    </row>
    <row r="6" spans="1:14" ht="12.75" customHeight="1" x14ac:dyDescent="0.2">
      <c r="A6" s="149">
        <v>1</v>
      </c>
      <c r="B6" s="120" t="s">
        <v>6</v>
      </c>
      <c r="C6" s="210"/>
      <c r="D6" s="211"/>
      <c r="E6" s="212">
        <v>583</v>
      </c>
      <c r="F6" s="212">
        <v>9036.5699999999961</v>
      </c>
      <c r="G6" s="212">
        <v>240</v>
      </c>
      <c r="H6" s="212">
        <v>3284.2099999999991</v>
      </c>
      <c r="I6" s="212">
        <v>0</v>
      </c>
      <c r="J6" s="212">
        <v>0</v>
      </c>
      <c r="K6" s="213">
        <f>'Pri Sec_outstanding_6'!E6</f>
        <v>4523</v>
      </c>
      <c r="L6" s="213">
        <f>'Pri Sec_outstanding_6'!F6</f>
        <v>21586.690000000002</v>
      </c>
      <c r="M6" s="213">
        <v>2011</v>
      </c>
      <c r="N6" s="213">
        <v>14699.949999999999</v>
      </c>
    </row>
    <row r="7" spans="1:14" ht="12.75" customHeight="1" x14ac:dyDescent="0.2">
      <c r="A7" s="149">
        <v>2</v>
      </c>
      <c r="B7" s="120" t="s">
        <v>7</v>
      </c>
      <c r="C7" s="210"/>
      <c r="D7" s="211"/>
      <c r="E7" s="212">
        <v>967</v>
      </c>
      <c r="F7" s="212">
        <v>6949.9699999999984</v>
      </c>
      <c r="G7" s="212">
        <v>478</v>
      </c>
      <c r="H7" s="212">
        <v>3025.25</v>
      </c>
      <c r="I7" s="212">
        <v>0</v>
      </c>
      <c r="J7" s="212">
        <v>0</v>
      </c>
      <c r="K7" s="213">
        <f>'Pri Sec_outstanding_6'!E7</f>
        <v>6753</v>
      </c>
      <c r="L7" s="213">
        <f>'Pri Sec_outstanding_6'!F7</f>
        <v>19460.469999999998</v>
      </c>
      <c r="M7" s="213">
        <v>2905</v>
      </c>
      <c r="N7" s="213">
        <v>9760.7999999999956</v>
      </c>
    </row>
    <row r="8" spans="1:14" ht="12.75" customHeight="1" x14ac:dyDescent="0.2">
      <c r="A8" s="149">
        <v>3</v>
      </c>
      <c r="B8" s="120" t="s">
        <v>8</v>
      </c>
      <c r="C8" s="210"/>
      <c r="D8" s="211"/>
      <c r="E8" s="212">
        <v>318</v>
      </c>
      <c r="F8" s="212">
        <v>2636.4700000000007</v>
      </c>
      <c r="G8" s="212">
        <v>130</v>
      </c>
      <c r="H8" s="212">
        <v>413.68</v>
      </c>
      <c r="I8" s="212">
        <v>0</v>
      </c>
      <c r="J8" s="212">
        <v>0</v>
      </c>
      <c r="K8" s="213">
        <f>'Pri Sec_outstanding_6'!E8</f>
        <v>1582</v>
      </c>
      <c r="L8" s="213">
        <f>'Pri Sec_outstanding_6'!F8</f>
        <v>6508.3399999999965</v>
      </c>
      <c r="M8" s="213">
        <v>744</v>
      </c>
      <c r="N8" s="213">
        <v>5394.61</v>
      </c>
    </row>
    <row r="9" spans="1:14" ht="12.75" customHeight="1" x14ac:dyDescent="0.2">
      <c r="A9" s="149">
        <v>4</v>
      </c>
      <c r="B9" s="120" t="s">
        <v>9</v>
      </c>
      <c r="C9" s="210"/>
      <c r="D9" s="211"/>
      <c r="E9" s="212">
        <v>854</v>
      </c>
      <c r="F9" s="212">
        <v>2974.42</v>
      </c>
      <c r="G9" s="212">
        <v>350</v>
      </c>
      <c r="H9" s="212">
        <v>1244.99</v>
      </c>
      <c r="I9" s="212">
        <v>0</v>
      </c>
      <c r="J9" s="212">
        <v>0</v>
      </c>
      <c r="K9" s="213">
        <f>'Pri Sec_outstanding_6'!E9</f>
        <v>5329</v>
      </c>
      <c r="L9" s="213">
        <f>'Pri Sec_outstanding_6'!F9</f>
        <v>20715.350000000009</v>
      </c>
      <c r="M9" s="213">
        <v>2197</v>
      </c>
      <c r="N9" s="213">
        <v>11155.270000000008</v>
      </c>
    </row>
    <row r="10" spans="1:14" ht="12.75" customHeight="1" x14ac:dyDescent="0.2">
      <c r="A10" s="149">
        <v>5</v>
      </c>
      <c r="B10" s="120" t="s">
        <v>10</v>
      </c>
      <c r="C10" s="210"/>
      <c r="D10" s="211"/>
      <c r="E10" s="212">
        <v>645</v>
      </c>
      <c r="F10" s="212">
        <v>4817.130000000001</v>
      </c>
      <c r="G10" s="212">
        <v>239</v>
      </c>
      <c r="H10" s="212">
        <v>1635.3699999999994</v>
      </c>
      <c r="I10" s="212">
        <v>0</v>
      </c>
      <c r="J10" s="212">
        <v>0</v>
      </c>
      <c r="K10" s="213">
        <f>'Pri Sec_outstanding_6'!E10</f>
        <v>6090</v>
      </c>
      <c r="L10" s="213">
        <f>'Pri Sec_outstanding_6'!F10</f>
        <v>25210.3</v>
      </c>
      <c r="M10" s="213">
        <v>2269</v>
      </c>
      <c r="N10" s="213">
        <v>9017.7500000000036</v>
      </c>
    </row>
    <row r="11" spans="1:14" ht="12.75" customHeight="1" x14ac:dyDescent="0.2">
      <c r="A11" s="149">
        <v>6</v>
      </c>
      <c r="B11" s="120" t="s">
        <v>11</v>
      </c>
      <c r="C11" s="210"/>
      <c r="D11" s="211"/>
      <c r="E11" s="212">
        <v>57</v>
      </c>
      <c r="F11" s="212">
        <v>719.04999999999984</v>
      </c>
      <c r="G11" s="212">
        <v>25</v>
      </c>
      <c r="H11" s="212">
        <v>190.7</v>
      </c>
      <c r="I11" s="212">
        <v>0</v>
      </c>
      <c r="J11" s="212">
        <v>0</v>
      </c>
      <c r="K11" s="213">
        <f>'Pri Sec_outstanding_6'!E11</f>
        <v>986</v>
      </c>
      <c r="L11" s="213">
        <f>'Pri Sec_outstanding_6'!F11</f>
        <v>4138.2499999999991</v>
      </c>
      <c r="M11" s="213">
        <v>478</v>
      </c>
      <c r="N11" s="213">
        <v>2621.57</v>
      </c>
    </row>
    <row r="12" spans="1:14" ht="12.75" customHeight="1" x14ac:dyDescent="0.2">
      <c r="A12" s="149">
        <v>7</v>
      </c>
      <c r="B12" s="120" t="s">
        <v>12</v>
      </c>
      <c r="C12" s="210"/>
      <c r="D12" s="211"/>
      <c r="E12" s="212">
        <v>36</v>
      </c>
      <c r="F12" s="212">
        <v>585.32999999999993</v>
      </c>
      <c r="G12" s="212">
        <v>15</v>
      </c>
      <c r="H12" s="212">
        <v>307.28999999999996</v>
      </c>
      <c r="I12" s="212">
        <v>0</v>
      </c>
      <c r="J12" s="212">
        <v>0</v>
      </c>
      <c r="K12" s="213">
        <f>'Pri Sec_outstanding_6'!E12</f>
        <v>277</v>
      </c>
      <c r="L12" s="213">
        <f>'Pri Sec_outstanding_6'!F12</f>
        <v>966.00999999999988</v>
      </c>
      <c r="M12" s="213">
        <v>119</v>
      </c>
      <c r="N12" s="213">
        <v>548.15999999999985</v>
      </c>
    </row>
    <row r="13" spans="1:14" ht="12.75" customHeight="1" x14ac:dyDescent="0.2">
      <c r="A13" s="149">
        <v>8</v>
      </c>
      <c r="B13" s="120" t="s">
        <v>967</v>
      </c>
      <c r="C13" s="210"/>
      <c r="D13" s="211"/>
      <c r="E13" s="212">
        <v>32</v>
      </c>
      <c r="F13" s="212">
        <v>295.31000000000006</v>
      </c>
      <c r="G13" s="212">
        <v>13</v>
      </c>
      <c r="H13" s="212">
        <v>113.28</v>
      </c>
      <c r="I13" s="212">
        <v>0</v>
      </c>
      <c r="J13" s="212">
        <v>0</v>
      </c>
      <c r="K13" s="213">
        <f>'Pri Sec_outstanding_6'!E13</f>
        <v>162</v>
      </c>
      <c r="L13" s="213">
        <f>'Pri Sec_outstanding_6'!F13</f>
        <v>529.3599999999999</v>
      </c>
      <c r="M13" s="213">
        <v>72</v>
      </c>
      <c r="N13" s="213">
        <v>456.13000000000005</v>
      </c>
    </row>
    <row r="14" spans="1:14" ht="12.75" customHeight="1" x14ac:dyDescent="0.2">
      <c r="A14" s="149">
        <v>9</v>
      </c>
      <c r="B14" s="120" t="s">
        <v>13</v>
      </c>
      <c r="C14" s="210"/>
      <c r="D14" s="211"/>
      <c r="E14" s="212">
        <v>656</v>
      </c>
      <c r="F14" s="212">
        <v>7037.0100000000011</v>
      </c>
      <c r="G14" s="212">
        <v>246</v>
      </c>
      <c r="H14" s="212">
        <v>3103.9500000000003</v>
      </c>
      <c r="I14" s="212">
        <v>0</v>
      </c>
      <c r="J14" s="212">
        <v>0</v>
      </c>
      <c r="K14" s="213">
        <f>'Pri Sec_outstanding_6'!E14</f>
        <v>6485</v>
      </c>
      <c r="L14" s="213">
        <f>'Pri Sec_outstanding_6'!F14</f>
        <v>25416.43</v>
      </c>
      <c r="M14" s="213">
        <v>2599</v>
      </c>
      <c r="N14" s="213">
        <v>16278.260000000007</v>
      </c>
    </row>
    <row r="15" spans="1:14" ht="12.75" customHeight="1" x14ac:dyDescent="0.2">
      <c r="A15" s="149">
        <v>10</v>
      </c>
      <c r="B15" s="120" t="s">
        <v>14</v>
      </c>
      <c r="C15" s="210"/>
      <c r="D15" s="211"/>
      <c r="E15" s="212">
        <v>5096</v>
      </c>
      <c r="F15" s="212">
        <v>20954.479999999985</v>
      </c>
      <c r="G15" s="212">
        <v>1913</v>
      </c>
      <c r="H15" s="212">
        <v>8756.7500000000036</v>
      </c>
      <c r="I15" s="212">
        <v>0</v>
      </c>
      <c r="J15" s="212">
        <v>0</v>
      </c>
      <c r="K15" s="213">
        <f>'Pri Sec_outstanding_6'!E15</f>
        <v>27032</v>
      </c>
      <c r="L15" s="213">
        <f>'Pri Sec_outstanding_6'!F15</f>
        <v>112969.51</v>
      </c>
      <c r="M15" s="213">
        <v>10985</v>
      </c>
      <c r="N15" s="213">
        <v>65903.02</v>
      </c>
    </row>
    <row r="16" spans="1:14" ht="12.75" customHeight="1" x14ac:dyDescent="0.2">
      <c r="A16" s="149">
        <v>11</v>
      </c>
      <c r="B16" s="120" t="s">
        <v>15</v>
      </c>
      <c r="C16" s="210"/>
      <c r="D16" s="211"/>
      <c r="E16" s="212">
        <v>246</v>
      </c>
      <c r="F16" s="212">
        <v>2001.29</v>
      </c>
      <c r="G16" s="212">
        <v>97</v>
      </c>
      <c r="H16" s="212">
        <v>884.78000000000009</v>
      </c>
      <c r="I16" s="212">
        <v>0</v>
      </c>
      <c r="J16" s="212">
        <v>0</v>
      </c>
      <c r="K16" s="213">
        <f>'Pri Sec_outstanding_6'!E16</f>
        <v>1307</v>
      </c>
      <c r="L16" s="213">
        <f>'Pri Sec_outstanding_6'!F16</f>
        <v>3532.8199999999993</v>
      </c>
      <c r="M16" s="213">
        <v>562</v>
      </c>
      <c r="N16" s="213">
        <v>2132.6</v>
      </c>
    </row>
    <row r="17" spans="1:14" ht="12.75" customHeight="1" x14ac:dyDescent="0.2">
      <c r="A17" s="149">
        <v>12</v>
      </c>
      <c r="B17" s="120" t="s">
        <v>16</v>
      </c>
      <c r="C17" s="210"/>
      <c r="D17" s="211"/>
      <c r="E17" s="212">
        <v>685</v>
      </c>
      <c r="F17" s="212">
        <v>10288.029999999999</v>
      </c>
      <c r="G17" s="212">
        <v>299</v>
      </c>
      <c r="H17" s="212">
        <v>4767.2400000000007</v>
      </c>
      <c r="I17" s="212">
        <v>0</v>
      </c>
      <c r="J17" s="212">
        <v>0</v>
      </c>
      <c r="K17" s="213">
        <f>'Pri Sec_outstanding_6'!E17</f>
        <v>4293</v>
      </c>
      <c r="L17" s="213">
        <f>'Pri Sec_outstanding_6'!F17</f>
        <v>15431.190000000002</v>
      </c>
      <c r="M17" s="213">
        <v>2131</v>
      </c>
      <c r="N17" s="213">
        <v>16423.36</v>
      </c>
    </row>
    <row r="18" spans="1:14" s="139" customFormat="1" ht="12.75" customHeight="1" x14ac:dyDescent="0.2">
      <c r="A18" s="141"/>
      <c r="B18" s="127" t="s">
        <v>17</v>
      </c>
      <c r="C18" s="176"/>
      <c r="D18" s="214"/>
      <c r="E18" s="215">
        <f>SUM(E6:E17)</f>
        <v>10175</v>
      </c>
      <c r="F18" s="215">
        <f>SUM(F6:F17)</f>
        <v>68295.059999999969</v>
      </c>
      <c r="G18" s="215">
        <f t="shared" ref="G18:N18" si="0">SUM(G6:G17)</f>
        <v>4045</v>
      </c>
      <c r="H18" s="215">
        <f t="shared" si="0"/>
        <v>27727.49</v>
      </c>
      <c r="I18" s="215">
        <f t="shared" si="0"/>
        <v>0</v>
      </c>
      <c r="J18" s="215">
        <f t="shared" si="0"/>
        <v>0</v>
      </c>
      <c r="K18" s="221">
        <f>'Pri Sec_outstanding_6'!E18</f>
        <v>64819</v>
      </c>
      <c r="L18" s="221">
        <f>'Pri Sec_outstanding_6'!F18</f>
        <v>256464.72000000003</v>
      </c>
      <c r="M18" s="215">
        <f t="shared" si="0"/>
        <v>27072</v>
      </c>
      <c r="N18" s="215">
        <f t="shared" si="0"/>
        <v>154391.48000000004</v>
      </c>
    </row>
    <row r="19" spans="1:14" ht="12.75" customHeight="1" x14ac:dyDescent="0.2">
      <c r="A19" s="149">
        <v>13</v>
      </c>
      <c r="B19" s="120" t="s">
        <v>18</v>
      </c>
      <c r="C19" s="210"/>
      <c r="D19" s="211"/>
      <c r="E19" s="212">
        <v>1374</v>
      </c>
      <c r="F19" s="212">
        <v>22075.559999999994</v>
      </c>
      <c r="G19" s="212">
        <v>516</v>
      </c>
      <c r="H19" s="212">
        <v>8408.3800000000047</v>
      </c>
      <c r="I19" s="212"/>
      <c r="J19" s="212"/>
      <c r="K19" s="213">
        <f>'Pri Sec_outstanding_6'!E19</f>
        <v>1026</v>
      </c>
      <c r="L19" s="213">
        <f>'Pri Sec_outstanding_6'!F19</f>
        <v>5126.3100000000004</v>
      </c>
      <c r="M19" s="213">
        <v>516</v>
      </c>
      <c r="N19" s="213">
        <v>5885.8</v>
      </c>
    </row>
    <row r="20" spans="1:14" ht="12.75" customHeight="1" x14ac:dyDescent="0.2">
      <c r="A20" s="149">
        <v>14</v>
      </c>
      <c r="B20" s="120" t="s">
        <v>19</v>
      </c>
      <c r="C20" s="210"/>
      <c r="D20" s="211"/>
      <c r="E20" s="212">
        <v>0</v>
      </c>
      <c r="F20" s="212">
        <v>0</v>
      </c>
      <c r="G20" s="212">
        <v>0</v>
      </c>
      <c r="H20" s="212">
        <v>0</v>
      </c>
      <c r="I20" s="212"/>
      <c r="J20" s="212"/>
      <c r="K20" s="213">
        <f>'Pri Sec_outstanding_6'!E20</f>
        <v>0</v>
      </c>
      <c r="L20" s="213">
        <f>'Pri Sec_outstanding_6'!F20</f>
        <v>0</v>
      </c>
      <c r="M20" s="213">
        <v>0</v>
      </c>
      <c r="N20" s="213">
        <v>0</v>
      </c>
    </row>
    <row r="21" spans="1:14" ht="12.75" customHeight="1" x14ac:dyDescent="0.2">
      <c r="A21" s="149">
        <v>15</v>
      </c>
      <c r="B21" s="120" t="s">
        <v>20</v>
      </c>
      <c r="C21" s="210"/>
      <c r="D21" s="211"/>
      <c r="E21" s="212">
        <v>0</v>
      </c>
      <c r="F21" s="212">
        <v>0</v>
      </c>
      <c r="G21" s="212">
        <v>0</v>
      </c>
      <c r="H21" s="212">
        <v>0</v>
      </c>
      <c r="I21" s="212"/>
      <c r="J21" s="212"/>
      <c r="K21" s="213">
        <f>'Pri Sec_outstanding_6'!E21</f>
        <v>0</v>
      </c>
      <c r="L21" s="213">
        <f>'Pri Sec_outstanding_6'!F21</f>
        <v>0</v>
      </c>
      <c r="M21" s="213">
        <v>0</v>
      </c>
      <c r="N21" s="213">
        <v>0</v>
      </c>
    </row>
    <row r="22" spans="1:14" ht="12.75" customHeight="1" x14ac:dyDescent="0.2">
      <c r="A22" s="149">
        <v>16</v>
      </c>
      <c r="B22" s="216" t="s">
        <v>21</v>
      </c>
      <c r="C22" s="217"/>
      <c r="D22" s="218"/>
      <c r="E22" s="219">
        <v>2</v>
      </c>
      <c r="F22" s="219">
        <v>170</v>
      </c>
      <c r="G22" s="219">
        <v>0</v>
      </c>
      <c r="H22" s="219">
        <v>0</v>
      </c>
      <c r="I22" s="219"/>
      <c r="J22" s="219"/>
      <c r="K22" s="213">
        <f>'Pri Sec_outstanding_6'!E22</f>
        <v>1</v>
      </c>
      <c r="L22" s="213">
        <f>'Pri Sec_outstanding_6'!F22</f>
        <v>3.01</v>
      </c>
      <c r="M22" s="220">
        <v>1</v>
      </c>
      <c r="N22" s="220">
        <v>3.01</v>
      </c>
    </row>
    <row r="23" spans="1:14" ht="12.75" customHeight="1" x14ac:dyDescent="0.2">
      <c r="A23" s="149">
        <v>17</v>
      </c>
      <c r="B23" s="216" t="s">
        <v>22</v>
      </c>
      <c r="C23" s="217"/>
      <c r="D23" s="218"/>
      <c r="E23" s="219">
        <v>13</v>
      </c>
      <c r="F23" s="219">
        <v>30.490000000000002</v>
      </c>
      <c r="G23" s="219">
        <v>7</v>
      </c>
      <c r="H23" s="219">
        <v>14.55</v>
      </c>
      <c r="I23" s="219"/>
      <c r="J23" s="219"/>
      <c r="K23" s="213">
        <f>'Pri Sec_outstanding_6'!E23</f>
        <v>0</v>
      </c>
      <c r="L23" s="213">
        <f>'Pri Sec_outstanding_6'!F23</f>
        <v>0</v>
      </c>
      <c r="M23" s="220">
        <v>6</v>
      </c>
      <c r="N23" s="220">
        <v>10.030000000000001</v>
      </c>
    </row>
    <row r="24" spans="1:14" ht="12.75" customHeight="1" x14ac:dyDescent="0.2">
      <c r="A24" s="149">
        <v>18</v>
      </c>
      <c r="B24" s="120" t="s">
        <v>850</v>
      </c>
      <c r="C24" s="210"/>
      <c r="D24" s="211"/>
      <c r="E24" s="212">
        <v>0</v>
      </c>
      <c r="F24" s="212">
        <v>0</v>
      </c>
      <c r="G24" s="212">
        <v>0</v>
      </c>
      <c r="H24" s="212">
        <v>0</v>
      </c>
      <c r="I24" s="212"/>
      <c r="J24" s="212"/>
      <c r="K24" s="213">
        <f>'Pri Sec_outstanding_6'!E24</f>
        <v>3</v>
      </c>
      <c r="L24" s="213">
        <f>'Pri Sec_outstanding_6'!F24</f>
        <v>6.82</v>
      </c>
      <c r="M24" s="213">
        <v>7</v>
      </c>
      <c r="N24" s="213">
        <v>45</v>
      </c>
    </row>
    <row r="25" spans="1:14" ht="12.75" customHeight="1" x14ac:dyDescent="0.2">
      <c r="A25" s="149">
        <v>19</v>
      </c>
      <c r="B25" s="120" t="s">
        <v>24</v>
      </c>
      <c r="C25" s="210"/>
      <c r="D25" s="211"/>
      <c r="E25" s="212">
        <v>0</v>
      </c>
      <c r="F25" s="212">
        <v>0</v>
      </c>
      <c r="G25" s="212">
        <v>0</v>
      </c>
      <c r="H25" s="212">
        <v>0</v>
      </c>
      <c r="I25" s="212"/>
      <c r="J25" s="212"/>
      <c r="K25" s="213">
        <f>'Pri Sec_outstanding_6'!E25</f>
        <v>7</v>
      </c>
      <c r="L25" s="213">
        <f>'Pri Sec_outstanding_6'!F25</f>
        <v>21.23</v>
      </c>
      <c r="M25" s="213">
        <v>7</v>
      </c>
      <c r="N25" s="213">
        <v>53.16</v>
      </c>
    </row>
    <row r="26" spans="1:14" ht="12.75" customHeight="1" x14ac:dyDescent="0.2">
      <c r="A26" s="149">
        <v>20</v>
      </c>
      <c r="B26" s="120" t="s">
        <v>25</v>
      </c>
      <c r="C26" s="210"/>
      <c r="D26" s="211"/>
      <c r="E26" s="212">
        <v>0</v>
      </c>
      <c r="F26" s="212">
        <v>0</v>
      </c>
      <c r="G26" s="212">
        <v>0</v>
      </c>
      <c r="H26" s="212">
        <v>0</v>
      </c>
      <c r="I26" s="212"/>
      <c r="J26" s="212"/>
      <c r="K26" s="213">
        <f>'Pri Sec_outstanding_6'!E26</f>
        <v>993</v>
      </c>
      <c r="L26" s="213">
        <f>'Pri Sec_outstanding_6'!F26</f>
        <v>2233.1299999999997</v>
      </c>
      <c r="M26" s="213">
        <v>0</v>
      </c>
      <c r="N26" s="213">
        <v>0</v>
      </c>
    </row>
    <row r="27" spans="1:14" ht="12.75" customHeight="1" x14ac:dyDescent="0.2">
      <c r="A27" s="149">
        <v>21</v>
      </c>
      <c r="B27" s="120" t="s">
        <v>26</v>
      </c>
      <c r="C27" s="210"/>
      <c r="D27" s="211"/>
      <c r="E27" s="212">
        <v>70</v>
      </c>
      <c r="F27" s="212">
        <v>2490.8999999999996</v>
      </c>
      <c r="G27" s="212">
        <v>32</v>
      </c>
      <c r="H27" s="212">
        <v>1440.2900000000002</v>
      </c>
      <c r="I27" s="212"/>
      <c r="J27" s="212"/>
      <c r="K27" s="213">
        <f>'Pri Sec_outstanding_6'!E27</f>
        <v>566</v>
      </c>
      <c r="L27" s="213">
        <f>'Pri Sec_outstanding_6'!F27</f>
        <v>5158.5199999999986</v>
      </c>
      <c r="M27" s="213">
        <v>314</v>
      </c>
      <c r="N27" s="213">
        <v>2997.0299999999997</v>
      </c>
    </row>
    <row r="28" spans="1:14" ht="12.75" customHeight="1" x14ac:dyDescent="0.2">
      <c r="A28" s="149">
        <v>22</v>
      </c>
      <c r="B28" s="120" t="s">
        <v>27</v>
      </c>
      <c r="C28" s="211"/>
      <c r="D28" s="211"/>
      <c r="E28" s="213">
        <v>0</v>
      </c>
      <c r="F28" s="213">
        <v>0</v>
      </c>
      <c r="G28" s="213">
        <v>0</v>
      </c>
      <c r="H28" s="213">
        <v>0</v>
      </c>
      <c r="I28" s="213"/>
      <c r="J28" s="213"/>
      <c r="K28" s="213">
        <f>'Pri Sec_outstanding_6'!E28</f>
        <v>721</v>
      </c>
      <c r="L28" s="213">
        <f>'Pri Sec_outstanding_6'!F28</f>
        <v>2994.3000000000006</v>
      </c>
      <c r="M28" s="213">
        <v>322</v>
      </c>
      <c r="N28" s="213">
        <v>1264.6299999999999</v>
      </c>
    </row>
    <row r="29" spans="1:14" ht="12.75" customHeight="1" x14ac:dyDescent="0.2">
      <c r="A29" s="149">
        <v>23</v>
      </c>
      <c r="B29" s="120" t="s">
        <v>999</v>
      </c>
      <c r="C29" s="211"/>
      <c r="D29" s="211"/>
      <c r="E29" s="213">
        <v>0</v>
      </c>
      <c r="F29" s="213">
        <v>0</v>
      </c>
      <c r="G29" s="213">
        <v>0</v>
      </c>
      <c r="H29" s="213">
        <v>0</v>
      </c>
      <c r="I29" s="213"/>
      <c r="J29" s="213"/>
      <c r="K29" s="213">
        <f>'Pri Sec_outstanding_6'!E29</f>
        <v>0</v>
      </c>
      <c r="L29" s="213">
        <f>'Pri Sec_outstanding_6'!F29</f>
        <v>0</v>
      </c>
      <c r="M29" s="213">
        <v>0</v>
      </c>
      <c r="N29" s="213">
        <v>0</v>
      </c>
    </row>
    <row r="30" spans="1:14" ht="12.75" customHeight="1" x14ac:dyDescent="0.2">
      <c r="A30" s="149">
        <v>24</v>
      </c>
      <c r="B30" s="120" t="s">
        <v>29</v>
      </c>
      <c r="C30" s="211"/>
      <c r="D30" s="211"/>
      <c r="E30" s="213">
        <v>0</v>
      </c>
      <c r="F30" s="213">
        <v>0</v>
      </c>
      <c r="G30" s="213">
        <v>0</v>
      </c>
      <c r="H30" s="213">
        <v>0</v>
      </c>
      <c r="I30" s="213"/>
      <c r="J30" s="213"/>
      <c r="K30" s="213">
        <f>'Pri Sec_outstanding_6'!E30</f>
        <v>0</v>
      </c>
      <c r="L30" s="213">
        <f>'Pri Sec_outstanding_6'!F30</f>
        <v>0</v>
      </c>
      <c r="M30" s="213">
        <v>0</v>
      </c>
      <c r="N30" s="213">
        <v>0</v>
      </c>
    </row>
    <row r="31" spans="1:14" ht="12.75" customHeight="1" x14ac:dyDescent="0.2">
      <c r="A31" s="149">
        <v>25</v>
      </c>
      <c r="B31" s="120" t="s">
        <v>30</v>
      </c>
      <c r="C31" s="211"/>
      <c r="D31" s="211"/>
      <c r="E31" s="213">
        <v>0</v>
      </c>
      <c r="F31" s="213">
        <v>0</v>
      </c>
      <c r="G31" s="213">
        <v>0</v>
      </c>
      <c r="H31" s="213">
        <v>0</v>
      </c>
      <c r="I31" s="213"/>
      <c r="J31" s="213"/>
      <c r="K31" s="213">
        <f>'Pri Sec_outstanding_6'!E31</f>
        <v>10</v>
      </c>
      <c r="L31" s="213">
        <f>'Pri Sec_outstanding_6'!F31</f>
        <v>32.96</v>
      </c>
      <c r="M31" s="213">
        <v>4</v>
      </c>
      <c r="N31" s="213">
        <v>15.870000000000001</v>
      </c>
    </row>
    <row r="32" spans="1:14" ht="12.75" customHeight="1" x14ac:dyDescent="0.2">
      <c r="A32" s="149">
        <v>26</v>
      </c>
      <c r="B32" s="120" t="s">
        <v>31</v>
      </c>
      <c r="C32" s="211"/>
      <c r="D32" s="211"/>
      <c r="E32" s="213">
        <v>0</v>
      </c>
      <c r="F32" s="213">
        <v>0</v>
      </c>
      <c r="G32" s="213">
        <v>0</v>
      </c>
      <c r="H32" s="213">
        <v>0</v>
      </c>
      <c r="I32" s="213"/>
      <c r="J32" s="213"/>
      <c r="K32" s="213">
        <f>'Pri Sec_outstanding_6'!E32</f>
        <v>6</v>
      </c>
      <c r="L32" s="213">
        <f>'Pri Sec_outstanding_6'!F32</f>
        <v>20.259999999999998</v>
      </c>
      <c r="M32" s="213">
        <v>0</v>
      </c>
      <c r="N32" s="213">
        <v>34.020000000000003</v>
      </c>
    </row>
    <row r="33" spans="1:14" ht="12.75" customHeight="1" x14ac:dyDescent="0.2">
      <c r="A33" s="149">
        <v>27</v>
      </c>
      <c r="B33" s="120" t="s">
        <v>32</v>
      </c>
      <c r="C33" s="211"/>
      <c r="D33" s="211"/>
      <c r="E33" s="213">
        <v>0</v>
      </c>
      <c r="F33" s="213">
        <v>0</v>
      </c>
      <c r="G33" s="213">
        <v>0</v>
      </c>
      <c r="H33" s="213">
        <v>0</v>
      </c>
      <c r="I33" s="213"/>
      <c r="J33" s="213"/>
      <c r="K33" s="213">
        <f>'Pri Sec_outstanding_6'!E33</f>
        <v>0</v>
      </c>
      <c r="L33" s="213">
        <f>'Pri Sec_outstanding_6'!F33</f>
        <v>0</v>
      </c>
      <c r="M33" s="213">
        <v>0</v>
      </c>
      <c r="N33" s="213">
        <v>0</v>
      </c>
    </row>
    <row r="34" spans="1:14" ht="12.75" customHeight="1" x14ac:dyDescent="0.2">
      <c r="A34" s="149">
        <v>28</v>
      </c>
      <c r="B34" s="120" t="s">
        <v>33</v>
      </c>
      <c r="C34" s="211"/>
      <c r="D34" s="211"/>
      <c r="E34" s="213">
        <v>0</v>
      </c>
      <c r="F34" s="213">
        <v>0</v>
      </c>
      <c r="G34" s="213">
        <v>0</v>
      </c>
      <c r="H34" s="213">
        <v>0</v>
      </c>
      <c r="I34" s="213"/>
      <c r="J34" s="213"/>
      <c r="K34" s="213">
        <f>'Pri Sec_outstanding_6'!E34</f>
        <v>0</v>
      </c>
      <c r="L34" s="213">
        <f>'Pri Sec_outstanding_6'!F34</f>
        <v>0</v>
      </c>
      <c r="M34" s="213">
        <v>0</v>
      </c>
      <c r="N34" s="213">
        <v>0</v>
      </c>
    </row>
    <row r="35" spans="1:14" ht="12.75" customHeight="1" x14ac:dyDescent="0.2">
      <c r="A35" s="149">
        <v>29</v>
      </c>
      <c r="B35" s="120" t="s">
        <v>34</v>
      </c>
      <c r="C35" s="211"/>
      <c r="D35" s="211"/>
      <c r="E35" s="213">
        <v>0</v>
      </c>
      <c r="F35" s="213">
        <v>0</v>
      </c>
      <c r="G35" s="213">
        <v>0</v>
      </c>
      <c r="H35" s="213">
        <v>0</v>
      </c>
      <c r="I35" s="213"/>
      <c r="J35" s="213"/>
      <c r="K35" s="213">
        <f>'Pri Sec_outstanding_6'!E35</f>
        <v>0</v>
      </c>
      <c r="L35" s="213">
        <f>'Pri Sec_outstanding_6'!F35</f>
        <v>0</v>
      </c>
      <c r="M35" s="213">
        <v>0</v>
      </c>
      <c r="N35" s="213">
        <v>0</v>
      </c>
    </row>
    <row r="36" spans="1:14" ht="12.75" customHeight="1" x14ac:dyDescent="0.2">
      <c r="A36" s="149">
        <v>30</v>
      </c>
      <c r="B36" s="120" t="s">
        <v>35</v>
      </c>
      <c r="C36" s="211"/>
      <c r="D36" s="211"/>
      <c r="E36" s="213">
        <v>2</v>
      </c>
      <c r="F36" s="213">
        <v>30</v>
      </c>
      <c r="G36" s="213">
        <v>0</v>
      </c>
      <c r="H36" s="213">
        <v>0</v>
      </c>
      <c r="I36" s="213"/>
      <c r="J36" s="213"/>
      <c r="K36" s="213">
        <f>'Pri Sec_outstanding_6'!E36</f>
        <v>0</v>
      </c>
      <c r="L36" s="213">
        <f>'Pri Sec_outstanding_6'!F36</f>
        <v>0</v>
      </c>
      <c r="M36" s="213">
        <v>0</v>
      </c>
      <c r="N36" s="213">
        <v>0</v>
      </c>
    </row>
    <row r="37" spans="1:14" ht="12.75" customHeight="1" x14ac:dyDescent="0.2">
      <c r="A37" s="149">
        <v>31</v>
      </c>
      <c r="B37" s="120" t="s">
        <v>36</v>
      </c>
      <c r="C37" s="211"/>
      <c r="D37" s="211"/>
      <c r="E37" s="213">
        <v>0</v>
      </c>
      <c r="F37" s="213">
        <v>0</v>
      </c>
      <c r="G37" s="213">
        <v>0</v>
      </c>
      <c r="H37" s="213">
        <v>0</v>
      </c>
      <c r="I37" s="213"/>
      <c r="J37" s="213"/>
      <c r="K37" s="213">
        <f>'Pri Sec_outstanding_6'!E37</f>
        <v>5</v>
      </c>
      <c r="L37" s="213">
        <f>'Pri Sec_outstanding_6'!F37</f>
        <v>48.709999999999994</v>
      </c>
      <c r="M37" s="213">
        <v>4</v>
      </c>
      <c r="N37" s="213">
        <v>27.11</v>
      </c>
    </row>
    <row r="38" spans="1:14" ht="12.75" customHeight="1" x14ac:dyDescent="0.2">
      <c r="A38" s="149">
        <v>32</v>
      </c>
      <c r="B38" s="120" t="s">
        <v>1000</v>
      </c>
      <c r="C38" s="211"/>
      <c r="D38" s="211"/>
      <c r="E38" s="213">
        <v>0</v>
      </c>
      <c r="F38" s="213">
        <v>0</v>
      </c>
      <c r="G38" s="213">
        <v>0</v>
      </c>
      <c r="H38" s="213">
        <v>0</v>
      </c>
      <c r="I38" s="213"/>
      <c r="J38" s="213"/>
      <c r="K38" s="213">
        <f>'Pri Sec_outstanding_6'!E38</f>
        <v>0</v>
      </c>
      <c r="L38" s="213">
        <f>'Pri Sec_outstanding_6'!F38</f>
        <v>0</v>
      </c>
      <c r="M38" s="213">
        <v>0</v>
      </c>
      <c r="N38" s="213">
        <v>0</v>
      </c>
    </row>
    <row r="39" spans="1:14" ht="12.75" customHeight="1" x14ac:dyDescent="0.2">
      <c r="A39" s="149">
        <v>33</v>
      </c>
      <c r="B39" s="120" t="s">
        <v>39</v>
      </c>
      <c r="C39" s="211"/>
      <c r="D39" s="211"/>
      <c r="E39" s="213">
        <v>38</v>
      </c>
      <c r="F39" s="213">
        <v>582.59</v>
      </c>
      <c r="G39" s="213">
        <v>10</v>
      </c>
      <c r="H39" s="213">
        <v>95.710000000000008</v>
      </c>
      <c r="I39" s="213"/>
      <c r="J39" s="213"/>
      <c r="K39" s="213">
        <f>'Pri Sec_outstanding_6'!E39</f>
        <v>23</v>
      </c>
      <c r="L39" s="213">
        <f>'Pri Sec_outstanding_6'!F39</f>
        <v>240.17000000000002</v>
      </c>
      <c r="M39" s="213">
        <v>31</v>
      </c>
      <c r="N39" s="213">
        <v>681.99</v>
      </c>
    </row>
    <row r="40" spans="1:14" s="139" customFormat="1" ht="12.75" customHeight="1" x14ac:dyDescent="0.2">
      <c r="A40" s="141"/>
      <c r="B40" s="127" t="s">
        <v>103</v>
      </c>
      <c r="C40" s="214"/>
      <c r="D40" s="214"/>
      <c r="E40" s="221">
        <f>SUM(E19:E39)</f>
        <v>1499</v>
      </c>
      <c r="F40" s="221">
        <f>SUM(F19:F39)</f>
        <v>25379.539999999997</v>
      </c>
      <c r="G40" s="221">
        <f>SUM(G19:G39)</f>
        <v>565</v>
      </c>
      <c r="H40" s="221">
        <f>SUM(H19:H39)</f>
        <v>9958.9300000000039</v>
      </c>
      <c r="I40" s="221"/>
      <c r="J40" s="221"/>
      <c r="K40" s="221">
        <f>'Pri Sec_outstanding_6'!E40</f>
        <v>3361</v>
      </c>
      <c r="L40" s="221">
        <f>'Pri Sec_outstanding_6'!F40</f>
        <v>15885.419999999998</v>
      </c>
      <c r="M40" s="221">
        <f>SUM(M19:M39)</f>
        <v>1212</v>
      </c>
      <c r="N40" s="221">
        <f>SUM(N19:N39)</f>
        <v>11017.65</v>
      </c>
    </row>
    <row r="41" spans="1:14" s="139" customFormat="1" ht="12.75" customHeight="1" x14ac:dyDescent="0.2">
      <c r="A41" s="141"/>
      <c r="B41" s="127" t="s">
        <v>41</v>
      </c>
      <c r="C41" s="214"/>
      <c r="D41" s="214"/>
      <c r="E41" s="221">
        <f>E40+E18</f>
        <v>11674</v>
      </c>
      <c r="F41" s="221">
        <f>F40+F18</f>
        <v>93674.599999999962</v>
      </c>
      <c r="G41" s="221">
        <f>G40+G18</f>
        <v>4610</v>
      </c>
      <c r="H41" s="221">
        <f>H40+H18</f>
        <v>37686.420000000006</v>
      </c>
      <c r="I41" s="221"/>
      <c r="J41" s="221"/>
      <c r="K41" s="221">
        <f>'Pri Sec_outstanding_6'!E41</f>
        <v>68180</v>
      </c>
      <c r="L41" s="221">
        <f>'Pri Sec_outstanding_6'!F41</f>
        <v>272350.14</v>
      </c>
      <c r="M41" s="221">
        <f>M40+M18</f>
        <v>28284</v>
      </c>
      <c r="N41" s="221">
        <f>N40+N18</f>
        <v>165409.13000000003</v>
      </c>
    </row>
    <row r="42" spans="1:14" ht="12.75" customHeight="1" x14ac:dyDescent="0.2">
      <c r="A42" s="149">
        <v>34</v>
      </c>
      <c r="B42" s="120" t="s">
        <v>43</v>
      </c>
      <c r="C42" s="211"/>
      <c r="D42" s="211"/>
      <c r="E42" s="226">
        <v>112</v>
      </c>
      <c r="F42" s="226">
        <v>597.41</v>
      </c>
      <c r="G42" s="226">
        <v>45</v>
      </c>
      <c r="H42" s="226">
        <v>214.66999999999996</v>
      </c>
      <c r="I42" s="226"/>
      <c r="J42" s="226"/>
      <c r="K42" s="213">
        <f>'Pri Sec_outstanding_6'!E42</f>
        <v>1831</v>
      </c>
      <c r="L42" s="213">
        <f>'Pri Sec_outstanding_6'!F42</f>
        <v>4706.3099999999977</v>
      </c>
      <c r="M42" s="226">
        <v>695</v>
      </c>
      <c r="N42" s="213">
        <v>1967.53</v>
      </c>
    </row>
    <row r="43" spans="1:14" s="139" customFormat="1" ht="12.75" customHeight="1" x14ac:dyDescent="0.2">
      <c r="A43" s="141"/>
      <c r="B43" s="127" t="s">
        <v>44</v>
      </c>
      <c r="C43" s="214"/>
      <c r="D43" s="223"/>
      <c r="E43" s="227">
        <f>E42</f>
        <v>112</v>
      </c>
      <c r="F43" s="227">
        <f t="shared" ref="F43:N43" si="1">F42</f>
        <v>597.41</v>
      </c>
      <c r="G43" s="227">
        <f t="shared" si="1"/>
        <v>45</v>
      </c>
      <c r="H43" s="227">
        <f t="shared" si="1"/>
        <v>214.66999999999996</v>
      </c>
      <c r="I43" s="227"/>
      <c r="J43" s="227"/>
      <c r="K43" s="227">
        <f t="shared" si="1"/>
        <v>1831</v>
      </c>
      <c r="L43" s="227">
        <f t="shared" si="1"/>
        <v>4706.3099999999977</v>
      </c>
      <c r="M43" s="227">
        <f t="shared" si="1"/>
        <v>695</v>
      </c>
      <c r="N43" s="227">
        <f t="shared" si="1"/>
        <v>1967.53</v>
      </c>
    </row>
    <row r="44" spans="1:14" ht="12.75" customHeight="1" x14ac:dyDescent="0.2">
      <c r="A44" s="149">
        <v>35</v>
      </c>
      <c r="B44" s="120" t="s">
        <v>45</v>
      </c>
      <c r="C44" s="211"/>
      <c r="D44" s="224"/>
      <c r="E44" s="228">
        <v>2</v>
      </c>
      <c r="F44" s="228">
        <v>9.9</v>
      </c>
      <c r="G44" s="228">
        <v>0</v>
      </c>
      <c r="H44" s="228">
        <v>0</v>
      </c>
      <c r="I44" s="228"/>
      <c r="J44" s="228"/>
      <c r="K44" s="213">
        <f>'Pri Sec_outstanding_6'!E44</f>
        <v>59</v>
      </c>
      <c r="L44" s="213">
        <f>'Pri Sec_outstanding_6'!F44</f>
        <v>112</v>
      </c>
      <c r="M44" s="228">
        <v>5</v>
      </c>
      <c r="N44" s="228">
        <v>12.510000000000002</v>
      </c>
    </row>
    <row r="45" spans="1:14" s="139" customFormat="1" ht="12.75" customHeight="1" x14ac:dyDescent="0.2">
      <c r="A45" s="141"/>
      <c r="B45" s="127" t="s">
        <v>46</v>
      </c>
      <c r="C45" s="214"/>
      <c r="D45" s="223"/>
      <c r="E45" s="227">
        <f t="shared" ref="E45:N45" si="2">E44</f>
        <v>2</v>
      </c>
      <c r="F45" s="227">
        <f t="shared" si="2"/>
        <v>9.9</v>
      </c>
      <c r="G45" s="227">
        <f t="shared" si="2"/>
        <v>0</v>
      </c>
      <c r="H45" s="227">
        <f t="shared" si="2"/>
        <v>0</v>
      </c>
      <c r="I45" s="227"/>
      <c r="J45" s="227"/>
      <c r="K45" s="221">
        <f>'Pri Sec_outstanding_6'!E45</f>
        <v>59</v>
      </c>
      <c r="L45" s="221">
        <f>'Pri Sec_outstanding_6'!F45</f>
        <v>112</v>
      </c>
      <c r="M45" s="227">
        <f t="shared" si="2"/>
        <v>5</v>
      </c>
      <c r="N45" s="227">
        <f t="shared" si="2"/>
        <v>12.510000000000002</v>
      </c>
    </row>
    <row r="46" spans="1:14" ht="12.75" customHeight="1" x14ac:dyDescent="0.2">
      <c r="A46" s="149">
        <v>36</v>
      </c>
      <c r="B46" s="120" t="s">
        <v>47</v>
      </c>
      <c r="C46" s="211"/>
      <c r="D46" s="224"/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13">
        <f>'Pri Sec_outstanding_6'!E46</f>
        <v>0</v>
      </c>
      <c r="L46" s="213">
        <f>'Pri Sec_outstanding_6'!F46</f>
        <v>0</v>
      </c>
      <c r="M46" s="228">
        <v>0</v>
      </c>
      <c r="N46" s="225">
        <v>0</v>
      </c>
    </row>
    <row r="47" spans="1:14" ht="12.75" customHeight="1" x14ac:dyDescent="0.2">
      <c r="A47" s="149">
        <v>37</v>
      </c>
      <c r="B47" s="120" t="s">
        <v>48</v>
      </c>
      <c r="C47" s="211"/>
      <c r="D47" s="224"/>
      <c r="E47" s="228">
        <v>0</v>
      </c>
      <c r="F47" s="229">
        <v>0</v>
      </c>
      <c r="G47" s="228">
        <v>0</v>
      </c>
      <c r="H47" s="229">
        <v>0</v>
      </c>
      <c r="I47" s="228">
        <v>0</v>
      </c>
      <c r="J47" s="228">
        <v>0</v>
      </c>
      <c r="K47" s="213">
        <f>'Pri Sec_outstanding_6'!E47</f>
        <v>0</v>
      </c>
      <c r="L47" s="213">
        <f>'Pri Sec_outstanding_6'!F47</f>
        <v>0</v>
      </c>
      <c r="M47" s="228">
        <v>0</v>
      </c>
      <c r="N47" s="225">
        <v>0</v>
      </c>
    </row>
    <row r="48" spans="1:14" ht="12.75" customHeight="1" x14ac:dyDescent="0.2">
      <c r="A48" s="149">
        <v>38</v>
      </c>
      <c r="B48" s="120" t="s">
        <v>49</v>
      </c>
      <c r="C48" s="211"/>
      <c r="D48" s="224"/>
      <c r="E48" s="228">
        <v>1</v>
      </c>
      <c r="F48" s="228">
        <v>0.8</v>
      </c>
      <c r="G48" s="228">
        <v>1</v>
      </c>
      <c r="H48" s="228">
        <v>0.8</v>
      </c>
      <c r="I48" s="228">
        <v>0</v>
      </c>
      <c r="J48" s="228">
        <v>0</v>
      </c>
      <c r="K48" s="213">
        <f>'Pri Sec_outstanding_6'!E48</f>
        <v>32</v>
      </c>
      <c r="L48" s="213">
        <f>'Pri Sec_outstanding_6'!F48</f>
        <v>5.95</v>
      </c>
      <c r="M48" s="228">
        <v>32</v>
      </c>
      <c r="N48" s="225">
        <v>5.95</v>
      </c>
    </row>
    <row r="49" spans="1:14" ht="12.75" customHeight="1" x14ac:dyDescent="0.2">
      <c r="A49" s="149">
        <v>39</v>
      </c>
      <c r="B49" s="120" t="s">
        <v>51</v>
      </c>
      <c r="C49" s="211"/>
      <c r="D49" s="224"/>
      <c r="E49" s="228">
        <v>0</v>
      </c>
      <c r="F49" s="228">
        <v>0</v>
      </c>
      <c r="G49" s="228">
        <v>0</v>
      </c>
      <c r="H49" s="228">
        <v>0</v>
      </c>
      <c r="I49" s="228">
        <v>0</v>
      </c>
      <c r="J49" s="228">
        <v>0</v>
      </c>
      <c r="K49" s="213">
        <f>'Pri Sec_outstanding_6'!E49</f>
        <v>0</v>
      </c>
      <c r="L49" s="213">
        <f>'Pri Sec_outstanding_6'!F49</f>
        <v>0</v>
      </c>
      <c r="M49" s="228">
        <v>0</v>
      </c>
      <c r="N49" s="225">
        <v>0</v>
      </c>
    </row>
    <row r="50" spans="1:14" ht="12.75" customHeight="1" x14ac:dyDescent="0.2">
      <c r="A50" s="149">
        <v>40</v>
      </c>
      <c r="B50" s="120" t="s">
        <v>1007</v>
      </c>
      <c r="C50" s="211"/>
      <c r="D50" s="224"/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13">
        <f>'Pri Sec_outstanding_6'!E50</f>
        <v>1</v>
      </c>
      <c r="L50" s="213">
        <f>'Pri Sec_outstanding_6'!F50</f>
        <v>14.07</v>
      </c>
      <c r="M50" s="228">
        <v>1</v>
      </c>
      <c r="N50" s="225">
        <v>22.58</v>
      </c>
    </row>
    <row r="51" spans="1:14" ht="12.75" customHeight="1" x14ac:dyDescent="0.2">
      <c r="A51" s="149">
        <v>41</v>
      </c>
      <c r="B51" s="120" t="s">
        <v>52</v>
      </c>
      <c r="C51" s="211"/>
      <c r="D51" s="224"/>
      <c r="E51" s="228">
        <v>0</v>
      </c>
      <c r="F51" s="228">
        <v>0</v>
      </c>
      <c r="G51" s="228">
        <v>0</v>
      </c>
      <c r="H51" s="228">
        <v>0</v>
      </c>
      <c r="I51" s="228">
        <v>0</v>
      </c>
      <c r="J51" s="228">
        <v>0</v>
      </c>
      <c r="K51" s="213">
        <f>'Pri Sec_outstanding_6'!E51</f>
        <v>0</v>
      </c>
      <c r="L51" s="213">
        <f>'Pri Sec_outstanding_6'!F51</f>
        <v>0</v>
      </c>
      <c r="M51" s="228">
        <v>0</v>
      </c>
      <c r="N51" s="225">
        <v>0</v>
      </c>
    </row>
    <row r="52" spans="1:14" ht="12.75" customHeight="1" x14ac:dyDescent="0.2">
      <c r="A52" s="149">
        <v>42</v>
      </c>
      <c r="B52" s="120" t="s">
        <v>53</v>
      </c>
      <c r="C52" s="211"/>
      <c r="D52" s="211"/>
      <c r="E52" s="220">
        <v>0</v>
      </c>
      <c r="F52" s="220">
        <v>0</v>
      </c>
      <c r="G52" s="220">
        <v>0</v>
      </c>
      <c r="H52" s="220">
        <v>0</v>
      </c>
      <c r="I52" s="228">
        <v>0</v>
      </c>
      <c r="J52" s="228">
        <v>0</v>
      </c>
      <c r="K52" s="213">
        <f>'Pri Sec_outstanding_6'!E52</f>
        <v>0</v>
      </c>
      <c r="L52" s="213">
        <f>'Pri Sec_outstanding_6'!F52</f>
        <v>0</v>
      </c>
      <c r="M52" s="228">
        <v>0</v>
      </c>
      <c r="N52" s="225">
        <v>0</v>
      </c>
    </row>
    <row r="53" spans="1:14" ht="12.75" customHeight="1" x14ac:dyDescent="0.2">
      <c r="A53" s="149">
        <v>43</v>
      </c>
      <c r="B53" s="120" t="s">
        <v>54</v>
      </c>
      <c r="C53" s="211"/>
      <c r="D53" s="211"/>
      <c r="E53" s="213">
        <v>0</v>
      </c>
      <c r="F53" s="213">
        <v>0</v>
      </c>
      <c r="G53" s="213">
        <v>0</v>
      </c>
      <c r="H53" s="213">
        <v>0</v>
      </c>
      <c r="I53" s="228">
        <v>0</v>
      </c>
      <c r="J53" s="228">
        <v>0</v>
      </c>
      <c r="K53" s="213">
        <f>'Pri Sec_outstanding_6'!E53</f>
        <v>0</v>
      </c>
      <c r="L53" s="213">
        <f>'Pri Sec_outstanding_6'!F53</f>
        <v>0</v>
      </c>
      <c r="M53" s="228">
        <v>0</v>
      </c>
      <c r="N53" s="225">
        <v>0</v>
      </c>
    </row>
    <row r="54" spans="1:14" s="139" customFormat="1" ht="12.75" customHeight="1" x14ac:dyDescent="0.2">
      <c r="A54" s="141"/>
      <c r="B54" s="127" t="s">
        <v>55</v>
      </c>
      <c r="C54" s="214"/>
      <c r="D54" s="214"/>
      <c r="E54" s="221">
        <f>SUM(E46:E53)</f>
        <v>1</v>
      </c>
      <c r="F54" s="221">
        <f t="shared" ref="F54:M54" si="3">SUM(F46:F53)</f>
        <v>0.8</v>
      </c>
      <c r="G54" s="221">
        <f t="shared" si="3"/>
        <v>1</v>
      </c>
      <c r="H54" s="221">
        <f t="shared" si="3"/>
        <v>0.8</v>
      </c>
      <c r="I54" s="228">
        <v>0</v>
      </c>
      <c r="J54" s="228">
        <v>0</v>
      </c>
      <c r="K54" s="213">
        <f>'Pri Sec_outstanding_6'!E54</f>
        <v>33</v>
      </c>
      <c r="L54" s="213">
        <f>'Pri Sec_outstanding_6'!F54</f>
        <v>20.02</v>
      </c>
      <c r="M54" s="221">
        <f t="shared" si="3"/>
        <v>33</v>
      </c>
      <c r="N54" s="221">
        <f>SUM(N46:N53)</f>
        <v>28.529999999999998</v>
      </c>
    </row>
    <row r="55" spans="1:14" s="139" customFormat="1" ht="12.75" customHeight="1" x14ac:dyDescent="0.2">
      <c r="A55" s="214"/>
      <c r="B55" s="214" t="s">
        <v>5</v>
      </c>
      <c r="C55" s="214"/>
      <c r="D55" s="214"/>
      <c r="E55" s="221">
        <f t="shared" ref="E55:J55" si="4">E54+E45+E43+E41</f>
        <v>11789</v>
      </c>
      <c r="F55" s="221">
        <f t="shared" si="4"/>
        <v>94282.709999999963</v>
      </c>
      <c r="G55" s="221">
        <f t="shared" si="4"/>
        <v>4656</v>
      </c>
      <c r="H55" s="221">
        <f t="shared" si="4"/>
        <v>37901.890000000007</v>
      </c>
      <c r="I55" s="221">
        <f t="shared" si="4"/>
        <v>0</v>
      </c>
      <c r="J55" s="221">
        <f t="shared" si="4"/>
        <v>0</v>
      </c>
      <c r="K55" s="221">
        <f>'Pri Sec_outstanding_6'!E55</f>
        <v>70103</v>
      </c>
      <c r="L55" s="221">
        <f>'Pri Sec_outstanding_6'!F55</f>
        <v>277188.47000000003</v>
      </c>
      <c r="M55" s="221">
        <f>M54+M45+M43+M41</f>
        <v>29017</v>
      </c>
      <c r="N55" s="221">
        <f>N54+N45+N43+N41</f>
        <v>167417.70000000004</v>
      </c>
    </row>
    <row r="56" spans="1:14" ht="12.75" customHeight="1" x14ac:dyDescent="0.2">
      <c r="A56" s="193"/>
      <c r="B56" s="193"/>
      <c r="C56" s="186"/>
      <c r="D56" s="186"/>
      <c r="E56" s="186"/>
      <c r="F56" s="187" t="s">
        <v>1031</v>
      </c>
      <c r="G56" s="186"/>
      <c r="H56" s="186"/>
      <c r="I56" s="186"/>
      <c r="J56" s="186"/>
      <c r="K56" s="186"/>
      <c r="L56" s="186"/>
      <c r="M56" s="186"/>
      <c r="N56" s="186"/>
    </row>
    <row r="57" spans="1:14" ht="12.75" customHeight="1" x14ac:dyDescent="0.2">
      <c r="A57" s="193"/>
      <c r="B57" s="193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t="12.75" customHeight="1" x14ac:dyDescent="0.2">
      <c r="A58" s="193"/>
      <c r="B58" s="193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ht="12.75" customHeight="1" x14ac:dyDescent="0.2">
      <c r="A59" s="193"/>
      <c r="B59" s="193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t="12.75" customHeight="1" x14ac:dyDescent="0.2">
      <c r="A60" s="193"/>
      <c r="B60" s="193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</row>
    <row r="61" spans="1:14" ht="12.75" customHeight="1" x14ac:dyDescent="0.2">
      <c r="A61" s="193"/>
      <c r="B61" s="193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</row>
    <row r="62" spans="1:14" ht="12.75" customHeight="1" x14ac:dyDescent="0.2">
      <c r="A62" s="193"/>
      <c r="B62" s="193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</row>
    <row r="63" spans="1:14" ht="12.75" customHeight="1" x14ac:dyDescent="0.2">
      <c r="A63" s="193"/>
      <c r="B63" s="193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</row>
    <row r="64" spans="1:14" ht="12.75" customHeight="1" x14ac:dyDescent="0.2">
      <c r="A64" s="193"/>
      <c r="B64" s="193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</row>
    <row r="65" spans="1:14" ht="12.75" customHeight="1" x14ac:dyDescent="0.2">
      <c r="A65" s="193"/>
      <c r="B65" s="193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</row>
    <row r="66" spans="1:14" ht="12.75" customHeight="1" x14ac:dyDescent="0.2">
      <c r="A66" s="193"/>
      <c r="B66" s="193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</row>
    <row r="67" spans="1:14" ht="12.75" customHeight="1" x14ac:dyDescent="0.2">
      <c r="A67" s="193"/>
      <c r="B67" s="193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</row>
    <row r="68" spans="1:14" ht="12.75" customHeight="1" x14ac:dyDescent="0.2">
      <c r="A68" s="193"/>
      <c r="B68" s="193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</row>
    <row r="69" spans="1:14" ht="12.75" customHeight="1" x14ac:dyDescent="0.2">
      <c r="A69" s="193"/>
      <c r="B69" s="193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</row>
    <row r="70" spans="1:14" ht="12.75" customHeight="1" x14ac:dyDescent="0.2">
      <c r="A70" s="193"/>
      <c r="B70" s="193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</row>
    <row r="71" spans="1:14" ht="12.75" customHeight="1" x14ac:dyDescent="0.2">
      <c r="A71" s="193"/>
      <c r="B71" s="193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</row>
    <row r="72" spans="1:14" ht="12.75" customHeight="1" x14ac:dyDescent="0.2">
      <c r="A72" s="193"/>
      <c r="B72" s="193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</row>
    <row r="73" spans="1:14" ht="12.75" customHeight="1" x14ac:dyDescent="0.2">
      <c r="A73" s="193"/>
      <c r="B73" s="193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</row>
    <row r="74" spans="1:14" ht="12.75" customHeight="1" x14ac:dyDescent="0.2">
      <c r="A74" s="193"/>
      <c r="B74" s="193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</row>
    <row r="75" spans="1:14" ht="12.75" customHeight="1" x14ac:dyDescent="0.2">
      <c r="A75" s="193"/>
      <c r="B75" s="193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</row>
    <row r="76" spans="1:14" ht="12.75" customHeight="1" x14ac:dyDescent="0.2">
      <c r="A76" s="193"/>
      <c r="B76" s="193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</row>
    <row r="77" spans="1:14" ht="12.75" customHeight="1" x14ac:dyDescent="0.2">
      <c r="A77" s="193"/>
      <c r="B77" s="193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</row>
    <row r="78" spans="1:14" ht="12.75" customHeight="1" x14ac:dyDescent="0.2">
      <c r="A78" s="193"/>
      <c r="B78" s="193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</row>
    <row r="79" spans="1:14" ht="12.75" customHeight="1" x14ac:dyDescent="0.2">
      <c r="A79" s="193"/>
      <c r="B79" s="193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</row>
    <row r="80" spans="1:14" ht="12.75" customHeight="1" x14ac:dyDescent="0.2">
      <c r="A80" s="193"/>
      <c r="B80" s="193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</row>
    <row r="81" spans="1:14" ht="12.75" customHeight="1" x14ac:dyDescent="0.2">
      <c r="A81" s="193"/>
      <c r="B81" s="193"/>
      <c r="C81" s="186"/>
      <c r="D81" s="186"/>
      <c r="E81" s="186"/>
      <c r="F81" s="186"/>
      <c r="G81" s="186"/>
      <c r="H81" s="186"/>
      <c r="I81" s="186"/>
      <c r="J81" s="186"/>
      <c r="K81" s="186"/>
      <c r="L81" s="186"/>
      <c r="M81" s="186"/>
      <c r="N81" s="186"/>
    </row>
    <row r="82" spans="1:14" ht="12.75" customHeight="1" x14ac:dyDescent="0.2">
      <c r="A82" s="193"/>
      <c r="B82" s="193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</row>
    <row r="83" spans="1:14" ht="12.75" customHeight="1" x14ac:dyDescent="0.2">
      <c r="A83" s="193"/>
      <c r="B83" s="193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  <c r="N83" s="186"/>
    </row>
    <row r="84" spans="1:14" ht="12.75" customHeight="1" x14ac:dyDescent="0.2">
      <c r="A84" s="193"/>
      <c r="B84" s="193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</row>
    <row r="85" spans="1:14" ht="12.75" customHeight="1" x14ac:dyDescent="0.2">
      <c r="A85" s="193"/>
      <c r="B85" s="193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</row>
    <row r="86" spans="1:14" ht="12.75" customHeight="1" x14ac:dyDescent="0.2">
      <c r="A86" s="193"/>
      <c r="B86" s="193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</row>
    <row r="87" spans="1:14" ht="12.75" customHeight="1" x14ac:dyDescent="0.2">
      <c r="A87" s="193"/>
      <c r="B87" s="193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</row>
    <row r="88" spans="1:14" ht="12.75" customHeight="1" x14ac:dyDescent="0.2">
      <c r="A88" s="193"/>
      <c r="B88" s="193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</row>
    <row r="89" spans="1:14" ht="12.75" customHeight="1" x14ac:dyDescent="0.2">
      <c r="A89" s="193"/>
      <c r="B89" s="193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</row>
    <row r="90" spans="1:14" ht="12.75" customHeight="1" x14ac:dyDescent="0.2">
      <c r="A90" s="193"/>
      <c r="B90" s="193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</row>
    <row r="91" spans="1:14" ht="12.75" customHeight="1" x14ac:dyDescent="0.2">
      <c r="A91" s="193"/>
      <c r="B91" s="193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</row>
    <row r="92" spans="1:14" ht="12.75" customHeight="1" x14ac:dyDescent="0.2">
      <c r="A92" s="193"/>
      <c r="B92" s="193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</row>
    <row r="93" spans="1:14" ht="12.75" customHeight="1" x14ac:dyDescent="0.2">
      <c r="A93" s="193"/>
      <c r="B93" s="193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</row>
    <row r="94" spans="1:14" ht="12.75" customHeight="1" x14ac:dyDescent="0.2">
      <c r="A94" s="193"/>
      <c r="B94" s="193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</row>
    <row r="95" spans="1:14" ht="12.75" customHeight="1" x14ac:dyDescent="0.2">
      <c r="A95" s="193"/>
      <c r="B95" s="193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</row>
    <row r="96" spans="1:14" ht="12.75" customHeight="1" x14ac:dyDescent="0.2">
      <c r="A96" s="193"/>
      <c r="B96" s="193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/>
    </row>
    <row r="97" spans="1:14" ht="12.75" customHeight="1" x14ac:dyDescent="0.2">
      <c r="A97" s="193"/>
      <c r="B97" s="193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/>
    </row>
    <row r="98" spans="1:14" ht="12.75" customHeight="1" x14ac:dyDescent="0.2">
      <c r="A98" s="193"/>
      <c r="B98" s="193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/>
    </row>
  </sheetData>
  <mergeCells count="15">
    <mergeCell ref="M4:N4"/>
    <mergeCell ref="I3:J3"/>
    <mergeCell ref="A1:N1"/>
    <mergeCell ref="B2:C2"/>
    <mergeCell ref="K2:L2"/>
    <mergeCell ref="M3:N3"/>
    <mergeCell ref="K3:L3"/>
    <mergeCell ref="C4:D4"/>
    <mergeCell ref="C3:D3"/>
    <mergeCell ref="E3:F3"/>
    <mergeCell ref="G3:H3"/>
    <mergeCell ref="K4:L4"/>
    <mergeCell ref="E4:F4"/>
    <mergeCell ref="G4:H4"/>
    <mergeCell ref="I4:J4"/>
  </mergeCells>
  <pageMargins left="0.95" right="0" top="0.75" bottom="0" header="0" footer="0"/>
  <pageSetup paperSize="9" scale="8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6"/>
  <sheetViews>
    <sheetView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ColWidth="14.28515625" defaultRowHeight="15" customHeight="1" x14ac:dyDescent="0.2"/>
  <cols>
    <col min="1" max="1" width="6.140625" style="83" customWidth="1"/>
    <col min="2" max="2" width="27.140625" style="83" customWidth="1"/>
    <col min="3" max="3" width="9.85546875" style="83" customWidth="1"/>
    <col min="4" max="4" width="8.5703125" style="83" customWidth="1"/>
    <col min="5" max="5" width="10.140625" style="83" customWidth="1"/>
    <col min="6" max="6" width="9" style="83" customWidth="1"/>
    <col min="7" max="7" width="10.140625" style="83" customWidth="1"/>
    <col min="8" max="9" width="9.85546875" style="83" customWidth="1"/>
    <col min="10" max="10" width="9" style="83" customWidth="1"/>
    <col min="11" max="16384" width="14.28515625" style="83"/>
  </cols>
  <sheetData>
    <row r="1" spans="1:10" ht="15" customHeight="1" x14ac:dyDescent="0.2">
      <c r="A1" s="525" t="s">
        <v>1074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ht="15" customHeight="1" x14ac:dyDescent="0.2">
      <c r="A2" s="231"/>
      <c r="B2" s="236" t="s">
        <v>60</v>
      </c>
      <c r="C2" s="237"/>
      <c r="D2" s="237"/>
      <c r="E2" s="238"/>
      <c r="F2" s="238"/>
      <c r="G2" s="239"/>
      <c r="H2" s="238"/>
      <c r="I2" s="545" t="s">
        <v>177</v>
      </c>
      <c r="J2" s="546"/>
    </row>
    <row r="3" spans="1:10" ht="15.75" customHeight="1" x14ac:dyDescent="0.2">
      <c r="A3" s="465" t="s">
        <v>148</v>
      </c>
      <c r="B3" s="547" t="s">
        <v>1</v>
      </c>
      <c r="C3" s="447" t="s">
        <v>1011</v>
      </c>
      <c r="D3" s="464"/>
      <c r="E3" s="464"/>
      <c r="F3" s="457"/>
      <c r="G3" s="447" t="s">
        <v>178</v>
      </c>
      <c r="H3" s="464"/>
      <c r="I3" s="464"/>
      <c r="J3" s="457"/>
    </row>
    <row r="4" spans="1:10" ht="45.75" customHeight="1" x14ac:dyDescent="0.2">
      <c r="A4" s="461"/>
      <c r="B4" s="548"/>
      <c r="C4" s="447" t="s">
        <v>1009</v>
      </c>
      <c r="D4" s="457"/>
      <c r="E4" s="447" t="s">
        <v>1010</v>
      </c>
      <c r="F4" s="457"/>
      <c r="G4" s="447" t="s">
        <v>179</v>
      </c>
      <c r="H4" s="457"/>
      <c r="I4" s="447" t="s">
        <v>180</v>
      </c>
      <c r="J4" s="457"/>
    </row>
    <row r="5" spans="1:10" ht="15" customHeight="1" x14ac:dyDescent="0.2">
      <c r="A5" s="222"/>
      <c r="B5" s="235"/>
      <c r="C5" s="119" t="s">
        <v>82</v>
      </c>
      <c r="D5" s="109" t="s">
        <v>83</v>
      </c>
      <c r="E5" s="119" t="s">
        <v>82</v>
      </c>
      <c r="F5" s="119" t="s">
        <v>83</v>
      </c>
      <c r="G5" s="119" t="s">
        <v>82</v>
      </c>
      <c r="H5" s="109" t="s">
        <v>83</v>
      </c>
      <c r="I5" s="119" t="s">
        <v>82</v>
      </c>
      <c r="J5" s="119" t="s">
        <v>83</v>
      </c>
    </row>
    <row r="6" spans="1:10" ht="13.5" customHeight="1" x14ac:dyDescent="0.2">
      <c r="A6" s="149">
        <v>1</v>
      </c>
      <c r="B6" s="120" t="s">
        <v>6</v>
      </c>
      <c r="C6" s="120">
        <v>21</v>
      </c>
      <c r="D6" s="120">
        <v>0.87</v>
      </c>
      <c r="E6" s="120">
        <v>10</v>
      </c>
      <c r="F6" s="120">
        <v>14.62</v>
      </c>
      <c r="G6" s="120">
        <v>51</v>
      </c>
      <c r="H6" s="120">
        <v>40.290000000000006</v>
      </c>
      <c r="I6" s="120">
        <v>46</v>
      </c>
      <c r="J6" s="120">
        <v>68.820000000000007</v>
      </c>
    </row>
    <row r="7" spans="1:10" ht="13.5" customHeight="1" x14ac:dyDescent="0.2">
      <c r="A7" s="149">
        <v>2</v>
      </c>
      <c r="B7" s="120" t="s">
        <v>7</v>
      </c>
      <c r="C7" s="120">
        <v>329</v>
      </c>
      <c r="D7" s="120">
        <v>105.75000000000004</v>
      </c>
      <c r="E7" s="120">
        <v>264</v>
      </c>
      <c r="F7" s="120">
        <v>1154.5699999999997</v>
      </c>
      <c r="G7" s="120">
        <v>1073</v>
      </c>
      <c r="H7" s="120">
        <v>263.14000000000004</v>
      </c>
      <c r="I7" s="120">
        <v>1034</v>
      </c>
      <c r="J7" s="120">
        <v>3744.3500000000004</v>
      </c>
    </row>
    <row r="8" spans="1:10" ht="13.5" customHeight="1" x14ac:dyDescent="0.2">
      <c r="A8" s="149">
        <v>3</v>
      </c>
      <c r="B8" s="120" t="s">
        <v>8</v>
      </c>
      <c r="C8" s="120">
        <v>155</v>
      </c>
      <c r="D8" s="120">
        <v>104.78000000000002</v>
      </c>
      <c r="E8" s="120">
        <v>683</v>
      </c>
      <c r="F8" s="120">
        <v>1902.6700000000003</v>
      </c>
      <c r="G8" s="120">
        <v>483</v>
      </c>
      <c r="H8" s="120">
        <v>149.34</v>
      </c>
      <c r="I8" s="120">
        <v>2331</v>
      </c>
      <c r="J8" s="120">
        <v>5836.8099999999986</v>
      </c>
    </row>
    <row r="9" spans="1:10" ht="13.5" customHeight="1" x14ac:dyDescent="0.2">
      <c r="A9" s="149">
        <v>4</v>
      </c>
      <c r="B9" s="120" t="s">
        <v>9</v>
      </c>
      <c r="C9" s="120">
        <v>46</v>
      </c>
      <c r="D9" s="120">
        <v>0.97000000000000008</v>
      </c>
      <c r="E9" s="120">
        <v>33</v>
      </c>
      <c r="F9" s="120">
        <v>60.230000000000004</v>
      </c>
      <c r="G9" s="120">
        <v>96</v>
      </c>
      <c r="H9" s="120">
        <v>10.149999999999999</v>
      </c>
      <c r="I9" s="120">
        <v>131</v>
      </c>
      <c r="J9" s="120">
        <v>204.46</v>
      </c>
    </row>
    <row r="10" spans="1:10" ht="13.5" customHeight="1" x14ac:dyDescent="0.2">
      <c r="A10" s="149">
        <v>5</v>
      </c>
      <c r="B10" s="120" t="s">
        <v>10</v>
      </c>
      <c r="C10" s="120">
        <v>0</v>
      </c>
      <c r="D10" s="120">
        <v>0</v>
      </c>
      <c r="E10" s="120">
        <v>0</v>
      </c>
      <c r="F10" s="120">
        <v>0</v>
      </c>
      <c r="G10" s="120">
        <v>999</v>
      </c>
      <c r="H10" s="120">
        <v>297.32</v>
      </c>
      <c r="I10" s="120">
        <v>1470</v>
      </c>
      <c r="J10" s="120">
        <v>1993.6999999999998</v>
      </c>
    </row>
    <row r="11" spans="1:10" ht="13.5" customHeight="1" x14ac:dyDescent="0.2">
      <c r="A11" s="149">
        <v>6</v>
      </c>
      <c r="B11" s="120" t="s">
        <v>11</v>
      </c>
      <c r="C11" s="120">
        <v>90</v>
      </c>
      <c r="D11" s="120">
        <v>12.429999999999998</v>
      </c>
      <c r="E11" s="120">
        <v>82</v>
      </c>
      <c r="F11" s="120">
        <v>327.35999999999996</v>
      </c>
      <c r="G11" s="120">
        <v>308</v>
      </c>
      <c r="H11" s="120">
        <v>23.470000000000002</v>
      </c>
      <c r="I11" s="120">
        <v>258</v>
      </c>
      <c r="J11" s="120">
        <v>973.79</v>
      </c>
    </row>
    <row r="12" spans="1:10" ht="13.5" customHeight="1" x14ac:dyDescent="0.2">
      <c r="A12" s="149">
        <v>7</v>
      </c>
      <c r="B12" s="120" t="s">
        <v>12</v>
      </c>
      <c r="C12" s="120">
        <v>2</v>
      </c>
      <c r="D12" s="120">
        <v>5.51</v>
      </c>
      <c r="E12" s="120">
        <v>2</v>
      </c>
      <c r="F12" s="120">
        <v>5.51</v>
      </c>
      <c r="G12" s="120">
        <v>10</v>
      </c>
      <c r="H12" s="120">
        <v>24.919999999999998</v>
      </c>
      <c r="I12" s="120">
        <v>10</v>
      </c>
      <c r="J12" s="120">
        <v>24.919999999999998</v>
      </c>
    </row>
    <row r="13" spans="1:10" ht="13.5" customHeight="1" x14ac:dyDescent="0.2">
      <c r="A13" s="149">
        <v>8</v>
      </c>
      <c r="B13" s="120" t="s">
        <v>967</v>
      </c>
      <c r="C13" s="120">
        <v>2</v>
      </c>
      <c r="D13" s="120">
        <v>0.01</v>
      </c>
      <c r="E13" s="120">
        <v>0</v>
      </c>
      <c r="F13" s="120">
        <v>0</v>
      </c>
      <c r="G13" s="120">
        <v>10</v>
      </c>
      <c r="H13" s="120">
        <v>0.1</v>
      </c>
      <c r="I13" s="120">
        <v>0</v>
      </c>
      <c r="J13" s="120">
        <v>0</v>
      </c>
    </row>
    <row r="14" spans="1:10" ht="13.5" customHeight="1" x14ac:dyDescent="0.2">
      <c r="A14" s="149">
        <v>9</v>
      </c>
      <c r="B14" s="120" t="s">
        <v>13</v>
      </c>
      <c r="C14" s="120">
        <v>471</v>
      </c>
      <c r="D14" s="120">
        <v>8.4500000000000011</v>
      </c>
      <c r="E14" s="120">
        <v>118</v>
      </c>
      <c r="F14" s="120">
        <v>160.25</v>
      </c>
      <c r="G14" s="120">
        <v>1407</v>
      </c>
      <c r="H14" s="120">
        <v>86.899999999999991</v>
      </c>
      <c r="I14" s="120">
        <v>358</v>
      </c>
      <c r="J14" s="120">
        <v>455.88999999999987</v>
      </c>
    </row>
    <row r="15" spans="1:10" ht="13.5" customHeight="1" x14ac:dyDescent="0.2">
      <c r="A15" s="149">
        <v>10</v>
      </c>
      <c r="B15" s="120" t="s">
        <v>14</v>
      </c>
      <c r="C15" s="120">
        <v>322</v>
      </c>
      <c r="D15" s="120">
        <v>42.22</v>
      </c>
      <c r="E15" s="120">
        <v>569</v>
      </c>
      <c r="F15" s="120">
        <v>951.19999999999982</v>
      </c>
      <c r="G15" s="120">
        <v>1047</v>
      </c>
      <c r="H15" s="120">
        <v>187.99</v>
      </c>
      <c r="I15" s="120">
        <v>1279</v>
      </c>
      <c r="J15" s="120">
        <v>1727.9899999999998</v>
      </c>
    </row>
    <row r="16" spans="1:10" ht="13.5" customHeight="1" x14ac:dyDescent="0.2">
      <c r="A16" s="149">
        <v>11</v>
      </c>
      <c r="B16" s="120" t="s">
        <v>15</v>
      </c>
      <c r="C16" s="120">
        <v>40</v>
      </c>
      <c r="D16" s="120">
        <v>1.1800000000000002</v>
      </c>
      <c r="E16" s="120">
        <v>11</v>
      </c>
      <c r="F16" s="120">
        <v>66</v>
      </c>
      <c r="G16" s="120">
        <v>127</v>
      </c>
      <c r="H16" s="120">
        <v>8.6699999999999982</v>
      </c>
      <c r="I16" s="120">
        <v>28</v>
      </c>
      <c r="J16" s="120">
        <v>163.5</v>
      </c>
    </row>
    <row r="17" spans="1:10" ht="13.5" customHeight="1" x14ac:dyDescent="0.2">
      <c r="A17" s="149">
        <v>12</v>
      </c>
      <c r="B17" s="120" t="s">
        <v>16</v>
      </c>
      <c r="C17" s="120">
        <v>111</v>
      </c>
      <c r="D17" s="120">
        <v>9.0499999999999972</v>
      </c>
      <c r="E17" s="120">
        <v>43</v>
      </c>
      <c r="F17" s="120">
        <v>138.65</v>
      </c>
      <c r="G17" s="120">
        <v>307</v>
      </c>
      <c r="H17" s="120">
        <v>29.100000000000016</v>
      </c>
      <c r="I17" s="120">
        <v>113</v>
      </c>
      <c r="J17" s="120">
        <v>389.53</v>
      </c>
    </row>
    <row r="18" spans="1:10" ht="13.5" customHeight="1" x14ac:dyDescent="0.2">
      <c r="A18" s="141"/>
      <c r="B18" s="127" t="s">
        <v>17</v>
      </c>
      <c r="C18" s="127">
        <f t="shared" ref="C18:J18" si="0">SUM(C6:C17)</f>
        <v>1589</v>
      </c>
      <c r="D18" s="127">
        <f t="shared" si="0"/>
        <v>291.22000000000003</v>
      </c>
      <c r="E18" s="127">
        <f t="shared" si="0"/>
        <v>1815</v>
      </c>
      <c r="F18" s="127">
        <f t="shared" si="0"/>
        <v>4781.0599999999995</v>
      </c>
      <c r="G18" s="127">
        <f t="shared" si="0"/>
        <v>5918</v>
      </c>
      <c r="H18" s="127">
        <f t="shared" si="0"/>
        <v>1121.3899999999999</v>
      </c>
      <c r="I18" s="127">
        <f t="shared" si="0"/>
        <v>7058</v>
      </c>
      <c r="J18" s="127">
        <f t="shared" si="0"/>
        <v>15583.76</v>
      </c>
    </row>
    <row r="19" spans="1:10" ht="13.5" customHeight="1" x14ac:dyDescent="0.2">
      <c r="A19" s="149">
        <v>13</v>
      </c>
      <c r="B19" s="120" t="s">
        <v>18</v>
      </c>
      <c r="C19" s="120">
        <v>0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</row>
    <row r="20" spans="1:10" ht="13.5" customHeight="1" x14ac:dyDescent="0.2">
      <c r="A20" s="149">
        <v>14</v>
      </c>
      <c r="B20" s="120" t="s">
        <v>19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</row>
    <row r="21" spans="1:10" ht="13.5" customHeight="1" x14ac:dyDescent="0.2">
      <c r="A21" s="149">
        <v>15</v>
      </c>
      <c r="B21" s="120" t="s">
        <v>20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120">
        <v>0</v>
      </c>
    </row>
    <row r="22" spans="1:10" ht="13.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</row>
    <row r="23" spans="1:10" ht="13.5" customHeight="1" x14ac:dyDescent="0.2">
      <c r="A23" s="149">
        <v>17</v>
      </c>
      <c r="B23" s="120" t="s">
        <v>22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</row>
    <row r="24" spans="1:10" ht="13.5" customHeight="1" x14ac:dyDescent="0.2">
      <c r="A24" s="149">
        <v>18</v>
      </c>
      <c r="B24" s="120" t="s">
        <v>850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</row>
    <row r="25" spans="1:10" ht="13.5" customHeight="1" x14ac:dyDescent="0.2">
      <c r="A25" s="149">
        <v>19</v>
      </c>
      <c r="B25" s="120" t="s">
        <v>24</v>
      </c>
      <c r="C25" s="120">
        <v>1</v>
      </c>
      <c r="D25" s="120">
        <v>0</v>
      </c>
      <c r="E25" s="120">
        <v>0</v>
      </c>
      <c r="F25" s="120">
        <v>0</v>
      </c>
      <c r="G25" s="120">
        <v>1</v>
      </c>
      <c r="H25" s="120">
        <v>0</v>
      </c>
      <c r="I25" s="120">
        <v>0</v>
      </c>
      <c r="J25" s="120">
        <v>0</v>
      </c>
    </row>
    <row r="26" spans="1:10" ht="13.5" customHeight="1" x14ac:dyDescent="0.2">
      <c r="A26" s="149">
        <v>20</v>
      </c>
      <c r="B26" s="120" t="s">
        <v>25</v>
      </c>
      <c r="C26" s="120">
        <v>1707</v>
      </c>
      <c r="D26" s="120">
        <v>1448.8800000000003</v>
      </c>
      <c r="E26" s="120">
        <v>5048</v>
      </c>
      <c r="F26" s="120">
        <v>19531.770000000011</v>
      </c>
      <c r="G26" s="120">
        <v>8963</v>
      </c>
      <c r="H26" s="120">
        <v>2651.4399999999996</v>
      </c>
      <c r="I26" s="120">
        <v>14212</v>
      </c>
      <c r="J26" s="120">
        <v>51337.209999999985</v>
      </c>
    </row>
    <row r="27" spans="1:10" ht="13.5" customHeight="1" x14ac:dyDescent="0.2">
      <c r="A27" s="149">
        <v>21</v>
      </c>
      <c r="B27" s="120" t="s">
        <v>26</v>
      </c>
      <c r="C27" s="120">
        <v>0</v>
      </c>
      <c r="D27" s="120">
        <v>0</v>
      </c>
      <c r="E27" s="120">
        <v>347</v>
      </c>
      <c r="F27" s="120">
        <v>1452.41</v>
      </c>
      <c r="G27" s="120">
        <v>0</v>
      </c>
      <c r="H27" s="120">
        <v>0</v>
      </c>
      <c r="I27" s="120">
        <v>869</v>
      </c>
      <c r="J27" s="120">
        <v>3417.0600000000004</v>
      </c>
    </row>
    <row r="28" spans="1:10" ht="13.5" customHeight="1" x14ac:dyDescent="0.2">
      <c r="A28" s="149">
        <v>22</v>
      </c>
      <c r="B28" s="120" t="s">
        <v>27</v>
      </c>
      <c r="C28" s="120">
        <v>2</v>
      </c>
      <c r="D28" s="120">
        <v>0.16999999999999998</v>
      </c>
      <c r="E28" s="120">
        <v>2</v>
      </c>
      <c r="F28" s="120">
        <v>3.76</v>
      </c>
      <c r="G28" s="120">
        <v>4</v>
      </c>
      <c r="H28" s="120">
        <v>0.74</v>
      </c>
      <c r="I28" s="120">
        <v>4</v>
      </c>
      <c r="J28" s="120">
        <v>9.620000000000001</v>
      </c>
    </row>
    <row r="29" spans="1:10" ht="13.5" customHeight="1" x14ac:dyDescent="0.2">
      <c r="A29" s="149">
        <v>23</v>
      </c>
      <c r="B29" s="120" t="s">
        <v>999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</row>
    <row r="30" spans="1:10" ht="13.5" customHeight="1" x14ac:dyDescent="0.2">
      <c r="A30" s="149">
        <v>24</v>
      </c>
      <c r="B30" s="120" t="s">
        <v>29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</row>
    <row r="31" spans="1:10" ht="13.5" customHeight="1" x14ac:dyDescent="0.2">
      <c r="A31" s="149">
        <v>25</v>
      </c>
      <c r="B31" s="120" t="s">
        <v>30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</row>
    <row r="32" spans="1:10" ht="13.5" customHeight="1" x14ac:dyDescent="0.2">
      <c r="A32" s="149">
        <v>26</v>
      </c>
      <c r="B32" s="120" t="s">
        <v>31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</row>
    <row r="33" spans="1:10" ht="13.5" customHeight="1" x14ac:dyDescent="0.2">
      <c r="A33" s="149">
        <v>27</v>
      </c>
      <c r="B33" s="120" t="s">
        <v>32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</row>
    <row r="34" spans="1:10" ht="13.5" customHeight="1" x14ac:dyDescent="0.2">
      <c r="A34" s="149">
        <v>28</v>
      </c>
      <c r="B34" s="120" t="s">
        <v>33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</row>
    <row r="35" spans="1:10" ht="13.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</row>
    <row r="36" spans="1:10" ht="13.5" customHeight="1" x14ac:dyDescent="0.2">
      <c r="A36" s="149">
        <v>30</v>
      </c>
      <c r="B36" s="120" t="s">
        <v>35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</row>
    <row r="37" spans="1:10" ht="13.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</row>
    <row r="38" spans="1:10" ht="13.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</row>
    <row r="39" spans="1:10" ht="13.5" customHeight="1" x14ac:dyDescent="0.2">
      <c r="A39" s="149">
        <v>33</v>
      </c>
      <c r="B39" s="120" t="s">
        <v>39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0">
        <v>0</v>
      </c>
    </row>
    <row r="40" spans="1:10" ht="13.5" customHeight="1" x14ac:dyDescent="0.2">
      <c r="A40" s="141"/>
      <c r="B40" s="127" t="s">
        <v>103</v>
      </c>
      <c r="C40" s="127">
        <f t="shared" ref="C40:J40" si="1">SUM(C19:C39)</f>
        <v>1710</v>
      </c>
      <c r="D40" s="127">
        <f t="shared" si="1"/>
        <v>1449.0500000000004</v>
      </c>
      <c r="E40" s="127">
        <f t="shared" si="1"/>
        <v>5397</v>
      </c>
      <c r="F40" s="127">
        <f t="shared" si="1"/>
        <v>20987.94000000001</v>
      </c>
      <c r="G40" s="127">
        <f t="shared" si="1"/>
        <v>8968</v>
      </c>
      <c r="H40" s="127">
        <f t="shared" si="1"/>
        <v>2652.1799999999994</v>
      </c>
      <c r="I40" s="127">
        <f t="shared" si="1"/>
        <v>15085</v>
      </c>
      <c r="J40" s="127">
        <f t="shared" si="1"/>
        <v>54763.889999999985</v>
      </c>
    </row>
    <row r="41" spans="1:10" ht="13.5" customHeight="1" x14ac:dyDescent="0.2">
      <c r="A41" s="141"/>
      <c r="B41" s="127" t="s">
        <v>41</v>
      </c>
      <c r="C41" s="175">
        <f t="shared" ref="C41:J41" si="2">C40+C18</f>
        <v>3299</v>
      </c>
      <c r="D41" s="175">
        <f t="shared" si="2"/>
        <v>1740.2700000000004</v>
      </c>
      <c r="E41" s="175">
        <f t="shared" si="2"/>
        <v>7212</v>
      </c>
      <c r="F41" s="175">
        <f t="shared" si="2"/>
        <v>25769.000000000007</v>
      </c>
      <c r="G41" s="175">
        <f t="shared" si="2"/>
        <v>14886</v>
      </c>
      <c r="H41" s="175">
        <f t="shared" si="2"/>
        <v>3773.5699999999993</v>
      </c>
      <c r="I41" s="175">
        <f t="shared" si="2"/>
        <v>22143</v>
      </c>
      <c r="J41" s="175">
        <f t="shared" si="2"/>
        <v>70347.64999999998</v>
      </c>
    </row>
    <row r="42" spans="1:10" ht="13.5" customHeight="1" x14ac:dyDescent="0.2">
      <c r="A42" s="149">
        <v>34</v>
      </c>
      <c r="B42" s="120" t="s">
        <v>43</v>
      </c>
      <c r="C42" s="120">
        <v>1907</v>
      </c>
      <c r="D42" s="120">
        <v>168.57000000000005</v>
      </c>
      <c r="E42" s="120">
        <v>1967</v>
      </c>
      <c r="F42" s="120">
        <v>1545.1499999999994</v>
      </c>
      <c r="G42" s="120">
        <v>6454</v>
      </c>
      <c r="H42" s="120">
        <v>737.18999999999937</v>
      </c>
      <c r="I42" s="120">
        <v>5110</v>
      </c>
      <c r="J42" s="120">
        <v>29112.399999999998</v>
      </c>
    </row>
    <row r="43" spans="1:10" ht="13.5" customHeight="1" x14ac:dyDescent="0.2">
      <c r="A43" s="141"/>
      <c r="B43" s="127" t="s">
        <v>44</v>
      </c>
      <c r="C43" s="127">
        <f t="shared" ref="C43:J43" si="3">SUM(C42:C42)</f>
        <v>1907</v>
      </c>
      <c r="D43" s="127">
        <f t="shared" si="3"/>
        <v>168.57000000000005</v>
      </c>
      <c r="E43" s="127">
        <f t="shared" si="3"/>
        <v>1967</v>
      </c>
      <c r="F43" s="127">
        <f t="shared" si="3"/>
        <v>1545.1499999999994</v>
      </c>
      <c r="G43" s="127">
        <f t="shared" si="3"/>
        <v>6454</v>
      </c>
      <c r="H43" s="127">
        <f t="shared" si="3"/>
        <v>737.18999999999937</v>
      </c>
      <c r="I43" s="127">
        <f t="shared" si="3"/>
        <v>5110</v>
      </c>
      <c r="J43" s="127">
        <f t="shared" si="3"/>
        <v>29112.399999999998</v>
      </c>
    </row>
    <row r="44" spans="1:10" ht="13.5" customHeight="1" x14ac:dyDescent="0.2">
      <c r="A44" s="149">
        <v>35</v>
      </c>
      <c r="B44" s="120" t="s">
        <v>45</v>
      </c>
      <c r="C44" s="120">
        <v>24</v>
      </c>
      <c r="D44" s="120">
        <v>1.6099999999999999</v>
      </c>
      <c r="E44" s="120">
        <v>0</v>
      </c>
      <c r="F44" s="120">
        <v>0</v>
      </c>
      <c r="G44" s="120">
        <v>37</v>
      </c>
      <c r="H44" s="120">
        <v>3.5300000000000002</v>
      </c>
      <c r="I44" s="120">
        <v>0</v>
      </c>
      <c r="J44" s="120">
        <v>0</v>
      </c>
    </row>
    <row r="45" spans="1:10" ht="13.5" customHeight="1" x14ac:dyDescent="0.2">
      <c r="A45" s="141"/>
      <c r="B45" s="127" t="s">
        <v>46</v>
      </c>
      <c r="C45" s="127">
        <f t="shared" ref="C45:J45" si="4">C44</f>
        <v>24</v>
      </c>
      <c r="D45" s="127">
        <f t="shared" si="4"/>
        <v>1.6099999999999999</v>
      </c>
      <c r="E45" s="127">
        <f t="shared" si="4"/>
        <v>0</v>
      </c>
      <c r="F45" s="127">
        <f t="shared" si="4"/>
        <v>0</v>
      </c>
      <c r="G45" s="127">
        <f t="shared" si="4"/>
        <v>37</v>
      </c>
      <c r="H45" s="127">
        <f t="shared" si="4"/>
        <v>3.5300000000000002</v>
      </c>
      <c r="I45" s="127">
        <f t="shared" si="4"/>
        <v>0</v>
      </c>
      <c r="J45" s="127">
        <f t="shared" si="4"/>
        <v>0</v>
      </c>
    </row>
    <row r="46" spans="1:10" ht="13.5" customHeight="1" x14ac:dyDescent="0.2">
      <c r="A46" s="149">
        <v>36</v>
      </c>
      <c r="B46" s="120" t="s">
        <v>47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</row>
    <row r="47" spans="1:10" ht="13.5" customHeight="1" x14ac:dyDescent="0.2">
      <c r="A47" s="149">
        <v>37</v>
      </c>
      <c r="B47" s="120" t="s">
        <v>48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3.5" customHeight="1" x14ac:dyDescent="0.2">
      <c r="A48" s="149">
        <v>38</v>
      </c>
      <c r="B48" s="120" t="s">
        <v>49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3.5" customHeight="1" x14ac:dyDescent="0.2">
      <c r="A49" s="149">
        <v>39</v>
      </c>
      <c r="B49" s="120" t="s">
        <v>51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3.5" customHeight="1" x14ac:dyDescent="0.2">
      <c r="A50" s="149">
        <v>40</v>
      </c>
      <c r="B50" s="120" t="s">
        <v>1007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ht="13.5" customHeight="1" x14ac:dyDescent="0.2">
      <c r="A51" s="149">
        <v>41</v>
      </c>
      <c r="B51" s="120" t="s">
        <v>52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ht="13.5" customHeight="1" x14ac:dyDescent="0.2">
      <c r="A52" s="149">
        <v>42</v>
      </c>
      <c r="B52" s="120" t="s">
        <v>53</v>
      </c>
      <c r="C52" s="120">
        <v>0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</row>
    <row r="53" spans="1:10" ht="13.5" customHeight="1" x14ac:dyDescent="0.2">
      <c r="A53" s="149">
        <v>43</v>
      </c>
      <c r="B53" s="120" t="s">
        <v>54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</row>
    <row r="54" spans="1:10" ht="12.75" customHeight="1" x14ac:dyDescent="0.2">
      <c r="A54" s="141"/>
      <c r="B54" s="127" t="s">
        <v>55</v>
      </c>
      <c r="C54" s="127">
        <f>SUM(C46:C53)</f>
        <v>0</v>
      </c>
      <c r="D54" s="127">
        <f t="shared" ref="D54:J54" si="5">SUM(D46:D53)</f>
        <v>0</v>
      </c>
      <c r="E54" s="127">
        <f t="shared" si="5"/>
        <v>0</v>
      </c>
      <c r="F54" s="127">
        <f t="shared" si="5"/>
        <v>0</v>
      </c>
      <c r="G54" s="127">
        <f t="shared" si="5"/>
        <v>0</v>
      </c>
      <c r="H54" s="127">
        <f t="shared" si="5"/>
        <v>0</v>
      </c>
      <c r="I54" s="127">
        <f t="shared" si="5"/>
        <v>0</v>
      </c>
      <c r="J54" s="127">
        <f t="shared" si="5"/>
        <v>0</v>
      </c>
    </row>
    <row r="55" spans="1:10" ht="13.5" customHeight="1" x14ac:dyDescent="0.2">
      <c r="A55" s="119"/>
      <c r="B55" s="175" t="s">
        <v>5</v>
      </c>
      <c r="C55" s="127">
        <f t="shared" ref="C55:J55" si="6">C54+C45+C43+C41</f>
        <v>5230</v>
      </c>
      <c r="D55" s="127">
        <f t="shared" si="6"/>
        <v>1910.4500000000005</v>
      </c>
      <c r="E55" s="127">
        <f t="shared" si="6"/>
        <v>9179</v>
      </c>
      <c r="F55" s="127">
        <f t="shared" si="6"/>
        <v>27314.150000000005</v>
      </c>
      <c r="G55" s="127">
        <f t="shared" si="6"/>
        <v>21377</v>
      </c>
      <c r="H55" s="127">
        <f t="shared" si="6"/>
        <v>4514.2899999999991</v>
      </c>
      <c r="I55" s="127">
        <f t="shared" si="6"/>
        <v>27253</v>
      </c>
      <c r="J55" s="127">
        <f t="shared" si="6"/>
        <v>99460.049999999974</v>
      </c>
    </row>
    <row r="56" spans="1:10" ht="15" customHeight="1" x14ac:dyDescent="0.2">
      <c r="A56" s="240"/>
      <c r="B56" s="239"/>
      <c r="C56" s="232"/>
      <c r="D56" s="232"/>
      <c r="E56" s="232"/>
      <c r="F56" s="232" t="s">
        <v>1104</v>
      </c>
      <c r="G56" s="241"/>
      <c r="H56" s="232"/>
      <c r="I56" s="241"/>
      <c r="J56" s="232"/>
    </row>
  </sheetData>
  <mergeCells count="10">
    <mergeCell ref="C3:F3"/>
    <mergeCell ref="G3:J3"/>
    <mergeCell ref="E4:F4"/>
    <mergeCell ref="G4:H4"/>
    <mergeCell ref="A1:J1"/>
    <mergeCell ref="I2:J2"/>
    <mergeCell ref="A3:A4"/>
    <mergeCell ref="B3:B4"/>
    <mergeCell ref="C4:D4"/>
    <mergeCell ref="I4:J4"/>
  </mergeCells>
  <printOptions horizontalCentered="1"/>
  <pageMargins left="0.25" right="0.25" top="0.25" bottom="0.25" header="0" footer="0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28515625" defaultRowHeight="15" customHeight="1" x14ac:dyDescent="0.2"/>
  <cols>
    <col min="1" max="1" width="5.5703125" customWidth="1"/>
    <col min="2" max="2" width="25.42578125" customWidth="1"/>
    <col min="3" max="3" width="10.5703125" customWidth="1"/>
    <col min="4" max="4" width="9" customWidth="1"/>
    <col min="5" max="5" width="10.140625" customWidth="1"/>
    <col min="6" max="6" width="9" customWidth="1"/>
    <col min="7" max="7" width="9.85546875" customWidth="1"/>
    <col min="8" max="8" width="9" customWidth="1"/>
    <col min="9" max="9" width="9.85546875" customWidth="1"/>
    <col min="10" max="10" width="13" customWidth="1"/>
    <col min="11" max="11" width="9" customWidth="1"/>
  </cols>
  <sheetData>
    <row r="1" spans="1:11" ht="13.5" customHeight="1" x14ac:dyDescent="0.2">
      <c r="A1" s="549" t="s">
        <v>181</v>
      </c>
      <c r="B1" s="550"/>
      <c r="C1" s="550"/>
      <c r="D1" s="550"/>
      <c r="E1" s="550"/>
      <c r="F1" s="550"/>
      <c r="G1" s="550"/>
      <c r="H1" s="550"/>
      <c r="I1" s="550"/>
      <c r="J1" s="551"/>
      <c r="K1" s="13"/>
    </row>
    <row r="2" spans="1:11" ht="13.5" customHeight="1" x14ac:dyDescent="0.2">
      <c r="A2" s="29"/>
      <c r="B2" s="30" t="s">
        <v>182</v>
      </c>
      <c r="C2" s="549" t="s">
        <v>183</v>
      </c>
      <c r="D2" s="550"/>
      <c r="E2" s="550"/>
      <c r="F2" s="551"/>
      <c r="G2" s="549" t="s">
        <v>184</v>
      </c>
      <c r="H2" s="550"/>
      <c r="I2" s="551"/>
      <c r="J2" s="23" t="s">
        <v>185</v>
      </c>
      <c r="K2" s="13"/>
    </row>
    <row r="3" spans="1:11" ht="34.5" customHeight="1" x14ac:dyDescent="0.2">
      <c r="A3" s="31" t="s">
        <v>186</v>
      </c>
      <c r="B3" s="32" t="s">
        <v>187</v>
      </c>
      <c r="C3" s="552" t="s">
        <v>188</v>
      </c>
      <c r="D3" s="551"/>
      <c r="E3" s="552" t="s">
        <v>189</v>
      </c>
      <c r="F3" s="551"/>
      <c r="G3" s="552" t="s">
        <v>188</v>
      </c>
      <c r="H3" s="551"/>
      <c r="I3" s="552" t="s">
        <v>189</v>
      </c>
      <c r="J3" s="551"/>
      <c r="K3" s="13"/>
    </row>
    <row r="4" spans="1:11" ht="21.75" customHeight="1" x14ac:dyDescent="0.2">
      <c r="A4" s="11"/>
      <c r="B4" s="4"/>
      <c r="C4" s="11" t="s">
        <v>190</v>
      </c>
      <c r="D4" s="14" t="s">
        <v>83</v>
      </c>
      <c r="E4" s="11" t="s">
        <v>190</v>
      </c>
      <c r="F4" s="14" t="s">
        <v>83</v>
      </c>
      <c r="G4" s="11" t="s">
        <v>190</v>
      </c>
      <c r="H4" s="14" t="s">
        <v>83</v>
      </c>
      <c r="I4" s="11" t="s">
        <v>190</v>
      </c>
      <c r="J4" s="14" t="s">
        <v>83</v>
      </c>
      <c r="K4" s="13"/>
    </row>
    <row r="5" spans="1:11" ht="13.5" customHeight="1" x14ac:dyDescent="0.2">
      <c r="A5" s="9">
        <v>1</v>
      </c>
      <c r="B5" s="3" t="s">
        <v>191</v>
      </c>
      <c r="C5" s="3">
        <v>5727</v>
      </c>
      <c r="D5" s="16">
        <v>94.81</v>
      </c>
      <c r="E5" s="3">
        <v>2617</v>
      </c>
      <c r="F5" s="16">
        <v>19.899999999999999</v>
      </c>
      <c r="G5" s="3">
        <v>10088</v>
      </c>
      <c r="H5" s="16">
        <v>116.24</v>
      </c>
      <c r="I5" s="3">
        <v>4563</v>
      </c>
      <c r="J5" s="16">
        <v>27.68</v>
      </c>
      <c r="K5" s="13"/>
    </row>
    <row r="6" spans="1:11" ht="13.5" customHeight="1" x14ac:dyDescent="0.2">
      <c r="A6" s="9">
        <v>2</v>
      </c>
      <c r="B6" s="3" t="s">
        <v>192</v>
      </c>
      <c r="C6" s="3">
        <v>0</v>
      </c>
      <c r="D6" s="16">
        <v>0</v>
      </c>
      <c r="E6" s="3">
        <v>0</v>
      </c>
      <c r="F6" s="16">
        <v>0</v>
      </c>
      <c r="G6" s="3">
        <v>0</v>
      </c>
      <c r="H6" s="16">
        <v>0</v>
      </c>
      <c r="I6" s="3">
        <v>0</v>
      </c>
      <c r="J6" s="16">
        <v>0</v>
      </c>
      <c r="K6" s="13"/>
    </row>
    <row r="7" spans="1:11" ht="13.5" customHeight="1" x14ac:dyDescent="0.2">
      <c r="A7" s="9">
        <v>3</v>
      </c>
      <c r="B7" s="3" t="s">
        <v>6</v>
      </c>
      <c r="C7" s="3">
        <v>2758</v>
      </c>
      <c r="D7" s="16">
        <v>30.78</v>
      </c>
      <c r="E7" s="3">
        <v>0</v>
      </c>
      <c r="F7" s="16">
        <v>0</v>
      </c>
      <c r="G7" s="3">
        <v>0</v>
      </c>
      <c r="H7" s="16">
        <v>0</v>
      </c>
      <c r="I7" s="3">
        <v>0</v>
      </c>
      <c r="J7" s="16">
        <v>0</v>
      </c>
      <c r="K7" s="13"/>
    </row>
    <row r="8" spans="1:11" ht="13.5" customHeight="1" x14ac:dyDescent="0.2">
      <c r="A8" s="9">
        <v>4</v>
      </c>
      <c r="B8" s="3" t="s">
        <v>7</v>
      </c>
      <c r="C8" s="3">
        <v>2931</v>
      </c>
      <c r="D8" s="16">
        <v>58.68</v>
      </c>
      <c r="E8" s="3">
        <v>2931</v>
      </c>
      <c r="F8" s="16">
        <v>41.07</v>
      </c>
      <c r="G8" s="3">
        <v>2602</v>
      </c>
      <c r="H8" s="16">
        <v>42.44</v>
      </c>
      <c r="I8" s="3">
        <v>2602</v>
      </c>
      <c r="J8" s="16">
        <v>29.7</v>
      </c>
      <c r="K8" s="13"/>
    </row>
    <row r="9" spans="1:11" ht="13.5" customHeight="1" x14ac:dyDescent="0.2">
      <c r="A9" s="9">
        <v>5</v>
      </c>
      <c r="B9" s="3" t="s">
        <v>8</v>
      </c>
      <c r="C9" s="3">
        <v>68</v>
      </c>
      <c r="D9" s="16">
        <v>1.1299999999999999</v>
      </c>
      <c r="E9" s="3">
        <v>0</v>
      </c>
      <c r="F9" s="16">
        <v>0</v>
      </c>
      <c r="G9" s="3">
        <v>0</v>
      </c>
      <c r="H9" s="16">
        <v>0</v>
      </c>
      <c r="I9" s="3">
        <v>0</v>
      </c>
      <c r="J9" s="16">
        <v>0</v>
      </c>
      <c r="K9" s="13"/>
    </row>
    <row r="10" spans="1:11" ht="13.5" customHeight="1" x14ac:dyDescent="0.2">
      <c r="A10" s="9">
        <v>6</v>
      </c>
      <c r="B10" s="3" t="s">
        <v>9</v>
      </c>
      <c r="C10" s="3">
        <v>1509</v>
      </c>
      <c r="D10" s="16">
        <v>71.540000000000006</v>
      </c>
      <c r="E10" s="3">
        <v>767</v>
      </c>
      <c r="F10" s="16">
        <v>38.68</v>
      </c>
      <c r="G10" s="3">
        <v>6185</v>
      </c>
      <c r="H10" s="16">
        <v>228.82</v>
      </c>
      <c r="I10" s="3">
        <v>3278</v>
      </c>
      <c r="J10" s="16">
        <v>116.98</v>
      </c>
      <c r="K10" s="13"/>
    </row>
    <row r="11" spans="1:11" ht="13.5" customHeight="1" x14ac:dyDescent="0.2">
      <c r="A11" s="9">
        <v>7</v>
      </c>
      <c r="B11" s="3" t="s">
        <v>193</v>
      </c>
      <c r="C11" s="3">
        <v>25</v>
      </c>
      <c r="D11" s="16">
        <v>0.13</v>
      </c>
      <c r="E11" s="3">
        <v>0</v>
      </c>
      <c r="F11" s="16">
        <v>0</v>
      </c>
      <c r="G11" s="3">
        <v>0</v>
      </c>
      <c r="H11" s="16">
        <v>0</v>
      </c>
      <c r="I11" s="3">
        <v>0</v>
      </c>
      <c r="J11" s="16">
        <v>0</v>
      </c>
      <c r="K11" s="13"/>
    </row>
    <row r="12" spans="1:11" ht="13.5" customHeight="1" x14ac:dyDescent="0.2">
      <c r="A12" s="9">
        <v>8</v>
      </c>
      <c r="B12" s="3" t="s">
        <v>10</v>
      </c>
      <c r="C12" s="3">
        <v>5501</v>
      </c>
      <c r="D12" s="16">
        <v>128.26</v>
      </c>
      <c r="E12" s="3">
        <v>2872</v>
      </c>
      <c r="F12" s="16">
        <v>43.65</v>
      </c>
      <c r="G12" s="3">
        <v>2974</v>
      </c>
      <c r="H12" s="16">
        <v>37.9</v>
      </c>
      <c r="I12" s="3">
        <v>618</v>
      </c>
      <c r="J12" s="16">
        <v>10.25</v>
      </c>
      <c r="K12" s="13"/>
    </row>
    <row r="13" spans="1:11" ht="13.5" customHeight="1" x14ac:dyDescent="0.2">
      <c r="A13" s="9">
        <v>9</v>
      </c>
      <c r="B13" s="3" t="s">
        <v>194</v>
      </c>
      <c r="C13" s="3">
        <v>10</v>
      </c>
      <c r="D13" s="16">
        <v>0.18</v>
      </c>
      <c r="E13" s="3">
        <v>0</v>
      </c>
      <c r="F13" s="16">
        <v>0</v>
      </c>
      <c r="G13" s="3">
        <v>0</v>
      </c>
      <c r="H13" s="16">
        <v>0</v>
      </c>
      <c r="I13" s="3">
        <v>0</v>
      </c>
      <c r="J13" s="16">
        <v>0</v>
      </c>
      <c r="K13" s="13"/>
    </row>
    <row r="14" spans="1:11" ht="13.5" customHeight="1" x14ac:dyDescent="0.2">
      <c r="A14" s="9">
        <v>10</v>
      </c>
      <c r="B14" s="3" t="s">
        <v>27</v>
      </c>
      <c r="C14" s="3">
        <v>0</v>
      </c>
      <c r="D14" s="16">
        <v>0</v>
      </c>
      <c r="E14" s="3">
        <v>0</v>
      </c>
      <c r="F14" s="16">
        <v>0</v>
      </c>
      <c r="G14" s="3">
        <v>7</v>
      </c>
      <c r="H14" s="16">
        <v>0.11</v>
      </c>
      <c r="I14" s="3">
        <v>0</v>
      </c>
      <c r="J14" s="16">
        <v>0</v>
      </c>
      <c r="K14" s="13"/>
    </row>
    <row r="15" spans="1:11" ht="13.5" customHeight="1" x14ac:dyDescent="0.2">
      <c r="A15" s="9">
        <v>11</v>
      </c>
      <c r="B15" s="3" t="s">
        <v>11</v>
      </c>
      <c r="C15" s="3">
        <v>0</v>
      </c>
      <c r="D15" s="16">
        <v>0</v>
      </c>
      <c r="E15" s="3">
        <v>0</v>
      </c>
      <c r="F15" s="16">
        <v>0</v>
      </c>
      <c r="G15" s="3">
        <v>0</v>
      </c>
      <c r="H15" s="16">
        <v>0</v>
      </c>
      <c r="I15" s="3">
        <v>0</v>
      </c>
      <c r="J15" s="16">
        <v>0</v>
      </c>
      <c r="K15" s="13"/>
    </row>
    <row r="16" spans="1:11" ht="13.5" customHeight="1" x14ac:dyDescent="0.2">
      <c r="A16" s="9">
        <v>12</v>
      </c>
      <c r="B16" s="3" t="s">
        <v>12</v>
      </c>
      <c r="C16" s="3">
        <v>0</v>
      </c>
      <c r="D16" s="16">
        <v>0</v>
      </c>
      <c r="E16" s="3">
        <v>0</v>
      </c>
      <c r="F16" s="16">
        <v>0</v>
      </c>
      <c r="G16" s="3">
        <v>0</v>
      </c>
      <c r="H16" s="16">
        <v>0</v>
      </c>
      <c r="I16" s="3">
        <v>0</v>
      </c>
      <c r="J16" s="16">
        <v>0</v>
      </c>
      <c r="K16" s="13"/>
    </row>
    <row r="17" spans="1:11" ht="13.5" customHeight="1" x14ac:dyDescent="0.2">
      <c r="A17" s="9">
        <v>13</v>
      </c>
      <c r="B17" s="3" t="s">
        <v>195</v>
      </c>
      <c r="C17" s="3">
        <v>11</v>
      </c>
      <c r="D17" s="16">
        <v>0.18</v>
      </c>
      <c r="E17" s="3">
        <v>0</v>
      </c>
      <c r="F17" s="16">
        <v>0</v>
      </c>
      <c r="G17" s="3">
        <v>0</v>
      </c>
      <c r="H17" s="16">
        <v>0</v>
      </c>
      <c r="I17" s="3">
        <v>0</v>
      </c>
      <c r="J17" s="16">
        <v>0</v>
      </c>
      <c r="K17" s="13"/>
    </row>
    <row r="18" spans="1:11" ht="13.5" customHeight="1" x14ac:dyDescent="0.2">
      <c r="A18" s="9">
        <v>14</v>
      </c>
      <c r="B18" s="3" t="s">
        <v>196</v>
      </c>
      <c r="C18" s="3">
        <v>0</v>
      </c>
      <c r="D18" s="16">
        <v>0</v>
      </c>
      <c r="E18" s="3">
        <v>0</v>
      </c>
      <c r="F18" s="16">
        <v>0</v>
      </c>
      <c r="G18" s="3">
        <v>83</v>
      </c>
      <c r="H18" s="16">
        <v>6.91</v>
      </c>
      <c r="I18" s="3">
        <v>3</v>
      </c>
      <c r="J18" s="16">
        <v>0.55000000000000004</v>
      </c>
      <c r="K18" s="13"/>
    </row>
    <row r="19" spans="1:11" ht="13.5" customHeight="1" x14ac:dyDescent="0.2">
      <c r="A19" s="9">
        <v>15</v>
      </c>
      <c r="B19" s="3" t="s">
        <v>13</v>
      </c>
      <c r="C19" s="3">
        <v>24061</v>
      </c>
      <c r="D19" s="16">
        <v>362.75</v>
      </c>
      <c r="E19" s="3">
        <v>7218</v>
      </c>
      <c r="F19" s="16">
        <v>108.82</v>
      </c>
      <c r="G19" s="3">
        <v>2712</v>
      </c>
      <c r="H19" s="16">
        <v>40.61</v>
      </c>
      <c r="I19" s="3">
        <v>542</v>
      </c>
      <c r="J19" s="16">
        <v>80.12</v>
      </c>
      <c r="K19" s="13"/>
    </row>
    <row r="20" spans="1:11" ht="13.5" customHeight="1" x14ac:dyDescent="0.2">
      <c r="A20" s="9">
        <v>16</v>
      </c>
      <c r="B20" s="3" t="s">
        <v>197</v>
      </c>
      <c r="C20" s="3">
        <v>0</v>
      </c>
      <c r="D20" s="16">
        <v>0</v>
      </c>
      <c r="E20" s="3">
        <v>0</v>
      </c>
      <c r="F20" s="16">
        <v>0</v>
      </c>
      <c r="G20" s="3">
        <v>0</v>
      </c>
      <c r="H20" s="16">
        <v>0</v>
      </c>
      <c r="I20" s="3">
        <v>0</v>
      </c>
      <c r="J20" s="16">
        <v>0</v>
      </c>
      <c r="K20" s="13"/>
    </row>
    <row r="21" spans="1:11" ht="13.5" customHeight="1" x14ac:dyDescent="0.2">
      <c r="A21" s="9">
        <v>17</v>
      </c>
      <c r="B21" s="3" t="s">
        <v>198</v>
      </c>
      <c r="C21" s="3">
        <v>299</v>
      </c>
      <c r="D21" s="16">
        <v>6.69</v>
      </c>
      <c r="E21" s="3">
        <v>120</v>
      </c>
      <c r="F21" s="16">
        <v>2.21</v>
      </c>
      <c r="G21" s="3">
        <v>619</v>
      </c>
      <c r="H21" s="16">
        <v>6.75</v>
      </c>
      <c r="I21" s="3">
        <v>264</v>
      </c>
      <c r="J21" s="16">
        <v>2.4500000000000002</v>
      </c>
      <c r="K21" s="13"/>
    </row>
    <row r="22" spans="1:11" ht="13.5" customHeight="1" x14ac:dyDescent="0.2">
      <c r="A22" s="9">
        <v>18</v>
      </c>
      <c r="B22" s="3" t="s">
        <v>16</v>
      </c>
      <c r="C22" s="3">
        <v>153</v>
      </c>
      <c r="D22" s="16">
        <v>3.52</v>
      </c>
      <c r="E22" s="3">
        <v>0</v>
      </c>
      <c r="F22" s="16">
        <v>0</v>
      </c>
      <c r="G22" s="3">
        <v>0</v>
      </c>
      <c r="H22" s="16">
        <v>0</v>
      </c>
      <c r="I22" s="3">
        <v>0</v>
      </c>
      <c r="J22" s="16">
        <v>0</v>
      </c>
      <c r="K22" s="13"/>
    </row>
    <row r="23" spans="1:11" ht="13.5" customHeight="1" x14ac:dyDescent="0.2">
      <c r="A23" s="9">
        <v>19</v>
      </c>
      <c r="B23" s="3" t="s">
        <v>199</v>
      </c>
      <c r="C23" s="3">
        <v>0</v>
      </c>
      <c r="D23" s="16">
        <v>0</v>
      </c>
      <c r="E23" s="3">
        <v>0</v>
      </c>
      <c r="F23" s="16">
        <v>0</v>
      </c>
      <c r="G23" s="3">
        <v>0</v>
      </c>
      <c r="H23" s="16">
        <v>0</v>
      </c>
      <c r="I23" s="3">
        <v>0</v>
      </c>
      <c r="J23" s="16">
        <v>0</v>
      </c>
      <c r="K23" s="13"/>
    </row>
    <row r="24" spans="1:11" ht="13.5" customHeight="1" x14ac:dyDescent="0.2">
      <c r="A24" s="9">
        <v>20</v>
      </c>
      <c r="B24" s="3" t="s">
        <v>200</v>
      </c>
      <c r="C24" s="3">
        <v>0</v>
      </c>
      <c r="D24" s="16">
        <v>0</v>
      </c>
      <c r="E24" s="3">
        <v>0</v>
      </c>
      <c r="F24" s="16">
        <v>0</v>
      </c>
      <c r="G24" s="3">
        <v>0</v>
      </c>
      <c r="H24" s="16">
        <v>0</v>
      </c>
      <c r="I24" s="3">
        <v>0</v>
      </c>
      <c r="J24" s="16">
        <v>0</v>
      </c>
      <c r="K24" s="13"/>
    </row>
    <row r="25" spans="1:11" ht="13.5" customHeight="1" x14ac:dyDescent="0.2">
      <c r="A25" s="9">
        <v>21</v>
      </c>
      <c r="B25" s="3" t="s">
        <v>201</v>
      </c>
      <c r="C25" s="3">
        <v>0</v>
      </c>
      <c r="D25" s="16">
        <v>0</v>
      </c>
      <c r="E25" s="3">
        <v>0</v>
      </c>
      <c r="F25" s="16">
        <v>0</v>
      </c>
      <c r="G25" s="3">
        <v>0</v>
      </c>
      <c r="H25" s="16">
        <v>0</v>
      </c>
      <c r="I25" s="3">
        <v>0</v>
      </c>
      <c r="J25" s="16">
        <v>0</v>
      </c>
      <c r="K25" s="13"/>
    </row>
    <row r="26" spans="1:11" ht="13.5" customHeight="1" x14ac:dyDescent="0.2">
      <c r="A26" s="9">
        <v>22</v>
      </c>
      <c r="B26" s="3" t="s">
        <v>202</v>
      </c>
      <c r="C26" s="3">
        <v>0</v>
      </c>
      <c r="D26" s="16">
        <v>0</v>
      </c>
      <c r="E26" s="3">
        <v>0</v>
      </c>
      <c r="F26" s="16">
        <v>0</v>
      </c>
      <c r="G26" s="3">
        <v>0</v>
      </c>
      <c r="H26" s="16">
        <v>0</v>
      </c>
      <c r="I26" s="3">
        <v>0</v>
      </c>
      <c r="J26" s="16">
        <v>0</v>
      </c>
      <c r="K26" s="13"/>
    </row>
    <row r="27" spans="1:11" ht="13.5" customHeight="1" x14ac:dyDescent="0.2">
      <c r="A27" s="9">
        <v>23</v>
      </c>
      <c r="B27" s="3" t="s">
        <v>203</v>
      </c>
      <c r="C27" s="3">
        <v>0</v>
      </c>
      <c r="D27" s="16">
        <v>0</v>
      </c>
      <c r="E27" s="3">
        <v>0</v>
      </c>
      <c r="F27" s="16">
        <v>0</v>
      </c>
      <c r="G27" s="3">
        <v>0</v>
      </c>
      <c r="H27" s="16">
        <v>0</v>
      </c>
      <c r="I27" s="3">
        <v>0</v>
      </c>
      <c r="J27" s="16">
        <v>0</v>
      </c>
      <c r="K27" s="13"/>
    </row>
    <row r="28" spans="1:11" ht="13.5" customHeight="1" x14ac:dyDescent="0.2">
      <c r="A28" s="9">
        <v>24</v>
      </c>
      <c r="B28" s="3" t="s">
        <v>204</v>
      </c>
      <c r="C28" s="3">
        <v>0</v>
      </c>
      <c r="D28" s="16">
        <v>0</v>
      </c>
      <c r="E28" s="3">
        <v>0</v>
      </c>
      <c r="F28" s="16">
        <v>0</v>
      </c>
      <c r="G28" s="3">
        <v>0</v>
      </c>
      <c r="H28" s="16">
        <v>0</v>
      </c>
      <c r="I28" s="3">
        <v>0</v>
      </c>
      <c r="J28" s="16">
        <v>0</v>
      </c>
      <c r="K28" s="13"/>
    </row>
    <row r="29" spans="1:11" ht="13.5" customHeight="1" x14ac:dyDescent="0.2">
      <c r="A29" s="9">
        <v>25</v>
      </c>
      <c r="B29" s="3" t="s">
        <v>205</v>
      </c>
      <c r="C29" s="3">
        <v>0</v>
      </c>
      <c r="D29" s="16">
        <v>0</v>
      </c>
      <c r="E29" s="3">
        <v>0</v>
      </c>
      <c r="F29" s="16">
        <v>0</v>
      </c>
      <c r="G29" s="3">
        <v>0</v>
      </c>
      <c r="H29" s="16">
        <v>0</v>
      </c>
      <c r="I29" s="3">
        <v>0</v>
      </c>
      <c r="J29" s="16">
        <v>0</v>
      </c>
      <c r="K29" s="13"/>
    </row>
    <row r="30" spans="1:11" ht="13.5" customHeight="1" x14ac:dyDescent="0.2">
      <c r="A30" s="9">
        <v>26</v>
      </c>
      <c r="B30" s="3" t="s">
        <v>206</v>
      </c>
      <c r="C30" s="3">
        <v>0</v>
      </c>
      <c r="D30" s="16">
        <v>0</v>
      </c>
      <c r="E30" s="3">
        <v>0</v>
      </c>
      <c r="F30" s="16">
        <v>0</v>
      </c>
      <c r="G30" s="3">
        <v>0</v>
      </c>
      <c r="H30" s="16">
        <v>0</v>
      </c>
      <c r="I30" s="3">
        <v>0</v>
      </c>
      <c r="J30" s="16">
        <v>0</v>
      </c>
      <c r="K30" s="13"/>
    </row>
    <row r="31" spans="1:11" ht="13.5" customHeight="1" x14ac:dyDescent="0.2">
      <c r="A31" s="9">
        <v>27</v>
      </c>
      <c r="B31" s="3" t="s">
        <v>207</v>
      </c>
      <c r="C31" s="3">
        <v>0</v>
      </c>
      <c r="D31" s="16">
        <v>0</v>
      </c>
      <c r="E31" s="3">
        <v>0</v>
      </c>
      <c r="F31" s="16">
        <v>0</v>
      </c>
      <c r="G31" s="3">
        <v>0</v>
      </c>
      <c r="H31" s="16">
        <v>0</v>
      </c>
      <c r="I31" s="3">
        <v>0</v>
      </c>
      <c r="J31" s="16">
        <v>0</v>
      </c>
      <c r="K31" s="13"/>
    </row>
    <row r="32" spans="1:11" ht="13.5" customHeight="1" x14ac:dyDescent="0.2">
      <c r="A32" s="9">
        <v>28</v>
      </c>
      <c r="B32" s="3" t="s">
        <v>14</v>
      </c>
      <c r="C32" s="3">
        <v>0</v>
      </c>
      <c r="D32" s="16">
        <v>0</v>
      </c>
      <c r="E32" s="3">
        <v>0</v>
      </c>
      <c r="F32" s="16">
        <v>0</v>
      </c>
      <c r="G32" s="3">
        <v>411</v>
      </c>
      <c r="H32" s="16">
        <v>4.88</v>
      </c>
      <c r="I32" s="3">
        <v>0</v>
      </c>
      <c r="J32" s="16">
        <v>0</v>
      </c>
      <c r="K32" s="13"/>
    </row>
    <row r="33" spans="1:11" ht="13.5" customHeight="1" x14ac:dyDescent="0.2">
      <c r="A33" s="9">
        <v>29</v>
      </c>
      <c r="B33" s="3" t="s">
        <v>18</v>
      </c>
      <c r="C33" s="3">
        <v>0</v>
      </c>
      <c r="D33" s="16">
        <v>0</v>
      </c>
      <c r="E33" s="3">
        <v>0</v>
      </c>
      <c r="F33" s="16">
        <v>0</v>
      </c>
      <c r="G33" s="3">
        <v>0</v>
      </c>
      <c r="H33" s="16">
        <v>0</v>
      </c>
      <c r="I33" s="3">
        <v>0</v>
      </c>
      <c r="J33" s="16">
        <v>0</v>
      </c>
      <c r="K33" s="13"/>
    </row>
    <row r="34" spans="1:11" ht="13.5" customHeight="1" x14ac:dyDescent="0.2">
      <c r="A34" s="9">
        <v>30</v>
      </c>
      <c r="B34" s="3" t="s">
        <v>25</v>
      </c>
      <c r="C34" s="3">
        <v>9763</v>
      </c>
      <c r="D34" s="16">
        <v>30.76</v>
      </c>
      <c r="E34" s="3">
        <v>3425</v>
      </c>
      <c r="F34" s="16">
        <v>111.15</v>
      </c>
      <c r="G34" s="3">
        <v>1030</v>
      </c>
      <c r="H34" s="16">
        <v>3.49</v>
      </c>
      <c r="I34" s="3">
        <v>696</v>
      </c>
      <c r="J34" s="16">
        <v>34.729999999999997</v>
      </c>
      <c r="K34" s="13"/>
    </row>
    <row r="35" spans="1:11" ht="13.5" customHeight="1" x14ac:dyDescent="0.2">
      <c r="A35" s="9">
        <v>31</v>
      </c>
      <c r="B35" s="3" t="s">
        <v>26</v>
      </c>
      <c r="C35" s="3">
        <v>0</v>
      </c>
      <c r="D35" s="16">
        <v>0</v>
      </c>
      <c r="E35" s="3">
        <v>0</v>
      </c>
      <c r="F35" s="16">
        <v>0</v>
      </c>
      <c r="G35" s="3">
        <v>0</v>
      </c>
      <c r="H35" s="16">
        <v>0</v>
      </c>
      <c r="I35" s="3">
        <v>0</v>
      </c>
      <c r="J35" s="16">
        <v>0</v>
      </c>
      <c r="K35" s="13"/>
    </row>
    <row r="36" spans="1:11" ht="13.5" customHeight="1" x14ac:dyDescent="0.2">
      <c r="A36" s="9">
        <v>32</v>
      </c>
      <c r="B36" s="3" t="s">
        <v>208</v>
      </c>
      <c r="C36" s="3">
        <v>0</v>
      </c>
      <c r="D36" s="16">
        <v>0</v>
      </c>
      <c r="E36" s="3">
        <v>0</v>
      </c>
      <c r="F36" s="16">
        <v>0</v>
      </c>
      <c r="G36" s="3">
        <v>0</v>
      </c>
      <c r="H36" s="16">
        <v>0</v>
      </c>
      <c r="I36" s="3">
        <v>0</v>
      </c>
      <c r="J36" s="16">
        <v>0</v>
      </c>
      <c r="K36" s="13"/>
    </row>
    <row r="37" spans="1:11" ht="13.5" customHeight="1" x14ac:dyDescent="0.2">
      <c r="A37" s="9">
        <v>33</v>
      </c>
      <c r="B37" s="3" t="s">
        <v>21</v>
      </c>
      <c r="C37" s="3">
        <v>0</v>
      </c>
      <c r="D37" s="16">
        <v>0</v>
      </c>
      <c r="E37" s="3">
        <v>0</v>
      </c>
      <c r="F37" s="16">
        <v>0</v>
      </c>
      <c r="G37" s="3">
        <v>0</v>
      </c>
      <c r="H37" s="16">
        <v>0</v>
      </c>
      <c r="I37" s="3">
        <v>0</v>
      </c>
      <c r="J37" s="16">
        <v>0</v>
      </c>
      <c r="K37" s="13"/>
    </row>
    <row r="38" spans="1:11" ht="13.5" customHeight="1" x14ac:dyDescent="0.2">
      <c r="A38" s="9">
        <v>34</v>
      </c>
      <c r="B38" s="3" t="s">
        <v>209</v>
      </c>
      <c r="C38" s="3">
        <v>0</v>
      </c>
      <c r="D38" s="16">
        <v>0</v>
      </c>
      <c r="E38" s="3">
        <v>0</v>
      </c>
      <c r="F38" s="16">
        <v>0</v>
      </c>
      <c r="G38" s="3">
        <v>0</v>
      </c>
      <c r="H38" s="16">
        <v>0</v>
      </c>
      <c r="I38" s="3">
        <v>0</v>
      </c>
      <c r="J38" s="16">
        <v>0</v>
      </c>
      <c r="K38" s="13"/>
    </row>
    <row r="39" spans="1:11" ht="13.5" customHeight="1" x14ac:dyDescent="0.2">
      <c r="A39" s="9">
        <v>35</v>
      </c>
      <c r="B39" s="3" t="s">
        <v>210</v>
      </c>
      <c r="C39" s="3">
        <v>0</v>
      </c>
      <c r="D39" s="16">
        <v>0</v>
      </c>
      <c r="E39" s="3">
        <v>0</v>
      </c>
      <c r="F39" s="16">
        <v>0</v>
      </c>
      <c r="G39" s="3">
        <v>0</v>
      </c>
      <c r="H39" s="16">
        <v>0</v>
      </c>
      <c r="I39" s="3">
        <v>0</v>
      </c>
      <c r="J39" s="16">
        <v>0</v>
      </c>
      <c r="K39" s="13"/>
    </row>
    <row r="40" spans="1:11" ht="13.5" customHeight="1" x14ac:dyDescent="0.2">
      <c r="A40" s="9">
        <v>36</v>
      </c>
      <c r="B40" s="3" t="s">
        <v>33</v>
      </c>
      <c r="C40" s="3">
        <v>0</v>
      </c>
      <c r="D40" s="16">
        <v>0</v>
      </c>
      <c r="E40" s="3">
        <v>0</v>
      </c>
      <c r="F40" s="16">
        <v>0</v>
      </c>
      <c r="G40" s="3">
        <v>0</v>
      </c>
      <c r="H40" s="16">
        <v>0</v>
      </c>
      <c r="I40" s="3">
        <v>0</v>
      </c>
      <c r="J40" s="16">
        <v>0</v>
      </c>
      <c r="K40" s="13"/>
    </row>
    <row r="41" spans="1:11" ht="13.5" customHeight="1" x14ac:dyDescent="0.2">
      <c r="A41" s="9">
        <v>37</v>
      </c>
      <c r="B41" s="3" t="s">
        <v>211</v>
      </c>
      <c r="C41" s="3">
        <v>0</v>
      </c>
      <c r="D41" s="16">
        <v>0</v>
      </c>
      <c r="E41" s="3">
        <v>0</v>
      </c>
      <c r="F41" s="16">
        <v>0</v>
      </c>
      <c r="G41" s="3">
        <v>0</v>
      </c>
      <c r="H41" s="16">
        <v>0</v>
      </c>
      <c r="I41" s="3">
        <v>0</v>
      </c>
      <c r="J41" s="16">
        <v>0</v>
      </c>
      <c r="K41" s="13"/>
    </row>
    <row r="42" spans="1:11" ht="13.5" customHeight="1" x14ac:dyDescent="0.2">
      <c r="A42" s="9">
        <v>38</v>
      </c>
      <c r="B42" s="3" t="s">
        <v>212</v>
      </c>
      <c r="C42" s="3">
        <v>0</v>
      </c>
      <c r="D42" s="16">
        <v>0</v>
      </c>
      <c r="E42" s="3">
        <v>0</v>
      </c>
      <c r="F42" s="16">
        <v>0</v>
      </c>
      <c r="G42" s="3">
        <v>0</v>
      </c>
      <c r="H42" s="16">
        <v>0</v>
      </c>
      <c r="I42" s="3">
        <v>0</v>
      </c>
      <c r="J42" s="16">
        <v>0</v>
      </c>
      <c r="K42" s="13"/>
    </row>
    <row r="43" spans="1:11" ht="13.5" customHeight="1" x14ac:dyDescent="0.2">
      <c r="A43" s="9">
        <v>39</v>
      </c>
      <c r="B43" s="3" t="s">
        <v>213</v>
      </c>
      <c r="C43" s="3">
        <v>0</v>
      </c>
      <c r="D43" s="16">
        <v>0</v>
      </c>
      <c r="E43" s="3">
        <v>0</v>
      </c>
      <c r="F43" s="16">
        <v>0</v>
      </c>
      <c r="G43" s="3">
        <v>0</v>
      </c>
      <c r="H43" s="16">
        <v>0</v>
      </c>
      <c r="I43" s="3">
        <v>0</v>
      </c>
      <c r="J43" s="16">
        <v>0</v>
      </c>
      <c r="K43" s="13"/>
    </row>
    <row r="44" spans="1:11" ht="13.5" customHeight="1" x14ac:dyDescent="0.2">
      <c r="A44" s="9">
        <v>40</v>
      </c>
      <c r="B44" s="3" t="s">
        <v>214</v>
      </c>
      <c r="C44" s="3">
        <v>0</v>
      </c>
      <c r="D44" s="16">
        <v>0</v>
      </c>
      <c r="E44" s="3">
        <v>0</v>
      </c>
      <c r="F44" s="16">
        <v>0</v>
      </c>
      <c r="G44" s="3">
        <v>0</v>
      </c>
      <c r="H44" s="16">
        <v>0</v>
      </c>
      <c r="I44" s="3">
        <v>0</v>
      </c>
      <c r="J44" s="16">
        <v>0</v>
      </c>
      <c r="K44" s="13"/>
    </row>
    <row r="45" spans="1:11" ht="13.5" customHeight="1" x14ac:dyDescent="0.2">
      <c r="A45" s="9">
        <v>41</v>
      </c>
      <c r="B45" s="3" t="s">
        <v>215</v>
      </c>
      <c r="C45" s="3">
        <v>0</v>
      </c>
      <c r="D45" s="16">
        <v>0</v>
      </c>
      <c r="E45" s="3">
        <v>0</v>
      </c>
      <c r="F45" s="16">
        <v>0</v>
      </c>
      <c r="G45" s="3">
        <v>0</v>
      </c>
      <c r="H45" s="16">
        <v>0</v>
      </c>
      <c r="I45" s="3">
        <v>0</v>
      </c>
      <c r="J45" s="16">
        <v>0</v>
      </c>
      <c r="K45" s="13"/>
    </row>
    <row r="46" spans="1:11" ht="13.5" customHeight="1" x14ac:dyDescent="0.2">
      <c r="A46" s="9">
        <v>42</v>
      </c>
      <c r="B46" s="3" t="s">
        <v>39</v>
      </c>
      <c r="C46" s="3">
        <v>0</v>
      </c>
      <c r="D46" s="16">
        <v>0</v>
      </c>
      <c r="E46" s="3">
        <v>0</v>
      </c>
      <c r="F46" s="16">
        <v>0</v>
      </c>
      <c r="G46" s="3">
        <v>0</v>
      </c>
      <c r="H46" s="16">
        <v>0</v>
      </c>
      <c r="I46" s="3">
        <v>0</v>
      </c>
      <c r="J46" s="16">
        <v>0</v>
      </c>
      <c r="K46" s="13"/>
    </row>
    <row r="47" spans="1:11" ht="13.5" customHeight="1" x14ac:dyDescent="0.2">
      <c r="A47" s="9">
        <v>43</v>
      </c>
      <c r="B47" s="3" t="s">
        <v>216</v>
      </c>
      <c r="C47" s="3">
        <v>0</v>
      </c>
      <c r="D47" s="16">
        <v>0</v>
      </c>
      <c r="E47" s="3">
        <v>0</v>
      </c>
      <c r="F47" s="16">
        <v>0</v>
      </c>
      <c r="G47" s="3">
        <v>0</v>
      </c>
      <c r="H47" s="16">
        <v>0</v>
      </c>
      <c r="I47" s="3">
        <v>0</v>
      </c>
      <c r="J47" s="16">
        <v>0</v>
      </c>
      <c r="K47" s="13"/>
    </row>
    <row r="48" spans="1:11" ht="13.5" customHeight="1" x14ac:dyDescent="0.2">
      <c r="A48" s="9">
        <v>44</v>
      </c>
      <c r="B48" s="3" t="s">
        <v>37</v>
      </c>
      <c r="C48" s="3">
        <v>0</v>
      </c>
      <c r="D48" s="16">
        <v>0</v>
      </c>
      <c r="E48" s="3">
        <v>0</v>
      </c>
      <c r="F48" s="16">
        <v>0</v>
      </c>
      <c r="G48" s="3">
        <v>0</v>
      </c>
      <c r="H48" s="16">
        <v>0</v>
      </c>
      <c r="I48" s="3">
        <v>0</v>
      </c>
      <c r="J48" s="16">
        <v>0</v>
      </c>
      <c r="K48" s="13"/>
    </row>
    <row r="49" spans="1:11" ht="13.5" customHeight="1" x14ac:dyDescent="0.2">
      <c r="A49" s="9">
        <v>45</v>
      </c>
      <c r="B49" s="3" t="s">
        <v>217</v>
      </c>
      <c r="C49" s="3">
        <v>0</v>
      </c>
      <c r="D49" s="16">
        <v>0</v>
      </c>
      <c r="E49" s="3">
        <v>0</v>
      </c>
      <c r="F49" s="16">
        <v>0</v>
      </c>
      <c r="G49" s="3">
        <v>0</v>
      </c>
      <c r="H49" s="16">
        <v>0</v>
      </c>
      <c r="I49" s="3">
        <v>0</v>
      </c>
      <c r="J49" s="16">
        <v>0</v>
      </c>
      <c r="K49" s="13"/>
    </row>
    <row r="50" spans="1:11" ht="13.5" customHeight="1" x14ac:dyDescent="0.2">
      <c r="A50" s="9">
        <v>46</v>
      </c>
      <c r="B50" s="3" t="s">
        <v>218</v>
      </c>
      <c r="C50" s="3">
        <v>0</v>
      </c>
      <c r="D50" s="16">
        <v>0</v>
      </c>
      <c r="E50" s="3">
        <v>0</v>
      </c>
      <c r="F50" s="16">
        <v>0</v>
      </c>
      <c r="G50" s="3">
        <v>0</v>
      </c>
      <c r="H50" s="16">
        <v>0</v>
      </c>
      <c r="I50" s="3">
        <v>0</v>
      </c>
      <c r="J50" s="16">
        <v>0</v>
      </c>
      <c r="K50" s="13"/>
    </row>
    <row r="51" spans="1:11" ht="13.5" customHeight="1" x14ac:dyDescent="0.2">
      <c r="A51" s="9">
        <v>47</v>
      </c>
      <c r="B51" s="3" t="s">
        <v>219</v>
      </c>
      <c r="C51" s="3">
        <v>0</v>
      </c>
      <c r="D51" s="16">
        <v>0</v>
      </c>
      <c r="E51" s="3">
        <v>0</v>
      </c>
      <c r="F51" s="16">
        <v>0</v>
      </c>
      <c r="G51" s="3">
        <v>0</v>
      </c>
      <c r="H51" s="16">
        <v>0</v>
      </c>
      <c r="I51" s="3">
        <v>0</v>
      </c>
      <c r="J51" s="16">
        <v>0</v>
      </c>
      <c r="K51" s="13"/>
    </row>
    <row r="52" spans="1:11" ht="13.5" customHeight="1" x14ac:dyDescent="0.2">
      <c r="A52" s="9">
        <v>48</v>
      </c>
      <c r="B52" s="3" t="s">
        <v>220</v>
      </c>
      <c r="C52" s="3">
        <v>0</v>
      </c>
      <c r="D52" s="16">
        <v>0</v>
      </c>
      <c r="E52" s="3">
        <v>0</v>
      </c>
      <c r="F52" s="16">
        <v>0</v>
      </c>
      <c r="G52" s="3">
        <v>0</v>
      </c>
      <c r="H52" s="16">
        <v>0</v>
      </c>
      <c r="I52" s="3">
        <v>0</v>
      </c>
      <c r="J52" s="16">
        <v>0</v>
      </c>
      <c r="K52" s="13"/>
    </row>
    <row r="53" spans="1:11" ht="13.5" customHeight="1" x14ac:dyDescent="0.2">
      <c r="A53" s="9">
        <v>49</v>
      </c>
      <c r="B53" s="3" t="s">
        <v>221</v>
      </c>
      <c r="C53" s="3">
        <v>974</v>
      </c>
      <c r="D53" s="16">
        <v>8.01</v>
      </c>
      <c r="E53" s="3">
        <v>974</v>
      </c>
      <c r="F53" s="16">
        <v>8.01</v>
      </c>
      <c r="G53" s="3">
        <v>6</v>
      </c>
      <c r="H53" s="16">
        <v>0.2</v>
      </c>
      <c r="I53" s="3">
        <v>6</v>
      </c>
      <c r="J53" s="16">
        <v>0.2</v>
      </c>
      <c r="K53" s="13"/>
    </row>
    <row r="54" spans="1:11" ht="13.5" customHeight="1" x14ac:dyDescent="0.2">
      <c r="A54" s="9">
        <v>50</v>
      </c>
      <c r="B54" s="3" t="s">
        <v>222</v>
      </c>
      <c r="C54" s="3">
        <v>11242</v>
      </c>
      <c r="D54" s="16">
        <v>31.11</v>
      </c>
      <c r="E54" s="3">
        <v>0</v>
      </c>
      <c r="F54" s="16">
        <v>0</v>
      </c>
      <c r="G54" s="3">
        <v>0</v>
      </c>
      <c r="H54" s="16">
        <v>0</v>
      </c>
      <c r="I54" s="3">
        <v>0</v>
      </c>
      <c r="J54" s="16">
        <v>0</v>
      </c>
      <c r="K54" s="13"/>
    </row>
    <row r="55" spans="1:11" ht="13.5" customHeight="1" x14ac:dyDescent="0.2">
      <c r="A55" s="9"/>
      <c r="B55" s="4" t="s">
        <v>223</v>
      </c>
      <c r="C55" s="4">
        <f t="shared" ref="C55:J55" si="0">SUM(C5:C54)</f>
        <v>65032</v>
      </c>
      <c r="D55" s="17">
        <f t="shared" si="0"/>
        <v>828.53000000000009</v>
      </c>
      <c r="E55" s="4">
        <f t="shared" si="0"/>
        <v>20924</v>
      </c>
      <c r="F55" s="17">
        <f t="shared" si="0"/>
        <v>373.49</v>
      </c>
      <c r="G55" s="4">
        <f t="shared" si="0"/>
        <v>26717</v>
      </c>
      <c r="H55" s="17">
        <f t="shared" si="0"/>
        <v>488.35</v>
      </c>
      <c r="I55" s="4">
        <f t="shared" si="0"/>
        <v>12572</v>
      </c>
      <c r="J55" s="17">
        <f t="shared" si="0"/>
        <v>302.66000000000003</v>
      </c>
      <c r="K55" s="13"/>
    </row>
    <row r="56" spans="1:11" ht="13.5" customHeight="1" x14ac:dyDescent="0.2">
      <c r="A56" s="18"/>
      <c r="B56" s="13"/>
      <c r="C56" s="13"/>
      <c r="D56" s="33"/>
      <c r="E56" s="13"/>
      <c r="F56" s="33"/>
      <c r="G56" s="13"/>
      <c r="H56" s="33"/>
      <c r="I56" s="13"/>
      <c r="J56" s="33"/>
      <c r="K56" s="13"/>
    </row>
    <row r="57" spans="1:11" ht="13.5" customHeight="1" x14ac:dyDescent="0.2">
      <c r="A57" s="18"/>
      <c r="B57" s="15"/>
      <c r="C57" s="13"/>
      <c r="D57" s="33"/>
      <c r="E57" s="13"/>
      <c r="F57" s="33"/>
      <c r="G57" s="13"/>
      <c r="H57" s="33"/>
      <c r="I57" s="13"/>
      <c r="J57" s="33"/>
      <c r="K57" s="13"/>
    </row>
    <row r="58" spans="1:11" ht="13.5" customHeight="1" x14ac:dyDescent="0.2">
      <c r="A58" s="18"/>
      <c r="B58" s="13"/>
      <c r="C58" s="13"/>
      <c r="D58" s="33"/>
      <c r="E58" s="13"/>
      <c r="F58" s="33"/>
      <c r="G58" s="13"/>
      <c r="H58" s="33"/>
      <c r="I58" s="13"/>
      <c r="J58" s="33"/>
      <c r="K58" s="13"/>
    </row>
    <row r="59" spans="1:11" ht="13.5" customHeight="1" x14ac:dyDescent="0.2">
      <c r="A59" s="18"/>
      <c r="B59" s="13"/>
      <c r="C59" s="13"/>
      <c r="D59" s="33"/>
      <c r="E59" s="13"/>
      <c r="F59" s="33"/>
      <c r="G59" s="13"/>
      <c r="H59" s="33"/>
      <c r="I59" s="13"/>
      <c r="J59" s="33"/>
      <c r="K59" s="13"/>
    </row>
    <row r="60" spans="1:11" ht="13.5" customHeight="1" x14ac:dyDescent="0.2">
      <c r="A60" s="18"/>
      <c r="B60" s="13"/>
      <c r="C60" s="13"/>
      <c r="D60" s="33"/>
      <c r="E60" s="13"/>
      <c r="F60" s="33"/>
      <c r="G60" s="13"/>
      <c r="H60" s="33"/>
      <c r="I60" s="13"/>
      <c r="J60" s="33"/>
      <c r="K60" s="13"/>
    </row>
    <row r="61" spans="1:11" ht="13.5" customHeight="1" x14ac:dyDescent="0.2">
      <c r="A61" s="18"/>
      <c r="B61" s="13"/>
      <c r="C61" s="13"/>
      <c r="D61" s="33"/>
      <c r="E61" s="13"/>
      <c r="F61" s="33"/>
      <c r="G61" s="13"/>
      <c r="H61" s="33"/>
      <c r="I61" s="13"/>
      <c r="J61" s="33"/>
      <c r="K61" s="13"/>
    </row>
    <row r="62" spans="1:11" ht="13.5" customHeight="1" x14ac:dyDescent="0.2">
      <c r="A62" s="18"/>
      <c r="B62" s="13"/>
      <c r="C62" s="13"/>
      <c r="D62" s="33"/>
      <c r="E62" s="13"/>
      <c r="F62" s="33"/>
      <c r="G62" s="13"/>
      <c r="H62" s="33"/>
      <c r="I62" s="13"/>
      <c r="J62" s="33"/>
      <c r="K62" s="13"/>
    </row>
    <row r="63" spans="1:11" ht="13.5" customHeight="1" x14ac:dyDescent="0.2">
      <c r="A63" s="18"/>
      <c r="B63" s="13"/>
      <c r="C63" s="13"/>
      <c r="D63" s="33"/>
      <c r="E63" s="13"/>
      <c r="F63" s="33"/>
      <c r="G63" s="13"/>
      <c r="H63" s="33"/>
      <c r="I63" s="13"/>
      <c r="J63" s="33"/>
      <c r="K63" s="13"/>
    </row>
    <row r="64" spans="1:11" ht="13.5" customHeight="1" x14ac:dyDescent="0.2">
      <c r="A64" s="18"/>
      <c r="B64" s="13"/>
      <c r="C64" s="13"/>
      <c r="D64" s="33"/>
      <c r="E64" s="13"/>
      <c r="F64" s="33"/>
      <c r="G64" s="13"/>
      <c r="H64" s="33"/>
      <c r="I64" s="13"/>
      <c r="J64" s="33"/>
      <c r="K64" s="13"/>
    </row>
    <row r="65" spans="1:11" ht="13.5" customHeight="1" x14ac:dyDescent="0.2">
      <c r="A65" s="18"/>
      <c r="B65" s="13"/>
      <c r="C65" s="13"/>
      <c r="D65" s="33"/>
      <c r="E65" s="13"/>
      <c r="F65" s="33"/>
      <c r="G65" s="13"/>
      <c r="H65" s="33"/>
      <c r="I65" s="13"/>
      <c r="J65" s="33"/>
      <c r="K65" s="13"/>
    </row>
    <row r="66" spans="1:11" ht="13.5" customHeight="1" x14ac:dyDescent="0.2">
      <c r="A66" s="18"/>
      <c r="B66" s="13"/>
      <c r="C66" s="13"/>
      <c r="D66" s="33"/>
      <c r="E66" s="13"/>
      <c r="F66" s="33"/>
      <c r="G66" s="13"/>
      <c r="H66" s="33"/>
      <c r="I66" s="13"/>
      <c r="J66" s="33"/>
      <c r="K66" s="13"/>
    </row>
    <row r="67" spans="1:11" ht="13.5" customHeight="1" x14ac:dyDescent="0.2">
      <c r="A67" s="18"/>
      <c r="B67" s="13"/>
      <c r="C67" s="13"/>
      <c r="D67" s="33"/>
      <c r="E67" s="13"/>
      <c r="F67" s="33"/>
      <c r="G67" s="13"/>
      <c r="H67" s="33"/>
      <c r="I67" s="13"/>
      <c r="J67" s="33"/>
      <c r="K67" s="13"/>
    </row>
    <row r="68" spans="1:11" ht="13.5" customHeight="1" x14ac:dyDescent="0.2">
      <c r="A68" s="18"/>
      <c r="B68" s="13"/>
      <c r="C68" s="13"/>
      <c r="D68" s="33"/>
      <c r="E68" s="13"/>
      <c r="F68" s="33"/>
      <c r="G68" s="13"/>
      <c r="H68" s="33"/>
      <c r="I68" s="13"/>
      <c r="J68" s="33"/>
      <c r="K68" s="13"/>
    </row>
    <row r="69" spans="1:11" ht="13.5" customHeight="1" x14ac:dyDescent="0.2">
      <c r="A69" s="18"/>
      <c r="B69" s="13"/>
      <c r="C69" s="13"/>
      <c r="D69" s="33"/>
      <c r="E69" s="13"/>
      <c r="F69" s="33"/>
      <c r="G69" s="13"/>
      <c r="H69" s="33"/>
      <c r="I69" s="13"/>
      <c r="J69" s="33"/>
      <c r="K69" s="13"/>
    </row>
    <row r="70" spans="1:11" ht="13.5" customHeight="1" x14ac:dyDescent="0.2">
      <c r="A70" s="18"/>
      <c r="B70" s="13"/>
      <c r="C70" s="13"/>
      <c r="D70" s="33"/>
      <c r="E70" s="13"/>
      <c r="F70" s="33"/>
      <c r="G70" s="13"/>
      <c r="H70" s="33"/>
      <c r="I70" s="13"/>
      <c r="J70" s="33"/>
      <c r="K70" s="13"/>
    </row>
    <row r="71" spans="1:11" ht="13.5" customHeight="1" x14ac:dyDescent="0.2">
      <c r="A71" s="18"/>
      <c r="B71" s="13"/>
      <c r="C71" s="13"/>
      <c r="D71" s="33"/>
      <c r="E71" s="13"/>
      <c r="F71" s="33"/>
      <c r="G71" s="13"/>
      <c r="H71" s="33"/>
      <c r="I71" s="13"/>
      <c r="J71" s="33"/>
      <c r="K71" s="13"/>
    </row>
    <row r="72" spans="1:11" ht="13.5" customHeight="1" x14ac:dyDescent="0.2">
      <c r="A72" s="18"/>
      <c r="B72" s="13"/>
      <c r="C72" s="13"/>
      <c r="D72" s="33"/>
      <c r="E72" s="13"/>
      <c r="F72" s="33"/>
      <c r="G72" s="13"/>
      <c r="H72" s="33"/>
      <c r="I72" s="13"/>
      <c r="J72" s="33"/>
      <c r="K72" s="13"/>
    </row>
    <row r="73" spans="1:11" ht="13.5" customHeight="1" x14ac:dyDescent="0.2">
      <c r="A73" s="18"/>
      <c r="B73" s="13"/>
      <c r="C73" s="13"/>
      <c r="D73" s="33"/>
      <c r="E73" s="13"/>
      <c r="F73" s="33"/>
      <c r="G73" s="13"/>
      <c r="H73" s="33"/>
      <c r="I73" s="13"/>
      <c r="J73" s="33"/>
      <c r="K73" s="13"/>
    </row>
    <row r="74" spans="1:11" ht="13.5" customHeight="1" x14ac:dyDescent="0.2">
      <c r="A74" s="18"/>
      <c r="B74" s="13"/>
      <c r="C74" s="13"/>
      <c r="D74" s="33"/>
      <c r="E74" s="13"/>
      <c r="F74" s="33"/>
      <c r="G74" s="13"/>
      <c r="H74" s="33"/>
      <c r="I74" s="13"/>
      <c r="J74" s="33"/>
      <c r="K74" s="13"/>
    </row>
    <row r="75" spans="1:11" ht="13.5" customHeight="1" x14ac:dyDescent="0.2">
      <c r="A75" s="18"/>
      <c r="B75" s="13"/>
      <c r="C75" s="13"/>
      <c r="D75" s="33"/>
      <c r="E75" s="13"/>
      <c r="F75" s="33"/>
      <c r="G75" s="13"/>
      <c r="H75" s="33"/>
      <c r="I75" s="13"/>
      <c r="J75" s="33"/>
      <c r="K75" s="13"/>
    </row>
    <row r="76" spans="1:11" ht="13.5" customHeight="1" x14ac:dyDescent="0.2">
      <c r="A76" s="18"/>
      <c r="B76" s="13"/>
      <c r="C76" s="13"/>
      <c r="D76" s="33"/>
      <c r="E76" s="13"/>
      <c r="F76" s="33"/>
      <c r="G76" s="13"/>
      <c r="H76" s="33"/>
      <c r="I76" s="13"/>
      <c r="J76" s="33"/>
      <c r="K76" s="13"/>
    </row>
    <row r="77" spans="1:11" ht="13.5" customHeight="1" x14ac:dyDescent="0.2">
      <c r="A77" s="18"/>
      <c r="B77" s="13"/>
      <c r="C77" s="13"/>
      <c r="D77" s="33"/>
      <c r="E77" s="13"/>
      <c r="F77" s="33"/>
      <c r="G77" s="13"/>
      <c r="H77" s="33"/>
      <c r="I77" s="13"/>
      <c r="J77" s="33"/>
      <c r="K77" s="13"/>
    </row>
    <row r="78" spans="1:11" ht="13.5" customHeight="1" x14ac:dyDescent="0.2">
      <c r="A78" s="18"/>
      <c r="B78" s="13"/>
      <c r="C78" s="13"/>
      <c r="D78" s="33"/>
      <c r="E78" s="13"/>
      <c r="F78" s="33"/>
      <c r="G78" s="13"/>
      <c r="H78" s="33"/>
      <c r="I78" s="13"/>
      <c r="J78" s="33"/>
      <c r="K78" s="13"/>
    </row>
    <row r="79" spans="1:11" ht="13.5" customHeight="1" x14ac:dyDescent="0.2">
      <c r="A79" s="18"/>
      <c r="B79" s="13"/>
      <c r="C79" s="13"/>
      <c r="D79" s="33"/>
      <c r="E79" s="13"/>
      <c r="F79" s="33"/>
      <c r="G79" s="13"/>
      <c r="H79" s="33"/>
      <c r="I79" s="13"/>
      <c r="J79" s="33"/>
      <c r="K79" s="13"/>
    </row>
    <row r="80" spans="1:11" ht="13.5" customHeight="1" x14ac:dyDescent="0.2">
      <c r="A80" s="18"/>
      <c r="B80" s="13"/>
      <c r="C80" s="13"/>
      <c r="D80" s="33"/>
      <c r="E80" s="13"/>
      <c r="F80" s="33"/>
      <c r="G80" s="13"/>
      <c r="H80" s="33"/>
      <c r="I80" s="13"/>
      <c r="J80" s="33"/>
      <c r="K80" s="13"/>
    </row>
    <row r="81" spans="1:11" ht="13.5" customHeight="1" x14ac:dyDescent="0.2">
      <c r="A81" s="18"/>
      <c r="B81" s="13"/>
      <c r="C81" s="13"/>
      <c r="D81" s="33"/>
      <c r="E81" s="13"/>
      <c r="F81" s="33"/>
      <c r="G81" s="13"/>
      <c r="H81" s="33"/>
      <c r="I81" s="13"/>
      <c r="J81" s="33"/>
      <c r="K81" s="13"/>
    </row>
    <row r="82" spans="1:11" ht="13.5" customHeight="1" x14ac:dyDescent="0.2">
      <c r="A82" s="18"/>
      <c r="B82" s="13"/>
      <c r="C82" s="13"/>
      <c r="D82" s="33"/>
      <c r="E82" s="13"/>
      <c r="F82" s="33"/>
      <c r="G82" s="13"/>
      <c r="H82" s="33"/>
      <c r="I82" s="13"/>
      <c r="J82" s="33"/>
      <c r="K82" s="13"/>
    </row>
    <row r="83" spans="1:11" ht="13.5" customHeight="1" x14ac:dyDescent="0.2">
      <c r="A83" s="18"/>
      <c r="B83" s="13"/>
      <c r="C83" s="13"/>
      <c r="D83" s="33"/>
      <c r="E83" s="13"/>
      <c r="F83" s="33"/>
      <c r="G83" s="13"/>
      <c r="H83" s="33"/>
      <c r="I83" s="13"/>
      <c r="J83" s="33"/>
      <c r="K83" s="13"/>
    </row>
    <row r="84" spans="1:11" ht="13.5" customHeight="1" x14ac:dyDescent="0.2">
      <c r="A84" s="18"/>
      <c r="B84" s="13"/>
      <c r="C84" s="13"/>
      <c r="D84" s="33"/>
      <c r="E84" s="13"/>
      <c r="F84" s="33"/>
      <c r="G84" s="13"/>
      <c r="H84" s="33"/>
      <c r="I84" s="13"/>
      <c r="J84" s="33"/>
      <c r="K84" s="13"/>
    </row>
    <row r="85" spans="1:11" ht="13.5" customHeight="1" x14ac:dyDescent="0.2">
      <c r="A85" s="18"/>
      <c r="B85" s="13"/>
      <c r="C85" s="13"/>
      <c r="D85" s="33"/>
      <c r="E85" s="13"/>
      <c r="F85" s="33"/>
      <c r="G85" s="13"/>
      <c r="H85" s="33"/>
      <c r="I85" s="13"/>
      <c r="J85" s="33"/>
      <c r="K85" s="13"/>
    </row>
    <row r="86" spans="1:11" ht="13.5" customHeight="1" x14ac:dyDescent="0.2">
      <c r="A86" s="18"/>
      <c r="B86" s="13"/>
      <c r="C86" s="13"/>
      <c r="D86" s="33"/>
      <c r="E86" s="13"/>
      <c r="F86" s="33"/>
      <c r="G86" s="13"/>
      <c r="H86" s="33"/>
      <c r="I86" s="13"/>
      <c r="J86" s="33"/>
      <c r="K86" s="13"/>
    </row>
    <row r="87" spans="1:11" ht="13.5" customHeight="1" x14ac:dyDescent="0.2">
      <c r="A87" s="18"/>
      <c r="B87" s="13"/>
      <c r="C87" s="13"/>
      <c r="D87" s="33"/>
      <c r="E87" s="13"/>
      <c r="F87" s="33"/>
      <c r="G87" s="13"/>
      <c r="H87" s="33"/>
      <c r="I87" s="13"/>
      <c r="J87" s="33"/>
      <c r="K87" s="13"/>
    </row>
    <row r="88" spans="1:11" ht="13.5" customHeight="1" x14ac:dyDescent="0.2">
      <c r="A88" s="18"/>
      <c r="B88" s="13"/>
      <c r="C88" s="13"/>
      <c r="D88" s="33"/>
      <c r="E88" s="13"/>
      <c r="F88" s="33"/>
      <c r="G88" s="13"/>
      <c r="H88" s="33"/>
      <c r="I88" s="13"/>
      <c r="J88" s="33"/>
      <c r="K88" s="13"/>
    </row>
    <row r="89" spans="1:11" ht="13.5" customHeight="1" x14ac:dyDescent="0.2">
      <c r="A89" s="18"/>
      <c r="B89" s="13"/>
      <c r="C89" s="13"/>
      <c r="D89" s="33"/>
      <c r="E89" s="13"/>
      <c r="F89" s="33"/>
      <c r="G89" s="13"/>
      <c r="H89" s="33"/>
      <c r="I89" s="13"/>
      <c r="J89" s="33"/>
      <c r="K89" s="13"/>
    </row>
    <row r="90" spans="1:11" ht="13.5" customHeight="1" x14ac:dyDescent="0.2">
      <c r="A90" s="18"/>
      <c r="B90" s="13"/>
      <c r="C90" s="13"/>
      <c r="D90" s="33"/>
      <c r="E90" s="13"/>
      <c r="F90" s="33"/>
      <c r="G90" s="13"/>
      <c r="H90" s="33"/>
      <c r="I90" s="13"/>
      <c r="J90" s="33"/>
      <c r="K90" s="13"/>
    </row>
    <row r="91" spans="1:11" ht="13.5" customHeight="1" x14ac:dyDescent="0.2">
      <c r="A91" s="18"/>
      <c r="B91" s="13"/>
      <c r="C91" s="13"/>
      <c r="D91" s="33"/>
      <c r="E91" s="13"/>
      <c r="F91" s="33"/>
      <c r="G91" s="13"/>
      <c r="H91" s="33"/>
      <c r="I91" s="13"/>
      <c r="J91" s="33"/>
      <c r="K91" s="13"/>
    </row>
    <row r="92" spans="1:11" ht="13.5" customHeight="1" x14ac:dyDescent="0.2">
      <c r="A92" s="18"/>
      <c r="B92" s="13"/>
      <c r="C92" s="13"/>
      <c r="D92" s="33"/>
      <c r="E92" s="13"/>
      <c r="F92" s="33"/>
      <c r="G92" s="13"/>
      <c r="H92" s="33"/>
      <c r="I92" s="13"/>
      <c r="J92" s="33"/>
      <c r="K92" s="13"/>
    </row>
    <row r="93" spans="1:11" ht="13.5" customHeight="1" x14ac:dyDescent="0.2">
      <c r="A93" s="18"/>
      <c r="B93" s="13"/>
      <c r="C93" s="13"/>
      <c r="D93" s="33"/>
      <c r="E93" s="13"/>
      <c r="F93" s="33"/>
      <c r="G93" s="13"/>
      <c r="H93" s="33"/>
      <c r="I93" s="13"/>
      <c r="J93" s="33"/>
      <c r="K93" s="13"/>
    </row>
    <row r="94" spans="1:11" ht="13.5" customHeight="1" x14ac:dyDescent="0.2">
      <c r="A94" s="18"/>
      <c r="B94" s="13"/>
      <c r="C94" s="13"/>
      <c r="D94" s="33"/>
      <c r="E94" s="13"/>
      <c r="F94" s="33"/>
      <c r="G94" s="13"/>
      <c r="H94" s="33"/>
      <c r="I94" s="13"/>
      <c r="J94" s="33"/>
      <c r="K94" s="13"/>
    </row>
    <row r="95" spans="1:11" ht="13.5" customHeight="1" x14ac:dyDescent="0.2">
      <c r="A95" s="18"/>
      <c r="B95" s="13"/>
      <c r="C95" s="13"/>
      <c r="D95" s="33"/>
      <c r="E95" s="13"/>
      <c r="F95" s="33"/>
      <c r="G95" s="13"/>
      <c r="H95" s="33"/>
      <c r="I95" s="13"/>
      <c r="J95" s="33"/>
      <c r="K95" s="13"/>
    </row>
    <row r="96" spans="1:11" ht="13.5" customHeight="1" x14ac:dyDescent="0.2">
      <c r="A96" s="18"/>
      <c r="B96" s="13"/>
      <c r="C96" s="13"/>
      <c r="D96" s="33"/>
      <c r="E96" s="13"/>
      <c r="F96" s="33"/>
      <c r="G96" s="13"/>
      <c r="H96" s="33"/>
      <c r="I96" s="13"/>
      <c r="J96" s="33"/>
      <c r="K96" s="13"/>
    </row>
    <row r="97" spans="1:11" ht="13.5" customHeight="1" x14ac:dyDescent="0.2">
      <c r="A97" s="18"/>
      <c r="B97" s="13"/>
      <c r="C97" s="13"/>
      <c r="D97" s="33"/>
      <c r="E97" s="13"/>
      <c r="F97" s="33"/>
      <c r="G97" s="13"/>
      <c r="H97" s="33"/>
      <c r="I97" s="13"/>
      <c r="J97" s="33"/>
      <c r="K97" s="13"/>
    </row>
    <row r="98" spans="1:11" ht="13.5" customHeight="1" x14ac:dyDescent="0.2">
      <c r="A98" s="18"/>
      <c r="B98" s="13"/>
      <c r="C98" s="13"/>
      <c r="D98" s="33"/>
      <c r="E98" s="13"/>
      <c r="F98" s="33"/>
      <c r="G98" s="13"/>
      <c r="H98" s="33"/>
      <c r="I98" s="13"/>
      <c r="J98" s="33"/>
      <c r="K98" s="13"/>
    </row>
    <row r="99" spans="1:11" ht="13.5" customHeight="1" x14ac:dyDescent="0.2">
      <c r="A99" s="18"/>
      <c r="B99" s="13"/>
      <c r="C99" s="13"/>
      <c r="D99" s="33"/>
      <c r="E99" s="13"/>
      <c r="F99" s="33"/>
      <c r="G99" s="13"/>
      <c r="H99" s="33"/>
      <c r="I99" s="13"/>
      <c r="J99" s="33"/>
      <c r="K99" s="13"/>
    </row>
    <row r="100" spans="1:11" ht="13.5" customHeight="1" x14ac:dyDescent="0.2">
      <c r="A100" s="18"/>
      <c r="B100" s="13"/>
      <c r="C100" s="13"/>
      <c r="D100" s="33"/>
      <c r="E100" s="13"/>
      <c r="F100" s="33"/>
      <c r="G100" s="13"/>
      <c r="H100" s="33"/>
      <c r="I100" s="13"/>
      <c r="J100" s="33"/>
      <c r="K100" s="13"/>
    </row>
  </sheetData>
  <mergeCells count="7">
    <mergeCell ref="A1:J1"/>
    <mergeCell ref="C2:F2"/>
    <mergeCell ref="G2:I2"/>
    <mergeCell ref="C3:D3"/>
    <mergeCell ref="E3:F3"/>
    <mergeCell ref="G3:H3"/>
    <mergeCell ref="I3:J3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98"/>
  <sheetViews>
    <sheetView view="pageBreakPreview" zoomScaleNormal="100" zoomScaleSheetLayoutView="100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G56" sqref="G56:H56"/>
    </sheetView>
  </sheetViews>
  <sheetFormatPr defaultColWidth="14.28515625" defaultRowHeight="15" customHeight="1" x14ac:dyDescent="0.2"/>
  <cols>
    <col min="1" max="1" width="5.5703125" style="103" customWidth="1"/>
    <col min="2" max="2" width="22.28515625" style="103" customWidth="1"/>
    <col min="3" max="4" width="9" style="103" customWidth="1"/>
    <col min="5" max="6" width="10.140625" style="103" customWidth="1"/>
    <col min="7" max="7" width="8.140625" style="103" customWidth="1"/>
    <col min="8" max="8" width="7.7109375" style="103" customWidth="1"/>
    <col min="9" max="9" width="8.85546875" style="103" customWidth="1"/>
    <col min="10" max="10" width="10.140625" style="103" customWidth="1"/>
    <col min="11" max="11" width="9" style="103" customWidth="1"/>
    <col min="12" max="12" width="9.28515625" style="103" customWidth="1"/>
    <col min="13" max="13" width="9" style="103" customWidth="1"/>
    <col min="14" max="14" width="10.140625" style="103" customWidth="1"/>
    <col min="15" max="15" width="9" style="103" customWidth="1"/>
    <col min="16" max="16" width="11.42578125" style="103" customWidth="1"/>
    <col min="17" max="16384" width="14.28515625" style="103"/>
  </cols>
  <sheetData>
    <row r="1" spans="1:16" ht="15.75" customHeight="1" x14ac:dyDescent="0.2">
      <c r="A1" s="525" t="s">
        <v>1056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12.75" customHeight="1" x14ac:dyDescent="0.2">
      <c r="A2" s="556" t="s">
        <v>146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</row>
    <row r="3" spans="1:16" ht="15" customHeight="1" x14ac:dyDescent="0.2">
      <c r="A3" s="243"/>
      <c r="B3" s="554" t="s">
        <v>60</v>
      </c>
      <c r="C3" s="519"/>
      <c r="D3" s="519"/>
      <c r="E3" s="190"/>
      <c r="F3" s="190"/>
      <c r="G3" s="190"/>
      <c r="H3" s="190"/>
      <c r="I3" s="190"/>
      <c r="J3" s="190"/>
      <c r="K3" s="190"/>
      <c r="L3" s="190"/>
      <c r="M3" s="557" t="s">
        <v>224</v>
      </c>
      <c r="N3" s="519"/>
      <c r="O3" s="190"/>
      <c r="P3" s="190"/>
    </row>
    <row r="4" spans="1:16" ht="12.75" customHeight="1" x14ac:dyDescent="0.2">
      <c r="A4" s="469" t="s">
        <v>67</v>
      </c>
      <c r="B4" s="469" t="s">
        <v>1</v>
      </c>
      <c r="C4" s="472" t="s">
        <v>225</v>
      </c>
      <c r="D4" s="555"/>
      <c r="E4" s="472" t="s">
        <v>226</v>
      </c>
      <c r="F4" s="555"/>
      <c r="G4" s="472" t="s">
        <v>227</v>
      </c>
      <c r="H4" s="555"/>
      <c r="I4" s="472" t="s">
        <v>228</v>
      </c>
      <c r="J4" s="555"/>
      <c r="K4" s="472" t="s">
        <v>229</v>
      </c>
      <c r="L4" s="555"/>
      <c r="M4" s="472" t="s">
        <v>230</v>
      </c>
      <c r="N4" s="555"/>
      <c r="O4" s="472" t="s">
        <v>5</v>
      </c>
      <c r="P4" s="555"/>
    </row>
    <row r="5" spans="1:16" ht="12.75" customHeight="1" x14ac:dyDescent="0.2">
      <c r="A5" s="558"/>
      <c r="B5" s="558"/>
      <c r="C5" s="242" t="s">
        <v>82</v>
      </c>
      <c r="D5" s="242" t="s">
        <v>83</v>
      </c>
      <c r="E5" s="242" t="s">
        <v>82</v>
      </c>
      <c r="F5" s="242" t="s">
        <v>83</v>
      </c>
      <c r="G5" s="242" t="s">
        <v>82</v>
      </c>
      <c r="H5" s="242" t="s">
        <v>83</v>
      </c>
      <c r="I5" s="242" t="s">
        <v>82</v>
      </c>
      <c r="J5" s="242" t="s">
        <v>83</v>
      </c>
      <c r="K5" s="242" t="s">
        <v>82</v>
      </c>
      <c r="L5" s="242" t="s">
        <v>83</v>
      </c>
      <c r="M5" s="242" t="s">
        <v>82</v>
      </c>
      <c r="N5" s="242" t="s">
        <v>83</v>
      </c>
      <c r="O5" s="242" t="s">
        <v>82</v>
      </c>
      <c r="P5" s="242" t="s">
        <v>83</v>
      </c>
    </row>
    <row r="6" spans="1:16" ht="12.75" customHeight="1" x14ac:dyDescent="0.2">
      <c r="A6" s="151">
        <v>1</v>
      </c>
      <c r="B6" s="152" t="s">
        <v>6</v>
      </c>
      <c r="C6" s="244">
        <v>225</v>
      </c>
      <c r="D6" s="244">
        <v>1775.2600000000002</v>
      </c>
      <c r="E6" s="244">
        <v>5321</v>
      </c>
      <c r="F6" s="244">
        <v>14371.490000000002</v>
      </c>
      <c r="G6" s="244">
        <v>285</v>
      </c>
      <c r="H6" s="244">
        <v>1212.4500000000003</v>
      </c>
      <c r="I6" s="244">
        <v>479</v>
      </c>
      <c r="J6" s="244">
        <v>3218.9100000000008</v>
      </c>
      <c r="K6" s="244">
        <v>7</v>
      </c>
      <c r="L6" s="244">
        <v>49.39</v>
      </c>
      <c r="M6" s="244">
        <v>1561</v>
      </c>
      <c r="N6" s="244">
        <v>12549.030000000006</v>
      </c>
      <c r="O6" s="245">
        <f t="shared" ref="O6:O17" si="0">C6+E6+G6+I6+K6+M6</f>
        <v>7878</v>
      </c>
      <c r="P6" s="245">
        <f t="shared" ref="P6:P17" si="1">D6+F6+H6+J6+L6+N6</f>
        <v>33176.530000000006</v>
      </c>
    </row>
    <row r="7" spans="1:16" ht="12.75" customHeight="1" x14ac:dyDescent="0.2">
      <c r="A7" s="151">
        <v>2</v>
      </c>
      <c r="B7" s="152" t="s">
        <v>7</v>
      </c>
      <c r="C7" s="244">
        <v>1321</v>
      </c>
      <c r="D7" s="244">
        <v>9599.2900000000045</v>
      </c>
      <c r="E7" s="244">
        <v>39621</v>
      </c>
      <c r="F7" s="244">
        <v>97877.990000000034</v>
      </c>
      <c r="G7" s="244">
        <v>124</v>
      </c>
      <c r="H7" s="244">
        <v>919.73000000000013</v>
      </c>
      <c r="I7" s="244">
        <v>1514</v>
      </c>
      <c r="J7" s="244">
        <v>59474.259999999987</v>
      </c>
      <c r="K7" s="244">
        <v>17</v>
      </c>
      <c r="L7" s="244">
        <v>79.419999999999987</v>
      </c>
      <c r="M7" s="244">
        <v>2995</v>
      </c>
      <c r="N7" s="244">
        <v>33336.050000000003</v>
      </c>
      <c r="O7" s="245">
        <f t="shared" si="0"/>
        <v>45592</v>
      </c>
      <c r="P7" s="245">
        <f t="shared" si="1"/>
        <v>201286.74000000005</v>
      </c>
    </row>
    <row r="8" spans="1:16" ht="12.75" customHeight="1" x14ac:dyDescent="0.2">
      <c r="A8" s="151">
        <v>3</v>
      </c>
      <c r="B8" s="152" t="s">
        <v>8</v>
      </c>
      <c r="C8" s="244">
        <v>187</v>
      </c>
      <c r="D8" s="244">
        <v>3297.4800000000014</v>
      </c>
      <c r="E8" s="244">
        <v>4490</v>
      </c>
      <c r="F8" s="244">
        <v>21860.810000000009</v>
      </c>
      <c r="G8" s="244">
        <v>101</v>
      </c>
      <c r="H8" s="244">
        <v>560.37999999999988</v>
      </c>
      <c r="I8" s="244">
        <v>1107</v>
      </c>
      <c r="J8" s="244">
        <v>10214.380000000001</v>
      </c>
      <c r="K8" s="244">
        <v>1</v>
      </c>
      <c r="L8" s="244">
        <v>0.09</v>
      </c>
      <c r="M8" s="244">
        <v>928</v>
      </c>
      <c r="N8" s="244">
        <v>14229.210000000003</v>
      </c>
      <c r="O8" s="245">
        <f t="shared" si="0"/>
        <v>6814</v>
      </c>
      <c r="P8" s="245">
        <f t="shared" si="1"/>
        <v>50162.350000000006</v>
      </c>
    </row>
    <row r="9" spans="1:16" ht="12.75" customHeight="1" x14ac:dyDescent="0.2">
      <c r="A9" s="151">
        <v>4</v>
      </c>
      <c r="B9" s="152" t="s">
        <v>9</v>
      </c>
      <c r="C9" s="244">
        <v>1860</v>
      </c>
      <c r="D9" s="244">
        <v>8417.0800000000017</v>
      </c>
      <c r="E9" s="244">
        <v>15689</v>
      </c>
      <c r="F9" s="244">
        <v>45819.859999999979</v>
      </c>
      <c r="G9" s="244">
        <v>2815</v>
      </c>
      <c r="H9" s="244">
        <v>9157.880000000001</v>
      </c>
      <c r="I9" s="244">
        <v>6324</v>
      </c>
      <c r="J9" s="244">
        <v>26270.699999999993</v>
      </c>
      <c r="K9" s="244">
        <v>34</v>
      </c>
      <c r="L9" s="244">
        <v>85.41</v>
      </c>
      <c r="M9" s="244">
        <v>3713</v>
      </c>
      <c r="N9" s="244">
        <v>38817.919999999991</v>
      </c>
      <c r="O9" s="245">
        <f t="shared" si="0"/>
        <v>30435</v>
      </c>
      <c r="P9" s="245">
        <f t="shared" si="1"/>
        <v>128568.84999999998</v>
      </c>
    </row>
    <row r="10" spans="1:16" ht="12.75" customHeight="1" x14ac:dyDescent="0.2">
      <c r="A10" s="151">
        <v>5</v>
      </c>
      <c r="B10" s="152" t="s">
        <v>10</v>
      </c>
      <c r="C10" s="244">
        <v>2493</v>
      </c>
      <c r="D10" s="244">
        <v>3996.5099999999998</v>
      </c>
      <c r="E10" s="244">
        <v>594</v>
      </c>
      <c r="F10" s="244">
        <v>3256.0799999999972</v>
      </c>
      <c r="G10" s="244">
        <v>2261</v>
      </c>
      <c r="H10" s="244">
        <v>4987.67</v>
      </c>
      <c r="I10" s="244">
        <v>1271</v>
      </c>
      <c r="J10" s="244">
        <v>9240.2200000000048</v>
      </c>
      <c r="K10" s="244">
        <v>34</v>
      </c>
      <c r="L10" s="244">
        <v>49.559999999999995</v>
      </c>
      <c r="M10" s="244">
        <v>2993</v>
      </c>
      <c r="N10" s="244">
        <v>34150.710000000014</v>
      </c>
      <c r="O10" s="245">
        <f t="shared" si="0"/>
        <v>9646</v>
      </c>
      <c r="P10" s="245">
        <f t="shared" si="1"/>
        <v>55680.750000000015</v>
      </c>
    </row>
    <row r="11" spans="1:16" ht="12.75" customHeight="1" x14ac:dyDescent="0.2">
      <c r="A11" s="151">
        <v>6</v>
      </c>
      <c r="B11" s="152" t="s">
        <v>11</v>
      </c>
      <c r="C11" s="244">
        <v>447</v>
      </c>
      <c r="D11" s="244">
        <v>2338.77</v>
      </c>
      <c r="E11" s="244">
        <v>7925</v>
      </c>
      <c r="F11" s="244">
        <v>18709.41</v>
      </c>
      <c r="G11" s="244">
        <v>131</v>
      </c>
      <c r="H11" s="244">
        <v>295.15000000000003</v>
      </c>
      <c r="I11" s="244">
        <v>387</v>
      </c>
      <c r="J11" s="244">
        <v>4858.4399999999996</v>
      </c>
      <c r="K11" s="244">
        <v>4</v>
      </c>
      <c r="L11" s="244">
        <v>3.7800000000000002</v>
      </c>
      <c r="M11" s="244">
        <v>888</v>
      </c>
      <c r="N11" s="244">
        <v>7155.98</v>
      </c>
      <c r="O11" s="245">
        <f t="shared" si="0"/>
        <v>9782</v>
      </c>
      <c r="P11" s="245">
        <f t="shared" si="1"/>
        <v>33361.53</v>
      </c>
    </row>
    <row r="12" spans="1:16" ht="12.75" customHeight="1" x14ac:dyDescent="0.2">
      <c r="A12" s="151">
        <v>7</v>
      </c>
      <c r="B12" s="152" t="s">
        <v>12</v>
      </c>
      <c r="C12" s="244">
        <v>75</v>
      </c>
      <c r="D12" s="244">
        <v>558.48</v>
      </c>
      <c r="E12" s="244">
        <v>395</v>
      </c>
      <c r="F12" s="244">
        <v>877.95999999999981</v>
      </c>
      <c r="G12" s="244">
        <v>3</v>
      </c>
      <c r="H12" s="244">
        <v>1.08</v>
      </c>
      <c r="I12" s="244">
        <v>66</v>
      </c>
      <c r="J12" s="244">
        <v>396.90000000000003</v>
      </c>
      <c r="K12" s="244">
        <v>0</v>
      </c>
      <c r="L12" s="244">
        <v>0</v>
      </c>
      <c r="M12" s="244">
        <v>19</v>
      </c>
      <c r="N12" s="244">
        <v>228.05999999999997</v>
      </c>
      <c r="O12" s="245">
        <f t="shared" si="0"/>
        <v>558</v>
      </c>
      <c r="P12" s="245">
        <f t="shared" si="1"/>
        <v>2062.48</v>
      </c>
    </row>
    <row r="13" spans="1:16" ht="12.75" customHeight="1" x14ac:dyDescent="0.2">
      <c r="A13" s="151">
        <v>8</v>
      </c>
      <c r="B13" s="160" t="s">
        <v>967</v>
      </c>
      <c r="C13" s="244">
        <v>37</v>
      </c>
      <c r="D13" s="244">
        <v>190.06</v>
      </c>
      <c r="E13" s="244">
        <v>413</v>
      </c>
      <c r="F13" s="244">
        <v>911.03</v>
      </c>
      <c r="G13" s="244">
        <v>0</v>
      </c>
      <c r="H13" s="244">
        <v>0</v>
      </c>
      <c r="I13" s="244">
        <v>379</v>
      </c>
      <c r="J13" s="244">
        <v>3180.07</v>
      </c>
      <c r="K13" s="244">
        <v>0</v>
      </c>
      <c r="L13" s="244">
        <v>0</v>
      </c>
      <c r="M13" s="244">
        <v>146</v>
      </c>
      <c r="N13" s="244">
        <v>1141.9800000000002</v>
      </c>
      <c r="O13" s="245">
        <f t="shared" si="0"/>
        <v>975</v>
      </c>
      <c r="P13" s="245">
        <f t="shared" si="1"/>
        <v>5423.14</v>
      </c>
    </row>
    <row r="14" spans="1:16" ht="12.75" customHeight="1" x14ac:dyDescent="0.2">
      <c r="A14" s="151">
        <v>9</v>
      </c>
      <c r="B14" s="152" t="s">
        <v>13</v>
      </c>
      <c r="C14" s="244">
        <v>643</v>
      </c>
      <c r="D14" s="244">
        <v>3642.4700000000012</v>
      </c>
      <c r="E14" s="244">
        <v>13628</v>
      </c>
      <c r="F14" s="244">
        <v>30413.820000000011</v>
      </c>
      <c r="G14" s="244">
        <v>90</v>
      </c>
      <c r="H14" s="244">
        <v>456.59000000000003</v>
      </c>
      <c r="I14" s="244">
        <v>1074</v>
      </c>
      <c r="J14" s="244">
        <v>7166.7300000000023</v>
      </c>
      <c r="K14" s="244">
        <v>1</v>
      </c>
      <c r="L14" s="244">
        <v>4.99</v>
      </c>
      <c r="M14" s="244">
        <v>1910</v>
      </c>
      <c r="N14" s="244">
        <v>14878.000000000004</v>
      </c>
      <c r="O14" s="245">
        <f t="shared" si="0"/>
        <v>17346</v>
      </c>
      <c r="P14" s="245">
        <f t="shared" si="1"/>
        <v>56562.600000000006</v>
      </c>
    </row>
    <row r="15" spans="1:16" ht="12.75" customHeight="1" x14ac:dyDescent="0.2">
      <c r="A15" s="151">
        <v>10</v>
      </c>
      <c r="B15" s="152" t="s">
        <v>14</v>
      </c>
      <c r="C15" s="244">
        <v>4742</v>
      </c>
      <c r="D15" s="244">
        <v>27222.749999999993</v>
      </c>
      <c r="E15" s="244">
        <v>79227</v>
      </c>
      <c r="F15" s="244">
        <v>214066.41000000015</v>
      </c>
      <c r="G15" s="244">
        <v>1064</v>
      </c>
      <c r="H15" s="244">
        <v>3669.2199999999989</v>
      </c>
      <c r="I15" s="244">
        <v>4888</v>
      </c>
      <c r="J15" s="244">
        <v>29775.699999999975</v>
      </c>
      <c r="K15" s="244">
        <v>17</v>
      </c>
      <c r="L15" s="244">
        <v>33.760000000000005</v>
      </c>
      <c r="M15" s="244">
        <v>7462</v>
      </c>
      <c r="N15" s="244">
        <v>68440.140000000014</v>
      </c>
      <c r="O15" s="245">
        <f t="shared" si="0"/>
        <v>97400</v>
      </c>
      <c r="P15" s="245">
        <f t="shared" si="1"/>
        <v>343207.98000000016</v>
      </c>
    </row>
    <row r="16" spans="1:16" ht="12.75" customHeight="1" x14ac:dyDescent="0.2">
      <c r="A16" s="151">
        <v>11</v>
      </c>
      <c r="B16" s="152" t="s">
        <v>15</v>
      </c>
      <c r="C16" s="244">
        <v>209</v>
      </c>
      <c r="D16" s="244">
        <v>1723.7600000000004</v>
      </c>
      <c r="E16" s="244">
        <v>5898</v>
      </c>
      <c r="F16" s="244">
        <v>13136.53</v>
      </c>
      <c r="G16" s="244">
        <v>15</v>
      </c>
      <c r="H16" s="244">
        <v>43.51</v>
      </c>
      <c r="I16" s="244">
        <v>519</v>
      </c>
      <c r="J16" s="244">
        <v>2447.3899999999994</v>
      </c>
      <c r="K16" s="244">
        <v>5</v>
      </c>
      <c r="L16" s="244">
        <v>87.55</v>
      </c>
      <c r="M16" s="244">
        <v>592</v>
      </c>
      <c r="N16" s="244">
        <v>6332.4100000000008</v>
      </c>
      <c r="O16" s="245">
        <f t="shared" si="0"/>
        <v>7238</v>
      </c>
      <c r="P16" s="245">
        <f t="shared" si="1"/>
        <v>23771.15</v>
      </c>
    </row>
    <row r="17" spans="1:16" ht="12.75" customHeight="1" x14ac:dyDescent="0.2">
      <c r="A17" s="151">
        <v>12</v>
      </c>
      <c r="B17" s="152" t="s">
        <v>16</v>
      </c>
      <c r="C17" s="244">
        <v>846</v>
      </c>
      <c r="D17" s="244">
        <v>5537.8800000000019</v>
      </c>
      <c r="E17" s="244">
        <v>20071</v>
      </c>
      <c r="F17" s="244">
        <v>39778.970000000008</v>
      </c>
      <c r="G17" s="244">
        <v>4</v>
      </c>
      <c r="H17" s="244">
        <v>30.18</v>
      </c>
      <c r="I17" s="244">
        <v>1180</v>
      </c>
      <c r="J17" s="244">
        <v>21079.170000000006</v>
      </c>
      <c r="K17" s="244">
        <v>0</v>
      </c>
      <c r="L17" s="244">
        <v>0</v>
      </c>
      <c r="M17" s="244">
        <v>292</v>
      </c>
      <c r="N17" s="244">
        <v>10902.29</v>
      </c>
      <c r="O17" s="245">
        <f t="shared" si="0"/>
        <v>22393</v>
      </c>
      <c r="P17" s="245">
        <f t="shared" si="1"/>
        <v>77328.49000000002</v>
      </c>
    </row>
    <row r="18" spans="1:16" ht="12.75" customHeight="1" x14ac:dyDescent="0.2">
      <c r="A18" s="150"/>
      <c r="B18" s="155" t="s">
        <v>17</v>
      </c>
      <c r="C18" s="204">
        <f t="shared" ref="C18:P18" si="2">SUM(C6:C17)</f>
        <v>13085</v>
      </c>
      <c r="D18" s="204">
        <f t="shared" si="2"/>
        <v>68299.790000000008</v>
      </c>
      <c r="E18" s="204">
        <f t="shared" si="2"/>
        <v>193272</v>
      </c>
      <c r="F18" s="204">
        <f t="shared" si="2"/>
        <v>501080.36000000022</v>
      </c>
      <c r="G18" s="204">
        <f t="shared" si="2"/>
        <v>6893</v>
      </c>
      <c r="H18" s="204">
        <f t="shared" si="2"/>
        <v>21333.84</v>
      </c>
      <c r="I18" s="204">
        <f t="shared" si="2"/>
        <v>19188</v>
      </c>
      <c r="J18" s="204">
        <f t="shared" si="2"/>
        <v>177322.86999999997</v>
      </c>
      <c r="K18" s="204">
        <f t="shared" si="2"/>
        <v>120</v>
      </c>
      <c r="L18" s="204">
        <f t="shared" si="2"/>
        <v>393.95</v>
      </c>
      <c r="M18" s="204">
        <f t="shared" si="2"/>
        <v>23499</v>
      </c>
      <c r="N18" s="204">
        <f t="shared" si="2"/>
        <v>242161.78000000006</v>
      </c>
      <c r="O18" s="204">
        <f t="shared" si="2"/>
        <v>256057</v>
      </c>
      <c r="P18" s="204">
        <f t="shared" si="2"/>
        <v>1010592.5900000002</v>
      </c>
    </row>
    <row r="19" spans="1:16" ht="12.75" customHeight="1" x14ac:dyDescent="0.2">
      <c r="A19" s="151">
        <v>13</v>
      </c>
      <c r="B19" s="152" t="s">
        <v>18</v>
      </c>
      <c r="C19" s="244">
        <v>254</v>
      </c>
      <c r="D19" s="244">
        <v>1843.7599999999995</v>
      </c>
      <c r="E19" s="244">
        <v>11075</v>
      </c>
      <c r="F19" s="244">
        <v>43748.159999999996</v>
      </c>
      <c r="G19" s="244">
        <v>32</v>
      </c>
      <c r="H19" s="244">
        <v>438.19</v>
      </c>
      <c r="I19" s="244">
        <v>1010</v>
      </c>
      <c r="J19" s="244">
        <v>11587.139999999996</v>
      </c>
      <c r="K19" s="244">
        <v>3</v>
      </c>
      <c r="L19" s="244">
        <v>49.43</v>
      </c>
      <c r="M19" s="244">
        <v>1031</v>
      </c>
      <c r="N19" s="244">
        <v>18928.650000000001</v>
      </c>
      <c r="O19" s="245">
        <f t="shared" ref="O19:O39" si="3">C19+E19+G19+I19+K19+M19</f>
        <v>13405</v>
      </c>
      <c r="P19" s="245">
        <f t="shared" ref="P19:P39" si="4">D19+F19+H19+J19+L19+N19</f>
        <v>76595.33</v>
      </c>
    </row>
    <row r="20" spans="1:16" ht="12.75" customHeight="1" x14ac:dyDescent="0.2">
      <c r="A20" s="151">
        <v>14</v>
      </c>
      <c r="B20" s="152" t="s">
        <v>19</v>
      </c>
      <c r="C20" s="244">
        <v>221</v>
      </c>
      <c r="D20" s="244">
        <v>639.49000000000012</v>
      </c>
      <c r="E20" s="244">
        <v>64766</v>
      </c>
      <c r="F20" s="244">
        <v>45932.640000000007</v>
      </c>
      <c r="G20" s="244">
        <v>5</v>
      </c>
      <c r="H20" s="244">
        <v>4.26</v>
      </c>
      <c r="I20" s="244">
        <v>219</v>
      </c>
      <c r="J20" s="244">
        <v>1104.8299999999997</v>
      </c>
      <c r="K20" s="244">
        <v>1</v>
      </c>
      <c r="L20" s="244">
        <v>0.09</v>
      </c>
      <c r="M20" s="244">
        <v>712</v>
      </c>
      <c r="N20" s="244">
        <v>3835.9499999999994</v>
      </c>
      <c r="O20" s="245">
        <f t="shared" si="3"/>
        <v>65924</v>
      </c>
      <c r="P20" s="245">
        <f t="shared" si="4"/>
        <v>51517.26</v>
      </c>
    </row>
    <row r="21" spans="1:16" ht="12.75" customHeight="1" x14ac:dyDescent="0.2">
      <c r="A21" s="151">
        <v>15</v>
      </c>
      <c r="B21" s="152" t="s">
        <v>20</v>
      </c>
      <c r="C21" s="244">
        <v>22</v>
      </c>
      <c r="D21" s="244">
        <v>53.83</v>
      </c>
      <c r="E21" s="244">
        <v>95</v>
      </c>
      <c r="F21" s="244">
        <v>179.47</v>
      </c>
      <c r="G21" s="244">
        <v>0</v>
      </c>
      <c r="H21" s="244">
        <v>0</v>
      </c>
      <c r="I21" s="244">
        <v>10</v>
      </c>
      <c r="J21" s="244">
        <v>112.5</v>
      </c>
      <c r="K21" s="244">
        <v>0</v>
      </c>
      <c r="L21" s="244">
        <v>0</v>
      </c>
      <c r="M21" s="244">
        <v>17</v>
      </c>
      <c r="N21" s="244">
        <v>99.38</v>
      </c>
      <c r="O21" s="245">
        <f t="shared" si="3"/>
        <v>144</v>
      </c>
      <c r="P21" s="245">
        <f t="shared" si="4"/>
        <v>445.18</v>
      </c>
    </row>
    <row r="22" spans="1:16" ht="12.75" customHeight="1" x14ac:dyDescent="0.2">
      <c r="A22" s="151">
        <v>16</v>
      </c>
      <c r="B22" s="152" t="s">
        <v>21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  <c r="O22" s="245">
        <f t="shared" si="3"/>
        <v>0</v>
      </c>
      <c r="P22" s="245">
        <f t="shared" si="4"/>
        <v>0</v>
      </c>
    </row>
    <row r="23" spans="1:16" ht="12.75" customHeight="1" x14ac:dyDescent="0.2">
      <c r="A23" s="151">
        <v>17</v>
      </c>
      <c r="B23" s="152" t="s">
        <v>22</v>
      </c>
      <c r="C23" s="244">
        <v>13</v>
      </c>
      <c r="D23" s="244">
        <v>168.22</v>
      </c>
      <c r="E23" s="244">
        <v>6237</v>
      </c>
      <c r="F23" s="244">
        <v>4399.1400000000003</v>
      </c>
      <c r="G23" s="244">
        <v>0</v>
      </c>
      <c r="H23" s="244">
        <v>0</v>
      </c>
      <c r="I23" s="244">
        <v>24</v>
      </c>
      <c r="J23" s="244">
        <v>131.48999999999998</v>
      </c>
      <c r="K23" s="244">
        <v>0</v>
      </c>
      <c r="L23" s="244">
        <v>0</v>
      </c>
      <c r="M23" s="244">
        <v>119</v>
      </c>
      <c r="N23" s="244">
        <v>2628.5499999999997</v>
      </c>
      <c r="O23" s="245">
        <f t="shared" si="3"/>
        <v>6393</v>
      </c>
      <c r="P23" s="245">
        <f t="shared" si="4"/>
        <v>7327.4</v>
      </c>
    </row>
    <row r="24" spans="1:16" ht="12.75" customHeight="1" x14ac:dyDescent="0.2">
      <c r="A24" s="151">
        <v>18</v>
      </c>
      <c r="B24" s="152" t="s">
        <v>23</v>
      </c>
      <c r="C24" s="244">
        <v>0</v>
      </c>
      <c r="D24" s="244">
        <v>0</v>
      </c>
      <c r="E24" s="244">
        <v>1</v>
      </c>
      <c r="F24" s="244">
        <v>0.22</v>
      </c>
      <c r="G24" s="244">
        <v>0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5">
        <f t="shared" si="3"/>
        <v>1</v>
      </c>
      <c r="P24" s="245">
        <f t="shared" si="4"/>
        <v>0.22</v>
      </c>
    </row>
    <row r="25" spans="1:16" ht="12.75" customHeight="1" x14ac:dyDescent="0.2">
      <c r="A25" s="151">
        <v>19</v>
      </c>
      <c r="B25" s="152" t="s">
        <v>24</v>
      </c>
      <c r="C25" s="244">
        <v>336</v>
      </c>
      <c r="D25" s="244">
        <v>1673.6999999999998</v>
      </c>
      <c r="E25" s="244">
        <v>598</v>
      </c>
      <c r="F25" s="244">
        <v>2747.5400000000004</v>
      </c>
      <c r="G25" s="244">
        <v>342</v>
      </c>
      <c r="H25" s="244">
        <v>726.80000000000007</v>
      </c>
      <c r="I25" s="244">
        <v>102</v>
      </c>
      <c r="J25" s="244">
        <v>828.71</v>
      </c>
      <c r="K25" s="244">
        <v>0</v>
      </c>
      <c r="L25" s="244">
        <v>0</v>
      </c>
      <c r="M25" s="244">
        <v>40</v>
      </c>
      <c r="N25" s="244">
        <v>185.69</v>
      </c>
      <c r="O25" s="245">
        <f t="shared" si="3"/>
        <v>1418</v>
      </c>
      <c r="P25" s="245">
        <f t="shared" si="4"/>
        <v>6162.44</v>
      </c>
    </row>
    <row r="26" spans="1:16" ht="12.75" customHeight="1" x14ac:dyDescent="0.2">
      <c r="A26" s="151">
        <v>20</v>
      </c>
      <c r="B26" s="152" t="s">
        <v>25</v>
      </c>
      <c r="C26" s="244">
        <v>378</v>
      </c>
      <c r="D26" s="244">
        <v>3733.36</v>
      </c>
      <c r="E26" s="244">
        <v>16013</v>
      </c>
      <c r="F26" s="244">
        <v>105981.09999999996</v>
      </c>
      <c r="G26" s="244">
        <v>32</v>
      </c>
      <c r="H26" s="244">
        <v>488.14</v>
      </c>
      <c r="I26" s="244">
        <v>2297</v>
      </c>
      <c r="J26" s="244">
        <v>38190.05999999999</v>
      </c>
      <c r="K26" s="244">
        <v>49</v>
      </c>
      <c r="L26" s="244">
        <v>2465.1100000000006</v>
      </c>
      <c r="M26" s="244">
        <v>4448</v>
      </c>
      <c r="N26" s="244">
        <v>162467.94999999998</v>
      </c>
      <c r="O26" s="245">
        <f t="shared" si="3"/>
        <v>23217</v>
      </c>
      <c r="P26" s="245">
        <f t="shared" si="4"/>
        <v>313325.71999999997</v>
      </c>
    </row>
    <row r="27" spans="1:16" ht="12.75" customHeight="1" x14ac:dyDescent="0.2">
      <c r="A27" s="151">
        <v>21</v>
      </c>
      <c r="B27" s="152" t="s">
        <v>26</v>
      </c>
      <c r="C27" s="244">
        <v>456</v>
      </c>
      <c r="D27" s="244">
        <v>6230.4500000000007</v>
      </c>
      <c r="E27" s="244">
        <v>11815</v>
      </c>
      <c r="F27" s="244">
        <v>98765.640000000029</v>
      </c>
      <c r="G27" s="244">
        <v>108</v>
      </c>
      <c r="H27" s="244">
        <v>918.99999999999977</v>
      </c>
      <c r="I27" s="244">
        <v>1520</v>
      </c>
      <c r="J27" s="244">
        <v>31716.54</v>
      </c>
      <c r="K27" s="244">
        <v>139</v>
      </c>
      <c r="L27" s="244">
        <v>404.87</v>
      </c>
      <c r="M27" s="244">
        <v>3071</v>
      </c>
      <c r="N27" s="244">
        <v>139493.70000000001</v>
      </c>
      <c r="O27" s="245">
        <f t="shared" si="3"/>
        <v>17109</v>
      </c>
      <c r="P27" s="245">
        <f t="shared" si="4"/>
        <v>277530.20000000007</v>
      </c>
    </row>
    <row r="28" spans="1:16" ht="12.75" customHeight="1" x14ac:dyDescent="0.2">
      <c r="A28" s="151">
        <v>22</v>
      </c>
      <c r="B28" s="152" t="s">
        <v>27</v>
      </c>
      <c r="C28" s="244">
        <v>124</v>
      </c>
      <c r="D28" s="244">
        <v>937.39</v>
      </c>
      <c r="E28" s="244">
        <v>3623</v>
      </c>
      <c r="F28" s="244">
        <v>11691.150000000003</v>
      </c>
      <c r="G28" s="244">
        <v>17</v>
      </c>
      <c r="H28" s="244">
        <v>166.4</v>
      </c>
      <c r="I28" s="244">
        <v>346</v>
      </c>
      <c r="J28" s="244">
        <v>2658.0699999999993</v>
      </c>
      <c r="K28" s="244">
        <v>0</v>
      </c>
      <c r="L28" s="244">
        <v>0</v>
      </c>
      <c r="M28" s="244">
        <v>822</v>
      </c>
      <c r="N28" s="244">
        <v>10586.749999999996</v>
      </c>
      <c r="O28" s="245">
        <f t="shared" si="3"/>
        <v>4932</v>
      </c>
      <c r="P28" s="245">
        <f t="shared" si="4"/>
        <v>26039.759999999998</v>
      </c>
    </row>
    <row r="29" spans="1:16" ht="12.75" customHeight="1" x14ac:dyDescent="0.2">
      <c r="A29" s="151">
        <v>23</v>
      </c>
      <c r="B29" s="152" t="s">
        <v>28</v>
      </c>
      <c r="C29" s="244">
        <v>30</v>
      </c>
      <c r="D29" s="244">
        <v>16.080000000000002</v>
      </c>
      <c r="E29" s="244">
        <v>5468</v>
      </c>
      <c r="F29" s="244">
        <v>1207.2999999999997</v>
      </c>
      <c r="G29" s="244">
        <v>6</v>
      </c>
      <c r="H29" s="244">
        <v>5.35</v>
      </c>
      <c r="I29" s="244">
        <v>190</v>
      </c>
      <c r="J29" s="244">
        <v>68.77000000000001</v>
      </c>
      <c r="K29" s="244">
        <v>3</v>
      </c>
      <c r="L29" s="244">
        <v>1.54</v>
      </c>
      <c r="M29" s="244">
        <v>28</v>
      </c>
      <c r="N29" s="244">
        <v>40.53</v>
      </c>
      <c r="O29" s="245">
        <f t="shared" si="3"/>
        <v>5725</v>
      </c>
      <c r="P29" s="245">
        <f t="shared" si="4"/>
        <v>1339.5699999999995</v>
      </c>
    </row>
    <row r="30" spans="1:16" ht="12.75" customHeight="1" x14ac:dyDescent="0.2">
      <c r="A30" s="151">
        <v>24</v>
      </c>
      <c r="B30" s="152" t="s">
        <v>29</v>
      </c>
      <c r="C30" s="244">
        <v>424</v>
      </c>
      <c r="D30" s="244">
        <v>176.34000000000003</v>
      </c>
      <c r="E30" s="244">
        <v>98841</v>
      </c>
      <c r="F30" s="244">
        <v>35888.9</v>
      </c>
      <c r="G30" s="244">
        <v>974</v>
      </c>
      <c r="H30" s="244">
        <v>210.82000000000002</v>
      </c>
      <c r="I30" s="244">
        <v>10</v>
      </c>
      <c r="J30" s="244">
        <v>1.69</v>
      </c>
      <c r="K30" s="244">
        <v>0</v>
      </c>
      <c r="L30" s="244">
        <v>0</v>
      </c>
      <c r="M30" s="244">
        <v>100</v>
      </c>
      <c r="N30" s="244">
        <v>899.5100000000001</v>
      </c>
      <c r="O30" s="245">
        <f t="shared" si="3"/>
        <v>100349</v>
      </c>
      <c r="P30" s="245">
        <f t="shared" si="4"/>
        <v>37177.26</v>
      </c>
    </row>
    <row r="31" spans="1:16" ht="12.75" customHeight="1" x14ac:dyDescent="0.2">
      <c r="A31" s="151">
        <v>25</v>
      </c>
      <c r="B31" s="152" t="s">
        <v>30</v>
      </c>
      <c r="C31" s="244">
        <v>2</v>
      </c>
      <c r="D31" s="244">
        <v>4.17</v>
      </c>
      <c r="E31" s="244">
        <v>257</v>
      </c>
      <c r="F31" s="244">
        <v>1667.1999999999998</v>
      </c>
      <c r="G31" s="244">
        <v>7</v>
      </c>
      <c r="H31" s="244">
        <v>38.479999999999997</v>
      </c>
      <c r="I31" s="244">
        <v>25</v>
      </c>
      <c r="J31" s="244">
        <v>132.81</v>
      </c>
      <c r="K31" s="244">
        <v>0</v>
      </c>
      <c r="L31" s="244">
        <v>0</v>
      </c>
      <c r="M31" s="244">
        <v>0</v>
      </c>
      <c r="N31" s="244">
        <v>0</v>
      </c>
      <c r="O31" s="245">
        <f t="shared" si="3"/>
        <v>291</v>
      </c>
      <c r="P31" s="245">
        <f t="shared" si="4"/>
        <v>1842.6599999999999</v>
      </c>
    </row>
    <row r="32" spans="1:16" ht="12.75" customHeight="1" x14ac:dyDescent="0.2">
      <c r="A32" s="151">
        <v>26</v>
      </c>
      <c r="B32" s="152" t="s">
        <v>31</v>
      </c>
      <c r="C32" s="244">
        <v>6</v>
      </c>
      <c r="D32" s="244">
        <v>31.519999999999996</v>
      </c>
      <c r="E32" s="244">
        <v>43</v>
      </c>
      <c r="F32" s="244">
        <v>334.88</v>
      </c>
      <c r="G32" s="244">
        <v>1</v>
      </c>
      <c r="H32" s="244">
        <v>6.35</v>
      </c>
      <c r="I32" s="244">
        <v>6</v>
      </c>
      <c r="J32" s="244">
        <v>51.43</v>
      </c>
      <c r="K32" s="244">
        <v>0</v>
      </c>
      <c r="L32" s="244">
        <v>0</v>
      </c>
      <c r="M32" s="244">
        <v>22</v>
      </c>
      <c r="N32" s="244">
        <v>198.70999999999998</v>
      </c>
      <c r="O32" s="245">
        <f t="shared" si="3"/>
        <v>78</v>
      </c>
      <c r="P32" s="245">
        <f t="shared" si="4"/>
        <v>622.89</v>
      </c>
    </row>
    <row r="33" spans="1:16" ht="12.75" customHeight="1" x14ac:dyDescent="0.2">
      <c r="A33" s="151">
        <v>27</v>
      </c>
      <c r="B33" s="152" t="s">
        <v>32</v>
      </c>
      <c r="C33" s="244">
        <v>0</v>
      </c>
      <c r="D33" s="244">
        <v>0</v>
      </c>
      <c r="E33" s="244">
        <v>15</v>
      </c>
      <c r="F33" s="244">
        <v>81.16</v>
      </c>
      <c r="G33" s="244">
        <v>0</v>
      </c>
      <c r="H33" s="244">
        <v>0</v>
      </c>
      <c r="I33" s="244">
        <v>5</v>
      </c>
      <c r="J33" s="244">
        <v>68.06</v>
      </c>
      <c r="K33" s="244">
        <v>0</v>
      </c>
      <c r="L33" s="244">
        <v>0</v>
      </c>
      <c r="M33" s="244">
        <v>14</v>
      </c>
      <c r="N33" s="244">
        <v>112.26</v>
      </c>
      <c r="O33" s="245">
        <f t="shared" si="3"/>
        <v>34</v>
      </c>
      <c r="P33" s="245">
        <f t="shared" si="4"/>
        <v>261.48</v>
      </c>
    </row>
    <row r="34" spans="1:16" ht="12.75" customHeight="1" x14ac:dyDescent="0.2">
      <c r="A34" s="151">
        <v>28</v>
      </c>
      <c r="B34" s="152" t="s">
        <v>33</v>
      </c>
      <c r="C34" s="244">
        <v>56</v>
      </c>
      <c r="D34" s="244">
        <v>241.29999999999998</v>
      </c>
      <c r="E34" s="244">
        <v>4686</v>
      </c>
      <c r="F34" s="244">
        <v>23022.32</v>
      </c>
      <c r="G34" s="244">
        <v>81</v>
      </c>
      <c r="H34" s="244">
        <v>432.46</v>
      </c>
      <c r="I34" s="244">
        <v>764</v>
      </c>
      <c r="J34" s="244">
        <v>9050.86</v>
      </c>
      <c r="K34" s="244">
        <v>2</v>
      </c>
      <c r="L34" s="244">
        <v>2.04</v>
      </c>
      <c r="M34" s="244">
        <v>693</v>
      </c>
      <c r="N34" s="244">
        <v>26062.300000000003</v>
      </c>
      <c r="O34" s="245">
        <f t="shared" si="3"/>
        <v>6282</v>
      </c>
      <c r="P34" s="245">
        <f t="shared" si="4"/>
        <v>58811.28</v>
      </c>
    </row>
    <row r="35" spans="1:16" ht="12.75" customHeight="1" x14ac:dyDescent="0.2">
      <c r="A35" s="151">
        <v>29</v>
      </c>
      <c r="B35" s="152" t="s">
        <v>34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  <c r="O35" s="245">
        <f t="shared" si="3"/>
        <v>0</v>
      </c>
      <c r="P35" s="245">
        <f t="shared" si="4"/>
        <v>0</v>
      </c>
    </row>
    <row r="36" spans="1:16" ht="12.75" customHeight="1" x14ac:dyDescent="0.2">
      <c r="A36" s="151">
        <v>30</v>
      </c>
      <c r="B36" s="152" t="s">
        <v>35</v>
      </c>
      <c r="C36" s="244">
        <v>59</v>
      </c>
      <c r="D36" s="244">
        <v>24.95</v>
      </c>
      <c r="E36" s="244">
        <v>9506</v>
      </c>
      <c r="F36" s="244">
        <v>3831.3500000000008</v>
      </c>
      <c r="G36" s="244">
        <v>10</v>
      </c>
      <c r="H36" s="244">
        <v>5.34</v>
      </c>
      <c r="I36" s="244">
        <v>42</v>
      </c>
      <c r="J36" s="244">
        <v>89.38</v>
      </c>
      <c r="K36" s="244">
        <v>3</v>
      </c>
      <c r="L36" s="244">
        <v>6.13</v>
      </c>
      <c r="M36" s="244">
        <v>12</v>
      </c>
      <c r="N36" s="244">
        <v>3.4800000000000004</v>
      </c>
      <c r="O36" s="245">
        <f t="shared" si="3"/>
        <v>9632</v>
      </c>
      <c r="P36" s="245">
        <f t="shared" si="4"/>
        <v>3960.630000000001</v>
      </c>
    </row>
    <row r="37" spans="1:16" ht="12.75" customHeight="1" x14ac:dyDescent="0.2">
      <c r="A37" s="151">
        <v>31</v>
      </c>
      <c r="B37" s="152" t="s">
        <v>36</v>
      </c>
      <c r="C37" s="244">
        <v>48</v>
      </c>
      <c r="D37" s="244">
        <v>235.70000000000002</v>
      </c>
      <c r="E37" s="244">
        <v>8</v>
      </c>
      <c r="F37" s="244">
        <v>24.180000000000003</v>
      </c>
      <c r="G37" s="244">
        <v>0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5">
        <f t="shared" si="3"/>
        <v>56</v>
      </c>
      <c r="P37" s="245">
        <f t="shared" si="4"/>
        <v>259.88</v>
      </c>
    </row>
    <row r="38" spans="1:16" ht="12.75" customHeight="1" x14ac:dyDescent="0.2">
      <c r="A38" s="151">
        <v>32</v>
      </c>
      <c r="B38" s="152" t="s">
        <v>38</v>
      </c>
      <c r="C38" s="244">
        <v>5</v>
      </c>
      <c r="D38" s="244">
        <v>60.940000000000005</v>
      </c>
      <c r="E38" s="244">
        <v>43</v>
      </c>
      <c r="F38" s="244">
        <v>272.93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3</v>
      </c>
      <c r="N38" s="244">
        <v>3.49</v>
      </c>
      <c r="O38" s="245">
        <f t="shared" si="3"/>
        <v>51</v>
      </c>
      <c r="P38" s="245">
        <f t="shared" si="4"/>
        <v>337.36</v>
      </c>
    </row>
    <row r="39" spans="1:16" ht="12.75" customHeight="1" x14ac:dyDescent="0.2">
      <c r="A39" s="151">
        <v>33</v>
      </c>
      <c r="B39" s="152" t="s">
        <v>39</v>
      </c>
      <c r="C39" s="244">
        <v>41</v>
      </c>
      <c r="D39" s="244">
        <v>158.97000000000003</v>
      </c>
      <c r="E39" s="244">
        <v>3777</v>
      </c>
      <c r="F39" s="244">
        <v>10814.380000000001</v>
      </c>
      <c r="G39" s="244">
        <v>11</v>
      </c>
      <c r="H39" s="244">
        <v>13.110000000000001</v>
      </c>
      <c r="I39" s="244">
        <v>121</v>
      </c>
      <c r="J39" s="244">
        <v>1799.3499999999997</v>
      </c>
      <c r="K39" s="244">
        <v>0</v>
      </c>
      <c r="L39" s="244">
        <v>0</v>
      </c>
      <c r="M39" s="244">
        <v>250</v>
      </c>
      <c r="N39" s="244">
        <v>12428.41</v>
      </c>
      <c r="O39" s="245">
        <f t="shared" si="3"/>
        <v>4200</v>
      </c>
      <c r="P39" s="245">
        <f t="shared" si="4"/>
        <v>25214.22</v>
      </c>
    </row>
    <row r="40" spans="1:16" ht="12.75" customHeight="1" x14ac:dyDescent="0.2">
      <c r="A40" s="150"/>
      <c r="B40" s="155" t="s">
        <v>103</v>
      </c>
      <c r="C40" s="204">
        <f t="shared" ref="C40:P40" si="5">SUM(C19:C39)</f>
        <v>2475</v>
      </c>
      <c r="D40" s="204">
        <f t="shared" si="5"/>
        <v>16230.17</v>
      </c>
      <c r="E40" s="204">
        <f t="shared" si="5"/>
        <v>236867</v>
      </c>
      <c r="F40" s="204">
        <f t="shared" si="5"/>
        <v>390589.66</v>
      </c>
      <c r="G40" s="204">
        <f t="shared" si="5"/>
        <v>1626</v>
      </c>
      <c r="H40" s="204">
        <f t="shared" si="5"/>
        <v>3454.7</v>
      </c>
      <c r="I40" s="204">
        <f t="shared" si="5"/>
        <v>6691</v>
      </c>
      <c r="J40" s="204">
        <f t="shared" si="5"/>
        <v>97591.689999999988</v>
      </c>
      <c r="K40" s="204">
        <f t="shared" si="5"/>
        <v>200</v>
      </c>
      <c r="L40" s="204">
        <f t="shared" si="5"/>
        <v>2929.2100000000005</v>
      </c>
      <c r="M40" s="204">
        <f t="shared" si="5"/>
        <v>11382</v>
      </c>
      <c r="N40" s="204">
        <f t="shared" si="5"/>
        <v>377975.31</v>
      </c>
      <c r="O40" s="204">
        <f t="shared" si="5"/>
        <v>259241</v>
      </c>
      <c r="P40" s="204">
        <f t="shared" si="5"/>
        <v>888770.74</v>
      </c>
    </row>
    <row r="41" spans="1:16" ht="12.75" customHeight="1" x14ac:dyDescent="0.2">
      <c r="A41" s="150"/>
      <c r="B41" s="155" t="s">
        <v>41</v>
      </c>
      <c r="C41" s="246">
        <f t="shared" ref="C41:P41" si="6">C40+C18</f>
        <v>15560</v>
      </c>
      <c r="D41" s="246">
        <f t="shared" si="6"/>
        <v>84529.96</v>
      </c>
      <c r="E41" s="246">
        <f t="shared" si="6"/>
        <v>430139</v>
      </c>
      <c r="F41" s="246">
        <f t="shared" si="6"/>
        <v>891670.02000000025</v>
      </c>
      <c r="G41" s="246">
        <f t="shared" si="6"/>
        <v>8519</v>
      </c>
      <c r="H41" s="246">
        <f t="shared" si="6"/>
        <v>24788.54</v>
      </c>
      <c r="I41" s="246">
        <f t="shared" si="6"/>
        <v>25879</v>
      </c>
      <c r="J41" s="246">
        <f t="shared" si="6"/>
        <v>274914.55999999994</v>
      </c>
      <c r="K41" s="246">
        <f t="shared" si="6"/>
        <v>320</v>
      </c>
      <c r="L41" s="246">
        <f t="shared" si="6"/>
        <v>3323.1600000000003</v>
      </c>
      <c r="M41" s="246">
        <f t="shared" si="6"/>
        <v>34881</v>
      </c>
      <c r="N41" s="246">
        <f t="shared" si="6"/>
        <v>620137.09000000008</v>
      </c>
      <c r="O41" s="246">
        <f t="shared" si="6"/>
        <v>515298</v>
      </c>
      <c r="P41" s="246">
        <f t="shared" si="6"/>
        <v>1899363.33</v>
      </c>
    </row>
    <row r="42" spans="1:16" ht="12.75" customHeight="1" x14ac:dyDescent="0.2">
      <c r="A42" s="151">
        <v>34</v>
      </c>
      <c r="B42" s="152" t="s">
        <v>43</v>
      </c>
      <c r="C42" s="244">
        <v>568</v>
      </c>
      <c r="D42" s="244">
        <v>684.41000000000008</v>
      </c>
      <c r="E42" s="244">
        <v>31998</v>
      </c>
      <c r="F42" s="244">
        <v>45067.360000000001</v>
      </c>
      <c r="G42" s="244">
        <v>373</v>
      </c>
      <c r="H42" s="244">
        <v>214.20999999999995</v>
      </c>
      <c r="I42" s="244">
        <v>2216</v>
      </c>
      <c r="J42" s="244">
        <v>2550.4500000000007</v>
      </c>
      <c r="K42" s="244">
        <v>62</v>
      </c>
      <c r="L42" s="244">
        <v>95.490000000000009</v>
      </c>
      <c r="M42" s="244">
        <v>1980</v>
      </c>
      <c r="N42" s="244">
        <v>6174.6299999999974</v>
      </c>
      <c r="O42" s="245">
        <f t="shared" ref="O42:P45" si="7">C42+E42+G42+I42+K42+M42</f>
        <v>37197</v>
      </c>
      <c r="P42" s="245">
        <f t="shared" si="7"/>
        <v>54786.55</v>
      </c>
    </row>
    <row r="43" spans="1:16" ht="12.75" customHeight="1" x14ac:dyDescent="0.2">
      <c r="A43" s="150"/>
      <c r="B43" s="155" t="s">
        <v>44</v>
      </c>
      <c r="C43" s="204">
        <f t="shared" ref="C43:N43" si="8">SUM(C42:C42)</f>
        <v>568</v>
      </c>
      <c r="D43" s="204">
        <f t="shared" si="8"/>
        <v>684.41000000000008</v>
      </c>
      <c r="E43" s="204">
        <f t="shared" si="8"/>
        <v>31998</v>
      </c>
      <c r="F43" s="204">
        <f t="shared" si="8"/>
        <v>45067.360000000001</v>
      </c>
      <c r="G43" s="204">
        <f t="shared" si="8"/>
        <v>373</v>
      </c>
      <c r="H43" s="204">
        <f t="shared" si="8"/>
        <v>214.20999999999995</v>
      </c>
      <c r="I43" s="204">
        <f t="shared" si="8"/>
        <v>2216</v>
      </c>
      <c r="J43" s="204">
        <f t="shared" si="8"/>
        <v>2550.4500000000007</v>
      </c>
      <c r="K43" s="204">
        <f t="shared" si="8"/>
        <v>62</v>
      </c>
      <c r="L43" s="204">
        <f t="shared" si="8"/>
        <v>95.490000000000009</v>
      </c>
      <c r="M43" s="204">
        <f t="shared" si="8"/>
        <v>1980</v>
      </c>
      <c r="N43" s="118">
        <f t="shared" si="8"/>
        <v>6174.6299999999974</v>
      </c>
      <c r="O43" s="164">
        <f t="shared" si="7"/>
        <v>37197</v>
      </c>
      <c r="P43" s="164">
        <f t="shared" si="7"/>
        <v>54786.55</v>
      </c>
    </row>
    <row r="44" spans="1:16" ht="12.75" customHeight="1" x14ac:dyDescent="0.2">
      <c r="A44" s="151">
        <v>35</v>
      </c>
      <c r="B44" s="152" t="s">
        <v>45</v>
      </c>
      <c r="C44" s="244">
        <v>174</v>
      </c>
      <c r="D44" s="244">
        <v>67.240000000000023</v>
      </c>
      <c r="E44" s="244">
        <v>202227</v>
      </c>
      <c r="F44" s="244">
        <v>28999.24</v>
      </c>
      <c r="G44" s="244">
        <v>620</v>
      </c>
      <c r="H44" s="244">
        <v>34.629999999999995</v>
      </c>
      <c r="I44" s="244">
        <v>647</v>
      </c>
      <c r="J44" s="244">
        <v>147.74999999999997</v>
      </c>
      <c r="K44" s="244">
        <v>16</v>
      </c>
      <c r="L44" s="244">
        <v>0</v>
      </c>
      <c r="M44" s="244">
        <v>5267</v>
      </c>
      <c r="N44" s="244">
        <v>950.19999999999993</v>
      </c>
      <c r="O44" s="245">
        <f t="shared" si="7"/>
        <v>208951</v>
      </c>
      <c r="P44" s="245">
        <f t="shared" si="7"/>
        <v>30199.060000000005</v>
      </c>
    </row>
    <row r="45" spans="1:16" ht="12.75" customHeight="1" x14ac:dyDescent="0.2">
      <c r="A45" s="150"/>
      <c r="B45" s="155" t="s">
        <v>46</v>
      </c>
      <c r="C45" s="204">
        <f t="shared" ref="C45:N45" si="9">C44</f>
        <v>174</v>
      </c>
      <c r="D45" s="204">
        <f t="shared" si="9"/>
        <v>67.240000000000023</v>
      </c>
      <c r="E45" s="204">
        <f t="shared" si="9"/>
        <v>202227</v>
      </c>
      <c r="F45" s="204">
        <f t="shared" si="9"/>
        <v>28999.24</v>
      </c>
      <c r="G45" s="204">
        <f t="shared" si="9"/>
        <v>620</v>
      </c>
      <c r="H45" s="204">
        <f t="shared" si="9"/>
        <v>34.629999999999995</v>
      </c>
      <c r="I45" s="204">
        <f t="shared" si="9"/>
        <v>647</v>
      </c>
      <c r="J45" s="204">
        <f t="shared" si="9"/>
        <v>147.74999999999997</v>
      </c>
      <c r="K45" s="204">
        <f t="shared" si="9"/>
        <v>16</v>
      </c>
      <c r="L45" s="204">
        <f t="shared" si="9"/>
        <v>0</v>
      </c>
      <c r="M45" s="204">
        <f t="shared" si="9"/>
        <v>5267</v>
      </c>
      <c r="N45" s="118">
        <f t="shared" si="9"/>
        <v>950.19999999999993</v>
      </c>
      <c r="O45" s="164">
        <f t="shared" si="7"/>
        <v>208951</v>
      </c>
      <c r="P45" s="164">
        <f t="shared" si="7"/>
        <v>30199.060000000005</v>
      </c>
    </row>
    <row r="46" spans="1:16" ht="12.75" customHeight="1" x14ac:dyDescent="0.2">
      <c r="A46" s="151">
        <v>36</v>
      </c>
      <c r="B46" s="152" t="s">
        <v>47</v>
      </c>
      <c r="C46" s="244">
        <v>78</v>
      </c>
      <c r="D46" s="244">
        <v>606.41</v>
      </c>
      <c r="E46" s="244">
        <v>15784</v>
      </c>
      <c r="F46" s="244">
        <v>107132.45</v>
      </c>
      <c r="G46" s="244">
        <v>0</v>
      </c>
      <c r="H46" s="244">
        <v>0</v>
      </c>
      <c r="I46" s="244">
        <v>356</v>
      </c>
      <c r="J46" s="244">
        <v>3730.25</v>
      </c>
      <c r="K46" s="244">
        <v>0</v>
      </c>
      <c r="L46" s="244">
        <v>0</v>
      </c>
      <c r="M46" s="244">
        <v>2680</v>
      </c>
      <c r="N46" s="244">
        <v>31684.350000000006</v>
      </c>
      <c r="O46" s="245">
        <f>C46+E46+G46+I46+K46+M46</f>
        <v>18898</v>
      </c>
      <c r="P46" s="245">
        <f>D46+F46+H46+J46+L46+N46</f>
        <v>143153.46000000002</v>
      </c>
    </row>
    <row r="47" spans="1:16" ht="12.75" customHeight="1" x14ac:dyDescent="0.2">
      <c r="A47" s="151">
        <v>37</v>
      </c>
      <c r="B47" s="152" t="s">
        <v>48</v>
      </c>
      <c r="C47" s="244">
        <v>10</v>
      </c>
      <c r="D47" s="244">
        <v>6.34</v>
      </c>
      <c r="E47" s="244">
        <v>1872</v>
      </c>
      <c r="F47" s="244">
        <v>922.44999999999993</v>
      </c>
      <c r="G47" s="244">
        <v>9</v>
      </c>
      <c r="H47" s="244">
        <v>5.8500000000000005</v>
      </c>
      <c r="I47" s="244">
        <v>23</v>
      </c>
      <c r="J47" s="244">
        <v>11.55</v>
      </c>
      <c r="K47" s="244">
        <v>0</v>
      </c>
      <c r="L47" s="244">
        <v>0</v>
      </c>
      <c r="M47" s="244">
        <v>11</v>
      </c>
      <c r="N47" s="244">
        <v>6.35</v>
      </c>
      <c r="O47" s="245">
        <f t="shared" ref="O47:O53" si="10">C47+E47+G47+I47+K47+M47</f>
        <v>1925</v>
      </c>
      <c r="P47" s="245">
        <f t="shared" ref="P47:P53" si="11">D47+F47+H47+J47+L47+N47</f>
        <v>952.54</v>
      </c>
    </row>
    <row r="48" spans="1:16" ht="12.75" customHeight="1" x14ac:dyDescent="0.2">
      <c r="A48" s="151">
        <v>38</v>
      </c>
      <c r="B48" s="152" t="s">
        <v>49</v>
      </c>
      <c r="C48" s="244">
        <v>164</v>
      </c>
      <c r="D48" s="244">
        <v>185.5</v>
      </c>
      <c r="E48" s="244">
        <v>9141</v>
      </c>
      <c r="F48" s="244">
        <v>5158.7599999999984</v>
      </c>
      <c r="G48" s="244">
        <v>31</v>
      </c>
      <c r="H48" s="244">
        <v>13.16</v>
      </c>
      <c r="I48" s="244">
        <v>86</v>
      </c>
      <c r="J48" s="244">
        <v>239.26</v>
      </c>
      <c r="K48" s="244">
        <v>2</v>
      </c>
      <c r="L48" s="244">
        <v>1.92</v>
      </c>
      <c r="M48" s="244">
        <v>143</v>
      </c>
      <c r="N48" s="244">
        <v>773.22</v>
      </c>
      <c r="O48" s="245">
        <f t="shared" si="10"/>
        <v>9567</v>
      </c>
      <c r="P48" s="245">
        <f t="shared" si="11"/>
        <v>6371.8199999999988</v>
      </c>
    </row>
    <row r="49" spans="1:16" ht="12.75" customHeight="1" x14ac:dyDescent="0.2">
      <c r="A49" s="151">
        <v>39</v>
      </c>
      <c r="B49" s="152" t="s">
        <v>51</v>
      </c>
      <c r="C49" s="244">
        <v>1154</v>
      </c>
      <c r="D49" s="244">
        <v>639.80999999999983</v>
      </c>
      <c r="E49" s="244">
        <v>13025</v>
      </c>
      <c r="F49" s="244">
        <v>6563.7299999999987</v>
      </c>
      <c r="G49" s="244">
        <v>16722</v>
      </c>
      <c r="H49" s="244">
        <v>9201.2000000000007</v>
      </c>
      <c r="I49" s="244">
        <v>51</v>
      </c>
      <c r="J49" s="244">
        <v>46.269999999999996</v>
      </c>
      <c r="K49" s="244">
        <v>0</v>
      </c>
      <c r="L49" s="244">
        <v>0</v>
      </c>
      <c r="M49" s="244">
        <v>493</v>
      </c>
      <c r="N49" s="244">
        <v>200.82</v>
      </c>
      <c r="O49" s="245">
        <f t="shared" si="10"/>
        <v>31445</v>
      </c>
      <c r="P49" s="245">
        <f t="shared" si="11"/>
        <v>16651.829999999998</v>
      </c>
    </row>
    <row r="50" spans="1:16" ht="12.75" customHeight="1" x14ac:dyDescent="0.2">
      <c r="A50" s="151">
        <v>40</v>
      </c>
      <c r="B50" s="120" t="s">
        <v>1007</v>
      </c>
      <c r="C50" s="244">
        <v>16</v>
      </c>
      <c r="D50" s="244">
        <v>2.4500000000000002</v>
      </c>
      <c r="E50" s="244">
        <v>1588</v>
      </c>
      <c r="F50" s="244">
        <v>1780.31</v>
      </c>
      <c r="G50" s="244">
        <v>1</v>
      </c>
      <c r="H50" s="244">
        <v>0.02</v>
      </c>
      <c r="I50" s="244">
        <v>23</v>
      </c>
      <c r="J50" s="244">
        <v>229.26999999999998</v>
      </c>
      <c r="K50" s="244">
        <v>0</v>
      </c>
      <c r="L50" s="244">
        <v>0</v>
      </c>
      <c r="M50" s="244">
        <v>31</v>
      </c>
      <c r="N50" s="244">
        <v>455.31</v>
      </c>
      <c r="O50" s="245">
        <f t="shared" si="10"/>
        <v>1659</v>
      </c>
      <c r="P50" s="245">
        <f t="shared" si="11"/>
        <v>2467.36</v>
      </c>
    </row>
    <row r="51" spans="1:16" ht="12.75" customHeight="1" x14ac:dyDescent="0.2">
      <c r="A51" s="151">
        <v>41</v>
      </c>
      <c r="B51" s="152" t="s">
        <v>52</v>
      </c>
      <c r="C51" s="244">
        <v>79</v>
      </c>
      <c r="D51" s="244">
        <v>31.549999999999997</v>
      </c>
      <c r="E51" s="244">
        <v>13603</v>
      </c>
      <c r="F51" s="244">
        <v>5012.83</v>
      </c>
      <c r="G51" s="244">
        <v>12</v>
      </c>
      <c r="H51" s="244">
        <v>3.5199999999999996</v>
      </c>
      <c r="I51" s="244">
        <v>36</v>
      </c>
      <c r="J51" s="244">
        <v>16.190000000000001</v>
      </c>
      <c r="K51" s="244">
        <v>53</v>
      </c>
      <c r="L51" s="244">
        <v>14.299999999999999</v>
      </c>
      <c r="M51" s="244">
        <v>19</v>
      </c>
      <c r="N51" s="244">
        <v>14.390000000000002</v>
      </c>
      <c r="O51" s="245">
        <f t="shared" si="10"/>
        <v>13802</v>
      </c>
      <c r="P51" s="245">
        <f t="shared" si="11"/>
        <v>5092.7800000000007</v>
      </c>
    </row>
    <row r="52" spans="1:16" ht="12.75" customHeight="1" x14ac:dyDescent="0.2">
      <c r="A52" s="151">
        <v>42</v>
      </c>
      <c r="B52" s="152" t="s">
        <v>53</v>
      </c>
      <c r="C52" s="244">
        <v>32</v>
      </c>
      <c r="D52" s="244">
        <v>14.97</v>
      </c>
      <c r="E52" s="244">
        <v>6396</v>
      </c>
      <c r="F52" s="244">
        <v>2919.85</v>
      </c>
      <c r="G52" s="244">
        <v>22</v>
      </c>
      <c r="H52" s="244">
        <v>7.4700000000000006</v>
      </c>
      <c r="I52" s="244">
        <v>72</v>
      </c>
      <c r="J52" s="244">
        <v>30.489999999999995</v>
      </c>
      <c r="K52" s="244">
        <v>2</v>
      </c>
      <c r="L52" s="244">
        <v>1.65</v>
      </c>
      <c r="M52" s="244">
        <v>7</v>
      </c>
      <c r="N52" s="244">
        <v>4.3499999999999996</v>
      </c>
      <c r="O52" s="245">
        <f t="shared" si="10"/>
        <v>6531</v>
      </c>
      <c r="P52" s="245">
        <f t="shared" si="11"/>
        <v>2978.7799999999993</v>
      </c>
    </row>
    <row r="53" spans="1:16" ht="12.75" customHeight="1" x14ac:dyDescent="0.2">
      <c r="A53" s="151">
        <v>43</v>
      </c>
      <c r="B53" s="152" t="s">
        <v>54</v>
      </c>
      <c r="C53" s="244">
        <v>83</v>
      </c>
      <c r="D53" s="244">
        <v>24.39</v>
      </c>
      <c r="E53" s="244">
        <v>3468</v>
      </c>
      <c r="F53" s="244">
        <v>2331.87</v>
      </c>
      <c r="G53" s="244">
        <v>37</v>
      </c>
      <c r="H53" s="244">
        <v>10.29</v>
      </c>
      <c r="I53" s="244">
        <v>45</v>
      </c>
      <c r="J53" s="244">
        <v>96.390000000000015</v>
      </c>
      <c r="K53" s="244">
        <v>4</v>
      </c>
      <c r="L53" s="244">
        <v>0.95</v>
      </c>
      <c r="M53" s="244">
        <v>99</v>
      </c>
      <c r="N53" s="244">
        <v>57.040000000000006</v>
      </c>
      <c r="O53" s="245">
        <f t="shared" si="10"/>
        <v>3736</v>
      </c>
      <c r="P53" s="245">
        <f t="shared" si="11"/>
        <v>2520.9299999999994</v>
      </c>
    </row>
    <row r="54" spans="1:16" ht="12.75" customHeight="1" x14ac:dyDescent="0.2">
      <c r="A54" s="150"/>
      <c r="B54" s="155" t="s">
        <v>55</v>
      </c>
      <c r="C54" s="204">
        <f>SUM(C46:C53)</f>
        <v>1616</v>
      </c>
      <c r="D54" s="204">
        <f t="shared" ref="D54:P54" si="12">SUM(D46:D53)</f>
        <v>1511.42</v>
      </c>
      <c r="E54" s="204">
        <f t="shared" si="12"/>
        <v>64877</v>
      </c>
      <c r="F54" s="204">
        <f t="shared" si="12"/>
        <v>131822.25</v>
      </c>
      <c r="G54" s="204">
        <f t="shared" si="12"/>
        <v>16834</v>
      </c>
      <c r="H54" s="204">
        <f t="shared" si="12"/>
        <v>9241.510000000002</v>
      </c>
      <c r="I54" s="204">
        <f t="shared" si="12"/>
        <v>692</v>
      </c>
      <c r="J54" s="204">
        <f t="shared" si="12"/>
        <v>4399.67</v>
      </c>
      <c r="K54" s="204">
        <f t="shared" si="12"/>
        <v>61</v>
      </c>
      <c r="L54" s="204">
        <f t="shared" si="12"/>
        <v>18.819999999999997</v>
      </c>
      <c r="M54" s="204">
        <f t="shared" si="12"/>
        <v>3483</v>
      </c>
      <c r="N54" s="204">
        <f t="shared" si="12"/>
        <v>33195.83</v>
      </c>
      <c r="O54" s="204">
        <f t="shared" si="12"/>
        <v>87563</v>
      </c>
      <c r="P54" s="204">
        <f t="shared" si="12"/>
        <v>180189.5</v>
      </c>
    </row>
    <row r="55" spans="1:16" ht="12.75" customHeight="1" x14ac:dyDescent="0.2">
      <c r="A55" s="242"/>
      <c r="B55" s="246" t="s">
        <v>5</v>
      </c>
      <c r="C55" s="204">
        <f t="shared" ref="C55:P55" si="13">C54+C45+C43+C41</f>
        <v>17918</v>
      </c>
      <c r="D55" s="204">
        <f t="shared" si="13"/>
        <v>86793.030000000013</v>
      </c>
      <c r="E55" s="204">
        <f t="shared" si="13"/>
        <v>729241</v>
      </c>
      <c r="F55" s="204">
        <f t="shared" si="13"/>
        <v>1097558.8700000001</v>
      </c>
      <c r="G55" s="204">
        <f t="shared" si="13"/>
        <v>26346</v>
      </c>
      <c r="H55" s="204">
        <f t="shared" si="13"/>
        <v>34278.89</v>
      </c>
      <c r="I55" s="204">
        <f t="shared" si="13"/>
        <v>29434</v>
      </c>
      <c r="J55" s="204">
        <f t="shared" si="13"/>
        <v>282012.42999999993</v>
      </c>
      <c r="K55" s="204">
        <f t="shared" si="13"/>
        <v>459</v>
      </c>
      <c r="L55" s="204">
        <f t="shared" si="13"/>
        <v>3437.4700000000003</v>
      </c>
      <c r="M55" s="204">
        <f t="shared" si="13"/>
        <v>45611</v>
      </c>
      <c r="N55" s="204">
        <f t="shared" si="13"/>
        <v>660457.75000000012</v>
      </c>
      <c r="O55" s="204">
        <f t="shared" si="13"/>
        <v>849009</v>
      </c>
      <c r="P55" s="204">
        <f t="shared" si="13"/>
        <v>2164538.44</v>
      </c>
    </row>
    <row r="56" spans="1:16" ht="12.75" customHeight="1" x14ac:dyDescent="0.2">
      <c r="A56" s="104"/>
      <c r="C56" s="190"/>
      <c r="D56" s="190"/>
      <c r="E56" s="190"/>
      <c r="F56" s="190"/>
      <c r="G56" s="553" t="s">
        <v>1032</v>
      </c>
      <c r="H56" s="553"/>
      <c r="I56" s="190"/>
      <c r="J56" s="190"/>
      <c r="K56" s="190"/>
      <c r="L56" s="190"/>
      <c r="M56" s="190"/>
      <c r="N56" s="190"/>
      <c r="O56" s="190"/>
      <c r="P56" s="190"/>
    </row>
    <row r="57" spans="1:16" ht="12.75" customHeight="1" x14ac:dyDescent="0.2">
      <c r="A57" s="104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</row>
    <row r="58" spans="1:16" ht="12.75" customHeight="1" x14ac:dyDescent="0.2">
      <c r="A58" s="104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</row>
    <row r="59" spans="1:16" ht="12.75" customHeight="1" x14ac:dyDescent="0.2">
      <c r="A59" s="247"/>
      <c r="B59" s="248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</row>
    <row r="60" spans="1:16" ht="12.75" customHeight="1" x14ac:dyDescent="0.2">
      <c r="A60" s="104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</row>
    <row r="61" spans="1:16" ht="12.75" customHeight="1" x14ac:dyDescent="0.2">
      <c r="A61" s="104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</row>
    <row r="62" spans="1:16" ht="12.75" customHeight="1" x14ac:dyDescent="0.2">
      <c r="A62" s="104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6" ht="12.75" customHeight="1" x14ac:dyDescent="0.2">
      <c r="A63" s="104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</row>
    <row r="64" spans="1:16" ht="12.75" customHeight="1" x14ac:dyDescent="0.2">
      <c r="A64" s="104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</row>
    <row r="65" spans="1:16" ht="12.75" customHeight="1" x14ac:dyDescent="0.2">
      <c r="A65" s="104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</row>
    <row r="66" spans="1:16" ht="12.75" customHeight="1" x14ac:dyDescent="0.2">
      <c r="A66" s="104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</row>
    <row r="67" spans="1:16" ht="12.75" customHeight="1" x14ac:dyDescent="0.2">
      <c r="A67" s="104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</row>
    <row r="68" spans="1:16" ht="12.75" customHeight="1" x14ac:dyDescent="0.2">
      <c r="A68" s="104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</row>
    <row r="69" spans="1:16" ht="12.75" customHeight="1" x14ac:dyDescent="0.2">
      <c r="A69" s="104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</row>
    <row r="70" spans="1:16" ht="12.75" customHeight="1" x14ac:dyDescent="0.2">
      <c r="A70" s="104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</row>
    <row r="71" spans="1:16" ht="12.75" customHeight="1" x14ac:dyDescent="0.2">
      <c r="A71" s="104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</row>
    <row r="72" spans="1:16" ht="12.75" customHeight="1" x14ac:dyDescent="0.2">
      <c r="A72" s="104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</row>
    <row r="73" spans="1:16" ht="12.75" customHeight="1" x14ac:dyDescent="0.2">
      <c r="A73" s="104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</row>
    <row r="74" spans="1:16" ht="12.75" customHeight="1" x14ac:dyDescent="0.2">
      <c r="A74" s="104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</row>
    <row r="75" spans="1:16" ht="12.75" customHeight="1" x14ac:dyDescent="0.2">
      <c r="A75" s="10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</row>
    <row r="76" spans="1:16" ht="12.75" customHeight="1" x14ac:dyDescent="0.2">
      <c r="A76" s="10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</row>
    <row r="77" spans="1:16" ht="12.75" customHeight="1" x14ac:dyDescent="0.2">
      <c r="A77" s="10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</row>
    <row r="78" spans="1:16" ht="12.75" customHeight="1" x14ac:dyDescent="0.2">
      <c r="A78" s="10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</row>
    <row r="79" spans="1:16" ht="12.75" customHeight="1" x14ac:dyDescent="0.2">
      <c r="A79" s="10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</row>
    <row r="80" spans="1:16" ht="12.75" customHeight="1" x14ac:dyDescent="0.2">
      <c r="A80" s="10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</row>
    <row r="81" spans="1:16" ht="12.75" customHeight="1" x14ac:dyDescent="0.2">
      <c r="A81" s="10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</row>
    <row r="82" spans="1:16" ht="12.75" customHeight="1" x14ac:dyDescent="0.2">
      <c r="A82" s="10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</row>
    <row r="83" spans="1:16" ht="12.75" customHeight="1" x14ac:dyDescent="0.2">
      <c r="A83" s="104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</row>
    <row r="84" spans="1:16" ht="12.75" customHeight="1" x14ac:dyDescent="0.2">
      <c r="A84" s="104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</row>
    <row r="85" spans="1:16" ht="12.75" customHeight="1" x14ac:dyDescent="0.2">
      <c r="A85" s="104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</row>
    <row r="86" spans="1:16" ht="12.75" customHeight="1" x14ac:dyDescent="0.2">
      <c r="A86" s="104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</row>
    <row r="87" spans="1:16" ht="12.75" customHeight="1" x14ac:dyDescent="0.2">
      <c r="A87" s="104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</row>
    <row r="88" spans="1:16" ht="12.75" customHeight="1" x14ac:dyDescent="0.2">
      <c r="A88" s="104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0"/>
      <c r="P88" s="190"/>
    </row>
    <row r="89" spans="1:16" ht="12.75" customHeight="1" x14ac:dyDescent="0.2">
      <c r="A89" s="104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</row>
    <row r="90" spans="1:16" ht="12.75" customHeight="1" x14ac:dyDescent="0.2">
      <c r="A90" s="104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</row>
    <row r="91" spans="1:16" ht="12.75" customHeight="1" x14ac:dyDescent="0.2">
      <c r="A91" s="104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</row>
    <row r="92" spans="1:16" ht="12.75" customHeight="1" x14ac:dyDescent="0.2">
      <c r="A92" s="104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</row>
    <row r="93" spans="1:16" ht="12.75" customHeight="1" x14ac:dyDescent="0.2">
      <c r="A93" s="104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</row>
    <row r="94" spans="1:16" ht="12.75" customHeight="1" x14ac:dyDescent="0.2">
      <c r="A94" s="10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</row>
    <row r="95" spans="1:16" ht="12.75" customHeight="1" x14ac:dyDescent="0.2">
      <c r="A95" s="104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</row>
    <row r="96" spans="1:16" ht="12.75" customHeight="1" x14ac:dyDescent="0.2">
      <c r="A96" s="104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</row>
    <row r="97" spans="1:16" ht="12.75" customHeight="1" x14ac:dyDescent="0.2">
      <c r="A97" s="104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</row>
    <row r="98" spans="1:16" ht="12.75" customHeight="1" x14ac:dyDescent="0.2">
      <c r="A98" s="104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</row>
  </sheetData>
  <mergeCells count="14">
    <mergeCell ref="G56:H56"/>
    <mergeCell ref="B3:D3"/>
    <mergeCell ref="E4:F4"/>
    <mergeCell ref="G4:H4"/>
    <mergeCell ref="A1:P1"/>
    <mergeCell ref="A2:P2"/>
    <mergeCell ref="K4:L4"/>
    <mergeCell ref="M3:N3"/>
    <mergeCell ref="I4:J4"/>
    <mergeCell ref="M4:N4"/>
    <mergeCell ref="O4:P4"/>
    <mergeCell ref="C4:D4"/>
    <mergeCell ref="A4:A5"/>
    <mergeCell ref="B4:B5"/>
  </mergeCells>
  <conditionalFormatting sqref="M3">
    <cfRule type="cellIs" dxfId="2" priority="3" operator="lessThan">
      <formula>0</formula>
    </cfRule>
  </conditionalFormatting>
  <printOptions horizontalCentered="1"/>
  <pageMargins left="0.2" right="0.25" top="0.75" bottom="0.75" header="0" footer="0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8"/>
  <sheetViews>
    <sheetView zoomScale="130" zoomScaleNormal="13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6.140625" style="106" customWidth="1"/>
    <col min="2" max="2" width="34.85546875" style="106" customWidth="1"/>
    <col min="3" max="3" width="13" style="106" customWidth="1"/>
    <col min="4" max="4" width="14.85546875" style="106" customWidth="1"/>
    <col min="5" max="5" width="13.42578125" style="106" customWidth="1"/>
    <col min="6" max="6" width="14.5703125" style="106" customWidth="1"/>
    <col min="7" max="16384" width="14.28515625" style="106"/>
  </cols>
  <sheetData>
    <row r="1" spans="1:6" ht="15.75" customHeight="1" x14ac:dyDescent="0.2">
      <c r="A1" s="525" t="s">
        <v>1067</v>
      </c>
      <c r="B1" s="443"/>
      <c r="C1" s="443"/>
      <c r="D1" s="443"/>
      <c r="E1" s="443"/>
      <c r="F1" s="443"/>
    </row>
    <row r="2" spans="1:6" ht="12.75" customHeight="1" x14ac:dyDescent="0.2">
      <c r="A2" s="230"/>
      <c r="B2" s="230"/>
      <c r="C2" s="250"/>
      <c r="D2" s="250"/>
      <c r="E2" s="250"/>
      <c r="F2" s="250"/>
    </row>
    <row r="3" spans="1:6" ht="15" customHeight="1" x14ac:dyDescent="0.2">
      <c r="A3" s="231"/>
      <c r="B3" s="559" t="s">
        <v>60</v>
      </c>
      <c r="C3" s="505"/>
      <c r="D3" s="505"/>
      <c r="E3" s="171"/>
      <c r="F3" s="197" t="s">
        <v>231</v>
      </c>
    </row>
    <row r="4" spans="1:6" ht="14.25" customHeight="1" x14ac:dyDescent="0.2">
      <c r="A4" s="465" t="s">
        <v>67</v>
      </c>
      <c r="B4" s="547" t="s">
        <v>1</v>
      </c>
      <c r="C4" s="547" t="s">
        <v>232</v>
      </c>
      <c r="D4" s="562"/>
      <c r="E4" s="447" t="s">
        <v>233</v>
      </c>
      <c r="F4" s="449"/>
    </row>
    <row r="5" spans="1:6" ht="12.75" customHeight="1" x14ac:dyDescent="0.2">
      <c r="A5" s="560"/>
      <c r="B5" s="561"/>
      <c r="C5" s="119" t="s">
        <v>82</v>
      </c>
      <c r="D5" s="10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19957</v>
      </c>
      <c r="D6" s="120">
        <v>53900.69999999999</v>
      </c>
      <c r="E6" s="120">
        <v>26941</v>
      </c>
      <c r="F6" s="120">
        <v>64818.140000000014</v>
      </c>
    </row>
    <row r="7" spans="1:6" ht="12.75" customHeight="1" x14ac:dyDescent="0.2">
      <c r="A7" s="149">
        <v>2</v>
      </c>
      <c r="B7" s="120" t="s">
        <v>7</v>
      </c>
      <c r="C7" s="120">
        <v>62619</v>
      </c>
      <c r="D7" s="120">
        <v>133433.43000000002</v>
      </c>
      <c r="E7" s="120">
        <v>62050</v>
      </c>
      <c r="F7" s="120">
        <v>129011.93999999996</v>
      </c>
    </row>
    <row r="8" spans="1:6" ht="12.75" customHeight="1" x14ac:dyDescent="0.2">
      <c r="A8" s="149">
        <v>3</v>
      </c>
      <c r="B8" s="120" t="s">
        <v>8</v>
      </c>
      <c r="C8" s="120">
        <v>2776</v>
      </c>
      <c r="D8" s="120">
        <v>6711.8799999999992</v>
      </c>
      <c r="E8" s="120">
        <v>2718</v>
      </c>
      <c r="F8" s="120">
        <v>5361.7299999999977</v>
      </c>
    </row>
    <row r="9" spans="1:6" ht="12.75" customHeight="1" x14ac:dyDescent="0.2">
      <c r="A9" s="149">
        <v>4</v>
      </c>
      <c r="B9" s="120" t="s">
        <v>9</v>
      </c>
      <c r="C9" s="120">
        <v>18514</v>
      </c>
      <c r="D9" s="120">
        <v>46180.700000000026</v>
      </c>
      <c r="E9" s="120">
        <v>19468</v>
      </c>
      <c r="F9" s="120">
        <v>48443.849999999984</v>
      </c>
    </row>
    <row r="10" spans="1:6" ht="12.75" customHeight="1" x14ac:dyDescent="0.2">
      <c r="A10" s="149">
        <v>5</v>
      </c>
      <c r="B10" s="120" t="s">
        <v>10</v>
      </c>
      <c r="C10" s="120">
        <v>46675</v>
      </c>
      <c r="D10" s="120">
        <v>90997.370000000024</v>
      </c>
      <c r="E10" s="120">
        <v>58860</v>
      </c>
      <c r="F10" s="120">
        <v>125045.41999999997</v>
      </c>
    </row>
    <row r="11" spans="1:6" ht="12.75" customHeight="1" x14ac:dyDescent="0.2">
      <c r="A11" s="149">
        <v>6</v>
      </c>
      <c r="B11" s="120" t="s">
        <v>11</v>
      </c>
      <c r="C11" s="120">
        <v>15602</v>
      </c>
      <c r="D11" s="120">
        <v>29568.249999999978</v>
      </c>
      <c r="E11" s="120">
        <v>10804</v>
      </c>
      <c r="F11" s="120">
        <v>20674.170000000006</v>
      </c>
    </row>
    <row r="12" spans="1:6" ht="12.75" customHeight="1" x14ac:dyDescent="0.2">
      <c r="A12" s="149">
        <v>7</v>
      </c>
      <c r="B12" s="120" t="s">
        <v>12</v>
      </c>
      <c r="C12" s="120">
        <v>253</v>
      </c>
      <c r="D12" s="120">
        <v>967.84</v>
      </c>
      <c r="E12" s="120">
        <v>70</v>
      </c>
      <c r="F12" s="120">
        <v>516.78</v>
      </c>
    </row>
    <row r="13" spans="1:6" ht="12.75" customHeight="1" x14ac:dyDescent="0.2">
      <c r="A13" s="149">
        <v>8</v>
      </c>
      <c r="B13" s="120" t="s">
        <v>967</v>
      </c>
      <c r="C13" s="120">
        <v>1181</v>
      </c>
      <c r="D13" s="120">
        <v>2931.2899999999995</v>
      </c>
      <c r="E13" s="120">
        <v>551</v>
      </c>
      <c r="F13" s="120">
        <v>1516.3299999999997</v>
      </c>
    </row>
    <row r="14" spans="1:6" ht="12.75" customHeight="1" x14ac:dyDescent="0.2">
      <c r="A14" s="149">
        <v>9</v>
      </c>
      <c r="B14" s="120" t="s">
        <v>13</v>
      </c>
      <c r="C14" s="120">
        <v>28315</v>
      </c>
      <c r="D14" s="120">
        <v>59021.680000000015</v>
      </c>
      <c r="E14" s="120">
        <v>22470</v>
      </c>
      <c r="F14" s="120">
        <v>48209.439999999981</v>
      </c>
    </row>
    <row r="15" spans="1:6" ht="12.75" customHeight="1" x14ac:dyDescent="0.2">
      <c r="A15" s="149">
        <v>10</v>
      </c>
      <c r="B15" s="120" t="s">
        <v>14</v>
      </c>
      <c r="C15" s="120">
        <v>208577</v>
      </c>
      <c r="D15" s="120">
        <v>620237.85</v>
      </c>
      <c r="E15" s="120">
        <v>158400</v>
      </c>
      <c r="F15" s="120">
        <v>523989.16999999993</v>
      </c>
    </row>
    <row r="16" spans="1:6" ht="12.75" customHeight="1" x14ac:dyDescent="0.2">
      <c r="A16" s="149">
        <v>11</v>
      </c>
      <c r="B16" s="120" t="s">
        <v>15</v>
      </c>
      <c r="C16" s="120">
        <v>10130</v>
      </c>
      <c r="D16" s="120">
        <v>23404.660000000007</v>
      </c>
      <c r="E16" s="120">
        <v>4992</v>
      </c>
      <c r="F16" s="120">
        <v>11707.170000000002</v>
      </c>
    </row>
    <row r="17" spans="1:6" ht="12.75" customHeight="1" x14ac:dyDescent="0.2">
      <c r="A17" s="149">
        <v>12</v>
      </c>
      <c r="B17" s="120" t="s">
        <v>16</v>
      </c>
      <c r="C17" s="120">
        <v>36734</v>
      </c>
      <c r="D17" s="120">
        <v>73762.399999999951</v>
      </c>
      <c r="E17" s="120">
        <v>30282</v>
      </c>
      <c r="F17" s="120">
        <v>79619.87999999999</v>
      </c>
    </row>
    <row r="18" spans="1:6" ht="12.75" customHeight="1" x14ac:dyDescent="0.2">
      <c r="A18" s="141"/>
      <c r="B18" s="127" t="s">
        <v>17</v>
      </c>
      <c r="C18" s="127">
        <f>SUM(C6:C17)</f>
        <v>451333</v>
      </c>
      <c r="D18" s="127">
        <f t="shared" ref="D18:F18" si="0">SUM(D6:D17)</f>
        <v>1141118.0499999998</v>
      </c>
      <c r="E18" s="127">
        <f t="shared" si="0"/>
        <v>397606</v>
      </c>
      <c r="F18" s="127">
        <f t="shared" si="0"/>
        <v>1058914.0199999998</v>
      </c>
    </row>
    <row r="19" spans="1:6" ht="12.75" customHeight="1" x14ac:dyDescent="0.2">
      <c r="A19" s="149">
        <v>13</v>
      </c>
      <c r="B19" s="120" t="s">
        <v>18</v>
      </c>
      <c r="C19" s="120">
        <v>2657</v>
      </c>
      <c r="D19" s="120">
        <v>9267.0799999999981</v>
      </c>
      <c r="E19" s="120">
        <v>2931</v>
      </c>
      <c r="F19" s="120">
        <v>9187.48</v>
      </c>
    </row>
    <row r="20" spans="1:6" ht="12.75" customHeight="1" x14ac:dyDescent="0.2">
      <c r="A20" s="149">
        <v>14</v>
      </c>
      <c r="B20" s="120" t="s">
        <v>19</v>
      </c>
      <c r="C20" s="120">
        <v>5104</v>
      </c>
      <c r="D20" s="120">
        <v>2860.0499999999997</v>
      </c>
      <c r="E20" s="120">
        <v>2228</v>
      </c>
      <c r="F20" s="120">
        <v>1208.78</v>
      </c>
    </row>
    <row r="21" spans="1:6" ht="12.75" customHeight="1" x14ac:dyDescent="0.2">
      <c r="A21" s="149">
        <v>15</v>
      </c>
      <c r="B21" s="120" t="s">
        <v>20</v>
      </c>
      <c r="C21" s="120">
        <v>49</v>
      </c>
      <c r="D21" s="120">
        <v>151.52000000000001</v>
      </c>
      <c r="E21" s="120">
        <v>9</v>
      </c>
      <c r="F21" s="120">
        <v>12.030000000000001</v>
      </c>
    </row>
    <row r="22" spans="1:6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</row>
    <row r="23" spans="1:6" ht="12.75" customHeight="1" x14ac:dyDescent="0.2">
      <c r="A23" s="149">
        <v>17</v>
      </c>
      <c r="B23" s="120" t="s">
        <v>22</v>
      </c>
      <c r="C23" s="120">
        <v>14</v>
      </c>
      <c r="D23" s="120">
        <v>86.039999999999992</v>
      </c>
      <c r="E23" s="120">
        <v>4</v>
      </c>
      <c r="F23" s="120">
        <v>12.85</v>
      </c>
    </row>
    <row r="24" spans="1:6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</row>
    <row r="25" spans="1:6" ht="12.75" customHeight="1" x14ac:dyDescent="0.2">
      <c r="A25" s="149">
        <v>19</v>
      </c>
      <c r="B25" s="120" t="s">
        <v>24</v>
      </c>
      <c r="C25" s="120">
        <v>344</v>
      </c>
      <c r="D25" s="120">
        <v>943.58999999999992</v>
      </c>
      <c r="E25" s="120">
        <v>99</v>
      </c>
      <c r="F25" s="120">
        <v>293.82</v>
      </c>
    </row>
    <row r="26" spans="1:6" ht="12.75" customHeight="1" x14ac:dyDescent="0.2">
      <c r="A26" s="149">
        <v>20</v>
      </c>
      <c r="B26" s="120" t="s">
        <v>25</v>
      </c>
      <c r="C26" s="120">
        <v>3433</v>
      </c>
      <c r="D26" s="120">
        <v>27098.269999999986</v>
      </c>
      <c r="E26" s="120">
        <v>2197</v>
      </c>
      <c r="F26" s="120">
        <v>14099.52</v>
      </c>
    </row>
    <row r="27" spans="1:6" ht="12.75" customHeight="1" x14ac:dyDescent="0.2">
      <c r="A27" s="149">
        <v>21</v>
      </c>
      <c r="B27" s="120" t="s">
        <v>26</v>
      </c>
      <c r="C27" s="120">
        <v>9490</v>
      </c>
      <c r="D27" s="120">
        <v>40673.22</v>
      </c>
      <c r="E27" s="120">
        <v>8538</v>
      </c>
      <c r="F27" s="120">
        <v>32896.67000000002</v>
      </c>
    </row>
    <row r="28" spans="1:6" ht="12.75" customHeight="1" x14ac:dyDescent="0.2">
      <c r="A28" s="149">
        <v>22</v>
      </c>
      <c r="B28" s="120" t="s">
        <v>27</v>
      </c>
      <c r="C28" s="120">
        <v>4304</v>
      </c>
      <c r="D28" s="120">
        <v>12143.89</v>
      </c>
      <c r="E28" s="120">
        <v>3055</v>
      </c>
      <c r="F28" s="120">
        <v>6893.4399999999987</v>
      </c>
    </row>
    <row r="29" spans="1:6" ht="12.75" customHeight="1" x14ac:dyDescent="0.2">
      <c r="A29" s="149">
        <v>23</v>
      </c>
      <c r="B29" s="120" t="s">
        <v>28</v>
      </c>
      <c r="C29" s="120">
        <v>36759</v>
      </c>
      <c r="D29" s="120">
        <v>602.32999999999993</v>
      </c>
      <c r="E29" s="120">
        <v>30038</v>
      </c>
      <c r="F29" s="120">
        <v>1209.99</v>
      </c>
    </row>
    <row r="30" spans="1:6" ht="12.75" customHeight="1" x14ac:dyDescent="0.2">
      <c r="A30" s="149">
        <v>24</v>
      </c>
      <c r="B30" s="120" t="s">
        <v>29</v>
      </c>
      <c r="C30" s="120">
        <v>170764</v>
      </c>
      <c r="D30" s="120">
        <v>46421.09</v>
      </c>
      <c r="E30" s="120">
        <v>109414</v>
      </c>
      <c r="F30" s="120">
        <v>33856.959999999992</v>
      </c>
    </row>
    <row r="31" spans="1:6" ht="12.75" customHeight="1" x14ac:dyDescent="0.2">
      <c r="A31" s="149">
        <v>25</v>
      </c>
      <c r="B31" s="120" t="s">
        <v>30</v>
      </c>
      <c r="C31" s="120">
        <v>15</v>
      </c>
      <c r="D31" s="120">
        <v>65.31</v>
      </c>
      <c r="E31" s="120">
        <v>5</v>
      </c>
      <c r="F31" s="120">
        <v>34.800000000000004</v>
      </c>
    </row>
    <row r="32" spans="1:6" ht="12.75" customHeight="1" x14ac:dyDescent="0.2">
      <c r="A32" s="149">
        <v>26</v>
      </c>
      <c r="B32" s="120" t="s">
        <v>31</v>
      </c>
      <c r="C32" s="120">
        <v>32</v>
      </c>
      <c r="D32" s="120">
        <v>298.02999999999997</v>
      </c>
      <c r="E32" s="120">
        <v>1</v>
      </c>
      <c r="F32" s="120">
        <v>7.12</v>
      </c>
    </row>
    <row r="33" spans="1:6" ht="12.75" customHeight="1" x14ac:dyDescent="0.2">
      <c r="A33" s="149">
        <v>27</v>
      </c>
      <c r="B33" s="120" t="s">
        <v>32</v>
      </c>
      <c r="C33" s="120">
        <v>49</v>
      </c>
      <c r="D33" s="120">
        <v>740.58</v>
      </c>
      <c r="E33" s="120">
        <v>0</v>
      </c>
      <c r="F33" s="120">
        <v>0</v>
      </c>
    </row>
    <row r="34" spans="1:6" ht="12.75" customHeight="1" x14ac:dyDescent="0.2">
      <c r="A34" s="149">
        <v>28</v>
      </c>
      <c r="B34" s="120" t="s">
        <v>33</v>
      </c>
      <c r="C34" s="120">
        <v>54410</v>
      </c>
      <c r="D34" s="120">
        <v>44232.17</v>
      </c>
      <c r="E34" s="120">
        <v>45657</v>
      </c>
      <c r="F34" s="120">
        <v>64541.9</v>
      </c>
    </row>
    <row r="35" spans="1:6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31318</v>
      </c>
      <c r="D36" s="120">
        <v>12217.5</v>
      </c>
      <c r="E36" s="120">
        <v>15707</v>
      </c>
      <c r="F36" s="120">
        <v>7148.6299999999992</v>
      </c>
    </row>
    <row r="37" spans="1:6" ht="12.75" customHeight="1" x14ac:dyDescent="0.2">
      <c r="A37" s="149">
        <v>31</v>
      </c>
      <c r="B37" s="120" t="s">
        <v>36</v>
      </c>
      <c r="C37" s="120">
        <v>4</v>
      </c>
      <c r="D37" s="120">
        <v>3.52</v>
      </c>
      <c r="E37" s="120">
        <v>0</v>
      </c>
      <c r="F37" s="120">
        <v>0</v>
      </c>
    </row>
    <row r="38" spans="1:6" ht="12.75" customHeight="1" x14ac:dyDescent="0.2">
      <c r="A38" s="149">
        <v>32</v>
      </c>
      <c r="B38" s="120" t="s">
        <v>38</v>
      </c>
      <c r="C38" s="120">
        <v>5</v>
      </c>
      <c r="D38" s="120">
        <v>10.73</v>
      </c>
      <c r="E38" s="120">
        <v>19</v>
      </c>
      <c r="F38" s="120">
        <v>33.409999999999997</v>
      </c>
    </row>
    <row r="39" spans="1:6" ht="12.75" customHeight="1" x14ac:dyDescent="0.2">
      <c r="A39" s="149">
        <v>33</v>
      </c>
      <c r="B39" s="120" t="s">
        <v>39</v>
      </c>
      <c r="C39" s="120">
        <v>22688</v>
      </c>
      <c r="D39" s="120">
        <v>12997.45</v>
      </c>
      <c r="E39" s="120">
        <v>16187</v>
      </c>
      <c r="F39" s="120">
        <v>10553.39</v>
      </c>
    </row>
    <row r="40" spans="1:6" ht="12.75" customHeight="1" x14ac:dyDescent="0.2">
      <c r="A40" s="141"/>
      <c r="B40" s="127" t="s">
        <v>103</v>
      </c>
      <c r="C40" s="127">
        <f>SUM(C19:C39)</f>
        <v>341439</v>
      </c>
      <c r="D40" s="127">
        <f>SUM(D19:D39)</f>
        <v>210812.37</v>
      </c>
      <c r="E40" s="127">
        <f>SUM(E19:E39)</f>
        <v>236089</v>
      </c>
      <c r="F40" s="127">
        <f>SUM(F19:F39)</f>
        <v>181990.79000000004</v>
      </c>
    </row>
    <row r="41" spans="1:6" ht="12.75" customHeight="1" x14ac:dyDescent="0.2">
      <c r="A41" s="141"/>
      <c r="B41" s="127" t="s">
        <v>41</v>
      </c>
      <c r="C41" s="175">
        <f>C40+C18</f>
        <v>792772</v>
      </c>
      <c r="D41" s="175">
        <f>D40+D18</f>
        <v>1351930.42</v>
      </c>
      <c r="E41" s="175">
        <f>E40+E18</f>
        <v>633695</v>
      </c>
      <c r="F41" s="175">
        <f>F40+F18</f>
        <v>1240904.8099999998</v>
      </c>
    </row>
    <row r="42" spans="1:6" ht="12.75" customHeight="1" x14ac:dyDescent="0.2">
      <c r="A42" s="149">
        <v>34</v>
      </c>
      <c r="B42" s="120" t="s">
        <v>43</v>
      </c>
      <c r="C42" s="120">
        <v>89288</v>
      </c>
      <c r="D42" s="120">
        <v>93530.309999999969</v>
      </c>
      <c r="E42" s="120">
        <v>148387</v>
      </c>
      <c r="F42" s="120">
        <v>174877.72000000015</v>
      </c>
    </row>
    <row r="43" spans="1:6" ht="12.75" customHeight="1" x14ac:dyDescent="0.2">
      <c r="A43" s="141"/>
      <c r="B43" s="127" t="s">
        <v>44</v>
      </c>
      <c r="C43" s="127">
        <f>SUM(C42:C42)</f>
        <v>89288</v>
      </c>
      <c r="D43" s="127">
        <f>SUM(D42:D42)</f>
        <v>93530.309999999969</v>
      </c>
      <c r="E43" s="127">
        <f>SUM(E42:E42)</f>
        <v>148387</v>
      </c>
      <c r="F43" s="127">
        <f>SUM(F42:F42)</f>
        <v>174877.72000000015</v>
      </c>
    </row>
    <row r="44" spans="1:6" ht="12.75" customHeight="1" x14ac:dyDescent="0.2">
      <c r="A44" s="149">
        <v>35</v>
      </c>
      <c r="B44" s="120" t="s">
        <v>45</v>
      </c>
      <c r="C44" s="120">
        <v>641047</v>
      </c>
      <c r="D44" s="120">
        <v>66715.499999999985</v>
      </c>
      <c r="E44" s="120">
        <v>2165025</v>
      </c>
      <c r="F44" s="120">
        <v>208337.01999999996</v>
      </c>
    </row>
    <row r="45" spans="1:6" ht="12.75" customHeight="1" x14ac:dyDescent="0.2">
      <c r="A45" s="141"/>
      <c r="B45" s="127" t="s">
        <v>46</v>
      </c>
      <c r="C45" s="127">
        <f>C44</f>
        <v>641047</v>
      </c>
      <c r="D45" s="127">
        <f>D44</f>
        <v>66715.499999999985</v>
      </c>
      <c r="E45" s="127">
        <f>E44</f>
        <v>2165025</v>
      </c>
      <c r="F45" s="127">
        <f>F44</f>
        <v>208337.01999999996</v>
      </c>
    </row>
    <row r="46" spans="1:6" ht="12.75" customHeight="1" x14ac:dyDescent="0.2">
      <c r="A46" s="149">
        <v>36</v>
      </c>
      <c r="B46" s="120" t="s">
        <v>47</v>
      </c>
      <c r="C46" s="120">
        <v>10051</v>
      </c>
      <c r="D46" s="120">
        <v>24253.739999999994</v>
      </c>
      <c r="E46" s="120">
        <v>11559</v>
      </c>
      <c r="F46" s="120">
        <v>31806.860000000004</v>
      </c>
    </row>
    <row r="47" spans="1:6" ht="12.75" customHeight="1" x14ac:dyDescent="0.2">
      <c r="A47" s="251">
        <v>37</v>
      </c>
      <c r="B47" s="125" t="s">
        <v>48</v>
      </c>
      <c r="C47" s="125">
        <v>3523</v>
      </c>
      <c r="D47" s="125">
        <v>1771.44</v>
      </c>
      <c r="E47" s="125">
        <v>2260</v>
      </c>
      <c r="F47" s="125">
        <v>1104.76</v>
      </c>
    </row>
    <row r="48" spans="1:6" ht="12.75" customHeight="1" x14ac:dyDescent="0.2">
      <c r="A48" s="149">
        <v>38</v>
      </c>
      <c r="B48" s="120" t="s">
        <v>49</v>
      </c>
      <c r="C48" s="120">
        <v>33103</v>
      </c>
      <c r="D48" s="120">
        <v>9155.7699999999986</v>
      </c>
      <c r="E48" s="120">
        <v>30537</v>
      </c>
      <c r="F48" s="120">
        <v>7978.3</v>
      </c>
    </row>
    <row r="49" spans="1:6" ht="12.75" customHeight="1" x14ac:dyDescent="0.2">
      <c r="A49" s="251">
        <v>39</v>
      </c>
      <c r="B49" s="120" t="s">
        <v>51</v>
      </c>
      <c r="C49" s="120">
        <v>63971</v>
      </c>
      <c r="D49" s="120">
        <v>29803.440000000002</v>
      </c>
      <c r="E49" s="120">
        <v>75055</v>
      </c>
      <c r="F49" s="120">
        <v>29469.269999999993</v>
      </c>
    </row>
    <row r="50" spans="1:6" ht="12.75" customHeight="1" x14ac:dyDescent="0.2">
      <c r="A50" s="149">
        <v>40</v>
      </c>
      <c r="B50" s="120" t="s">
        <v>1007</v>
      </c>
      <c r="C50" s="120">
        <v>600</v>
      </c>
      <c r="D50" s="120">
        <v>1577.0900000000001</v>
      </c>
      <c r="E50" s="120">
        <v>251</v>
      </c>
      <c r="F50" s="120">
        <v>708.56999999999994</v>
      </c>
    </row>
    <row r="51" spans="1:6" ht="12.75" customHeight="1" x14ac:dyDescent="0.2">
      <c r="A51" s="251">
        <v>41</v>
      </c>
      <c r="B51" s="120" t="s">
        <v>52</v>
      </c>
      <c r="C51" s="120">
        <v>18782</v>
      </c>
      <c r="D51" s="120">
        <v>6559.8300000000008</v>
      </c>
      <c r="E51" s="120">
        <v>16758</v>
      </c>
      <c r="F51" s="120">
        <v>5914.05</v>
      </c>
    </row>
    <row r="52" spans="1:6" ht="12.75" customHeight="1" x14ac:dyDescent="0.2">
      <c r="A52" s="149">
        <v>42</v>
      </c>
      <c r="B52" s="120" t="s">
        <v>53</v>
      </c>
      <c r="C52" s="120">
        <v>20571</v>
      </c>
      <c r="D52" s="120">
        <v>11530.329999999998</v>
      </c>
      <c r="E52" s="120">
        <v>13744</v>
      </c>
      <c r="F52" s="120">
        <v>6928.0699999999979</v>
      </c>
    </row>
    <row r="53" spans="1:6" ht="12.75" customHeight="1" x14ac:dyDescent="0.2">
      <c r="A53" s="251">
        <v>43</v>
      </c>
      <c r="B53" s="120" t="s">
        <v>54</v>
      </c>
      <c r="C53" s="120">
        <v>20962</v>
      </c>
      <c r="D53" s="120">
        <v>6858.0399999999991</v>
      </c>
      <c r="E53" s="120">
        <v>11837</v>
      </c>
      <c r="F53" s="120">
        <v>3905.5</v>
      </c>
    </row>
    <row r="54" spans="1:6" ht="12.75" customHeight="1" x14ac:dyDescent="0.2">
      <c r="A54" s="141"/>
      <c r="B54" s="127" t="s">
        <v>55</v>
      </c>
      <c r="C54" s="127">
        <f>SUM(C46:C53)</f>
        <v>171563</v>
      </c>
      <c r="D54" s="127">
        <f>SUM(D46:D53)</f>
        <v>91509.68</v>
      </c>
      <c r="E54" s="127">
        <f>SUM(E46:E53)</f>
        <v>162001</v>
      </c>
      <c r="F54" s="127">
        <f>SUM(F46:F53)</f>
        <v>87815.38</v>
      </c>
    </row>
    <row r="55" spans="1:6" ht="12.75" customHeight="1" x14ac:dyDescent="0.2">
      <c r="A55" s="119"/>
      <c r="B55" s="175" t="s">
        <v>5</v>
      </c>
      <c r="C55" s="127">
        <f>C54+C45+C43+C41</f>
        <v>1694670</v>
      </c>
      <c r="D55" s="127">
        <f>D54+D45+D43+D41</f>
        <v>1603685.91</v>
      </c>
      <c r="E55" s="127">
        <f>E54+E45+E43+E41</f>
        <v>3109108</v>
      </c>
      <c r="F55" s="127">
        <f>F54+F45+F43+F41</f>
        <v>1711934.93</v>
      </c>
    </row>
    <row r="56" spans="1:6" ht="12.75" customHeight="1" x14ac:dyDescent="0.2">
      <c r="A56" s="82"/>
      <c r="B56" s="82"/>
      <c r="C56" s="171"/>
      <c r="D56" s="172" t="s">
        <v>1105</v>
      </c>
      <c r="E56" s="171"/>
      <c r="F56" s="171"/>
    </row>
    <row r="57" spans="1:6" ht="12.75" customHeight="1" x14ac:dyDescent="0.2">
      <c r="A57" s="82"/>
      <c r="B57" s="82"/>
      <c r="C57" s="171"/>
      <c r="D57" s="171"/>
      <c r="E57" s="171"/>
      <c r="F57" s="171"/>
    </row>
    <row r="58" spans="1:6" ht="12.75" customHeight="1" x14ac:dyDescent="0.2">
      <c r="A58" s="82"/>
      <c r="B58" s="82"/>
      <c r="C58" s="232"/>
      <c r="D58" s="232"/>
      <c r="E58" s="232"/>
      <c r="F58" s="232"/>
    </row>
    <row r="59" spans="1:6" ht="12.75" customHeight="1" x14ac:dyDescent="0.2">
      <c r="A59" s="82"/>
      <c r="B59" s="82"/>
      <c r="C59" s="171"/>
      <c r="D59" s="171"/>
      <c r="E59" s="171"/>
      <c r="F59" s="171"/>
    </row>
    <row r="60" spans="1:6" ht="12.75" customHeight="1" x14ac:dyDescent="0.2">
      <c r="A60" s="82"/>
      <c r="B60" s="82"/>
      <c r="C60" s="173"/>
      <c r="D60" s="173"/>
      <c r="E60" s="173"/>
      <c r="F60" s="173"/>
    </row>
    <row r="61" spans="1:6" ht="12.75" customHeight="1" x14ac:dyDescent="0.2">
      <c r="A61" s="82"/>
      <c r="B61" s="82"/>
      <c r="C61" s="171"/>
      <c r="D61" s="171"/>
      <c r="E61" s="171"/>
      <c r="F61" s="171"/>
    </row>
    <row r="62" spans="1:6" ht="12.75" customHeight="1" x14ac:dyDescent="0.2">
      <c r="A62" s="82"/>
      <c r="B62" s="82"/>
      <c r="C62" s="171"/>
      <c r="D62" s="171"/>
      <c r="E62" s="171"/>
      <c r="F62" s="171"/>
    </row>
    <row r="63" spans="1:6" ht="12.75" customHeight="1" x14ac:dyDescent="0.2">
      <c r="A63" s="82"/>
      <c r="B63" s="82"/>
      <c r="C63" s="171"/>
      <c r="D63" s="171"/>
      <c r="E63" s="171"/>
      <c r="F63" s="171"/>
    </row>
    <row r="64" spans="1:6" ht="12.75" customHeight="1" x14ac:dyDescent="0.2">
      <c r="A64" s="82"/>
      <c r="B64" s="82"/>
      <c r="C64" s="171"/>
      <c r="D64" s="171"/>
      <c r="E64" s="171"/>
      <c r="F64" s="171"/>
    </row>
    <row r="65" spans="1:6" ht="12.75" customHeight="1" x14ac:dyDescent="0.2">
      <c r="A65" s="82"/>
      <c r="B65" s="82"/>
      <c r="C65" s="171"/>
      <c r="D65" s="171"/>
      <c r="E65" s="171"/>
      <c r="F65" s="171"/>
    </row>
    <row r="66" spans="1:6" ht="12.75" customHeight="1" x14ac:dyDescent="0.2">
      <c r="A66" s="82"/>
      <c r="B66" s="82"/>
      <c r="C66" s="171"/>
      <c r="D66" s="171"/>
      <c r="E66" s="171"/>
      <c r="F66" s="171"/>
    </row>
    <row r="67" spans="1:6" ht="12.75" customHeight="1" x14ac:dyDescent="0.2">
      <c r="A67" s="82"/>
      <c r="B67" s="82"/>
      <c r="C67" s="171"/>
      <c r="D67" s="171"/>
      <c r="E67" s="171"/>
      <c r="F67" s="171"/>
    </row>
    <row r="68" spans="1:6" ht="12.75" customHeight="1" x14ac:dyDescent="0.2">
      <c r="A68" s="82"/>
      <c r="B68" s="82"/>
      <c r="C68" s="171"/>
      <c r="D68" s="171"/>
      <c r="E68" s="171"/>
      <c r="F68" s="171"/>
    </row>
    <row r="69" spans="1:6" ht="12.75" customHeight="1" x14ac:dyDescent="0.2">
      <c r="A69" s="82"/>
      <c r="B69" s="82"/>
      <c r="C69" s="171"/>
      <c r="D69" s="171"/>
      <c r="E69" s="171"/>
      <c r="F69" s="171"/>
    </row>
    <row r="70" spans="1:6" ht="12.75" customHeight="1" x14ac:dyDescent="0.2">
      <c r="A70" s="82"/>
      <c r="B70" s="82"/>
      <c r="C70" s="171"/>
      <c r="D70" s="171"/>
      <c r="E70" s="171"/>
      <c r="F70" s="171"/>
    </row>
    <row r="71" spans="1:6" ht="12.75" customHeight="1" x14ac:dyDescent="0.2">
      <c r="A71" s="82"/>
      <c r="B71" s="82"/>
      <c r="C71" s="171"/>
      <c r="D71" s="171"/>
      <c r="E71" s="171"/>
      <c r="F71" s="171"/>
    </row>
    <row r="72" spans="1:6" ht="12.75" customHeight="1" x14ac:dyDescent="0.2">
      <c r="A72" s="82"/>
      <c r="B72" s="82"/>
      <c r="C72" s="171"/>
      <c r="D72" s="171"/>
      <c r="E72" s="171"/>
      <c r="F72" s="171"/>
    </row>
    <row r="73" spans="1:6" ht="12.75" customHeight="1" x14ac:dyDescent="0.2">
      <c r="A73" s="82"/>
      <c r="B73" s="82"/>
      <c r="C73" s="171"/>
      <c r="D73" s="171"/>
      <c r="E73" s="171"/>
      <c r="F73" s="171"/>
    </row>
    <row r="74" spans="1:6" ht="12.75" customHeight="1" x14ac:dyDescent="0.2">
      <c r="A74" s="82"/>
      <c r="B74" s="82"/>
      <c r="C74" s="171"/>
      <c r="D74" s="171"/>
      <c r="E74" s="171"/>
      <c r="F74" s="171"/>
    </row>
    <row r="75" spans="1:6" ht="12.75" customHeight="1" x14ac:dyDescent="0.2">
      <c r="A75" s="82"/>
      <c r="B75" s="82"/>
      <c r="C75" s="171"/>
      <c r="D75" s="171"/>
      <c r="E75" s="171"/>
      <c r="F75" s="171"/>
    </row>
    <row r="76" spans="1:6" ht="12.75" customHeight="1" x14ac:dyDescent="0.2">
      <c r="A76" s="82"/>
      <c r="B76" s="82"/>
      <c r="C76" s="171"/>
      <c r="D76" s="171"/>
      <c r="E76" s="171"/>
      <c r="F76" s="171"/>
    </row>
    <row r="77" spans="1:6" ht="12.75" customHeight="1" x14ac:dyDescent="0.2">
      <c r="A77" s="82"/>
      <c r="B77" s="82"/>
      <c r="C77" s="171"/>
      <c r="D77" s="171"/>
      <c r="E77" s="171"/>
      <c r="F77" s="171"/>
    </row>
    <row r="78" spans="1:6" ht="12.75" customHeight="1" x14ac:dyDescent="0.2">
      <c r="A78" s="82"/>
      <c r="B78" s="82"/>
      <c r="C78" s="171"/>
      <c r="D78" s="171"/>
      <c r="E78" s="171"/>
      <c r="F78" s="171"/>
    </row>
    <row r="79" spans="1:6" ht="12.75" customHeight="1" x14ac:dyDescent="0.2">
      <c r="A79" s="82"/>
      <c r="B79" s="82"/>
      <c r="C79" s="171"/>
      <c r="D79" s="171"/>
      <c r="E79" s="171"/>
      <c r="F79" s="171"/>
    </row>
    <row r="80" spans="1:6" ht="12.75" customHeight="1" x14ac:dyDescent="0.2">
      <c r="A80" s="82"/>
      <c r="B80" s="82"/>
      <c r="C80" s="171"/>
      <c r="D80" s="171"/>
      <c r="E80" s="171"/>
      <c r="F80" s="171"/>
    </row>
    <row r="81" spans="1:6" ht="12.75" customHeight="1" x14ac:dyDescent="0.2">
      <c r="A81" s="82"/>
      <c r="B81" s="82"/>
      <c r="C81" s="171"/>
      <c r="D81" s="171"/>
      <c r="E81" s="171"/>
      <c r="F81" s="171"/>
    </row>
    <row r="82" spans="1:6" ht="12.75" customHeight="1" x14ac:dyDescent="0.2">
      <c r="A82" s="82"/>
      <c r="B82" s="82"/>
      <c r="C82" s="171"/>
      <c r="D82" s="171"/>
      <c r="E82" s="171"/>
      <c r="F82" s="171"/>
    </row>
    <row r="83" spans="1:6" ht="12.75" customHeight="1" x14ac:dyDescent="0.2">
      <c r="A83" s="82"/>
      <c r="B83" s="82"/>
      <c r="C83" s="171"/>
      <c r="D83" s="171"/>
      <c r="E83" s="171"/>
      <c r="F83" s="171"/>
    </row>
    <row r="84" spans="1:6" ht="12.75" customHeight="1" x14ac:dyDescent="0.2">
      <c r="A84" s="82"/>
      <c r="B84" s="82"/>
      <c r="C84" s="171"/>
      <c r="D84" s="171"/>
      <c r="E84" s="171"/>
      <c r="F84" s="171"/>
    </row>
    <row r="85" spans="1:6" ht="12.75" customHeight="1" x14ac:dyDescent="0.2">
      <c r="A85" s="82"/>
      <c r="B85" s="82"/>
      <c r="C85" s="171"/>
      <c r="D85" s="171"/>
      <c r="E85" s="171"/>
      <c r="F85" s="171"/>
    </row>
    <row r="86" spans="1:6" ht="12.75" customHeight="1" x14ac:dyDescent="0.2">
      <c r="A86" s="82"/>
      <c r="B86" s="82"/>
      <c r="C86" s="171"/>
      <c r="D86" s="171"/>
      <c r="E86" s="171"/>
      <c r="F86" s="171"/>
    </row>
    <row r="87" spans="1:6" ht="12.75" customHeight="1" x14ac:dyDescent="0.2">
      <c r="A87" s="82"/>
      <c r="B87" s="82"/>
      <c r="C87" s="171"/>
      <c r="D87" s="171"/>
      <c r="E87" s="171"/>
      <c r="F87" s="171"/>
    </row>
    <row r="88" spans="1:6" ht="12.75" customHeight="1" x14ac:dyDescent="0.2">
      <c r="A88" s="82"/>
      <c r="B88" s="82"/>
      <c r="C88" s="171"/>
      <c r="D88" s="171"/>
      <c r="E88" s="171"/>
      <c r="F88" s="171"/>
    </row>
    <row r="89" spans="1:6" ht="12.75" customHeight="1" x14ac:dyDescent="0.2">
      <c r="A89" s="82"/>
      <c r="B89" s="82"/>
      <c r="C89" s="171"/>
      <c r="D89" s="171"/>
      <c r="E89" s="171"/>
      <c r="F89" s="171"/>
    </row>
    <row r="90" spans="1:6" ht="12.75" customHeight="1" x14ac:dyDescent="0.2">
      <c r="A90" s="82"/>
      <c r="B90" s="82"/>
      <c r="C90" s="171"/>
      <c r="D90" s="171"/>
      <c r="E90" s="171"/>
      <c r="F90" s="171"/>
    </row>
    <row r="91" spans="1:6" ht="12.75" customHeight="1" x14ac:dyDescent="0.2">
      <c r="A91" s="82"/>
      <c r="B91" s="82"/>
      <c r="C91" s="171"/>
      <c r="D91" s="171"/>
      <c r="E91" s="171"/>
      <c r="F91" s="171"/>
    </row>
    <row r="92" spans="1:6" ht="12.75" customHeight="1" x14ac:dyDescent="0.2">
      <c r="A92" s="82"/>
      <c r="B92" s="82"/>
      <c r="C92" s="171"/>
      <c r="D92" s="171"/>
      <c r="E92" s="171"/>
      <c r="F92" s="171"/>
    </row>
    <row r="93" spans="1:6" ht="12.75" customHeight="1" x14ac:dyDescent="0.2">
      <c r="A93" s="82"/>
      <c r="B93" s="82"/>
      <c r="C93" s="171"/>
      <c r="D93" s="171"/>
      <c r="E93" s="171"/>
      <c r="F93" s="171"/>
    </row>
    <row r="94" spans="1:6" ht="12.75" customHeight="1" x14ac:dyDescent="0.2">
      <c r="A94" s="82"/>
      <c r="B94" s="82"/>
      <c r="C94" s="171"/>
      <c r="D94" s="171"/>
      <c r="E94" s="171"/>
      <c r="F94" s="171"/>
    </row>
    <row r="95" spans="1:6" ht="12.75" customHeight="1" x14ac:dyDescent="0.2">
      <c r="A95" s="82"/>
      <c r="B95" s="82"/>
      <c r="C95" s="171"/>
      <c r="D95" s="171"/>
      <c r="E95" s="171"/>
      <c r="F95" s="171"/>
    </row>
    <row r="96" spans="1:6" ht="12.75" customHeight="1" x14ac:dyDescent="0.2">
      <c r="A96" s="82"/>
      <c r="B96" s="82"/>
      <c r="C96" s="171"/>
      <c r="D96" s="171"/>
      <c r="E96" s="171"/>
      <c r="F96" s="171"/>
    </row>
    <row r="97" spans="1:6" ht="12.75" customHeight="1" x14ac:dyDescent="0.2">
      <c r="A97" s="82"/>
      <c r="B97" s="82"/>
      <c r="C97" s="171"/>
      <c r="D97" s="171"/>
      <c r="E97" s="171"/>
      <c r="F97" s="171"/>
    </row>
    <row r="98" spans="1:6" ht="12.75" customHeight="1" x14ac:dyDescent="0.2">
      <c r="A98" s="82"/>
      <c r="B98" s="82"/>
      <c r="C98" s="171"/>
      <c r="D98" s="171"/>
      <c r="E98" s="171"/>
      <c r="F98" s="171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1" priority="1" operator="greaterThan">
      <formula>100</formula>
    </cfRule>
  </conditionalFormatting>
  <pageMargins left="1.45" right="0.7" top="0.25" bottom="0.25" header="0" footer="0"/>
  <pageSetup paperSize="9" scale="8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8"/>
  <sheetViews>
    <sheetView view="pageBreakPreview" zoomScale="115" zoomScaleNormal="100" zoomScaleSheetLayoutView="115" workbookViewId="0">
      <pane xSplit="2" ySplit="5" topLeftCell="C42" activePane="bottomRight" state="frozen"/>
      <selection pane="topRight" activeCell="C1" sqref="C1"/>
      <selection pane="bottomLeft" activeCell="A6" sqref="A6"/>
      <selection pane="bottomRight" activeCell="D56" sqref="D56"/>
    </sheetView>
  </sheetViews>
  <sheetFormatPr defaultColWidth="14.28515625" defaultRowHeight="15" customHeight="1" x14ac:dyDescent="0.2"/>
  <cols>
    <col min="1" max="1" width="5" style="106" customWidth="1"/>
    <col min="2" max="2" width="35.42578125" style="106" customWidth="1"/>
    <col min="3" max="3" width="14.85546875" style="106" customWidth="1"/>
    <col min="4" max="4" width="12.42578125" style="106" customWidth="1"/>
    <col min="5" max="5" width="15.85546875" style="106" customWidth="1"/>
    <col min="6" max="6" width="14.140625" style="106" customWidth="1"/>
    <col min="7" max="16384" width="14.28515625" style="106"/>
  </cols>
  <sheetData>
    <row r="1" spans="1:6" ht="12.75" customHeight="1" x14ac:dyDescent="0.2">
      <c r="A1" s="525" t="s">
        <v>1068</v>
      </c>
      <c r="B1" s="443"/>
      <c r="C1" s="443"/>
      <c r="D1" s="443"/>
      <c r="E1" s="443"/>
      <c r="F1" s="443"/>
    </row>
    <row r="2" spans="1:6" ht="12.75" customHeight="1" x14ac:dyDescent="0.2">
      <c r="A2" s="230"/>
      <c r="B2" s="230"/>
      <c r="C2" s="250"/>
      <c r="D2" s="250"/>
      <c r="E2" s="250"/>
      <c r="F2" s="250"/>
    </row>
    <row r="3" spans="1:6" ht="12.75" customHeight="1" x14ac:dyDescent="0.2">
      <c r="A3" s="233"/>
      <c r="B3" s="563" t="s">
        <v>60</v>
      </c>
      <c r="C3" s="443"/>
      <c r="D3" s="443"/>
      <c r="E3" s="186"/>
      <c r="F3" s="252" t="s">
        <v>234</v>
      </c>
    </row>
    <row r="4" spans="1:6" ht="15" customHeight="1" x14ac:dyDescent="0.2">
      <c r="A4" s="465" t="s">
        <v>67</v>
      </c>
      <c r="B4" s="465" t="s">
        <v>1</v>
      </c>
      <c r="C4" s="447" t="s">
        <v>232</v>
      </c>
      <c r="D4" s="449"/>
      <c r="E4" s="447" t="s">
        <v>233</v>
      </c>
      <c r="F4" s="449"/>
    </row>
    <row r="5" spans="1:6" ht="15" customHeight="1" x14ac:dyDescent="0.2">
      <c r="A5" s="446"/>
      <c r="B5" s="446"/>
      <c r="C5" s="119" t="s">
        <v>82</v>
      </c>
      <c r="D5" s="11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5652</v>
      </c>
      <c r="D6" s="120">
        <v>16189.279999999997</v>
      </c>
      <c r="E6" s="120">
        <v>7052</v>
      </c>
      <c r="F6" s="120">
        <v>17354.349999999999</v>
      </c>
    </row>
    <row r="7" spans="1:6" ht="12.75" customHeight="1" x14ac:dyDescent="0.2">
      <c r="A7" s="149">
        <v>2</v>
      </c>
      <c r="B7" s="120" t="s">
        <v>7</v>
      </c>
      <c r="C7" s="120">
        <v>13942</v>
      </c>
      <c r="D7" s="120">
        <v>14342.920000000002</v>
      </c>
      <c r="E7" s="120">
        <v>13846</v>
      </c>
      <c r="F7" s="120">
        <v>12884</v>
      </c>
    </row>
    <row r="8" spans="1:6" ht="12.75" customHeight="1" x14ac:dyDescent="0.2">
      <c r="A8" s="149">
        <v>3</v>
      </c>
      <c r="B8" s="120" t="s">
        <v>8</v>
      </c>
      <c r="C8" s="120">
        <v>703</v>
      </c>
      <c r="D8" s="120">
        <v>2038.29</v>
      </c>
      <c r="E8" s="120">
        <v>565</v>
      </c>
      <c r="F8" s="120">
        <v>1247.8200000000002</v>
      </c>
    </row>
    <row r="9" spans="1:6" ht="12.75" customHeight="1" x14ac:dyDescent="0.2">
      <c r="A9" s="149">
        <v>4</v>
      </c>
      <c r="B9" s="120" t="s">
        <v>9</v>
      </c>
      <c r="C9" s="120">
        <v>4391</v>
      </c>
      <c r="D9" s="120">
        <v>10510.690000000006</v>
      </c>
      <c r="E9" s="120">
        <v>3554</v>
      </c>
      <c r="F9" s="120">
        <v>9134.5499999999956</v>
      </c>
    </row>
    <row r="10" spans="1:6" ht="12.75" customHeight="1" x14ac:dyDescent="0.2">
      <c r="A10" s="149">
        <v>5</v>
      </c>
      <c r="B10" s="120" t="s">
        <v>10</v>
      </c>
      <c r="C10" s="120">
        <v>21564</v>
      </c>
      <c r="D10" s="120">
        <v>29919.569999999985</v>
      </c>
      <c r="E10" s="120">
        <v>32603</v>
      </c>
      <c r="F10" s="120">
        <v>37955.830000000016</v>
      </c>
    </row>
    <row r="11" spans="1:6" ht="12.75" customHeight="1" x14ac:dyDescent="0.2">
      <c r="A11" s="149">
        <v>6</v>
      </c>
      <c r="B11" s="120" t="s">
        <v>11</v>
      </c>
      <c r="C11" s="120">
        <v>4250</v>
      </c>
      <c r="D11" s="120">
        <v>9093.380000000001</v>
      </c>
      <c r="E11" s="120">
        <v>2418</v>
      </c>
      <c r="F11" s="120">
        <v>4400.45</v>
      </c>
    </row>
    <row r="12" spans="1:6" ht="12.75" customHeight="1" x14ac:dyDescent="0.2">
      <c r="A12" s="149">
        <v>7</v>
      </c>
      <c r="B12" s="120" t="s">
        <v>12</v>
      </c>
      <c r="C12" s="120">
        <v>21</v>
      </c>
      <c r="D12" s="120">
        <v>49.019999999999996</v>
      </c>
      <c r="E12" s="120">
        <v>5</v>
      </c>
      <c r="F12" s="120">
        <v>7.8</v>
      </c>
    </row>
    <row r="13" spans="1:6" ht="12.75" customHeight="1" x14ac:dyDescent="0.2">
      <c r="A13" s="149">
        <v>8</v>
      </c>
      <c r="B13" s="120" t="s">
        <v>967</v>
      </c>
      <c r="C13" s="120">
        <v>139</v>
      </c>
      <c r="D13" s="120">
        <v>343.89</v>
      </c>
      <c r="E13" s="120">
        <v>65</v>
      </c>
      <c r="F13" s="120">
        <v>254.12999999999997</v>
      </c>
    </row>
    <row r="14" spans="1:6" ht="12.75" customHeight="1" x14ac:dyDescent="0.2">
      <c r="A14" s="149">
        <v>9</v>
      </c>
      <c r="B14" s="120" t="s">
        <v>13</v>
      </c>
      <c r="C14" s="120">
        <v>3060</v>
      </c>
      <c r="D14" s="120">
        <v>4773.689999999996</v>
      </c>
      <c r="E14" s="120">
        <v>1712</v>
      </c>
      <c r="F14" s="120">
        <v>3580.420000000001</v>
      </c>
    </row>
    <row r="15" spans="1:6" ht="12.75" customHeight="1" x14ac:dyDescent="0.2">
      <c r="A15" s="149">
        <v>10</v>
      </c>
      <c r="B15" s="120" t="s">
        <v>14</v>
      </c>
      <c r="C15" s="120">
        <v>69313</v>
      </c>
      <c r="D15" s="120">
        <v>265599.92999999988</v>
      </c>
      <c r="E15" s="120">
        <v>53834</v>
      </c>
      <c r="F15" s="120">
        <v>222844.46000000005</v>
      </c>
    </row>
    <row r="16" spans="1:6" ht="12.75" customHeight="1" x14ac:dyDescent="0.2">
      <c r="A16" s="149">
        <v>11</v>
      </c>
      <c r="B16" s="120" t="s">
        <v>15</v>
      </c>
      <c r="C16" s="120">
        <v>649</v>
      </c>
      <c r="D16" s="120">
        <v>2002.4200000000005</v>
      </c>
      <c r="E16" s="120">
        <v>265</v>
      </c>
      <c r="F16" s="120">
        <v>730.43999999999983</v>
      </c>
    </row>
    <row r="17" spans="1:6" ht="12.75" customHeight="1" x14ac:dyDescent="0.2">
      <c r="A17" s="149">
        <v>12</v>
      </c>
      <c r="B17" s="120" t="s">
        <v>16</v>
      </c>
      <c r="C17" s="120">
        <v>4891</v>
      </c>
      <c r="D17" s="120">
        <v>8893.0499999999956</v>
      </c>
      <c r="E17" s="120">
        <v>5312</v>
      </c>
      <c r="F17" s="120">
        <v>9262.6900000000041</v>
      </c>
    </row>
    <row r="18" spans="1:6" ht="12.75" customHeight="1" x14ac:dyDescent="0.2">
      <c r="A18" s="141"/>
      <c r="B18" s="127" t="s">
        <v>17</v>
      </c>
      <c r="C18" s="127">
        <f>SUM(C6:C17)</f>
        <v>128575</v>
      </c>
      <c r="D18" s="127">
        <f>SUM(D6:D17)</f>
        <v>363756.12999999989</v>
      </c>
      <c r="E18" s="127">
        <f>SUM(E6:E17)</f>
        <v>121231</v>
      </c>
      <c r="F18" s="127">
        <f>SUM(F6:F17)</f>
        <v>319656.94000000006</v>
      </c>
    </row>
    <row r="19" spans="1:6" ht="12.75" customHeight="1" x14ac:dyDescent="0.2">
      <c r="A19" s="149">
        <v>13</v>
      </c>
      <c r="B19" s="120" t="s">
        <v>18</v>
      </c>
      <c r="C19" s="120">
        <v>52</v>
      </c>
      <c r="D19" s="120">
        <v>214.69000000000003</v>
      </c>
      <c r="E19" s="120">
        <v>53</v>
      </c>
      <c r="F19" s="120">
        <v>466.21</v>
      </c>
    </row>
    <row r="20" spans="1:6" ht="12.75" customHeight="1" x14ac:dyDescent="0.2">
      <c r="A20" s="149">
        <v>14</v>
      </c>
      <c r="B20" s="120" t="s">
        <v>19</v>
      </c>
      <c r="C20" s="120">
        <v>1952</v>
      </c>
      <c r="D20" s="120">
        <v>2235.0199999999995</v>
      </c>
      <c r="E20" s="120">
        <v>907</v>
      </c>
      <c r="F20" s="120">
        <v>984.10999999999979</v>
      </c>
    </row>
    <row r="21" spans="1:6" ht="12.75" customHeight="1" x14ac:dyDescent="0.2">
      <c r="A21" s="149">
        <v>15</v>
      </c>
      <c r="B21" s="120" t="s">
        <v>20</v>
      </c>
      <c r="C21" s="120">
        <v>34</v>
      </c>
      <c r="D21" s="120">
        <v>153.73999999999998</v>
      </c>
      <c r="E21" s="120">
        <v>6</v>
      </c>
      <c r="F21" s="120">
        <v>8.93</v>
      </c>
    </row>
    <row r="22" spans="1:6" ht="12.75" customHeight="1" x14ac:dyDescent="0.2">
      <c r="A22" s="149">
        <v>16</v>
      </c>
      <c r="B22" s="120" t="s">
        <v>21</v>
      </c>
      <c r="C22" s="120">
        <v>0</v>
      </c>
      <c r="D22" s="120">
        <v>0</v>
      </c>
      <c r="E22" s="120">
        <v>0</v>
      </c>
      <c r="F22" s="120">
        <v>0</v>
      </c>
    </row>
    <row r="23" spans="1:6" ht="12.75" customHeight="1" x14ac:dyDescent="0.2">
      <c r="A23" s="149">
        <v>17</v>
      </c>
      <c r="B23" s="120" t="s">
        <v>22</v>
      </c>
      <c r="C23" s="120">
        <v>16</v>
      </c>
      <c r="D23" s="120">
        <v>33.72</v>
      </c>
      <c r="E23" s="120">
        <v>13</v>
      </c>
      <c r="F23" s="120">
        <v>5.4499999999999993</v>
      </c>
    </row>
    <row r="24" spans="1:6" ht="12.7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</row>
    <row r="25" spans="1:6" ht="12.75" customHeight="1" x14ac:dyDescent="0.2">
      <c r="A25" s="149">
        <v>19</v>
      </c>
      <c r="B25" s="120" t="s">
        <v>24</v>
      </c>
      <c r="C25" s="120">
        <v>147</v>
      </c>
      <c r="D25" s="120">
        <v>402.84999999999997</v>
      </c>
      <c r="E25" s="120">
        <v>31</v>
      </c>
      <c r="F25" s="120">
        <v>61.150000000000006</v>
      </c>
    </row>
    <row r="26" spans="1:6" ht="12.75" customHeight="1" x14ac:dyDescent="0.2">
      <c r="A26" s="149">
        <v>20</v>
      </c>
      <c r="B26" s="120" t="s">
        <v>25</v>
      </c>
      <c r="C26" s="120">
        <v>166</v>
      </c>
      <c r="D26" s="120">
        <v>1753.8499999999992</v>
      </c>
      <c r="E26" s="120">
        <v>90</v>
      </c>
      <c r="F26" s="120">
        <v>735.9699999999998</v>
      </c>
    </row>
    <row r="27" spans="1:6" ht="12.75" customHeight="1" x14ac:dyDescent="0.2">
      <c r="A27" s="149">
        <v>21</v>
      </c>
      <c r="B27" s="120" t="s">
        <v>26</v>
      </c>
      <c r="C27" s="120">
        <v>2208</v>
      </c>
      <c r="D27" s="120">
        <v>8903.77</v>
      </c>
      <c r="E27" s="120">
        <v>1348</v>
      </c>
      <c r="F27" s="120">
        <v>3884.6099999999983</v>
      </c>
    </row>
    <row r="28" spans="1:6" ht="12.75" customHeight="1" x14ac:dyDescent="0.2">
      <c r="A28" s="149">
        <v>22</v>
      </c>
      <c r="B28" s="120" t="s">
        <v>27</v>
      </c>
      <c r="C28" s="120">
        <v>358</v>
      </c>
      <c r="D28" s="120">
        <v>1044.42</v>
      </c>
      <c r="E28" s="120">
        <v>385</v>
      </c>
      <c r="F28" s="120">
        <v>817.8000000000003</v>
      </c>
    </row>
    <row r="29" spans="1:6" ht="12.75" customHeight="1" x14ac:dyDescent="0.2">
      <c r="A29" s="149">
        <v>23</v>
      </c>
      <c r="B29" s="120" t="s">
        <v>28</v>
      </c>
      <c r="C29" s="120">
        <v>7969</v>
      </c>
      <c r="D29" s="120">
        <v>5182.45</v>
      </c>
      <c r="E29" s="120">
        <v>6762</v>
      </c>
      <c r="F29" s="120">
        <v>4101.2800000000016</v>
      </c>
    </row>
    <row r="30" spans="1:6" ht="12.75" customHeight="1" x14ac:dyDescent="0.2">
      <c r="A30" s="149">
        <v>24</v>
      </c>
      <c r="B30" s="120" t="s">
        <v>29</v>
      </c>
      <c r="C30" s="120">
        <v>11846</v>
      </c>
      <c r="D30" s="120">
        <v>7274.7000000000007</v>
      </c>
      <c r="E30" s="120">
        <v>6830</v>
      </c>
      <c r="F30" s="120">
        <v>5951.0099999999993</v>
      </c>
    </row>
    <row r="31" spans="1:6" ht="12.75" customHeight="1" x14ac:dyDescent="0.2">
      <c r="A31" s="149">
        <v>25</v>
      </c>
      <c r="B31" s="120" t="s">
        <v>30</v>
      </c>
      <c r="C31" s="120">
        <v>2</v>
      </c>
      <c r="D31" s="120">
        <v>7.55</v>
      </c>
      <c r="E31" s="120">
        <v>0</v>
      </c>
      <c r="F31" s="120">
        <v>0</v>
      </c>
    </row>
    <row r="32" spans="1:6" ht="12.75" customHeight="1" x14ac:dyDescent="0.2">
      <c r="A32" s="149">
        <v>26</v>
      </c>
      <c r="B32" s="120" t="s">
        <v>31</v>
      </c>
      <c r="C32" s="120">
        <v>1</v>
      </c>
      <c r="D32" s="120">
        <v>0.6</v>
      </c>
      <c r="E32" s="120">
        <v>0</v>
      </c>
      <c r="F32" s="120">
        <v>0</v>
      </c>
    </row>
    <row r="33" spans="1:6" ht="12.75" customHeight="1" x14ac:dyDescent="0.2">
      <c r="A33" s="149">
        <v>27</v>
      </c>
      <c r="B33" s="120" t="s">
        <v>32</v>
      </c>
      <c r="C33" s="120">
        <v>4</v>
      </c>
      <c r="D33" s="120">
        <v>72.989999999999995</v>
      </c>
      <c r="E33" s="120">
        <v>0</v>
      </c>
      <c r="F33" s="120">
        <v>0</v>
      </c>
    </row>
    <row r="34" spans="1:6" ht="12.75" customHeight="1" x14ac:dyDescent="0.2">
      <c r="A34" s="149">
        <v>28</v>
      </c>
      <c r="B34" s="120" t="s">
        <v>33</v>
      </c>
      <c r="C34" s="120">
        <v>24407</v>
      </c>
      <c r="D34" s="120">
        <v>22513.160000000003</v>
      </c>
      <c r="E34" s="120">
        <v>18547</v>
      </c>
      <c r="F34" s="120">
        <v>26724.840000000007</v>
      </c>
    </row>
    <row r="35" spans="1:6" ht="12.75" customHeight="1" x14ac:dyDescent="0.2">
      <c r="A35" s="149">
        <v>29</v>
      </c>
      <c r="B35" s="120" t="s">
        <v>34</v>
      </c>
      <c r="C35" s="120">
        <v>0</v>
      </c>
      <c r="D35" s="120">
        <v>0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4258</v>
      </c>
      <c r="D36" s="120">
        <v>2847.3999999999996</v>
      </c>
      <c r="E36" s="120">
        <v>1975</v>
      </c>
      <c r="F36" s="120">
        <v>1433.71</v>
      </c>
    </row>
    <row r="37" spans="1:6" ht="12.75" customHeight="1" x14ac:dyDescent="0.2">
      <c r="A37" s="149">
        <v>31</v>
      </c>
      <c r="B37" s="120" t="s">
        <v>36</v>
      </c>
      <c r="C37" s="120">
        <v>0</v>
      </c>
      <c r="D37" s="120">
        <v>0</v>
      </c>
      <c r="E37" s="120">
        <v>0</v>
      </c>
      <c r="F37" s="120">
        <v>0</v>
      </c>
    </row>
    <row r="38" spans="1:6" ht="12.75" customHeight="1" x14ac:dyDescent="0.2">
      <c r="A38" s="149">
        <v>32</v>
      </c>
      <c r="B38" s="120" t="s">
        <v>38</v>
      </c>
      <c r="C38" s="120">
        <v>4</v>
      </c>
      <c r="D38" s="120">
        <v>7.01</v>
      </c>
      <c r="E38" s="120">
        <v>19</v>
      </c>
      <c r="F38" s="120">
        <v>22.38</v>
      </c>
    </row>
    <row r="39" spans="1:6" ht="12.75" customHeight="1" x14ac:dyDescent="0.2">
      <c r="A39" s="149">
        <v>33</v>
      </c>
      <c r="B39" s="120" t="s">
        <v>39</v>
      </c>
      <c r="C39" s="120">
        <v>3775</v>
      </c>
      <c r="D39" s="120">
        <v>2505.5100000000002</v>
      </c>
      <c r="E39" s="120">
        <v>2776</v>
      </c>
      <c r="F39" s="120">
        <v>2395.6800000000007</v>
      </c>
    </row>
    <row r="40" spans="1:6" ht="12.75" customHeight="1" x14ac:dyDescent="0.2">
      <c r="A40" s="141"/>
      <c r="B40" s="127" t="s">
        <v>103</v>
      </c>
      <c r="C40" s="127">
        <f>SUM(C19:C39)</f>
        <v>57199</v>
      </c>
      <c r="D40" s="127">
        <f>SUM(D19:D39)</f>
        <v>55153.430000000008</v>
      </c>
      <c r="E40" s="127">
        <f>SUM(E19:E39)</f>
        <v>39742</v>
      </c>
      <c r="F40" s="127">
        <f>SUM(F19:F39)</f>
        <v>47593.130000000005</v>
      </c>
    </row>
    <row r="41" spans="1:6" ht="12.75" customHeight="1" x14ac:dyDescent="0.2">
      <c r="A41" s="141"/>
      <c r="B41" s="127" t="s">
        <v>41</v>
      </c>
      <c r="C41" s="127">
        <f>C40+C18</f>
        <v>185774</v>
      </c>
      <c r="D41" s="127">
        <f>D40+D18</f>
        <v>418909.55999999988</v>
      </c>
      <c r="E41" s="127">
        <f>E40+E18</f>
        <v>160973</v>
      </c>
      <c r="F41" s="127">
        <f>F40+F18</f>
        <v>367250.07000000007</v>
      </c>
    </row>
    <row r="42" spans="1:6" ht="12.75" customHeight="1" x14ac:dyDescent="0.2">
      <c r="A42" s="149">
        <v>34</v>
      </c>
      <c r="B42" s="120" t="s">
        <v>43</v>
      </c>
      <c r="C42" s="120">
        <v>44519</v>
      </c>
      <c r="D42" s="120">
        <v>54020.999999999993</v>
      </c>
      <c r="E42" s="120">
        <v>74242</v>
      </c>
      <c r="F42" s="120">
        <v>85247.230000000054</v>
      </c>
    </row>
    <row r="43" spans="1:6" ht="12.75" customHeight="1" x14ac:dyDescent="0.2">
      <c r="A43" s="141"/>
      <c r="B43" s="127" t="s">
        <v>44</v>
      </c>
      <c r="C43" s="127">
        <f>SUM(C42:C42)</f>
        <v>44519</v>
      </c>
      <c r="D43" s="127">
        <f>SUM(D42:D42)</f>
        <v>54020.999999999993</v>
      </c>
      <c r="E43" s="127">
        <f>SUM(E42:E42)</f>
        <v>74242</v>
      </c>
      <c r="F43" s="127">
        <f>SUM(F42:F42)</f>
        <v>85247.230000000054</v>
      </c>
    </row>
    <row r="44" spans="1:6" ht="12.75" customHeight="1" x14ac:dyDescent="0.2">
      <c r="A44" s="149">
        <v>35</v>
      </c>
      <c r="B44" s="120" t="s">
        <v>45</v>
      </c>
      <c r="C44" s="120">
        <v>71788</v>
      </c>
      <c r="D44" s="120">
        <v>14778.750000000002</v>
      </c>
      <c r="E44" s="120">
        <v>175272</v>
      </c>
      <c r="F44" s="120">
        <v>49227.839999999982</v>
      </c>
    </row>
    <row r="45" spans="1:6" ht="12.75" customHeight="1" x14ac:dyDescent="0.2">
      <c r="A45" s="141"/>
      <c r="B45" s="127" t="s">
        <v>46</v>
      </c>
      <c r="C45" s="127">
        <f>C44</f>
        <v>71788</v>
      </c>
      <c r="D45" s="127">
        <f>D44</f>
        <v>14778.750000000002</v>
      </c>
      <c r="E45" s="127">
        <f>E44</f>
        <v>175272</v>
      </c>
      <c r="F45" s="127">
        <f>F44</f>
        <v>49227.839999999982</v>
      </c>
    </row>
    <row r="46" spans="1:6" ht="12.75" customHeight="1" x14ac:dyDescent="0.2">
      <c r="A46" s="149">
        <v>36</v>
      </c>
      <c r="B46" s="120" t="s">
        <v>47</v>
      </c>
      <c r="C46" s="120">
        <v>3320</v>
      </c>
      <c r="D46" s="120">
        <v>9678.5</v>
      </c>
      <c r="E46" s="120">
        <v>4304</v>
      </c>
      <c r="F46" s="120">
        <v>15370.76</v>
      </c>
    </row>
    <row r="47" spans="1:6" ht="12.75" customHeight="1" x14ac:dyDescent="0.2">
      <c r="A47" s="149">
        <v>37</v>
      </c>
      <c r="B47" s="120" t="s">
        <v>48</v>
      </c>
      <c r="C47" s="120">
        <v>3389</v>
      </c>
      <c r="D47" s="120">
        <v>1834.75</v>
      </c>
      <c r="E47" s="120">
        <v>2177</v>
      </c>
      <c r="F47" s="120">
        <v>1138.9300000000003</v>
      </c>
    </row>
    <row r="48" spans="1:6" ht="12.75" customHeight="1" x14ac:dyDescent="0.2">
      <c r="A48" s="149">
        <v>38</v>
      </c>
      <c r="B48" s="120" t="s">
        <v>49</v>
      </c>
      <c r="C48" s="120">
        <v>4841</v>
      </c>
      <c r="D48" s="120">
        <v>2864.1399999999994</v>
      </c>
      <c r="E48" s="120">
        <v>4425</v>
      </c>
      <c r="F48" s="120">
        <v>2458.7300000000005</v>
      </c>
    </row>
    <row r="49" spans="1:6" ht="12.75" customHeight="1" x14ac:dyDescent="0.2">
      <c r="A49" s="149">
        <v>39</v>
      </c>
      <c r="B49" s="120" t="s">
        <v>51</v>
      </c>
      <c r="C49" s="120">
        <v>8163</v>
      </c>
      <c r="D49" s="120">
        <v>5627.59</v>
      </c>
      <c r="E49" s="120">
        <v>10106</v>
      </c>
      <c r="F49" s="120">
        <v>6540.81</v>
      </c>
    </row>
    <row r="50" spans="1:6" ht="12.75" customHeight="1" x14ac:dyDescent="0.2">
      <c r="A50" s="149">
        <v>40</v>
      </c>
      <c r="B50" s="120" t="s">
        <v>1007</v>
      </c>
      <c r="C50" s="120">
        <v>321</v>
      </c>
      <c r="D50" s="120">
        <v>1109.48</v>
      </c>
      <c r="E50" s="120">
        <v>137</v>
      </c>
      <c r="F50" s="120">
        <v>507.86</v>
      </c>
    </row>
    <row r="51" spans="1:6" ht="12.75" customHeight="1" x14ac:dyDescent="0.2">
      <c r="A51" s="149">
        <v>41</v>
      </c>
      <c r="B51" s="120" t="s">
        <v>52</v>
      </c>
      <c r="C51" s="120">
        <v>2304</v>
      </c>
      <c r="D51" s="120">
        <v>1562.7199999999998</v>
      </c>
      <c r="E51" s="120">
        <v>2287</v>
      </c>
      <c r="F51" s="120">
        <v>1491.65</v>
      </c>
    </row>
    <row r="52" spans="1:6" ht="12.75" customHeight="1" x14ac:dyDescent="0.2">
      <c r="A52" s="149">
        <v>42</v>
      </c>
      <c r="B52" s="120" t="s">
        <v>53</v>
      </c>
      <c r="C52" s="120">
        <v>3385</v>
      </c>
      <c r="D52" s="120">
        <v>2975.9299999999994</v>
      </c>
      <c r="E52" s="120">
        <v>2171</v>
      </c>
      <c r="F52" s="120">
        <v>1895.2700000000004</v>
      </c>
    </row>
    <row r="53" spans="1:6" ht="12.75" customHeight="1" x14ac:dyDescent="0.2">
      <c r="A53" s="149">
        <v>43</v>
      </c>
      <c r="B53" s="120" t="s">
        <v>54</v>
      </c>
      <c r="C53" s="120">
        <v>1871</v>
      </c>
      <c r="D53" s="120">
        <v>1128.18</v>
      </c>
      <c r="E53" s="120">
        <v>1266</v>
      </c>
      <c r="F53" s="120">
        <v>745.41000000000008</v>
      </c>
    </row>
    <row r="54" spans="1:6" ht="12.75" customHeight="1" x14ac:dyDescent="0.2">
      <c r="A54" s="141"/>
      <c r="B54" s="127" t="s">
        <v>55</v>
      </c>
      <c r="C54" s="127">
        <f>SUM(C46:C53)</f>
        <v>27594</v>
      </c>
      <c r="D54" s="127">
        <f>SUM(D46:D53)</f>
        <v>26781.29</v>
      </c>
      <c r="E54" s="127">
        <f>SUM(E46:E53)</f>
        <v>26873</v>
      </c>
      <c r="F54" s="127">
        <f>SUM(F46:F53)</f>
        <v>30149.420000000006</v>
      </c>
    </row>
    <row r="55" spans="1:6" ht="12.75" customHeight="1" x14ac:dyDescent="0.2">
      <c r="A55" s="119"/>
      <c r="B55" s="175" t="s">
        <v>5</v>
      </c>
      <c r="C55" s="127">
        <f>C54+C45+C43+C41</f>
        <v>329675</v>
      </c>
      <c r="D55" s="127">
        <f>D54+D45+D43+D41</f>
        <v>514490.59999999986</v>
      </c>
      <c r="E55" s="127">
        <f>E54+E45+E43+E41</f>
        <v>437360</v>
      </c>
      <c r="F55" s="127">
        <f>F54+F45+F43+F41</f>
        <v>531874.56000000006</v>
      </c>
    </row>
    <row r="56" spans="1:6" ht="12.75" customHeight="1" x14ac:dyDescent="0.2">
      <c r="A56" s="193"/>
      <c r="B56" s="193"/>
      <c r="C56" s="186"/>
      <c r="D56" s="187" t="s">
        <v>1033</v>
      </c>
      <c r="E56" s="186"/>
      <c r="F56" s="186"/>
    </row>
    <row r="57" spans="1:6" ht="12.75" customHeight="1" x14ac:dyDescent="0.2">
      <c r="A57" s="193"/>
      <c r="B57" s="193"/>
      <c r="C57" s="167"/>
      <c r="D57" s="167"/>
      <c r="E57" s="167"/>
      <c r="F57" s="167"/>
    </row>
    <row r="58" spans="1:6" ht="12.75" customHeight="1" x14ac:dyDescent="0.2">
      <c r="A58" s="193"/>
      <c r="B58" s="193"/>
      <c r="C58" s="186"/>
      <c r="D58" s="186"/>
      <c r="E58" s="186"/>
      <c r="F58" s="186"/>
    </row>
    <row r="59" spans="1:6" ht="12.75" customHeight="1" x14ac:dyDescent="0.2">
      <c r="A59" s="193"/>
      <c r="B59" s="193"/>
      <c r="C59" s="186"/>
      <c r="D59" s="186"/>
      <c r="E59" s="186"/>
      <c r="F59" s="186"/>
    </row>
    <row r="60" spans="1:6" ht="12.75" customHeight="1" x14ac:dyDescent="0.2">
      <c r="A60" s="193"/>
      <c r="B60" s="193"/>
      <c r="C60" s="186"/>
      <c r="D60" s="186"/>
      <c r="E60" s="186"/>
      <c r="F60" s="186"/>
    </row>
    <row r="61" spans="1:6" ht="12.75" customHeight="1" x14ac:dyDescent="0.2">
      <c r="A61" s="193"/>
      <c r="B61" s="193"/>
      <c r="C61" s="186"/>
      <c r="D61" s="186"/>
      <c r="E61" s="186"/>
      <c r="F61" s="186"/>
    </row>
    <row r="62" spans="1:6" ht="12.75" customHeight="1" x14ac:dyDescent="0.2">
      <c r="A62" s="193"/>
      <c r="B62" s="193"/>
      <c r="C62" s="186"/>
      <c r="D62" s="186"/>
      <c r="E62" s="186"/>
      <c r="F62" s="186"/>
    </row>
    <row r="63" spans="1:6" ht="12.75" customHeight="1" x14ac:dyDescent="0.2">
      <c r="A63" s="193"/>
      <c r="B63" s="193"/>
      <c r="C63" s="186"/>
      <c r="D63" s="186"/>
      <c r="E63" s="186"/>
      <c r="F63" s="186"/>
    </row>
    <row r="64" spans="1:6" ht="12.75" customHeight="1" x14ac:dyDescent="0.2">
      <c r="A64" s="193"/>
      <c r="B64" s="193"/>
      <c r="C64" s="186"/>
      <c r="D64" s="186"/>
      <c r="E64" s="186"/>
      <c r="F64" s="186"/>
    </row>
    <row r="65" spans="1:6" ht="12.75" customHeight="1" x14ac:dyDescent="0.2">
      <c r="A65" s="193"/>
      <c r="B65" s="193"/>
      <c r="C65" s="186"/>
      <c r="D65" s="186"/>
      <c r="E65" s="186"/>
      <c r="F65" s="186"/>
    </row>
    <row r="66" spans="1:6" ht="12.75" customHeight="1" x14ac:dyDescent="0.2">
      <c r="A66" s="193"/>
      <c r="B66" s="193"/>
      <c r="C66" s="186"/>
      <c r="D66" s="186"/>
      <c r="E66" s="186"/>
      <c r="F66" s="186"/>
    </row>
    <row r="67" spans="1:6" ht="12.75" customHeight="1" x14ac:dyDescent="0.2">
      <c r="A67" s="193"/>
      <c r="B67" s="193"/>
      <c r="C67" s="186"/>
      <c r="D67" s="186"/>
      <c r="E67" s="186"/>
      <c r="F67" s="186"/>
    </row>
    <row r="68" spans="1:6" ht="12.75" customHeight="1" x14ac:dyDescent="0.2">
      <c r="A68" s="193"/>
      <c r="B68" s="193"/>
      <c r="C68" s="186"/>
      <c r="D68" s="186"/>
      <c r="E68" s="186"/>
      <c r="F68" s="186"/>
    </row>
    <row r="69" spans="1:6" ht="12.75" customHeight="1" x14ac:dyDescent="0.2">
      <c r="A69" s="193"/>
      <c r="B69" s="193"/>
      <c r="C69" s="186"/>
      <c r="D69" s="186"/>
      <c r="E69" s="186"/>
      <c r="F69" s="186"/>
    </row>
    <row r="70" spans="1:6" ht="12.75" customHeight="1" x14ac:dyDescent="0.2">
      <c r="A70" s="193"/>
      <c r="B70" s="193"/>
      <c r="C70" s="186"/>
      <c r="D70" s="186"/>
      <c r="E70" s="186"/>
      <c r="F70" s="186"/>
    </row>
    <row r="71" spans="1:6" ht="12.75" customHeight="1" x14ac:dyDescent="0.2">
      <c r="A71" s="193"/>
      <c r="B71" s="193"/>
      <c r="C71" s="186"/>
      <c r="D71" s="186"/>
      <c r="E71" s="186"/>
      <c r="F71" s="186"/>
    </row>
    <row r="72" spans="1:6" ht="12.75" customHeight="1" x14ac:dyDescent="0.2">
      <c r="A72" s="193"/>
      <c r="B72" s="193"/>
      <c r="C72" s="186"/>
      <c r="D72" s="186"/>
      <c r="E72" s="186"/>
      <c r="F72" s="186"/>
    </row>
    <row r="73" spans="1:6" ht="12.75" customHeight="1" x14ac:dyDescent="0.2">
      <c r="A73" s="193"/>
      <c r="B73" s="193"/>
      <c r="C73" s="186"/>
      <c r="D73" s="186"/>
      <c r="E73" s="186"/>
      <c r="F73" s="186"/>
    </row>
    <row r="74" spans="1:6" ht="12.75" customHeight="1" x14ac:dyDescent="0.2">
      <c r="A74" s="193"/>
      <c r="B74" s="193"/>
      <c r="C74" s="186"/>
      <c r="D74" s="186"/>
      <c r="E74" s="186"/>
      <c r="F74" s="186"/>
    </row>
    <row r="75" spans="1:6" ht="12.75" customHeight="1" x14ac:dyDescent="0.2">
      <c r="A75" s="193"/>
      <c r="B75" s="193"/>
      <c r="C75" s="186"/>
      <c r="D75" s="186"/>
      <c r="E75" s="186"/>
      <c r="F75" s="186"/>
    </row>
    <row r="76" spans="1:6" ht="12.75" customHeight="1" x14ac:dyDescent="0.2">
      <c r="A76" s="193"/>
      <c r="B76" s="193"/>
      <c r="C76" s="186"/>
      <c r="D76" s="186"/>
      <c r="E76" s="186"/>
      <c r="F76" s="186"/>
    </row>
    <row r="77" spans="1:6" ht="12.75" customHeight="1" x14ac:dyDescent="0.2">
      <c r="A77" s="193"/>
      <c r="B77" s="193"/>
      <c r="C77" s="186"/>
      <c r="D77" s="186"/>
      <c r="E77" s="186"/>
      <c r="F77" s="186"/>
    </row>
    <row r="78" spans="1:6" ht="12.75" customHeight="1" x14ac:dyDescent="0.2">
      <c r="A78" s="193"/>
      <c r="B78" s="193"/>
      <c r="C78" s="186"/>
      <c r="D78" s="186"/>
      <c r="E78" s="186"/>
      <c r="F78" s="186"/>
    </row>
    <row r="79" spans="1:6" ht="12.75" customHeight="1" x14ac:dyDescent="0.2">
      <c r="A79" s="193"/>
      <c r="B79" s="193"/>
      <c r="C79" s="186"/>
      <c r="D79" s="186"/>
      <c r="E79" s="186"/>
      <c r="F79" s="186"/>
    </row>
    <row r="80" spans="1:6" ht="12.75" customHeight="1" x14ac:dyDescent="0.2">
      <c r="A80" s="193"/>
      <c r="B80" s="193"/>
      <c r="C80" s="186"/>
      <c r="D80" s="186"/>
      <c r="E80" s="186"/>
      <c r="F80" s="186"/>
    </row>
    <row r="81" spans="1:6" ht="12.75" customHeight="1" x14ac:dyDescent="0.2">
      <c r="A81" s="193"/>
      <c r="B81" s="193"/>
      <c r="C81" s="186"/>
      <c r="D81" s="186"/>
      <c r="E81" s="186"/>
      <c r="F81" s="186"/>
    </row>
    <row r="82" spans="1:6" ht="12.75" customHeight="1" x14ac:dyDescent="0.2">
      <c r="A82" s="193"/>
      <c r="B82" s="193"/>
      <c r="C82" s="186"/>
      <c r="D82" s="186"/>
      <c r="E82" s="186"/>
      <c r="F82" s="186"/>
    </row>
    <row r="83" spans="1:6" ht="12.75" customHeight="1" x14ac:dyDescent="0.2">
      <c r="A83" s="193"/>
      <c r="B83" s="193"/>
      <c r="C83" s="186"/>
      <c r="D83" s="186"/>
      <c r="E83" s="186"/>
      <c r="F83" s="186"/>
    </row>
    <row r="84" spans="1:6" ht="12.75" customHeight="1" x14ac:dyDescent="0.2">
      <c r="A84" s="193"/>
      <c r="B84" s="193"/>
      <c r="C84" s="186"/>
      <c r="D84" s="186"/>
      <c r="E84" s="186"/>
      <c r="F84" s="186"/>
    </row>
    <row r="85" spans="1:6" ht="12.75" customHeight="1" x14ac:dyDescent="0.2">
      <c r="A85" s="193"/>
      <c r="B85" s="193"/>
      <c r="C85" s="186"/>
      <c r="D85" s="186"/>
      <c r="E85" s="186"/>
      <c r="F85" s="186"/>
    </row>
    <row r="86" spans="1:6" ht="12.75" customHeight="1" x14ac:dyDescent="0.2">
      <c r="A86" s="193"/>
      <c r="B86" s="193"/>
      <c r="C86" s="186"/>
      <c r="D86" s="186"/>
      <c r="E86" s="186"/>
      <c r="F86" s="186"/>
    </row>
    <row r="87" spans="1:6" ht="12.75" customHeight="1" x14ac:dyDescent="0.2">
      <c r="A87" s="193"/>
      <c r="B87" s="193"/>
      <c r="C87" s="186"/>
      <c r="D87" s="186"/>
      <c r="E87" s="186"/>
      <c r="F87" s="186"/>
    </row>
    <row r="88" spans="1:6" ht="12.75" customHeight="1" x14ac:dyDescent="0.2">
      <c r="A88" s="193"/>
      <c r="B88" s="193"/>
      <c r="C88" s="186"/>
      <c r="D88" s="186"/>
      <c r="E88" s="186"/>
      <c r="F88" s="186"/>
    </row>
    <row r="89" spans="1:6" ht="12.75" customHeight="1" x14ac:dyDescent="0.2">
      <c r="A89" s="193"/>
      <c r="B89" s="193"/>
      <c r="C89" s="186"/>
      <c r="D89" s="186"/>
      <c r="E89" s="186"/>
      <c r="F89" s="186"/>
    </row>
    <row r="90" spans="1:6" ht="12.75" customHeight="1" x14ac:dyDescent="0.2">
      <c r="A90" s="193"/>
      <c r="B90" s="193"/>
      <c r="C90" s="186"/>
      <c r="D90" s="186"/>
      <c r="E90" s="186"/>
      <c r="F90" s="186"/>
    </row>
    <row r="91" spans="1:6" ht="12.75" customHeight="1" x14ac:dyDescent="0.2">
      <c r="A91" s="193"/>
      <c r="B91" s="193"/>
      <c r="C91" s="186"/>
      <c r="D91" s="186"/>
      <c r="E91" s="186"/>
      <c r="F91" s="186"/>
    </row>
    <row r="92" spans="1:6" ht="12.75" customHeight="1" x14ac:dyDescent="0.2">
      <c r="A92" s="193"/>
      <c r="B92" s="193"/>
      <c r="C92" s="186"/>
      <c r="D92" s="186"/>
      <c r="E92" s="186"/>
      <c r="F92" s="186"/>
    </row>
    <row r="93" spans="1:6" ht="12.75" customHeight="1" x14ac:dyDescent="0.2">
      <c r="A93" s="193"/>
      <c r="B93" s="193"/>
      <c r="C93" s="186"/>
      <c r="D93" s="186"/>
      <c r="E93" s="186"/>
      <c r="F93" s="186"/>
    </row>
    <row r="94" spans="1:6" ht="12.75" customHeight="1" x14ac:dyDescent="0.2">
      <c r="A94" s="193"/>
      <c r="B94" s="193"/>
      <c r="C94" s="186"/>
      <c r="D94" s="186"/>
      <c r="E94" s="186"/>
      <c r="F94" s="186"/>
    </row>
    <row r="95" spans="1:6" ht="12.75" customHeight="1" x14ac:dyDescent="0.2">
      <c r="A95" s="193"/>
      <c r="B95" s="193"/>
      <c r="C95" s="186"/>
      <c r="D95" s="186"/>
      <c r="E95" s="186"/>
      <c r="F95" s="186"/>
    </row>
    <row r="96" spans="1:6" ht="12.75" customHeight="1" x14ac:dyDescent="0.2">
      <c r="A96" s="193"/>
      <c r="B96" s="193"/>
      <c r="C96" s="186"/>
      <c r="D96" s="186"/>
      <c r="E96" s="186"/>
      <c r="F96" s="186"/>
    </row>
    <row r="97" spans="1:6" ht="12.75" customHeight="1" x14ac:dyDescent="0.2">
      <c r="A97" s="193"/>
      <c r="B97" s="193"/>
      <c r="C97" s="186"/>
      <c r="D97" s="186"/>
      <c r="E97" s="186"/>
      <c r="F97" s="186"/>
    </row>
    <row r="98" spans="1:6" ht="12.75" customHeight="1" x14ac:dyDescent="0.2">
      <c r="A98" s="193"/>
      <c r="B98" s="193"/>
      <c r="C98" s="186"/>
      <c r="D98" s="186"/>
      <c r="E98" s="186"/>
      <c r="F98" s="186"/>
    </row>
  </sheetData>
  <mergeCells count="6">
    <mergeCell ref="A1:F1"/>
    <mergeCell ref="B3:D3"/>
    <mergeCell ref="A4:A5"/>
    <mergeCell ref="B4:B5"/>
    <mergeCell ref="C4:D4"/>
    <mergeCell ref="E4:F4"/>
  </mergeCells>
  <pageMargins left="1.2" right="0.7" top="0.25" bottom="0.25" header="0" footer="0"/>
  <pageSetup paperSize="9" scale="9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98"/>
  <sheetViews>
    <sheetView tabSelected="1" topLeftCell="A46" zoomScaleNormal="100" workbookViewId="0">
      <selection activeCell="F58" sqref="F58"/>
    </sheetView>
  </sheetViews>
  <sheetFormatPr defaultColWidth="14.28515625" defaultRowHeight="15" customHeight="1" x14ac:dyDescent="0.2"/>
  <cols>
    <col min="1" max="1" width="5" style="83" customWidth="1"/>
    <col min="2" max="2" width="28.140625" style="83" customWidth="1"/>
    <col min="3" max="3" width="12.7109375" style="83" customWidth="1"/>
    <col min="4" max="5" width="12.85546875" style="83" customWidth="1"/>
    <col min="6" max="6" width="13.5703125" style="83" customWidth="1"/>
    <col min="7" max="16384" width="14.28515625" style="83"/>
  </cols>
  <sheetData>
    <row r="1" spans="1:6" ht="18.75" customHeight="1" x14ac:dyDescent="0.2">
      <c r="A1" s="525" t="s">
        <v>1069</v>
      </c>
      <c r="B1" s="459"/>
      <c r="C1" s="459"/>
      <c r="D1" s="459"/>
      <c r="E1" s="459"/>
      <c r="F1" s="459"/>
    </row>
    <row r="2" spans="1:6" ht="12.75" customHeight="1" x14ac:dyDescent="0.2">
      <c r="A2" s="230"/>
      <c r="B2" s="230"/>
      <c r="C2" s="230"/>
      <c r="D2" s="230"/>
      <c r="E2" s="230"/>
      <c r="F2" s="230"/>
    </row>
    <row r="3" spans="1:6" ht="12.75" customHeight="1" x14ac:dyDescent="0.2">
      <c r="A3" s="231"/>
      <c r="B3" s="564" t="s">
        <v>60</v>
      </c>
      <c r="C3" s="546"/>
      <c r="D3" s="546"/>
      <c r="E3" s="82"/>
      <c r="F3" s="198" t="s">
        <v>235</v>
      </c>
    </row>
    <row r="4" spans="1:6" ht="54.75" customHeight="1" x14ac:dyDescent="0.2">
      <c r="A4" s="465" t="s">
        <v>67</v>
      </c>
      <c r="B4" s="547" t="s">
        <v>1</v>
      </c>
      <c r="C4" s="547" t="s">
        <v>236</v>
      </c>
      <c r="D4" s="565"/>
      <c r="E4" s="447" t="s">
        <v>1077</v>
      </c>
      <c r="F4" s="457"/>
    </row>
    <row r="5" spans="1:6" ht="12.75" customHeight="1" x14ac:dyDescent="0.2">
      <c r="A5" s="461"/>
      <c r="B5" s="548"/>
      <c r="C5" s="119" t="s">
        <v>82</v>
      </c>
      <c r="D5" s="119" t="s">
        <v>83</v>
      </c>
      <c r="E5" s="119" t="s">
        <v>82</v>
      </c>
      <c r="F5" s="119" t="s">
        <v>83</v>
      </c>
    </row>
    <row r="6" spans="1:6" ht="12.75" customHeight="1" x14ac:dyDescent="0.2">
      <c r="A6" s="149">
        <v>1</v>
      </c>
      <c r="B6" s="120" t="s">
        <v>6</v>
      </c>
      <c r="C6" s="120">
        <v>79707</v>
      </c>
      <c r="D6" s="120">
        <v>273928.24999999994</v>
      </c>
      <c r="E6" s="120">
        <v>26840</v>
      </c>
      <c r="F6" s="120">
        <v>96844.120000000054</v>
      </c>
    </row>
    <row r="7" spans="1:6" ht="12.75" customHeight="1" x14ac:dyDescent="0.2">
      <c r="A7" s="149">
        <v>2</v>
      </c>
      <c r="B7" s="120" t="s">
        <v>7</v>
      </c>
      <c r="C7" s="120">
        <v>211361</v>
      </c>
      <c r="D7" s="120">
        <v>492812.68000000005</v>
      </c>
      <c r="E7" s="120">
        <v>102330</v>
      </c>
      <c r="F7" s="120">
        <v>230651.77999999997</v>
      </c>
    </row>
    <row r="8" spans="1:6" ht="12.75" customHeight="1" x14ac:dyDescent="0.2">
      <c r="A8" s="149">
        <v>3</v>
      </c>
      <c r="B8" s="120" t="s">
        <v>8</v>
      </c>
      <c r="C8" s="120">
        <v>24439</v>
      </c>
      <c r="D8" s="120">
        <v>108886.40999999999</v>
      </c>
      <c r="E8" s="120">
        <v>43369</v>
      </c>
      <c r="F8" s="120">
        <v>45061.52000000004</v>
      </c>
    </row>
    <row r="9" spans="1:6" ht="12.75" customHeight="1" x14ac:dyDescent="0.2">
      <c r="A9" s="149">
        <v>4</v>
      </c>
      <c r="B9" s="120" t="s">
        <v>9</v>
      </c>
      <c r="C9" s="120">
        <v>60787</v>
      </c>
      <c r="D9" s="120">
        <v>232618.25999999998</v>
      </c>
      <c r="E9" s="120">
        <v>32430</v>
      </c>
      <c r="F9" s="120">
        <v>104524.82000000004</v>
      </c>
    </row>
    <row r="10" spans="1:6" ht="12.75" customHeight="1" x14ac:dyDescent="0.2">
      <c r="A10" s="149">
        <v>5</v>
      </c>
      <c r="B10" s="120" t="s">
        <v>10</v>
      </c>
      <c r="C10" s="120">
        <v>112595</v>
      </c>
      <c r="D10" s="120">
        <v>450517.51999999984</v>
      </c>
      <c r="E10" s="120">
        <v>60899</v>
      </c>
      <c r="F10" s="120">
        <v>187282.44</v>
      </c>
    </row>
    <row r="11" spans="1:6" ht="12.75" customHeight="1" x14ac:dyDescent="0.2">
      <c r="A11" s="149">
        <v>6</v>
      </c>
      <c r="B11" s="120" t="s">
        <v>11</v>
      </c>
      <c r="C11" s="120">
        <v>35461</v>
      </c>
      <c r="D11" s="120">
        <v>100085.67999999998</v>
      </c>
      <c r="E11" s="120">
        <v>12272</v>
      </c>
      <c r="F11" s="120">
        <v>34687.529999999992</v>
      </c>
    </row>
    <row r="12" spans="1:6" ht="12.75" customHeight="1" x14ac:dyDescent="0.2">
      <c r="A12" s="149">
        <v>7</v>
      </c>
      <c r="B12" s="120" t="s">
        <v>12</v>
      </c>
      <c r="C12" s="120">
        <v>9539</v>
      </c>
      <c r="D12" s="120">
        <v>39790.429999999978</v>
      </c>
      <c r="E12" s="120">
        <v>1827</v>
      </c>
      <c r="F12" s="120">
        <v>6048.3499999999976</v>
      </c>
    </row>
    <row r="13" spans="1:6" ht="12.75" customHeight="1" x14ac:dyDescent="0.2">
      <c r="A13" s="149">
        <v>8</v>
      </c>
      <c r="B13" s="120" t="s">
        <v>967</v>
      </c>
      <c r="C13" s="120">
        <v>4013</v>
      </c>
      <c r="D13" s="120">
        <v>14363.879999999997</v>
      </c>
      <c r="E13" s="120">
        <v>534</v>
      </c>
      <c r="F13" s="120">
        <v>2734.0099999999993</v>
      </c>
    </row>
    <row r="14" spans="1:6" ht="12.75" customHeight="1" x14ac:dyDescent="0.2">
      <c r="A14" s="149">
        <v>9</v>
      </c>
      <c r="B14" s="120" t="s">
        <v>13</v>
      </c>
      <c r="C14" s="120">
        <v>91796</v>
      </c>
      <c r="D14" s="120">
        <v>398594.19000000006</v>
      </c>
      <c r="E14" s="120">
        <v>22847</v>
      </c>
      <c r="F14" s="120">
        <v>141835.78000000006</v>
      </c>
    </row>
    <row r="15" spans="1:6" ht="12.75" customHeight="1" x14ac:dyDescent="0.2">
      <c r="A15" s="149">
        <v>10</v>
      </c>
      <c r="B15" s="120" t="s">
        <v>14</v>
      </c>
      <c r="C15" s="120">
        <v>437674</v>
      </c>
      <c r="D15" s="120">
        <v>1657510.9100000006</v>
      </c>
      <c r="E15" s="120">
        <v>161301</v>
      </c>
      <c r="F15" s="120">
        <v>646108.21</v>
      </c>
    </row>
    <row r="16" spans="1:6" ht="12.75" customHeight="1" x14ac:dyDescent="0.2">
      <c r="A16" s="149">
        <v>11</v>
      </c>
      <c r="B16" s="120" t="s">
        <v>15</v>
      </c>
      <c r="C16" s="120">
        <v>24445</v>
      </c>
      <c r="D16" s="120">
        <v>106919.94000000002</v>
      </c>
      <c r="E16" s="120">
        <v>5714</v>
      </c>
      <c r="F16" s="120">
        <v>35577.699999999997</v>
      </c>
    </row>
    <row r="17" spans="1:6" ht="12.75" customHeight="1" x14ac:dyDescent="0.2">
      <c r="A17" s="149">
        <v>12</v>
      </c>
      <c r="B17" s="120" t="s">
        <v>16</v>
      </c>
      <c r="C17" s="120">
        <v>78470</v>
      </c>
      <c r="D17" s="120">
        <v>252827.64999999994</v>
      </c>
      <c r="E17" s="120">
        <v>31582</v>
      </c>
      <c r="F17" s="120">
        <v>94744.550000000017</v>
      </c>
    </row>
    <row r="18" spans="1:6" ht="12.75" customHeight="1" x14ac:dyDescent="0.2">
      <c r="A18" s="141"/>
      <c r="B18" s="127" t="s">
        <v>17</v>
      </c>
      <c r="C18" s="127">
        <f>SUM(C6:C17)</f>
        <v>1170287</v>
      </c>
      <c r="D18" s="127">
        <f>SUM(D6:D17)</f>
        <v>4128855.8</v>
      </c>
      <c r="E18" s="127">
        <f>SUM(E6:E17)</f>
        <v>501945</v>
      </c>
      <c r="F18" s="127">
        <f>SUM(F6:F17)</f>
        <v>1626100.81</v>
      </c>
    </row>
    <row r="19" spans="1:6" ht="12.75" customHeight="1" x14ac:dyDescent="0.2">
      <c r="A19" s="149">
        <v>13</v>
      </c>
      <c r="B19" s="120" t="s">
        <v>18</v>
      </c>
      <c r="C19" s="120">
        <v>175412</v>
      </c>
      <c r="D19" s="120">
        <v>198360.01000000004</v>
      </c>
      <c r="E19" s="120">
        <v>58747</v>
      </c>
      <c r="F19" s="120">
        <v>93199.999999999971</v>
      </c>
    </row>
    <row r="20" spans="1:6" ht="12.75" customHeight="1" x14ac:dyDescent="0.2">
      <c r="A20" s="149">
        <v>14</v>
      </c>
      <c r="B20" s="120" t="s">
        <v>19</v>
      </c>
      <c r="C20" s="120">
        <v>334984</v>
      </c>
      <c r="D20" s="120">
        <v>221777.86999999991</v>
      </c>
      <c r="E20" s="120">
        <v>156585</v>
      </c>
      <c r="F20" s="120">
        <v>142176.91</v>
      </c>
    </row>
    <row r="21" spans="1:6" ht="12.75" customHeight="1" x14ac:dyDescent="0.2">
      <c r="A21" s="149">
        <v>15</v>
      </c>
      <c r="B21" s="120" t="s">
        <v>20</v>
      </c>
      <c r="C21" s="120">
        <v>1688</v>
      </c>
      <c r="D21" s="120">
        <v>2729.5099999999998</v>
      </c>
      <c r="E21" s="120">
        <v>464</v>
      </c>
      <c r="F21" s="120">
        <v>2070.2199999999998</v>
      </c>
    </row>
    <row r="22" spans="1:6" ht="12.75" customHeight="1" x14ac:dyDescent="0.2">
      <c r="A22" s="149">
        <v>16</v>
      </c>
      <c r="B22" s="120" t="s">
        <v>21</v>
      </c>
      <c r="C22" s="120">
        <v>111</v>
      </c>
      <c r="D22" s="120">
        <v>695.93999999999994</v>
      </c>
      <c r="E22" s="120">
        <v>106</v>
      </c>
      <c r="F22" s="120">
        <v>442.42</v>
      </c>
    </row>
    <row r="23" spans="1:6" ht="12.75" customHeight="1" x14ac:dyDescent="0.2">
      <c r="A23" s="149">
        <v>17</v>
      </c>
      <c r="B23" s="120" t="s">
        <v>22</v>
      </c>
      <c r="C23" s="120">
        <v>55932</v>
      </c>
      <c r="D23" s="120">
        <v>16931.75</v>
      </c>
      <c r="E23" s="120">
        <v>7393</v>
      </c>
      <c r="F23" s="120">
        <v>8856.5600000000013</v>
      </c>
    </row>
    <row r="24" spans="1:6" ht="12.75" customHeight="1" x14ac:dyDescent="0.2">
      <c r="A24" s="149">
        <v>18</v>
      </c>
      <c r="B24" s="120" t="s">
        <v>23</v>
      </c>
      <c r="C24" s="120">
        <v>123</v>
      </c>
      <c r="D24" s="120">
        <v>531.48</v>
      </c>
      <c r="E24" s="120">
        <v>83</v>
      </c>
      <c r="F24" s="120">
        <v>242.97</v>
      </c>
    </row>
    <row r="25" spans="1:6" ht="12.75" customHeight="1" x14ac:dyDescent="0.2">
      <c r="A25" s="149">
        <v>19</v>
      </c>
      <c r="B25" s="120" t="s">
        <v>24</v>
      </c>
      <c r="C25" s="120">
        <v>3089</v>
      </c>
      <c r="D25" s="120">
        <v>12456.710000000001</v>
      </c>
      <c r="E25" s="120">
        <v>3325</v>
      </c>
      <c r="F25" s="120">
        <v>13542.03</v>
      </c>
    </row>
    <row r="26" spans="1:6" ht="12.75" customHeight="1" x14ac:dyDescent="0.2">
      <c r="A26" s="149">
        <v>20</v>
      </c>
      <c r="B26" s="120" t="s">
        <v>25</v>
      </c>
      <c r="C26" s="120">
        <v>243861</v>
      </c>
      <c r="D26" s="120">
        <v>1127409.3099999996</v>
      </c>
      <c r="E26" s="120">
        <v>69694</v>
      </c>
      <c r="F26" s="120">
        <v>332849.10999999969</v>
      </c>
    </row>
    <row r="27" spans="1:6" ht="12.75" customHeight="1" x14ac:dyDescent="0.2">
      <c r="A27" s="149">
        <v>21</v>
      </c>
      <c r="B27" s="120" t="s">
        <v>26</v>
      </c>
      <c r="C27" s="120">
        <v>130391</v>
      </c>
      <c r="D27" s="120">
        <v>1178284.1799999992</v>
      </c>
      <c r="E27" s="120">
        <v>73245</v>
      </c>
      <c r="F27" s="120">
        <v>397865.95999999985</v>
      </c>
    </row>
    <row r="28" spans="1:6" ht="12.75" customHeight="1" x14ac:dyDescent="0.2">
      <c r="A28" s="149">
        <v>22</v>
      </c>
      <c r="B28" s="120" t="s">
        <v>27</v>
      </c>
      <c r="C28" s="120">
        <v>28112</v>
      </c>
      <c r="D28" s="120">
        <v>73769.519999999975</v>
      </c>
      <c r="E28" s="120">
        <v>8246</v>
      </c>
      <c r="F28" s="120">
        <v>27534.250000000004</v>
      </c>
    </row>
    <row r="29" spans="1:6" ht="12.75" customHeight="1" x14ac:dyDescent="0.2">
      <c r="A29" s="149">
        <v>23</v>
      </c>
      <c r="B29" s="120" t="s">
        <v>28</v>
      </c>
      <c r="C29" s="120">
        <v>187738</v>
      </c>
      <c r="D29" s="120">
        <v>6.6</v>
      </c>
      <c r="E29" s="120">
        <v>87681</v>
      </c>
      <c r="F29" s="120">
        <v>57501.180000000029</v>
      </c>
    </row>
    <row r="30" spans="1:6" ht="12.75" customHeight="1" x14ac:dyDescent="0.2">
      <c r="A30" s="149">
        <v>24</v>
      </c>
      <c r="B30" s="120" t="s">
        <v>29</v>
      </c>
      <c r="C30" s="120">
        <v>14853</v>
      </c>
      <c r="D30" s="120">
        <v>22600.850000000002</v>
      </c>
      <c r="E30" s="120">
        <v>2517</v>
      </c>
      <c r="F30" s="120">
        <v>6807.9700000000012</v>
      </c>
    </row>
    <row r="31" spans="1:6" ht="12.75" customHeight="1" x14ac:dyDescent="0.2">
      <c r="A31" s="149">
        <v>25</v>
      </c>
      <c r="B31" s="120" t="s">
        <v>30</v>
      </c>
      <c r="C31" s="120">
        <v>228</v>
      </c>
      <c r="D31" s="120">
        <v>884.66000000000008</v>
      </c>
      <c r="E31" s="120">
        <v>46</v>
      </c>
      <c r="F31" s="120">
        <v>251.17000000000002</v>
      </c>
    </row>
    <row r="32" spans="1:6" ht="12.75" customHeight="1" x14ac:dyDescent="0.2">
      <c r="A32" s="149">
        <v>26</v>
      </c>
      <c r="B32" s="120" t="s">
        <v>31</v>
      </c>
      <c r="C32" s="120">
        <v>278</v>
      </c>
      <c r="D32" s="120">
        <v>2157.73</v>
      </c>
      <c r="E32" s="120">
        <v>40</v>
      </c>
      <c r="F32" s="120">
        <v>172.2</v>
      </c>
    </row>
    <row r="33" spans="1:6" ht="12.75" customHeight="1" x14ac:dyDescent="0.2">
      <c r="A33" s="149">
        <v>27</v>
      </c>
      <c r="B33" s="120" t="s">
        <v>32</v>
      </c>
      <c r="C33" s="120">
        <v>142</v>
      </c>
      <c r="D33" s="120">
        <v>1795.5</v>
      </c>
      <c r="E33" s="120">
        <v>67</v>
      </c>
      <c r="F33" s="120">
        <v>587.51</v>
      </c>
    </row>
    <row r="34" spans="1:6" ht="12.75" customHeight="1" x14ac:dyDescent="0.2">
      <c r="A34" s="149">
        <v>28</v>
      </c>
      <c r="B34" s="120" t="s">
        <v>33</v>
      </c>
      <c r="C34" s="120">
        <v>140230</v>
      </c>
      <c r="D34" s="120">
        <v>85885.049999999988</v>
      </c>
      <c r="E34" s="120">
        <v>68481</v>
      </c>
      <c r="F34" s="120">
        <v>53131.98</v>
      </c>
    </row>
    <row r="35" spans="1:6" ht="12.75" customHeight="1" x14ac:dyDescent="0.2">
      <c r="A35" s="149">
        <v>29</v>
      </c>
      <c r="B35" s="120" t="s">
        <v>34</v>
      </c>
      <c r="C35" s="120">
        <v>15</v>
      </c>
      <c r="D35" s="120">
        <v>42.62</v>
      </c>
      <c r="E35" s="120">
        <v>0</v>
      </c>
      <c r="F35" s="120">
        <v>0</v>
      </c>
    </row>
    <row r="36" spans="1:6" ht="12.75" customHeight="1" x14ac:dyDescent="0.2">
      <c r="A36" s="149">
        <v>30</v>
      </c>
      <c r="B36" s="120" t="s">
        <v>35</v>
      </c>
      <c r="C36" s="120">
        <v>119696</v>
      </c>
      <c r="D36" s="120">
        <v>40137.329999999994</v>
      </c>
      <c r="E36" s="120">
        <v>48275</v>
      </c>
      <c r="F36" s="120">
        <v>28014.300000000003</v>
      </c>
    </row>
    <row r="37" spans="1:6" ht="12.75" customHeight="1" x14ac:dyDescent="0.2">
      <c r="A37" s="149">
        <v>31</v>
      </c>
      <c r="B37" s="120" t="s">
        <v>36</v>
      </c>
      <c r="C37" s="120">
        <v>641</v>
      </c>
      <c r="D37" s="120">
        <v>2060.5899999999997</v>
      </c>
      <c r="E37" s="120">
        <v>1120</v>
      </c>
      <c r="F37" s="120">
        <v>3140.2700000000004</v>
      </c>
    </row>
    <row r="38" spans="1:6" ht="12.75" customHeight="1" x14ac:dyDescent="0.2">
      <c r="A38" s="149">
        <v>32</v>
      </c>
      <c r="B38" s="120" t="s">
        <v>38</v>
      </c>
      <c r="C38" s="120">
        <v>101</v>
      </c>
      <c r="D38" s="120">
        <v>405.86</v>
      </c>
      <c r="E38" s="120">
        <v>79</v>
      </c>
      <c r="F38" s="120">
        <v>176.61999999999998</v>
      </c>
    </row>
    <row r="39" spans="1:6" ht="12.75" customHeight="1" x14ac:dyDescent="0.2">
      <c r="A39" s="149">
        <v>33</v>
      </c>
      <c r="B39" s="120" t="s">
        <v>39</v>
      </c>
      <c r="C39" s="120">
        <v>72930</v>
      </c>
      <c r="D39" s="120">
        <v>54653.79</v>
      </c>
      <c r="E39" s="120">
        <v>28024</v>
      </c>
      <c r="F39" s="120">
        <v>25163.91</v>
      </c>
    </row>
    <row r="40" spans="1:6" ht="12.75" customHeight="1" x14ac:dyDescent="0.2">
      <c r="A40" s="141"/>
      <c r="B40" s="127" t="s">
        <v>103</v>
      </c>
      <c r="C40" s="127">
        <f>SUM(C19:C39)</f>
        <v>1510555</v>
      </c>
      <c r="D40" s="127">
        <f>SUM(D19:D39)</f>
        <v>3043576.8599999989</v>
      </c>
      <c r="E40" s="127">
        <f>SUM(E19:E39)</f>
        <v>614218</v>
      </c>
      <c r="F40" s="127">
        <f>SUM(F19:F39)</f>
        <v>1193727.5399999996</v>
      </c>
    </row>
    <row r="41" spans="1:6" ht="12.75" customHeight="1" x14ac:dyDescent="0.2">
      <c r="A41" s="141"/>
      <c r="B41" s="127" t="s">
        <v>41</v>
      </c>
      <c r="C41" s="175">
        <f>C40+C18</f>
        <v>2680842</v>
      </c>
      <c r="D41" s="175">
        <f>D40+D18</f>
        <v>7172432.6599999983</v>
      </c>
      <c r="E41" s="175">
        <f>E40+E18</f>
        <v>1116163</v>
      </c>
      <c r="F41" s="175">
        <f>F40+F18</f>
        <v>2819828.3499999996</v>
      </c>
    </row>
    <row r="42" spans="1:6" ht="12.75" customHeight="1" x14ac:dyDescent="0.2">
      <c r="A42" s="149">
        <v>34</v>
      </c>
      <c r="B42" s="120" t="s">
        <v>43</v>
      </c>
      <c r="C42" s="120">
        <v>272186</v>
      </c>
      <c r="D42" s="120">
        <v>471936.84000000032</v>
      </c>
      <c r="E42" s="120">
        <v>149673</v>
      </c>
      <c r="F42" s="120">
        <v>237450.9800000001</v>
      </c>
    </row>
    <row r="43" spans="1:6" ht="12.75" customHeight="1" x14ac:dyDescent="0.2">
      <c r="A43" s="141"/>
      <c r="B43" s="127" t="s">
        <v>44</v>
      </c>
      <c r="C43" s="127">
        <f>C42</f>
        <v>272186</v>
      </c>
      <c r="D43" s="127">
        <f t="shared" ref="D43:F43" si="0">D42</f>
        <v>471936.84000000032</v>
      </c>
      <c r="E43" s="127">
        <f t="shared" si="0"/>
        <v>149673</v>
      </c>
      <c r="F43" s="127">
        <f t="shared" si="0"/>
        <v>237450.9800000001</v>
      </c>
    </row>
    <row r="44" spans="1:6" ht="12.75" customHeight="1" x14ac:dyDescent="0.2">
      <c r="A44" s="149">
        <v>35</v>
      </c>
      <c r="B44" s="120" t="s">
        <v>45</v>
      </c>
      <c r="C44" s="120">
        <v>2668700</v>
      </c>
      <c r="D44" s="120">
        <v>339595.92999999993</v>
      </c>
      <c r="E44" s="120">
        <v>795624</v>
      </c>
      <c r="F44" s="120">
        <v>321398.80000000005</v>
      </c>
    </row>
    <row r="45" spans="1:6" ht="12.75" customHeight="1" x14ac:dyDescent="0.2">
      <c r="A45" s="141"/>
      <c r="B45" s="127" t="s">
        <v>46</v>
      </c>
      <c r="C45" s="127">
        <f>C44</f>
        <v>2668700</v>
      </c>
      <c r="D45" s="127">
        <f>D44</f>
        <v>339595.92999999993</v>
      </c>
      <c r="E45" s="127">
        <f>E44</f>
        <v>795624</v>
      </c>
      <c r="F45" s="127">
        <f>F44</f>
        <v>321398.80000000005</v>
      </c>
    </row>
    <row r="46" spans="1:6" ht="12.75" customHeight="1" x14ac:dyDescent="0.2">
      <c r="A46" s="149">
        <v>36</v>
      </c>
      <c r="B46" s="120" t="s">
        <v>47</v>
      </c>
      <c r="C46" s="120">
        <v>217829</v>
      </c>
      <c r="D46" s="120">
        <v>111112.07999999997</v>
      </c>
      <c r="E46" s="120">
        <v>88633</v>
      </c>
      <c r="F46" s="120">
        <v>63227.460000000006</v>
      </c>
    </row>
    <row r="47" spans="1:6" ht="12.75" customHeight="1" x14ac:dyDescent="0.2">
      <c r="A47" s="149">
        <v>37</v>
      </c>
      <c r="B47" s="120" t="s">
        <v>48</v>
      </c>
      <c r="C47" s="120">
        <v>52125</v>
      </c>
      <c r="D47" s="120">
        <v>23552.799999999996</v>
      </c>
      <c r="E47" s="120">
        <v>22003</v>
      </c>
      <c r="F47" s="120">
        <v>14258.499999999998</v>
      </c>
    </row>
    <row r="48" spans="1:6" ht="12.75" customHeight="1" x14ac:dyDescent="0.2">
      <c r="A48" s="149">
        <v>38</v>
      </c>
      <c r="B48" s="120" t="s">
        <v>49</v>
      </c>
      <c r="C48" s="120">
        <v>182306</v>
      </c>
      <c r="D48" s="120">
        <v>55775.150000000023</v>
      </c>
      <c r="E48" s="120">
        <v>61000</v>
      </c>
      <c r="F48" s="120">
        <v>35714.399999999987</v>
      </c>
    </row>
    <row r="49" spans="1:6" ht="12.75" customHeight="1" x14ac:dyDescent="0.2">
      <c r="A49" s="149">
        <v>39</v>
      </c>
      <c r="B49" s="120" t="s">
        <v>51</v>
      </c>
      <c r="C49" s="120">
        <v>287159</v>
      </c>
      <c r="D49" s="120">
        <v>126993.67</v>
      </c>
      <c r="E49" s="120">
        <v>113462</v>
      </c>
      <c r="F49" s="120">
        <v>78013.359999999986</v>
      </c>
    </row>
    <row r="50" spans="1:6" ht="12.75" customHeight="1" x14ac:dyDescent="0.2">
      <c r="A50" s="149">
        <v>40</v>
      </c>
      <c r="B50" s="120" t="s">
        <v>1007</v>
      </c>
      <c r="C50" s="120">
        <v>51405</v>
      </c>
      <c r="D50" s="120">
        <v>15818.7</v>
      </c>
      <c r="E50" s="120">
        <v>17014</v>
      </c>
      <c r="F50" s="120">
        <v>11803.820000000002</v>
      </c>
    </row>
    <row r="51" spans="1:6" ht="12.75" customHeight="1" x14ac:dyDescent="0.2">
      <c r="A51" s="149">
        <v>41</v>
      </c>
      <c r="B51" s="120" t="s">
        <v>52</v>
      </c>
      <c r="C51" s="120">
        <v>118687</v>
      </c>
      <c r="D51" s="120">
        <v>44538.23000000001</v>
      </c>
      <c r="E51" s="120">
        <v>44602</v>
      </c>
      <c r="F51" s="120">
        <v>31029.760000000002</v>
      </c>
    </row>
    <row r="52" spans="1:6" ht="12.75" customHeight="1" x14ac:dyDescent="0.2">
      <c r="A52" s="149">
        <v>42</v>
      </c>
      <c r="B52" s="120" t="s">
        <v>53</v>
      </c>
      <c r="C52" s="120">
        <v>61839</v>
      </c>
      <c r="D52" s="120">
        <v>32859.82</v>
      </c>
      <c r="E52" s="120">
        <v>26663</v>
      </c>
      <c r="F52" s="120">
        <v>21720.170000000002</v>
      </c>
    </row>
    <row r="53" spans="1:6" ht="12.75" customHeight="1" x14ac:dyDescent="0.2">
      <c r="A53" s="149">
        <v>43</v>
      </c>
      <c r="B53" s="120" t="s">
        <v>54</v>
      </c>
      <c r="C53" s="120">
        <v>94501</v>
      </c>
      <c r="D53" s="120">
        <v>28465.53</v>
      </c>
      <c r="E53" s="120">
        <v>27351</v>
      </c>
      <c r="F53" s="120">
        <v>15628.650000000005</v>
      </c>
    </row>
    <row r="54" spans="1:6" ht="12.75" customHeight="1" x14ac:dyDescent="0.2">
      <c r="A54" s="141"/>
      <c r="B54" s="127" t="s">
        <v>55</v>
      </c>
      <c r="C54" s="127">
        <f>SUM(C46:C53)</f>
        <v>1065851</v>
      </c>
      <c r="D54" s="127">
        <f>SUM(D46:D53)</f>
        <v>439115.98</v>
      </c>
      <c r="E54" s="127">
        <f>SUM(E46:E53)</f>
        <v>400728</v>
      </c>
      <c r="F54" s="127">
        <f>SUM(F46:F53)</f>
        <v>271396.12</v>
      </c>
    </row>
    <row r="55" spans="1:6" ht="12.75" customHeight="1" x14ac:dyDescent="0.2">
      <c r="A55" s="119"/>
      <c r="B55" s="175" t="s">
        <v>5</v>
      </c>
      <c r="C55" s="127">
        <f>C54+C45+C43+C41</f>
        <v>6687579</v>
      </c>
      <c r="D55" s="127">
        <f>D54+D45+D43+D41</f>
        <v>8423081.4099999983</v>
      </c>
      <c r="E55" s="127">
        <f>E54+E45+E43+E41</f>
        <v>2462188</v>
      </c>
      <c r="F55" s="127">
        <f>F54+F45+F43+F41</f>
        <v>3650074.25</v>
      </c>
    </row>
    <row r="56" spans="1:6" ht="12.75" customHeight="1" x14ac:dyDescent="0.2">
      <c r="A56" s="82"/>
      <c r="B56" s="82"/>
      <c r="C56" s="82"/>
      <c r="D56" s="87" t="s">
        <v>1035</v>
      </c>
      <c r="E56" s="82"/>
      <c r="F56" s="82"/>
    </row>
    <row r="57" spans="1:6" ht="12.75" customHeight="1" x14ac:dyDescent="0.2">
      <c r="A57" s="82"/>
      <c r="B57" s="82"/>
      <c r="C57" s="82"/>
      <c r="D57" s="82"/>
      <c r="E57" s="82"/>
      <c r="F57" s="82"/>
    </row>
    <row r="58" spans="1:6" ht="12.75" customHeight="1" x14ac:dyDescent="0.2">
      <c r="A58" s="82"/>
      <c r="B58" s="82"/>
      <c r="C58" s="232"/>
      <c r="D58" s="232"/>
      <c r="E58" s="232"/>
      <c r="F58" s="232"/>
    </row>
    <row r="59" spans="1:6" ht="12.75" customHeight="1" x14ac:dyDescent="0.2">
      <c r="A59" s="82"/>
      <c r="B59" s="82"/>
      <c r="C59" s="82"/>
      <c r="D59" s="82"/>
      <c r="E59" s="82"/>
      <c r="F59" s="82"/>
    </row>
    <row r="60" spans="1:6" ht="12.75" customHeight="1" x14ac:dyDescent="0.2">
      <c r="A60" s="82"/>
      <c r="B60" s="82"/>
      <c r="C60" s="172"/>
      <c r="D60" s="172"/>
      <c r="E60" s="172"/>
      <c r="F60" s="172"/>
    </row>
    <row r="61" spans="1:6" ht="12.75" customHeight="1" x14ac:dyDescent="0.2">
      <c r="A61" s="82"/>
      <c r="B61" s="82"/>
      <c r="C61" s="82"/>
      <c r="D61" s="82"/>
      <c r="E61" s="82"/>
      <c r="F61" s="82"/>
    </row>
    <row r="62" spans="1:6" ht="12.75" customHeight="1" x14ac:dyDescent="0.2">
      <c r="A62" s="82"/>
      <c r="B62" s="82"/>
      <c r="C62" s="82"/>
      <c r="D62" s="82"/>
      <c r="E62" s="82"/>
      <c r="F62" s="82"/>
    </row>
    <row r="63" spans="1:6" ht="12.75" customHeight="1" x14ac:dyDescent="0.2">
      <c r="A63" s="82"/>
      <c r="B63" s="82"/>
      <c r="C63" s="82"/>
      <c r="D63" s="82"/>
      <c r="E63" s="82"/>
      <c r="F63" s="82"/>
    </row>
    <row r="64" spans="1:6" ht="12.75" customHeight="1" x14ac:dyDescent="0.2">
      <c r="A64" s="82"/>
      <c r="B64" s="82"/>
      <c r="C64" s="82"/>
      <c r="D64" s="82"/>
      <c r="E64" s="82"/>
      <c r="F64" s="82"/>
    </row>
    <row r="65" spans="1:6" ht="12.75" customHeight="1" x14ac:dyDescent="0.2">
      <c r="A65" s="82"/>
      <c r="B65" s="82"/>
      <c r="C65" s="82"/>
      <c r="D65" s="82"/>
      <c r="E65" s="82"/>
      <c r="F65" s="82"/>
    </row>
    <row r="66" spans="1:6" ht="12.75" customHeight="1" x14ac:dyDescent="0.2">
      <c r="A66" s="82"/>
      <c r="B66" s="82"/>
      <c r="C66" s="82"/>
      <c r="D66" s="82"/>
      <c r="E66" s="82"/>
      <c r="F66" s="82"/>
    </row>
    <row r="67" spans="1:6" ht="12.75" customHeight="1" x14ac:dyDescent="0.2">
      <c r="A67" s="82"/>
      <c r="B67" s="82"/>
      <c r="C67" s="82"/>
      <c r="D67" s="82"/>
      <c r="E67" s="82"/>
      <c r="F67" s="82"/>
    </row>
    <row r="68" spans="1:6" ht="12.75" customHeight="1" x14ac:dyDescent="0.2">
      <c r="A68" s="82"/>
      <c r="B68" s="82"/>
      <c r="C68" s="82"/>
      <c r="D68" s="82"/>
      <c r="E68" s="82"/>
      <c r="F68" s="82"/>
    </row>
    <row r="69" spans="1:6" ht="12.75" customHeight="1" x14ac:dyDescent="0.2">
      <c r="A69" s="82"/>
      <c r="B69" s="82"/>
      <c r="C69" s="82"/>
      <c r="D69" s="82"/>
      <c r="E69" s="82"/>
      <c r="F69" s="82"/>
    </row>
    <row r="70" spans="1:6" ht="12.75" customHeight="1" x14ac:dyDescent="0.2">
      <c r="A70" s="82"/>
      <c r="B70" s="82"/>
      <c r="C70" s="82"/>
      <c r="D70" s="82"/>
      <c r="E70" s="82"/>
      <c r="F70" s="82"/>
    </row>
    <row r="71" spans="1:6" ht="12.75" customHeight="1" x14ac:dyDescent="0.2">
      <c r="A71" s="82"/>
      <c r="B71" s="82"/>
      <c r="C71" s="82"/>
      <c r="D71" s="82"/>
      <c r="E71" s="82"/>
      <c r="F71" s="82"/>
    </row>
    <row r="72" spans="1:6" ht="12.75" customHeight="1" x14ac:dyDescent="0.2">
      <c r="A72" s="82"/>
      <c r="B72" s="82"/>
      <c r="C72" s="82"/>
      <c r="D72" s="82"/>
      <c r="E72" s="82"/>
      <c r="F72" s="82"/>
    </row>
    <row r="73" spans="1:6" ht="12.75" customHeight="1" x14ac:dyDescent="0.2">
      <c r="A73" s="82"/>
      <c r="B73" s="82"/>
      <c r="C73" s="82"/>
      <c r="D73" s="82"/>
      <c r="E73" s="82"/>
      <c r="F73" s="82"/>
    </row>
    <row r="74" spans="1:6" ht="12.75" customHeight="1" x14ac:dyDescent="0.2">
      <c r="A74" s="82"/>
      <c r="B74" s="82"/>
      <c r="C74" s="82"/>
      <c r="D74" s="82"/>
      <c r="E74" s="82"/>
      <c r="F74" s="82"/>
    </row>
    <row r="75" spans="1:6" ht="12.75" customHeight="1" x14ac:dyDescent="0.2">
      <c r="A75" s="82"/>
      <c r="B75" s="82"/>
      <c r="C75" s="82"/>
      <c r="D75" s="82"/>
      <c r="E75" s="82"/>
      <c r="F75" s="82"/>
    </row>
    <row r="76" spans="1:6" ht="12.75" customHeight="1" x14ac:dyDescent="0.2">
      <c r="A76" s="82"/>
      <c r="B76" s="82"/>
      <c r="C76" s="82"/>
      <c r="D76" s="82"/>
      <c r="E76" s="82"/>
      <c r="F76" s="82"/>
    </row>
    <row r="77" spans="1:6" ht="12.75" customHeight="1" x14ac:dyDescent="0.2">
      <c r="A77" s="82"/>
      <c r="B77" s="82"/>
      <c r="C77" s="82"/>
      <c r="D77" s="82"/>
      <c r="E77" s="82"/>
      <c r="F77" s="82"/>
    </row>
    <row r="78" spans="1:6" ht="12.75" customHeight="1" x14ac:dyDescent="0.2">
      <c r="A78" s="82"/>
      <c r="B78" s="82"/>
      <c r="C78" s="82"/>
      <c r="D78" s="82"/>
      <c r="E78" s="82"/>
      <c r="F78" s="82"/>
    </row>
    <row r="79" spans="1:6" ht="12.75" customHeight="1" x14ac:dyDescent="0.2">
      <c r="A79" s="82"/>
      <c r="B79" s="82"/>
      <c r="C79" s="82"/>
      <c r="D79" s="82"/>
      <c r="E79" s="82"/>
      <c r="F79" s="82"/>
    </row>
    <row r="80" spans="1:6" ht="12.75" customHeight="1" x14ac:dyDescent="0.2">
      <c r="A80" s="82"/>
      <c r="B80" s="82"/>
      <c r="C80" s="82"/>
      <c r="D80" s="82"/>
      <c r="E80" s="82"/>
      <c r="F80" s="82"/>
    </row>
    <row r="81" spans="1:6" ht="12.75" customHeight="1" x14ac:dyDescent="0.2">
      <c r="A81" s="82"/>
      <c r="B81" s="82"/>
      <c r="C81" s="82"/>
      <c r="D81" s="82"/>
      <c r="E81" s="82"/>
      <c r="F81" s="82"/>
    </row>
    <row r="82" spans="1:6" ht="12.75" customHeight="1" x14ac:dyDescent="0.2">
      <c r="A82" s="82"/>
      <c r="B82" s="82"/>
      <c r="C82" s="82"/>
      <c r="D82" s="82"/>
      <c r="E82" s="82"/>
      <c r="F82" s="82"/>
    </row>
    <row r="83" spans="1:6" ht="12.75" customHeight="1" x14ac:dyDescent="0.2">
      <c r="A83" s="82"/>
      <c r="B83" s="82"/>
      <c r="C83" s="82"/>
      <c r="D83" s="82"/>
      <c r="E83" s="82"/>
      <c r="F83" s="82"/>
    </row>
    <row r="84" spans="1:6" ht="12.75" customHeight="1" x14ac:dyDescent="0.2">
      <c r="A84" s="82"/>
      <c r="B84" s="82"/>
      <c r="C84" s="82"/>
      <c r="D84" s="82"/>
      <c r="E84" s="82"/>
      <c r="F84" s="82"/>
    </row>
    <row r="85" spans="1:6" ht="12.75" customHeight="1" x14ac:dyDescent="0.2">
      <c r="A85" s="82"/>
      <c r="B85" s="82"/>
      <c r="C85" s="82"/>
      <c r="D85" s="82"/>
      <c r="E85" s="82"/>
      <c r="F85" s="82"/>
    </row>
    <row r="86" spans="1:6" ht="12.75" customHeight="1" x14ac:dyDescent="0.2">
      <c r="A86" s="82"/>
      <c r="B86" s="82"/>
      <c r="C86" s="82"/>
      <c r="D86" s="82"/>
      <c r="E86" s="82"/>
      <c r="F86" s="82"/>
    </row>
    <row r="87" spans="1:6" ht="12.75" customHeight="1" x14ac:dyDescent="0.2">
      <c r="A87" s="82"/>
      <c r="B87" s="82"/>
      <c r="C87" s="82"/>
      <c r="D87" s="82"/>
      <c r="E87" s="82"/>
      <c r="F87" s="82"/>
    </row>
    <row r="88" spans="1:6" ht="12.75" customHeight="1" x14ac:dyDescent="0.2">
      <c r="A88" s="82"/>
      <c r="B88" s="82"/>
      <c r="C88" s="82"/>
      <c r="D88" s="82"/>
      <c r="E88" s="82"/>
      <c r="F88" s="82"/>
    </row>
    <row r="89" spans="1:6" ht="12.75" customHeight="1" x14ac:dyDescent="0.2">
      <c r="A89" s="82"/>
      <c r="B89" s="82"/>
      <c r="C89" s="82"/>
      <c r="D89" s="82"/>
      <c r="E89" s="82"/>
      <c r="F89" s="82"/>
    </row>
    <row r="90" spans="1:6" ht="12.75" customHeight="1" x14ac:dyDescent="0.2">
      <c r="A90" s="82"/>
      <c r="B90" s="82"/>
      <c r="C90" s="82"/>
      <c r="D90" s="82"/>
      <c r="E90" s="82"/>
      <c r="F90" s="82"/>
    </row>
    <row r="91" spans="1:6" ht="12.75" customHeight="1" x14ac:dyDescent="0.2">
      <c r="A91" s="82"/>
      <c r="B91" s="82"/>
      <c r="C91" s="82"/>
      <c r="D91" s="82"/>
      <c r="E91" s="82"/>
      <c r="F91" s="82"/>
    </row>
    <row r="92" spans="1:6" ht="12.75" customHeight="1" x14ac:dyDescent="0.2">
      <c r="A92" s="82"/>
      <c r="B92" s="82"/>
      <c r="C92" s="82"/>
      <c r="D92" s="82"/>
      <c r="E92" s="82"/>
      <c r="F92" s="82"/>
    </row>
    <row r="93" spans="1:6" ht="12.75" customHeight="1" x14ac:dyDescent="0.2">
      <c r="A93" s="82"/>
      <c r="B93" s="82"/>
      <c r="C93" s="82"/>
      <c r="D93" s="82"/>
      <c r="E93" s="82"/>
      <c r="F93" s="82"/>
    </row>
    <row r="94" spans="1:6" ht="12.75" customHeight="1" x14ac:dyDescent="0.2">
      <c r="A94" s="82"/>
      <c r="B94" s="82"/>
      <c r="C94" s="82"/>
      <c r="D94" s="82"/>
      <c r="E94" s="82"/>
      <c r="F94" s="82"/>
    </row>
    <row r="95" spans="1:6" ht="12.75" customHeight="1" x14ac:dyDescent="0.2">
      <c r="A95" s="82"/>
      <c r="B95" s="82"/>
      <c r="C95" s="82"/>
      <c r="D95" s="82"/>
      <c r="E95" s="82"/>
      <c r="F95" s="82"/>
    </row>
    <row r="96" spans="1:6" ht="12.75" customHeight="1" x14ac:dyDescent="0.2">
      <c r="A96" s="82"/>
      <c r="B96" s="82"/>
      <c r="C96" s="82"/>
      <c r="D96" s="82"/>
      <c r="E96" s="82"/>
      <c r="F96" s="82"/>
    </row>
    <row r="97" spans="1:6" ht="12.75" customHeight="1" x14ac:dyDescent="0.2">
      <c r="A97" s="82"/>
      <c r="B97" s="82"/>
      <c r="C97" s="82"/>
      <c r="D97" s="82"/>
      <c r="E97" s="82"/>
      <c r="F97" s="82"/>
    </row>
    <row r="98" spans="1:6" ht="12.75" customHeight="1" x14ac:dyDescent="0.2">
      <c r="A98" s="82"/>
      <c r="B98" s="82"/>
      <c r="C98" s="82"/>
      <c r="D98" s="82"/>
      <c r="E98" s="82"/>
      <c r="F98" s="82"/>
    </row>
  </sheetData>
  <mergeCells count="6">
    <mergeCell ref="A1:F1"/>
    <mergeCell ref="B3:D3"/>
    <mergeCell ref="A4:A5"/>
    <mergeCell ref="B4:B5"/>
    <mergeCell ref="C4:D4"/>
    <mergeCell ref="E4:F4"/>
  </mergeCells>
  <conditionalFormatting sqref="G1:G1048576">
    <cfRule type="cellIs" dxfId="0" priority="1" operator="greaterThan">
      <formula>100</formula>
    </cfRule>
  </conditionalFormatting>
  <pageMargins left="1.1811023622047245" right="0.43307086614173229" top="0.74803149606299213" bottom="0.51181102362204722" header="0" footer="0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28515625" defaultRowHeight="15" customHeight="1" x14ac:dyDescent="0.2"/>
  <cols>
    <col min="1" max="1" width="4.140625" customWidth="1"/>
    <col min="2" max="2" width="26" customWidth="1"/>
    <col min="3" max="6" width="10.140625" customWidth="1"/>
    <col min="7" max="7" width="9" customWidth="1"/>
    <col min="8" max="8" width="12" customWidth="1"/>
    <col min="9" max="11" width="9" customWidth="1"/>
  </cols>
  <sheetData>
    <row r="1" spans="1:11" ht="34.5" customHeight="1" x14ac:dyDescent="0.2">
      <c r="A1" s="436" t="s">
        <v>237</v>
      </c>
      <c r="B1" s="432"/>
      <c r="C1" s="432"/>
      <c r="D1" s="432"/>
      <c r="E1" s="432"/>
      <c r="F1" s="432"/>
      <c r="G1" s="432"/>
      <c r="H1" s="432"/>
      <c r="I1" s="39"/>
      <c r="J1" s="39"/>
      <c r="K1" s="39"/>
    </row>
    <row r="2" spans="1:11" ht="13.5" customHeight="1" x14ac:dyDescent="0.2">
      <c r="A2" s="6"/>
      <c r="B2" s="6"/>
      <c r="C2" s="6"/>
      <c r="D2" s="6"/>
      <c r="E2" s="6"/>
      <c r="F2" s="6"/>
      <c r="G2" s="6"/>
      <c r="H2" s="6"/>
      <c r="I2" s="39"/>
      <c r="J2" s="39"/>
      <c r="K2" s="39"/>
    </row>
    <row r="3" spans="1:11" ht="13.5" customHeight="1" x14ac:dyDescent="0.2">
      <c r="A3" s="18"/>
      <c r="B3" s="13"/>
      <c r="C3" s="13"/>
      <c r="D3" s="13"/>
      <c r="E3" s="13"/>
      <c r="F3" s="13" t="s">
        <v>238</v>
      </c>
      <c r="G3" s="13"/>
      <c r="H3" s="40"/>
      <c r="I3" s="13"/>
      <c r="J3" s="13"/>
      <c r="K3" s="13"/>
    </row>
    <row r="4" spans="1:11" ht="13.5" customHeight="1" x14ac:dyDescent="0.2">
      <c r="A4" s="41" t="s">
        <v>0</v>
      </c>
      <c r="B4" s="41" t="s">
        <v>239</v>
      </c>
      <c r="C4" s="41" t="s">
        <v>240</v>
      </c>
      <c r="D4" s="41" t="s">
        <v>241</v>
      </c>
      <c r="E4" s="41" t="s">
        <v>242</v>
      </c>
      <c r="F4" s="41" t="s">
        <v>243</v>
      </c>
      <c r="G4" s="41" t="s">
        <v>244</v>
      </c>
      <c r="H4" s="27" t="s">
        <v>245</v>
      </c>
      <c r="I4" s="42"/>
      <c r="J4" s="42"/>
      <c r="K4" s="42"/>
    </row>
    <row r="5" spans="1:11" ht="13.5" customHeight="1" x14ac:dyDescent="0.2">
      <c r="A5" s="9">
        <v>1</v>
      </c>
      <c r="B5" s="3" t="s">
        <v>6</v>
      </c>
      <c r="C5" s="3">
        <v>3143526</v>
      </c>
      <c r="D5" s="3">
        <v>1660004</v>
      </c>
      <c r="E5" s="3">
        <v>2911946</v>
      </c>
      <c r="F5" s="3">
        <v>2998891</v>
      </c>
      <c r="G5" s="3">
        <v>217916</v>
      </c>
      <c r="H5" s="25">
        <v>755.12851192299979</v>
      </c>
      <c r="I5" s="13"/>
      <c r="J5" s="13"/>
      <c r="K5" s="13"/>
    </row>
    <row r="6" spans="1:11" ht="13.5" customHeight="1" x14ac:dyDescent="0.2">
      <c r="A6" s="9">
        <v>2</v>
      </c>
      <c r="B6" s="3" t="s">
        <v>7</v>
      </c>
      <c r="C6" s="3">
        <v>4203843</v>
      </c>
      <c r="D6" s="3">
        <v>2308317</v>
      </c>
      <c r="E6" s="3">
        <v>3739084</v>
      </c>
      <c r="F6" s="3">
        <v>3654063</v>
      </c>
      <c r="G6" s="3">
        <v>350836</v>
      </c>
      <c r="H6" s="25">
        <v>1036.034843138</v>
      </c>
      <c r="I6" s="13"/>
      <c r="J6" s="13"/>
      <c r="K6" s="13"/>
    </row>
    <row r="7" spans="1:11" ht="13.5" customHeight="1" x14ac:dyDescent="0.2">
      <c r="A7" s="9">
        <v>3</v>
      </c>
      <c r="B7" s="3" t="s">
        <v>8</v>
      </c>
      <c r="C7" s="3">
        <v>633301</v>
      </c>
      <c r="D7" s="3">
        <v>334447</v>
      </c>
      <c r="E7" s="3">
        <v>245993</v>
      </c>
      <c r="F7" s="3">
        <v>579744</v>
      </c>
      <c r="G7" s="3">
        <v>93441</v>
      </c>
      <c r="H7" s="25">
        <v>232.9194305</v>
      </c>
      <c r="I7" s="13"/>
      <c r="J7" s="13"/>
      <c r="K7" s="13"/>
    </row>
    <row r="8" spans="1:11" ht="13.5" customHeight="1" x14ac:dyDescent="0.2">
      <c r="A8" s="9">
        <v>4</v>
      </c>
      <c r="B8" s="3" t="s">
        <v>9</v>
      </c>
      <c r="C8" s="3">
        <v>435224</v>
      </c>
      <c r="D8" s="3">
        <v>211148</v>
      </c>
      <c r="E8" s="3">
        <v>260514</v>
      </c>
      <c r="F8" s="3">
        <v>388403</v>
      </c>
      <c r="G8" s="3">
        <v>60511</v>
      </c>
      <c r="H8" s="25">
        <v>195.99498820599999</v>
      </c>
      <c r="I8" s="13"/>
      <c r="J8" s="13"/>
      <c r="K8" s="13"/>
    </row>
    <row r="9" spans="1:11" ht="13.5" customHeight="1" x14ac:dyDescent="0.2">
      <c r="A9" s="9">
        <v>5</v>
      </c>
      <c r="B9" s="3" t="s">
        <v>10</v>
      </c>
      <c r="C9" s="3">
        <v>2337134</v>
      </c>
      <c r="D9" s="3">
        <v>1225784</v>
      </c>
      <c r="E9" s="3">
        <v>1282239</v>
      </c>
      <c r="F9" s="3">
        <v>2030481</v>
      </c>
      <c r="G9" s="3">
        <v>291247</v>
      </c>
      <c r="H9" s="25">
        <v>595.18224493399998</v>
      </c>
      <c r="I9" s="13"/>
      <c r="J9" s="13"/>
      <c r="K9" s="13"/>
    </row>
    <row r="10" spans="1:11" ht="13.5" customHeight="1" x14ac:dyDescent="0.2">
      <c r="A10" s="9">
        <v>6</v>
      </c>
      <c r="B10" s="3" t="s">
        <v>11</v>
      </c>
      <c r="C10" s="3">
        <v>1059986</v>
      </c>
      <c r="D10" s="3">
        <v>589555</v>
      </c>
      <c r="E10" s="3">
        <v>552260</v>
      </c>
      <c r="F10" s="3">
        <v>923879</v>
      </c>
      <c r="G10" s="3">
        <v>14202</v>
      </c>
      <c r="H10" s="25">
        <v>376.52000569199998</v>
      </c>
      <c r="I10" s="13"/>
      <c r="J10" s="13"/>
      <c r="K10" s="13"/>
    </row>
    <row r="11" spans="1:11" ht="13.5" customHeight="1" x14ac:dyDescent="0.2">
      <c r="A11" s="9">
        <v>7</v>
      </c>
      <c r="B11" s="3" t="s">
        <v>12</v>
      </c>
      <c r="C11" s="3">
        <v>76930</v>
      </c>
      <c r="D11" s="3">
        <v>37954</v>
      </c>
      <c r="E11" s="3">
        <v>72500</v>
      </c>
      <c r="F11" s="3">
        <v>62798</v>
      </c>
      <c r="G11" s="3">
        <v>10837</v>
      </c>
      <c r="H11" s="25">
        <v>24.652056096999996</v>
      </c>
      <c r="I11" s="13"/>
      <c r="J11" s="13"/>
      <c r="K11" s="13"/>
    </row>
    <row r="12" spans="1:11" ht="13.5" customHeight="1" x14ac:dyDescent="0.2">
      <c r="A12" s="9">
        <v>8</v>
      </c>
      <c r="B12" s="3" t="s">
        <v>196</v>
      </c>
      <c r="C12" s="3">
        <v>48381</v>
      </c>
      <c r="D12" s="3">
        <v>22947</v>
      </c>
      <c r="E12" s="3">
        <v>33398</v>
      </c>
      <c r="F12" s="3">
        <v>33464</v>
      </c>
      <c r="G12" s="3">
        <v>474</v>
      </c>
      <c r="H12" s="25">
        <v>10.0713945</v>
      </c>
      <c r="I12" s="13"/>
      <c r="J12" s="13"/>
      <c r="K12" s="13"/>
    </row>
    <row r="13" spans="1:11" ht="13.5" customHeight="1" x14ac:dyDescent="0.2">
      <c r="A13" s="9">
        <v>9</v>
      </c>
      <c r="B13" s="3" t="s">
        <v>13</v>
      </c>
      <c r="C13" s="3">
        <v>1780845</v>
      </c>
      <c r="D13" s="3">
        <v>915401</v>
      </c>
      <c r="E13" s="3">
        <v>1641407</v>
      </c>
      <c r="F13" s="3">
        <v>1561278</v>
      </c>
      <c r="G13" s="3">
        <v>139297</v>
      </c>
      <c r="H13" s="25">
        <v>530.36227009400011</v>
      </c>
      <c r="I13" s="13"/>
      <c r="J13" s="13"/>
      <c r="K13" s="13"/>
    </row>
    <row r="14" spans="1:11" ht="13.5" customHeight="1" x14ac:dyDescent="0.2">
      <c r="A14" s="9">
        <v>10</v>
      </c>
      <c r="B14" s="3" t="s">
        <v>14</v>
      </c>
      <c r="C14" s="3">
        <v>13600781</v>
      </c>
      <c r="D14" s="3">
        <v>7157604</v>
      </c>
      <c r="E14" s="3">
        <v>12799846</v>
      </c>
      <c r="F14" s="3">
        <v>10372609</v>
      </c>
      <c r="G14" s="3">
        <v>307933</v>
      </c>
      <c r="H14" s="25">
        <v>2582.5796721569995</v>
      </c>
      <c r="I14" s="13"/>
      <c r="J14" s="13"/>
      <c r="K14" s="13"/>
    </row>
    <row r="15" spans="1:11" ht="13.5" customHeight="1" x14ac:dyDescent="0.2">
      <c r="A15" s="9">
        <v>11</v>
      </c>
      <c r="B15" s="3" t="s">
        <v>15</v>
      </c>
      <c r="C15" s="3">
        <v>666403</v>
      </c>
      <c r="D15" s="3">
        <v>322863</v>
      </c>
      <c r="E15" s="3">
        <v>333246</v>
      </c>
      <c r="F15" s="3">
        <v>554705</v>
      </c>
      <c r="G15" s="3">
        <v>67817</v>
      </c>
      <c r="H15" s="25">
        <v>206.57589948399996</v>
      </c>
      <c r="I15" s="13"/>
      <c r="J15" s="13"/>
      <c r="K15" s="13"/>
    </row>
    <row r="16" spans="1:11" ht="13.5" customHeight="1" x14ac:dyDescent="0.2">
      <c r="A16" s="9">
        <v>12</v>
      </c>
      <c r="B16" s="3" t="s">
        <v>16</v>
      </c>
      <c r="C16" s="3">
        <v>1544420</v>
      </c>
      <c r="D16" s="3">
        <v>792904</v>
      </c>
      <c r="E16" s="3">
        <v>783137</v>
      </c>
      <c r="F16" s="3">
        <v>1352473</v>
      </c>
      <c r="G16" s="3">
        <v>225854</v>
      </c>
      <c r="H16" s="25">
        <v>469.48417396200017</v>
      </c>
      <c r="I16" s="13"/>
      <c r="J16" s="13"/>
      <c r="K16" s="13"/>
    </row>
    <row r="17" spans="1:11" ht="13.5" customHeight="1" x14ac:dyDescent="0.2">
      <c r="A17" s="11"/>
      <c r="B17" s="4" t="s">
        <v>246</v>
      </c>
      <c r="C17" s="4">
        <f t="shared" ref="C17:H17" si="0">SUM(C5:C16)</f>
        <v>29530774</v>
      </c>
      <c r="D17" s="4">
        <f t="shared" si="0"/>
        <v>15578928</v>
      </c>
      <c r="E17" s="4">
        <f t="shared" si="0"/>
        <v>24655570</v>
      </c>
      <c r="F17" s="4">
        <f t="shared" si="0"/>
        <v>24512788</v>
      </c>
      <c r="G17" s="4">
        <f t="shared" si="0"/>
        <v>1780365</v>
      </c>
      <c r="H17" s="26">
        <f t="shared" si="0"/>
        <v>7015.505490687</v>
      </c>
      <c r="I17" s="13"/>
      <c r="J17" s="15"/>
      <c r="K17" s="15"/>
    </row>
    <row r="18" spans="1:11" ht="13.5" customHeight="1" x14ac:dyDescent="0.2">
      <c r="A18" s="9">
        <v>13</v>
      </c>
      <c r="B18" s="3" t="s">
        <v>247</v>
      </c>
      <c r="C18" s="3">
        <v>44823</v>
      </c>
      <c r="D18" s="3">
        <v>16449</v>
      </c>
      <c r="E18" s="3">
        <v>34857</v>
      </c>
      <c r="F18" s="3">
        <v>35019</v>
      </c>
      <c r="G18" s="3">
        <v>10724</v>
      </c>
      <c r="H18" s="25">
        <v>19.775404298000005</v>
      </c>
      <c r="I18" s="13"/>
      <c r="J18" s="13"/>
      <c r="K18" s="13"/>
    </row>
    <row r="19" spans="1:11" ht="13.5" customHeight="1" x14ac:dyDescent="0.2">
      <c r="A19" s="9">
        <v>14</v>
      </c>
      <c r="B19" s="3" t="s">
        <v>248</v>
      </c>
      <c r="C19" s="3">
        <v>344</v>
      </c>
      <c r="D19" s="3">
        <v>163</v>
      </c>
      <c r="E19" s="3">
        <v>235</v>
      </c>
      <c r="F19" s="3">
        <v>273</v>
      </c>
      <c r="G19" s="3">
        <v>52</v>
      </c>
      <c r="H19" s="25">
        <v>6.4718795999999995E-2</v>
      </c>
      <c r="I19" s="13"/>
      <c r="J19" s="13"/>
      <c r="K19" s="13"/>
    </row>
    <row r="20" spans="1:11" ht="13.5" customHeight="1" x14ac:dyDescent="0.2">
      <c r="A20" s="9">
        <v>15</v>
      </c>
      <c r="B20" s="3" t="s">
        <v>249</v>
      </c>
      <c r="C20" s="3">
        <v>1354</v>
      </c>
      <c r="D20" s="3">
        <v>597</v>
      </c>
      <c r="E20" s="3">
        <v>631</v>
      </c>
      <c r="F20" s="3">
        <v>1053</v>
      </c>
      <c r="G20" s="3">
        <v>224</v>
      </c>
      <c r="H20" s="25">
        <v>0.88389345899999994</v>
      </c>
      <c r="I20" s="13"/>
      <c r="J20" s="13"/>
      <c r="K20" s="13"/>
    </row>
    <row r="21" spans="1:11" ht="13.5" customHeight="1" x14ac:dyDescent="0.2">
      <c r="A21" s="9">
        <v>16</v>
      </c>
      <c r="B21" s="3" t="s">
        <v>250</v>
      </c>
      <c r="C21" s="3">
        <v>111399</v>
      </c>
      <c r="D21" s="3">
        <v>71533</v>
      </c>
      <c r="E21" s="3">
        <v>111385</v>
      </c>
      <c r="F21" s="3">
        <v>61614</v>
      </c>
      <c r="G21" s="3">
        <v>24000</v>
      </c>
      <c r="H21" s="25">
        <v>29.016565468000007</v>
      </c>
      <c r="I21" s="13"/>
      <c r="J21" s="13"/>
      <c r="K21" s="13"/>
    </row>
    <row r="22" spans="1:11" ht="13.5" customHeight="1" x14ac:dyDescent="0.2">
      <c r="A22" s="9">
        <v>17</v>
      </c>
      <c r="B22" s="3" t="s">
        <v>251</v>
      </c>
      <c r="C22" s="3">
        <v>329337</v>
      </c>
      <c r="D22" s="3">
        <v>150074</v>
      </c>
      <c r="E22" s="3">
        <v>329337</v>
      </c>
      <c r="F22" s="3">
        <v>244511</v>
      </c>
      <c r="G22" s="3">
        <v>136239</v>
      </c>
      <c r="H22" s="25">
        <v>25.148095504</v>
      </c>
      <c r="I22" s="13"/>
      <c r="J22" s="13"/>
      <c r="K22" s="13"/>
    </row>
    <row r="23" spans="1:11" ht="13.5" customHeight="1" x14ac:dyDescent="0.2">
      <c r="A23" s="9">
        <v>18</v>
      </c>
      <c r="B23" s="3" t="s">
        <v>252</v>
      </c>
      <c r="C23" s="3">
        <v>44602</v>
      </c>
      <c r="D23" s="3">
        <v>20217</v>
      </c>
      <c r="E23" s="3">
        <v>36178</v>
      </c>
      <c r="F23" s="3">
        <v>36076</v>
      </c>
      <c r="G23" s="3">
        <v>5132</v>
      </c>
      <c r="H23" s="25">
        <v>17.450387033000002</v>
      </c>
      <c r="I23" s="13"/>
      <c r="J23" s="13"/>
      <c r="K23" s="13"/>
    </row>
    <row r="24" spans="1:11" ht="13.5" customHeight="1" x14ac:dyDescent="0.2">
      <c r="A24" s="9">
        <v>19</v>
      </c>
      <c r="B24" s="3" t="s">
        <v>253</v>
      </c>
      <c r="C24" s="3">
        <v>23197</v>
      </c>
      <c r="D24" s="3">
        <v>5974</v>
      </c>
      <c r="E24" s="3">
        <v>20023</v>
      </c>
      <c r="F24" s="3">
        <v>20103</v>
      </c>
      <c r="G24" s="3">
        <v>2879</v>
      </c>
      <c r="H24" s="25">
        <v>3.5048478109999999</v>
      </c>
      <c r="I24" s="13"/>
      <c r="J24" s="13"/>
      <c r="K24" s="13"/>
    </row>
    <row r="25" spans="1:11" ht="13.5" customHeight="1" x14ac:dyDescent="0.2">
      <c r="A25" s="9">
        <v>20</v>
      </c>
      <c r="B25" s="3" t="s">
        <v>254</v>
      </c>
      <c r="C25" s="3">
        <v>138</v>
      </c>
      <c r="D25" s="3">
        <v>60</v>
      </c>
      <c r="E25" s="3">
        <v>118</v>
      </c>
      <c r="F25" s="3">
        <v>89</v>
      </c>
      <c r="G25" s="3">
        <v>14</v>
      </c>
      <c r="H25" s="25">
        <v>2.4704E-2</v>
      </c>
      <c r="I25" s="13"/>
      <c r="J25" s="13"/>
      <c r="K25" s="13"/>
    </row>
    <row r="26" spans="1:11" ht="13.5" customHeight="1" x14ac:dyDescent="0.2">
      <c r="A26" s="9">
        <v>21</v>
      </c>
      <c r="B26" s="3" t="s">
        <v>214</v>
      </c>
      <c r="C26" s="3">
        <v>164</v>
      </c>
      <c r="D26" s="3">
        <v>73</v>
      </c>
      <c r="E26" s="3">
        <v>158</v>
      </c>
      <c r="F26" s="3">
        <v>135</v>
      </c>
      <c r="G26" s="3">
        <v>22</v>
      </c>
      <c r="H26" s="25">
        <v>2.2283476999999999E-2</v>
      </c>
      <c r="I26" s="13"/>
      <c r="J26" s="13"/>
      <c r="K26" s="13"/>
    </row>
    <row r="27" spans="1:11" ht="13.5" customHeight="1" x14ac:dyDescent="0.2">
      <c r="A27" s="9">
        <v>22</v>
      </c>
      <c r="B27" s="3" t="s">
        <v>255</v>
      </c>
      <c r="C27" s="3">
        <v>6945</v>
      </c>
      <c r="D27" s="3">
        <v>2565</v>
      </c>
      <c r="E27" s="3">
        <v>438</v>
      </c>
      <c r="F27" s="3">
        <v>4564</v>
      </c>
      <c r="G27" s="3">
        <v>2610</v>
      </c>
      <c r="H27" s="25">
        <v>0.83683861700000006</v>
      </c>
      <c r="I27" s="13"/>
      <c r="J27" s="13"/>
      <c r="K27" s="13"/>
    </row>
    <row r="28" spans="1:11" ht="13.5" customHeight="1" x14ac:dyDescent="0.2">
      <c r="A28" s="9">
        <v>23</v>
      </c>
      <c r="B28" s="3" t="s">
        <v>256</v>
      </c>
      <c r="C28" s="3">
        <v>515</v>
      </c>
      <c r="D28" s="3">
        <v>200</v>
      </c>
      <c r="E28" s="3">
        <v>391</v>
      </c>
      <c r="F28" s="3">
        <v>274</v>
      </c>
      <c r="G28" s="3">
        <v>51</v>
      </c>
      <c r="H28" s="25">
        <v>8.1170551000000007E-2</v>
      </c>
      <c r="I28" s="13"/>
      <c r="J28" s="13"/>
      <c r="K28" s="13"/>
    </row>
    <row r="29" spans="1:11" ht="13.5" customHeight="1" x14ac:dyDescent="0.2">
      <c r="A29" s="9">
        <v>24</v>
      </c>
      <c r="B29" s="3" t="s">
        <v>257</v>
      </c>
      <c r="C29" s="3">
        <v>17524</v>
      </c>
      <c r="D29" s="3">
        <v>17519</v>
      </c>
      <c r="E29" s="3">
        <v>17524</v>
      </c>
      <c r="F29" s="3">
        <v>9812</v>
      </c>
      <c r="G29" s="3">
        <v>7</v>
      </c>
      <c r="H29" s="25">
        <v>2.6601652809999998</v>
      </c>
      <c r="I29" s="13"/>
      <c r="J29" s="13"/>
      <c r="K29" s="13"/>
    </row>
    <row r="30" spans="1:11" ht="13.5" customHeight="1" x14ac:dyDescent="0.2">
      <c r="A30" s="9">
        <v>25</v>
      </c>
      <c r="B30" s="3" t="s">
        <v>258</v>
      </c>
      <c r="C30" s="3">
        <v>189</v>
      </c>
      <c r="D30" s="3">
        <v>78</v>
      </c>
      <c r="E30" s="3">
        <v>102</v>
      </c>
      <c r="F30" s="3">
        <v>166</v>
      </c>
      <c r="G30" s="3">
        <v>51</v>
      </c>
      <c r="H30" s="25">
        <v>4.6350026000000003E-2</v>
      </c>
      <c r="I30" s="13"/>
      <c r="J30" s="13"/>
      <c r="K30" s="13"/>
    </row>
    <row r="31" spans="1:11" ht="13.5" customHeight="1" x14ac:dyDescent="0.2">
      <c r="A31" s="9">
        <v>26</v>
      </c>
      <c r="B31" s="3" t="s">
        <v>259</v>
      </c>
      <c r="C31" s="3">
        <v>848</v>
      </c>
      <c r="D31" s="3">
        <v>518</v>
      </c>
      <c r="E31" s="3">
        <v>796</v>
      </c>
      <c r="F31" s="3">
        <v>624</v>
      </c>
      <c r="G31" s="3">
        <v>216</v>
      </c>
      <c r="H31" s="25">
        <v>0.10564800100000001</v>
      </c>
      <c r="I31" s="13"/>
      <c r="J31" s="13"/>
      <c r="K31" s="13"/>
    </row>
    <row r="32" spans="1:11" ht="13.5" customHeight="1" x14ac:dyDescent="0.2">
      <c r="A32" s="11"/>
      <c r="B32" s="4" t="s">
        <v>260</v>
      </c>
      <c r="C32" s="4">
        <f t="shared" ref="C32:H32" si="1">SUM(C18:C31)</f>
        <v>581379</v>
      </c>
      <c r="D32" s="4">
        <f t="shared" si="1"/>
        <v>286020</v>
      </c>
      <c r="E32" s="4">
        <f t="shared" si="1"/>
        <v>552173</v>
      </c>
      <c r="F32" s="4">
        <f t="shared" si="1"/>
        <v>414313</v>
      </c>
      <c r="G32" s="4">
        <f t="shared" si="1"/>
        <v>182221</v>
      </c>
      <c r="H32" s="26">
        <f t="shared" si="1"/>
        <v>99.621072322000018</v>
      </c>
      <c r="I32" s="15"/>
      <c r="J32" s="15"/>
      <c r="K32" s="15"/>
    </row>
    <row r="33" spans="1:11" ht="13.5" customHeight="1" x14ac:dyDescent="0.2">
      <c r="A33" s="9">
        <v>27</v>
      </c>
      <c r="B33" s="3" t="s">
        <v>261</v>
      </c>
      <c r="C33" s="3">
        <v>3620472</v>
      </c>
      <c r="D33" s="3">
        <v>2052854</v>
      </c>
      <c r="E33" s="3">
        <v>3329296</v>
      </c>
      <c r="F33" s="3">
        <v>2964861</v>
      </c>
      <c r="G33" s="3">
        <v>476085</v>
      </c>
      <c r="H33" s="25">
        <v>739.07520395100005</v>
      </c>
      <c r="I33" s="13"/>
      <c r="J33" s="13"/>
      <c r="K33" s="13"/>
    </row>
    <row r="34" spans="1:11" ht="13.5" customHeight="1" x14ac:dyDescent="0.2">
      <c r="A34" s="9">
        <v>28</v>
      </c>
      <c r="B34" s="3" t="s">
        <v>262</v>
      </c>
      <c r="C34" s="3">
        <v>1664391</v>
      </c>
      <c r="D34" s="3">
        <v>908177</v>
      </c>
      <c r="E34" s="3">
        <v>603833</v>
      </c>
      <c r="F34" s="3">
        <v>1555592</v>
      </c>
      <c r="G34" s="3">
        <v>323245</v>
      </c>
      <c r="H34" s="25">
        <v>403.18394470499993</v>
      </c>
      <c r="I34" s="13"/>
      <c r="J34" s="13"/>
      <c r="K34" s="13"/>
    </row>
    <row r="35" spans="1:11" ht="13.5" customHeight="1" x14ac:dyDescent="0.2">
      <c r="A35" s="11"/>
      <c r="B35" s="4" t="s">
        <v>263</v>
      </c>
      <c r="C35" s="4">
        <f t="shared" ref="C35:H35" si="2">C34+C33</f>
        <v>5284863</v>
      </c>
      <c r="D35" s="4">
        <f t="shared" si="2"/>
        <v>2961031</v>
      </c>
      <c r="E35" s="4">
        <f t="shared" si="2"/>
        <v>3933129</v>
      </c>
      <c r="F35" s="4">
        <f t="shared" si="2"/>
        <v>4520453</v>
      </c>
      <c r="G35" s="4">
        <f t="shared" si="2"/>
        <v>799330</v>
      </c>
      <c r="H35" s="26">
        <f t="shared" si="2"/>
        <v>1142.259148656</v>
      </c>
      <c r="I35" s="15"/>
      <c r="J35" s="15"/>
      <c r="K35" s="15"/>
    </row>
    <row r="36" spans="1:11" ht="13.5" customHeight="1" x14ac:dyDescent="0.2">
      <c r="A36" s="11"/>
      <c r="B36" s="4" t="s">
        <v>264</v>
      </c>
      <c r="C36" s="4">
        <f t="shared" ref="C36:H36" si="3">C35+C32+C17</f>
        <v>35397016</v>
      </c>
      <c r="D36" s="4">
        <f t="shared" si="3"/>
        <v>18825979</v>
      </c>
      <c r="E36" s="4">
        <f t="shared" si="3"/>
        <v>29140872</v>
      </c>
      <c r="F36" s="4">
        <f t="shared" si="3"/>
        <v>29447554</v>
      </c>
      <c r="G36" s="4">
        <f t="shared" si="3"/>
        <v>2761916</v>
      </c>
      <c r="H36" s="26">
        <f t="shared" si="3"/>
        <v>8257.3857116649997</v>
      </c>
      <c r="I36" s="15"/>
      <c r="J36" s="15"/>
      <c r="K36" s="15"/>
    </row>
    <row r="37" spans="1:11" ht="13.5" customHeight="1" x14ac:dyDescent="0.2">
      <c r="A37" s="18"/>
      <c r="B37" s="13"/>
      <c r="C37" s="13"/>
      <c r="D37" s="15" t="s">
        <v>140</v>
      </c>
      <c r="E37" s="13"/>
      <c r="F37" s="13"/>
      <c r="G37" s="13"/>
      <c r="H37" s="40"/>
      <c r="I37" s="13"/>
      <c r="J37" s="13"/>
      <c r="K37" s="13"/>
    </row>
    <row r="38" spans="1:11" ht="13.5" customHeight="1" x14ac:dyDescent="0.2">
      <c r="A38" s="18"/>
      <c r="B38" s="13"/>
      <c r="C38" s="13"/>
      <c r="D38" s="13"/>
      <c r="E38" s="13"/>
      <c r="F38" s="13"/>
      <c r="G38" s="13"/>
      <c r="H38" s="40"/>
      <c r="I38" s="13"/>
      <c r="J38" s="13"/>
      <c r="K38" s="13"/>
    </row>
    <row r="39" spans="1:11" ht="13.5" customHeight="1" x14ac:dyDescent="0.2">
      <c r="A39" s="18"/>
      <c r="B39" s="13"/>
      <c r="C39" s="13"/>
      <c r="D39" s="13"/>
      <c r="E39" s="13"/>
      <c r="F39" s="13"/>
      <c r="G39" s="13"/>
      <c r="H39" s="40"/>
      <c r="I39" s="13"/>
      <c r="J39" s="13"/>
      <c r="K39" s="13"/>
    </row>
    <row r="40" spans="1:11" ht="13.5" customHeight="1" x14ac:dyDescent="0.2">
      <c r="A40" s="18"/>
      <c r="B40" s="13"/>
      <c r="C40" s="13"/>
      <c r="D40" s="13"/>
      <c r="E40" s="13"/>
      <c r="F40" s="13"/>
      <c r="G40" s="13"/>
      <c r="H40" s="40"/>
      <c r="I40" s="13"/>
      <c r="J40" s="13"/>
      <c r="K40" s="13"/>
    </row>
    <row r="41" spans="1:11" ht="13.5" customHeight="1" x14ac:dyDescent="0.2">
      <c r="A41" s="18"/>
      <c r="B41" s="13"/>
      <c r="C41" s="13"/>
      <c r="D41" s="13"/>
      <c r="E41" s="13"/>
      <c r="F41" s="13"/>
      <c r="G41" s="13"/>
      <c r="H41" s="40"/>
      <c r="I41" s="13"/>
      <c r="J41" s="13"/>
      <c r="K41" s="13"/>
    </row>
    <row r="42" spans="1:11" ht="13.5" customHeight="1" x14ac:dyDescent="0.2">
      <c r="A42" s="18"/>
      <c r="B42" s="13"/>
      <c r="C42" s="13"/>
      <c r="D42" s="13"/>
      <c r="E42" s="13"/>
      <c r="F42" s="13"/>
      <c r="G42" s="13"/>
      <c r="H42" s="40"/>
      <c r="I42" s="13"/>
      <c r="J42" s="13"/>
      <c r="K42" s="13"/>
    </row>
    <row r="43" spans="1:11" ht="13.5" customHeight="1" x14ac:dyDescent="0.2">
      <c r="A43" s="18"/>
      <c r="B43" s="13"/>
      <c r="C43" s="13"/>
      <c r="D43" s="13"/>
      <c r="E43" s="13"/>
      <c r="F43" s="13"/>
      <c r="G43" s="13"/>
      <c r="H43" s="40"/>
      <c r="I43" s="13"/>
      <c r="J43" s="13"/>
      <c r="K43" s="13"/>
    </row>
    <row r="44" spans="1:11" ht="13.5" customHeight="1" x14ac:dyDescent="0.2">
      <c r="A44" s="18"/>
      <c r="B44" s="13"/>
      <c r="C44" s="13"/>
      <c r="D44" s="13"/>
      <c r="E44" s="13"/>
      <c r="F44" s="13"/>
      <c r="G44" s="13"/>
      <c r="H44" s="40"/>
      <c r="I44" s="13"/>
      <c r="J44" s="13"/>
      <c r="K44" s="13"/>
    </row>
    <row r="45" spans="1:11" ht="13.5" customHeight="1" x14ac:dyDescent="0.2">
      <c r="A45" s="18"/>
      <c r="B45" s="13"/>
      <c r="C45" s="13"/>
      <c r="D45" s="13"/>
      <c r="E45" s="13"/>
      <c r="F45" s="13"/>
      <c r="G45" s="13"/>
      <c r="H45" s="40"/>
      <c r="I45" s="13"/>
      <c r="J45" s="13"/>
      <c r="K45" s="13"/>
    </row>
    <row r="46" spans="1:11" ht="13.5" customHeight="1" x14ac:dyDescent="0.2">
      <c r="A46" s="18"/>
      <c r="B46" s="13"/>
      <c r="C46" s="13"/>
      <c r="D46" s="13"/>
      <c r="E46" s="13"/>
      <c r="F46" s="13"/>
      <c r="G46" s="13"/>
      <c r="H46" s="40"/>
      <c r="I46" s="13"/>
      <c r="J46" s="13"/>
      <c r="K46" s="13"/>
    </row>
    <row r="47" spans="1:11" ht="13.5" customHeight="1" x14ac:dyDescent="0.2">
      <c r="A47" s="18"/>
      <c r="B47" s="13"/>
      <c r="C47" s="13"/>
      <c r="D47" s="13"/>
      <c r="E47" s="13"/>
      <c r="F47" s="13"/>
      <c r="G47" s="13"/>
      <c r="H47" s="40"/>
      <c r="I47" s="13"/>
      <c r="J47" s="13"/>
      <c r="K47" s="13"/>
    </row>
    <row r="48" spans="1:11" ht="13.5" customHeight="1" x14ac:dyDescent="0.2">
      <c r="A48" s="18"/>
      <c r="B48" s="13"/>
      <c r="C48" s="13"/>
      <c r="D48" s="13"/>
      <c r="E48" s="13"/>
      <c r="F48" s="13"/>
      <c r="G48" s="13"/>
      <c r="H48" s="40"/>
      <c r="I48" s="13"/>
      <c r="J48" s="13"/>
      <c r="K48" s="13"/>
    </row>
    <row r="49" spans="1:11" ht="13.5" customHeight="1" x14ac:dyDescent="0.2">
      <c r="A49" s="18"/>
      <c r="B49" s="13"/>
      <c r="C49" s="13"/>
      <c r="D49" s="13"/>
      <c r="E49" s="13"/>
      <c r="F49" s="13"/>
      <c r="G49" s="13"/>
      <c r="H49" s="40"/>
      <c r="I49" s="13"/>
      <c r="J49" s="13"/>
      <c r="K49" s="13"/>
    </row>
    <row r="50" spans="1:11" ht="13.5" customHeight="1" x14ac:dyDescent="0.2">
      <c r="A50" s="18"/>
      <c r="B50" s="13"/>
      <c r="C50" s="13"/>
      <c r="D50" s="13"/>
      <c r="E50" s="13"/>
      <c r="F50" s="13"/>
      <c r="G50" s="13"/>
      <c r="H50" s="40"/>
      <c r="I50" s="13"/>
      <c r="J50" s="13"/>
      <c r="K50" s="13"/>
    </row>
    <row r="51" spans="1:11" ht="13.5" customHeight="1" x14ac:dyDescent="0.2">
      <c r="A51" s="18"/>
      <c r="B51" s="13"/>
      <c r="C51" s="13"/>
      <c r="D51" s="13"/>
      <c r="E51" s="13"/>
      <c r="F51" s="13"/>
      <c r="G51" s="13"/>
      <c r="H51" s="40"/>
      <c r="I51" s="13"/>
      <c r="J51" s="13"/>
      <c r="K51" s="13"/>
    </row>
    <row r="52" spans="1:11" ht="13.5" customHeight="1" x14ac:dyDescent="0.2">
      <c r="A52" s="18"/>
      <c r="B52" s="13"/>
      <c r="C52" s="13"/>
      <c r="D52" s="13"/>
      <c r="E52" s="13"/>
      <c r="F52" s="13"/>
      <c r="G52" s="13"/>
      <c r="H52" s="40"/>
      <c r="I52" s="13"/>
      <c r="J52" s="13"/>
      <c r="K52" s="13"/>
    </row>
    <row r="53" spans="1:11" ht="13.5" customHeight="1" x14ac:dyDescent="0.2">
      <c r="A53" s="18"/>
      <c r="B53" s="13"/>
      <c r="C53" s="13"/>
      <c r="D53" s="13"/>
      <c r="E53" s="13"/>
      <c r="F53" s="13"/>
      <c r="G53" s="13"/>
      <c r="H53" s="40"/>
      <c r="I53" s="13"/>
      <c r="J53" s="13"/>
      <c r="K53" s="13"/>
    </row>
    <row r="54" spans="1:11" ht="13.5" customHeight="1" x14ac:dyDescent="0.2">
      <c r="A54" s="18"/>
      <c r="B54" s="13"/>
      <c r="C54" s="13"/>
      <c r="D54" s="13"/>
      <c r="E54" s="13"/>
      <c r="F54" s="13"/>
      <c r="G54" s="13"/>
      <c r="H54" s="40"/>
      <c r="I54" s="13"/>
      <c r="J54" s="13"/>
      <c r="K54" s="13"/>
    </row>
    <row r="55" spans="1:11" ht="13.5" customHeight="1" x14ac:dyDescent="0.2">
      <c r="A55" s="18"/>
      <c r="B55" s="13"/>
      <c r="C55" s="13"/>
      <c r="D55" s="13"/>
      <c r="E55" s="13"/>
      <c r="F55" s="13"/>
      <c r="G55" s="13"/>
      <c r="H55" s="40"/>
      <c r="I55" s="13"/>
      <c r="J55" s="13"/>
      <c r="K55" s="13"/>
    </row>
    <row r="56" spans="1:11" ht="13.5" customHeight="1" x14ac:dyDescent="0.2">
      <c r="A56" s="18"/>
      <c r="B56" s="13"/>
      <c r="C56" s="13"/>
      <c r="D56" s="13"/>
      <c r="E56" s="13"/>
      <c r="F56" s="13"/>
      <c r="G56" s="13"/>
      <c r="H56" s="40"/>
      <c r="I56" s="13"/>
      <c r="J56" s="13"/>
      <c r="K56" s="13"/>
    </row>
    <row r="57" spans="1:11" ht="13.5" customHeight="1" x14ac:dyDescent="0.2">
      <c r="A57" s="18"/>
      <c r="B57" s="13"/>
      <c r="C57" s="13"/>
      <c r="D57" s="13"/>
      <c r="E57" s="13"/>
      <c r="F57" s="13"/>
      <c r="G57" s="13"/>
      <c r="H57" s="40"/>
      <c r="I57" s="13"/>
      <c r="J57" s="13"/>
      <c r="K57" s="13"/>
    </row>
    <row r="58" spans="1:11" ht="13.5" customHeight="1" x14ac:dyDescent="0.2">
      <c r="A58" s="18"/>
      <c r="B58" s="13"/>
      <c r="C58" s="13"/>
      <c r="D58" s="13"/>
      <c r="E58" s="13"/>
      <c r="F58" s="13"/>
      <c r="G58" s="13"/>
      <c r="H58" s="40"/>
      <c r="I58" s="13"/>
      <c r="J58" s="13"/>
      <c r="K58" s="13"/>
    </row>
    <row r="59" spans="1:11" ht="13.5" customHeight="1" x14ac:dyDescent="0.2">
      <c r="A59" s="18"/>
      <c r="B59" s="13"/>
      <c r="C59" s="13"/>
      <c r="D59" s="13"/>
      <c r="E59" s="13"/>
      <c r="F59" s="13"/>
      <c r="G59" s="13"/>
      <c r="H59" s="40"/>
      <c r="I59" s="13"/>
      <c r="J59" s="13"/>
      <c r="K59" s="13"/>
    </row>
    <row r="60" spans="1:11" ht="13.5" customHeight="1" x14ac:dyDescent="0.2">
      <c r="A60" s="18"/>
      <c r="B60" s="13"/>
      <c r="C60" s="13"/>
      <c r="D60" s="13"/>
      <c r="E60" s="13"/>
      <c r="F60" s="13"/>
      <c r="G60" s="13"/>
      <c r="H60" s="40"/>
      <c r="I60" s="13"/>
      <c r="J60" s="13"/>
      <c r="K60" s="13"/>
    </row>
    <row r="61" spans="1:11" ht="13.5" customHeight="1" x14ac:dyDescent="0.2">
      <c r="A61" s="18"/>
      <c r="B61" s="13"/>
      <c r="C61" s="13"/>
      <c r="D61" s="13"/>
      <c r="E61" s="13"/>
      <c r="F61" s="13"/>
      <c r="G61" s="13"/>
      <c r="H61" s="40"/>
      <c r="I61" s="13"/>
      <c r="J61" s="13"/>
      <c r="K61" s="13"/>
    </row>
    <row r="62" spans="1:11" ht="13.5" customHeight="1" x14ac:dyDescent="0.2">
      <c r="A62" s="18"/>
      <c r="B62" s="13"/>
      <c r="C62" s="13"/>
      <c r="D62" s="13"/>
      <c r="E62" s="13"/>
      <c r="F62" s="13"/>
      <c r="G62" s="13"/>
      <c r="H62" s="40"/>
      <c r="I62" s="13"/>
      <c r="J62" s="13"/>
      <c r="K62" s="13"/>
    </row>
    <row r="63" spans="1:11" ht="13.5" customHeight="1" x14ac:dyDescent="0.2">
      <c r="A63" s="18"/>
      <c r="B63" s="13"/>
      <c r="C63" s="13"/>
      <c r="D63" s="13"/>
      <c r="E63" s="13"/>
      <c r="F63" s="13"/>
      <c r="G63" s="13"/>
      <c r="H63" s="40"/>
      <c r="I63" s="13"/>
      <c r="J63" s="13"/>
      <c r="K63" s="13"/>
    </row>
    <row r="64" spans="1:11" ht="13.5" customHeight="1" x14ac:dyDescent="0.2">
      <c r="A64" s="18"/>
      <c r="B64" s="13"/>
      <c r="C64" s="13"/>
      <c r="D64" s="13"/>
      <c r="E64" s="13"/>
      <c r="F64" s="13"/>
      <c r="G64" s="13"/>
      <c r="H64" s="40"/>
      <c r="I64" s="13"/>
      <c r="J64" s="13"/>
      <c r="K64" s="13"/>
    </row>
    <row r="65" spans="1:11" ht="13.5" customHeight="1" x14ac:dyDescent="0.2">
      <c r="A65" s="18"/>
      <c r="B65" s="13"/>
      <c r="C65" s="13"/>
      <c r="D65" s="13"/>
      <c r="E65" s="13"/>
      <c r="F65" s="13"/>
      <c r="G65" s="13"/>
      <c r="H65" s="40"/>
      <c r="I65" s="13"/>
      <c r="J65" s="13"/>
      <c r="K65" s="13"/>
    </row>
    <row r="66" spans="1:11" ht="13.5" customHeight="1" x14ac:dyDescent="0.2">
      <c r="A66" s="18"/>
      <c r="B66" s="13"/>
      <c r="C66" s="13"/>
      <c r="D66" s="13"/>
      <c r="E66" s="13"/>
      <c r="F66" s="13"/>
      <c r="G66" s="13"/>
      <c r="H66" s="40"/>
      <c r="I66" s="13"/>
      <c r="J66" s="13"/>
      <c r="K66" s="13"/>
    </row>
    <row r="67" spans="1:11" ht="13.5" customHeight="1" x14ac:dyDescent="0.2">
      <c r="A67" s="18"/>
      <c r="B67" s="13"/>
      <c r="C67" s="13"/>
      <c r="D67" s="13"/>
      <c r="E67" s="13"/>
      <c r="F67" s="13"/>
      <c r="G67" s="13"/>
      <c r="H67" s="40"/>
      <c r="I67" s="13"/>
      <c r="J67" s="13"/>
      <c r="K67" s="13"/>
    </row>
    <row r="68" spans="1:11" ht="13.5" customHeight="1" x14ac:dyDescent="0.2">
      <c r="A68" s="18"/>
      <c r="B68" s="13"/>
      <c r="C68" s="13"/>
      <c r="D68" s="13"/>
      <c r="E68" s="13"/>
      <c r="F68" s="13"/>
      <c r="G68" s="13"/>
      <c r="H68" s="40"/>
      <c r="I68" s="13"/>
      <c r="J68" s="13"/>
      <c r="K68" s="13"/>
    </row>
    <row r="69" spans="1:11" ht="13.5" customHeight="1" x14ac:dyDescent="0.2">
      <c r="A69" s="18"/>
      <c r="B69" s="13"/>
      <c r="C69" s="13"/>
      <c r="D69" s="13"/>
      <c r="E69" s="13"/>
      <c r="F69" s="13"/>
      <c r="G69" s="13"/>
      <c r="H69" s="40"/>
      <c r="I69" s="13"/>
      <c r="J69" s="13"/>
      <c r="K69" s="13"/>
    </row>
    <row r="70" spans="1:11" ht="13.5" customHeight="1" x14ac:dyDescent="0.2">
      <c r="A70" s="18"/>
      <c r="B70" s="13"/>
      <c r="C70" s="13"/>
      <c r="D70" s="13"/>
      <c r="E70" s="13"/>
      <c r="F70" s="13"/>
      <c r="G70" s="13"/>
      <c r="H70" s="40"/>
      <c r="I70" s="13"/>
      <c r="J70" s="13"/>
      <c r="K70" s="13"/>
    </row>
    <row r="71" spans="1:11" ht="13.5" customHeight="1" x14ac:dyDescent="0.2">
      <c r="A71" s="18"/>
      <c r="B71" s="13"/>
      <c r="C71" s="13"/>
      <c r="D71" s="13"/>
      <c r="E71" s="13"/>
      <c r="F71" s="13"/>
      <c r="G71" s="13"/>
      <c r="H71" s="40"/>
      <c r="I71" s="13"/>
      <c r="J71" s="13"/>
      <c r="K71" s="13"/>
    </row>
    <row r="72" spans="1:11" ht="13.5" customHeight="1" x14ac:dyDescent="0.2">
      <c r="A72" s="18"/>
      <c r="B72" s="13"/>
      <c r="C72" s="13"/>
      <c r="D72" s="13"/>
      <c r="E72" s="13"/>
      <c r="F72" s="13"/>
      <c r="G72" s="13"/>
      <c r="H72" s="40"/>
      <c r="I72" s="13"/>
      <c r="J72" s="13"/>
      <c r="K72" s="13"/>
    </row>
    <row r="73" spans="1:11" ht="13.5" customHeight="1" x14ac:dyDescent="0.2">
      <c r="A73" s="18"/>
      <c r="B73" s="13"/>
      <c r="C73" s="13"/>
      <c r="D73" s="13"/>
      <c r="E73" s="13"/>
      <c r="F73" s="13"/>
      <c r="G73" s="13"/>
      <c r="H73" s="40"/>
      <c r="I73" s="13"/>
      <c r="J73" s="13"/>
      <c r="K73" s="13"/>
    </row>
    <row r="74" spans="1:11" ht="13.5" customHeight="1" x14ac:dyDescent="0.2">
      <c r="A74" s="18"/>
      <c r="B74" s="13"/>
      <c r="C74" s="13"/>
      <c r="D74" s="13"/>
      <c r="E74" s="13"/>
      <c r="F74" s="13"/>
      <c r="G74" s="13"/>
      <c r="H74" s="40"/>
      <c r="I74" s="13"/>
      <c r="J74" s="13"/>
      <c r="K74" s="13"/>
    </row>
    <row r="75" spans="1:11" ht="13.5" customHeight="1" x14ac:dyDescent="0.2">
      <c r="A75" s="18"/>
      <c r="B75" s="13"/>
      <c r="C75" s="13"/>
      <c r="D75" s="13"/>
      <c r="E75" s="13"/>
      <c r="F75" s="13"/>
      <c r="G75" s="13"/>
      <c r="H75" s="40"/>
      <c r="I75" s="13"/>
      <c r="J75" s="13"/>
      <c r="K75" s="13"/>
    </row>
    <row r="76" spans="1:11" ht="13.5" customHeight="1" x14ac:dyDescent="0.2">
      <c r="A76" s="18"/>
      <c r="B76" s="13"/>
      <c r="C76" s="13"/>
      <c r="D76" s="13"/>
      <c r="E76" s="13"/>
      <c r="F76" s="13"/>
      <c r="G76" s="13"/>
      <c r="H76" s="40"/>
      <c r="I76" s="13"/>
      <c r="J76" s="13"/>
      <c r="K76" s="13"/>
    </row>
    <row r="77" spans="1:11" ht="13.5" customHeight="1" x14ac:dyDescent="0.2">
      <c r="A77" s="18"/>
      <c r="B77" s="13"/>
      <c r="C77" s="13"/>
      <c r="D77" s="13"/>
      <c r="E77" s="13"/>
      <c r="F77" s="13"/>
      <c r="G77" s="13"/>
      <c r="H77" s="40"/>
      <c r="I77" s="13"/>
      <c r="J77" s="13"/>
      <c r="K77" s="13"/>
    </row>
    <row r="78" spans="1:11" ht="13.5" customHeight="1" x14ac:dyDescent="0.2">
      <c r="A78" s="18"/>
      <c r="B78" s="13"/>
      <c r="C78" s="13"/>
      <c r="D78" s="13"/>
      <c r="E78" s="13"/>
      <c r="F78" s="13"/>
      <c r="G78" s="13"/>
      <c r="H78" s="40"/>
      <c r="I78" s="13"/>
      <c r="J78" s="13"/>
      <c r="K78" s="13"/>
    </row>
    <row r="79" spans="1:11" ht="13.5" customHeight="1" x14ac:dyDescent="0.2">
      <c r="A79" s="18"/>
      <c r="B79" s="13"/>
      <c r="C79" s="13"/>
      <c r="D79" s="13"/>
      <c r="E79" s="13"/>
      <c r="F79" s="13"/>
      <c r="G79" s="13"/>
      <c r="H79" s="40"/>
      <c r="I79" s="13"/>
      <c r="J79" s="13"/>
      <c r="K79" s="13"/>
    </row>
    <row r="80" spans="1:11" ht="13.5" customHeight="1" x14ac:dyDescent="0.2">
      <c r="A80" s="18"/>
      <c r="B80" s="13"/>
      <c r="C80" s="13"/>
      <c r="D80" s="13"/>
      <c r="E80" s="13"/>
      <c r="F80" s="13"/>
      <c r="G80" s="13"/>
      <c r="H80" s="40"/>
      <c r="I80" s="13"/>
      <c r="J80" s="13"/>
      <c r="K80" s="13"/>
    </row>
    <row r="81" spans="1:11" ht="13.5" customHeight="1" x14ac:dyDescent="0.2">
      <c r="A81" s="18"/>
      <c r="B81" s="13"/>
      <c r="C81" s="13"/>
      <c r="D81" s="13"/>
      <c r="E81" s="13"/>
      <c r="F81" s="13"/>
      <c r="G81" s="13"/>
      <c r="H81" s="40"/>
      <c r="I81" s="13"/>
      <c r="J81" s="13"/>
      <c r="K81" s="13"/>
    </row>
    <row r="82" spans="1:11" ht="13.5" customHeight="1" x14ac:dyDescent="0.2">
      <c r="A82" s="18"/>
      <c r="B82" s="13"/>
      <c r="C82" s="13"/>
      <c r="D82" s="13"/>
      <c r="E82" s="13"/>
      <c r="F82" s="13"/>
      <c r="G82" s="13"/>
      <c r="H82" s="40"/>
      <c r="I82" s="13"/>
      <c r="J82" s="13"/>
      <c r="K82" s="13"/>
    </row>
    <row r="83" spans="1:11" ht="13.5" customHeight="1" x14ac:dyDescent="0.2">
      <c r="A83" s="18"/>
      <c r="B83" s="13"/>
      <c r="C83" s="13"/>
      <c r="D83" s="13"/>
      <c r="E83" s="13"/>
      <c r="F83" s="13"/>
      <c r="G83" s="13"/>
      <c r="H83" s="40"/>
      <c r="I83" s="13"/>
      <c r="J83" s="13"/>
      <c r="K83" s="13"/>
    </row>
    <row r="84" spans="1:11" ht="13.5" customHeight="1" x14ac:dyDescent="0.2">
      <c r="A84" s="18"/>
      <c r="B84" s="13"/>
      <c r="C84" s="13"/>
      <c r="D84" s="13"/>
      <c r="E84" s="13"/>
      <c r="F84" s="13"/>
      <c r="G84" s="13"/>
      <c r="H84" s="40"/>
      <c r="I84" s="13"/>
      <c r="J84" s="13"/>
      <c r="K84" s="13"/>
    </row>
    <row r="85" spans="1:11" ht="13.5" customHeight="1" x14ac:dyDescent="0.2">
      <c r="A85" s="18"/>
      <c r="B85" s="13"/>
      <c r="C85" s="13"/>
      <c r="D85" s="13"/>
      <c r="E85" s="13"/>
      <c r="F85" s="13"/>
      <c r="G85" s="13"/>
      <c r="H85" s="40"/>
      <c r="I85" s="13"/>
      <c r="J85" s="13"/>
      <c r="K85" s="13"/>
    </row>
    <row r="86" spans="1:11" ht="13.5" customHeight="1" x14ac:dyDescent="0.2">
      <c r="A86" s="18"/>
      <c r="B86" s="13"/>
      <c r="C86" s="13"/>
      <c r="D86" s="13"/>
      <c r="E86" s="13"/>
      <c r="F86" s="13"/>
      <c r="G86" s="13"/>
      <c r="H86" s="40"/>
      <c r="I86" s="13"/>
      <c r="J86" s="13"/>
      <c r="K86" s="13"/>
    </row>
    <row r="87" spans="1:11" ht="13.5" customHeight="1" x14ac:dyDescent="0.2">
      <c r="A87" s="18"/>
      <c r="B87" s="13"/>
      <c r="C87" s="13"/>
      <c r="D87" s="13"/>
      <c r="E87" s="13"/>
      <c r="F87" s="13"/>
      <c r="G87" s="13"/>
      <c r="H87" s="40"/>
      <c r="I87" s="13"/>
      <c r="J87" s="13"/>
      <c r="K87" s="13"/>
    </row>
    <row r="88" spans="1:11" ht="13.5" customHeight="1" x14ac:dyDescent="0.2">
      <c r="A88" s="18"/>
      <c r="B88" s="13"/>
      <c r="C88" s="13"/>
      <c r="D88" s="13"/>
      <c r="E88" s="13"/>
      <c r="F88" s="13"/>
      <c r="G88" s="13"/>
      <c r="H88" s="40"/>
      <c r="I88" s="13"/>
      <c r="J88" s="13"/>
      <c r="K88" s="13"/>
    </row>
    <row r="89" spans="1:11" ht="13.5" customHeight="1" x14ac:dyDescent="0.2">
      <c r="A89" s="18"/>
      <c r="B89" s="13"/>
      <c r="C89" s="13"/>
      <c r="D89" s="13"/>
      <c r="E89" s="13"/>
      <c r="F89" s="13"/>
      <c r="G89" s="13"/>
      <c r="H89" s="40"/>
      <c r="I89" s="13"/>
      <c r="J89" s="13"/>
      <c r="K89" s="13"/>
    </row>
    <row r="90" spans="1:11" ht="13.5" customHeight="1" x14ac:dyDescent="0.2">
      <c r="A90" s="18"/>
      <c r="B90" s="13"/>
      <c r="C90" s="13"/>
      <c r="D90" s="13"/>
      <c r="E90" s="13"/>
      <c r="F90" s="13"/>
      <c r="G90" s="13"/>
      <c r="H90" s="40"/>
      <c r="I90" s="13"/>
      <c r="J90" s="13"/>
      <c r="K90" s="13"/>
    </row>
    <row r="91" spans="1:11" ht="13.5" customHeight="1" x14ac:dyDescent="0.2">
      <c r="A91" s="18"/>
      <c r="B91" s="13"/>
      <c r="C91" s="13"/>
      <c r="D91" s="13"/>
      <c r="E91" s="13"/>
      <c r="F91" s="13"/>
      <c r="G91" s="13"/>
      <c r="H91" s="40"/>
      <c r="I91" s="13"/>
      <c r="J91" s="13"/>
      <c r="K91" s="13"/>
    </row>
    <row r="92" spans="1:11" ht="13.5" customHeight="1" x14ac:dyDescent="0.2">
      <c r="A92" s="18"/>
      <c r="B92" s="13"/>
      <c r="C92" s="13"/>
      <c r="D92" s="13"/>
      <c r="E92" s="13"/>
      <c r="F92" s="13"/>
      <c r="G92" s="13"/>
      <c r="H92" s="40"/>
      <c r="I92" s="13"/>
      <c r="J92" s="13"/>
      <c r="K92" s="13"/>
    </row>
    <row r="93" spans="1:11" ht="13.5" customHeight="1" x14ac:dyDescent="0.2">
      <c r="A93" s="18"/>
      <c r="B93" s="13"/>
      <c r="C93" s="13"/>
      <c r="D93" s="13"/>
      <c r="E93" s="13"/>
      <c r="F93" s="13"/>
      <c r="G93" s="13"/>
      <c r="H93" s="40"/>
      <c r="I93" s="13"/>
      <c r="J93" s="13"/>
      <c r="K93" s="13"/>
    </row>
    <row r="94" spans="1:11" ht="13.5" customHeight="1" x14ac:dyDescent="0.2">
      <c r="A94" s="18"/>
      <c r="B94" s="13"/>
      <c r="C94" s="13"/>
      <c r="D94" s="13"/>
      <c r="E94" s="13"/>
      <c r="F94" s="13"/>
      <c r="G94" s="13"/>
      <c r="H94" s="40"/>
      <c r="I94" s="13"/>
      <c r="J94" s="13"/>
      <c r="K94" s="13"/>
    </row>
    <row r="95" spans="1:11" ht="13.5" customHeight="1" x14ac:dyDescent="0.2">
      <c r="A95" s="18"/>
      <c r="B95" s="13"/>
      <c r="C95" s="13"/>
      <c r="D95" s="13"/>
      <c r="E95" s="13"/>
      <c r="F95" s="13"/>
      <c r="G95" s="13"/>
      <c r="H95" s="40"/>
      <c r="I95" s="13"/>
      <c r="J95" s="13"/>
      <c r="K95" s="13"/>
    </row>
    <row r="96" spans="1:11" ht="13.5" customHeight="1" x14ac:dyDescent="0.2">
      <c r="A96" s="18"/>
      <c r="B96" s="13"/>
      <c r="C96" s="13"/>
      <c r="D96" s="13"/>
      <c r="E96" s="13"/>
      <c r="F96" s="13"/>
      <c r="G96" s="13"/>
      <c r="H96" s="40"/>
      <c r="I96" s="13"/>
      <c r="J96" s="13"/>
      <c r="K96" s="13"/>
    </row>
    <row r="97" spans="1:11" ht="13.5" customHeight="1" x14ac:dyDescent="0.2">
      <c r="A97" s="18"/>
      <c r="B97" s="13"/>
      <c r="C97" s="13"/>
      <c r="D97" s="13"/>
      <c r="E97" s="13"/>
      <c r="F97" s="13"/>
      <c r="G97" s="13"/>
      <c r="H97" s="40"/>
      <c r="I97" s="13"/>
      <c r="J97" s="13"/>
      <c r="K97" s="13"/>
    </row>
    <row r="98" spans="1:11" ht="13.5" customHeight="1" x14ac:dyDescent="0.2">
      <c r="A98" s="18"/>
      <c r="B98" s="13"/>
      <c r="C98" s="13"/>
      <c r="D98" s="13"/>
      <c r="E98" s="13"/>
      <c r="F98" s="13"/>
      <c r="G98" s="13"/>
      <c r="H98" s="40"/>
      <c r="I98" s="13"/>
      <c r="J98" s="13"/>
      <c r="K98" s="13"/>
    </row>
    <row r="99" spans="1:11" ht="13.5" customHeight="1" x14ac:dyDescent="0.2">
      <c r="A99" s="18"/>
      <c r="B99" s="13"/>
      <c r="C99" s="13"/>
      <c r="D99" s="13"/>
      <c r="E99" s="13"/>
      <c r="F99" s="13"/>
      <c r="G99" s="13"/>
      <c r="H99" s="40"/>
      <c r="I99" s="13"/>
      <c r="J99" s="13"/>
      <c r="K99" s="13"/>
    </row>
    <row r="100" spans="1:11" ht="13.5" customHeight="1" x14ac:dyDescent="0.2">
      <c r="A100" s="18"/>
      <c r="B100" s="13"/>
      <c r="C100" s="13"/>
      <c r="D100" s="13"/>
      <c r="E100" s="13"/>
      <c r="F100" s="13"/>
      <c r="G100" s="13"/>
      <c r="H100" s="40"/>
      <c r="I100" s="13"/>
      <c r="J100" s="13"/>
      <c r="K100" s="13"/>
    </row>
  </sheetData>
  <mergeCells count="1">
    <mergeCell ref="A1:H1"/>
  </mergeCells>
  <pageMargins left="1.2" right="0.45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ADCC"/>
  </sheetPr>
  <dimension ref="A1:J87"/>
  <sheetViews>
    <sheetView view="pageBreakPreview" zoomScale="85" zoomScaleNormal="85" zoomScaleSheetLayoutView="85"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E58" sqref="E58"/>
    </sheetView>
  </sheetViews>
  <sheetFormatPr defaultColWidth="14.28515625" defaultRowHeight="15" customHeight="1" x14ac:dyDescent="0.2"/>
  <cols>
    <col min="1" max="1" width="4.85546875" style="106" customWidth="1"/>
    <col min="2" max="2" width="27.42578125" style="106" customWidth="1"/>
    <col min="3" max="3" width="12.42578125" style="106" customWidth="1"/>
    <col min="4" max="4" width="15" style="106" customWidth="1"/>
    <col min="5" max="5" width="17.5703125" style="106" customWidth="1"/>
    <col min="6" max="6" width="17.28515625" style="106" customWidth="1"/>
    <col min="7" max="7" width="11.140625" style="106" customWidth="1"/>
    <col min="8" max="8" width="16.28515625" style="106" customWidth="1"/>
    <col min="9" max="9" width="13.42578125" style="106" customWidth="1"/>
    <col min="10" max="10" width="11.85546875" style="106" customWidth="1"/>
    <col min="11" max="16384" width="14.28515625" style="106"/>
  </cols>
  <sheetData>
    <row r="1" spans="1:10" ht="12.75" customHeight="1" x14ac:dyDescent="0.2">
      <c r="A1" s="442" t="s">
        <v>1048</v>
      </c>
      <c r="B1" s="443"/>
      <c r="C1" s="443"/>
      <c r="D1" s="443"/>
      <c r="E1" s="443"/>
      <c r="F1" s="443"/>
      <c r="G1" s="443"/>
      <c r="H1" s="443"/>
      <c r="I1" s="443"/>
      <c r="J1" s="443"/>
    </row>
    <row r="2" spans="1:10" ht="18" customHeight="1" x14ac:dyDescent="0.2">
      <c r="A2" s="444" t="s">
        <v>65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10" ht="14.25" customHeight="1" x14ac:dyDescent="0.2">
      <c r="A3" s="130"/>
      <c r="B3" s="107" t="s">
        <v>60</v>
      </c>
      <c r="C3" s="131"/>
      <c r="D3" s="132"/>
      <c r="E3" s="131"/>
      <c r="F3" s="133"/>
      <c r="G3" s="133"/>
      <c r="H3" s="450" t="s">
        <v>66</v>
      </c>
      <c r="I3" s="443"/>
      <c r="J3" s="443"/>
    </row>
    <row r="4" spans="1:10" ht="18" customHeight="1" x14ac:dyDescent="0.2">
      <c r="A4" s="445" t="s">
        <v>67</v>
      </c>
      <c r="B4" s="445" t="s">
        <v>1</v>
      </c>
      <c r="C4" s="447" t="s">
        <v>68</v>
      </c>
      <c r="D4" s="449"/>
      <c r="E4" s="447" t="s">
        <v>63</v>
      </c>
      <c r="F4" s="448"/>
      <c r="G4" s="449"/>
      <c r="H4" s="451" t="s">
        <v>64</v>
      </c>
      <c r="I4" s="448"/>
      <c r="J4" s="449"/>
    </row>
    <row r="5" spans="1:10" ht="69.75" customHeight="1" x14ac:dyDescent="0.2">
      <c r="A5" s="446"/>
      <c r="B5" s="446"/>
      <c r="C5" s="119" t="s">
        <v>1043</v>
      </c>
      <c r="D5" s="119" t="s">
        <v>1045</v>
      </c>
      <c r="E5" s="119" t="s">
        <v>1044</v>
      </c>
      <c r="F5" s="119" t="s">
        <v>1046</v>
      </c>
      <c r="G5" s="119" t="s">
        <v>1075</v>
      </c>
      <c r="H5" s="119" t="s">
        <v>1044</v>
      </c>
      <c r="I5" s="119" t="s">
        <v>1045</v>
      </c>
      <c r="J5" s="119" t="s">
        <v>1047</v>
      </c>
    </row>
    <row r="6" spans="1:10" ht="13.5" customHeight="1" x14ac:dyDescent="0.2">
      <c r="A6" s="110">
        <v>1</v>
      </c>
      <c r="B6" s="111" t="s">
        <v>6</v>
      </c>
      <c r="C6" s="120">
        <v>2852862.11</v>
      </c>
      <c r="D6" s="120">
        <f>'CD Ratio_2'!C6+'CD Ratio_2'!D6+'CD Ratio_2'!E6</f>
        <v>2867032.4000000004</v>
      </c>
      <c r="E6" s="120">
        <v>2338703.3000000003</v>
      </c>
      <c r="F6" s="120">
        <f>'CD Ratio_2'!F6+'CD Ratio_2'!G6+'CD Ratio_2'!H6</f>
        <v>2418028.94</v>
      </c>
      <c r="G6" s="120">
        <v>0</v>
      </c>
      <c r="H6" s="121">
        <f>E6/C6*100</f>
        <v>81.97743914093347</v>
      </c>
      <c r="I6" s="121">
        <f>F6/D6*100</f>
        <v>84.339086645829312</v>
      </c>
      <c r="J6" s="121">
        <f>(F6+G6)*100/D6</f>
        <v>84.339086645829312</v>
      </c>
    </row>
    <row r="7" spans="1:10" ht="13.5" customHeight="1" x14ac:dyDescent="0.2">
      <c r="A7" s="122">
        <v>2</v>
      </c>
      <c r="B7" s="113" t="s">
        <v>7</v>
      </c>
      <c r="C7" s="120">
        <v>4331781.4800000004</v>
      </c>
      <c r="D7" s="120">
        <f>'CD Ratio_2'!C7+'CD Ratio_2'!D7+'CD Ratio_2'!E7</f>
        <v>4428130.87</v>
      </c>
      <c r="E7" s="120">
        <v>3945674.4899999993</v>
      </c>
      <c r="F7" s="120">
        <f>'CD Ratio_2'!F7+'CD Ratio_2'!G7+'CD Ratio_2'!H7</f>
        <v>4181770.2199999997</v>
      </c>
      <c r="G7" s="120">
        <v>0</v>
      </c>
      <c r="H7" s="121">
        <f t="shared" ref="H7:H57" si="0">E7/C7*100</f>
        <v>91.086646642203178</v>
      </c>
      <c r="I7" s="121">
        <f t="shared" ref="I7:I57" si="1">F7/D7*100</f>
        <v>94.436464114711214</v>
      </c>
      <c r="J7" s="121">
        <f t="shared" ref="J7:J57" si="2">(F7+G7)*100/D7</f>
        <v>94.436464114711228</v>
      </c>
    </row>
    <row r="8" spans="1:10" ht="13.5" customHeight="1" x14ac:dyDescent="0.2">
      <c r="A8" s="110">
        <v>3</v>
      </c>
      <c r="B8" s="113" t="s">
        <v>8</v>
      </c>
      <c r="C8" s="120">
        <v>1393760.74</v>
      </c>
      <c r="D8" s="120">
        <f>'CD Ratio_2'!C8+'CD Ratio_2'!D8+'CD Ratio_2'!E8</f>
        <v>1504265.8500000003</v>
      </c>
      <c r="E8" s="120">
        <v>914795.4700000002</v>
      </c>
      <c r="F8" s="120">
        <f>'CD Ratio_2'!F8+'CD Ratio_2'!G8+'CD Ratio_2'!H8</f>
        <v>969403.33</v>
      </c>
      <c r="G8" s="120">
        <v>0</v>
      </c>
      <c r="H8" s="121">
        <f t="shared" si="0"/>
        <v>65.635043644578488</v>
      </c>
      <c r="I8" s="121">
        <f t="shared" si="1"/>
        <v>64.443617462963729</v>
      </c>
      <c r="J8" s="121">
        <f t="shared" si="2"/>
        <v>64.443617462963729</v>
      </c>
    </row>
    <row r="9" spans="1:10" ht="13.5" customHeight="1" x14ac:dyDescent="0.2">
      <c r="A9" s="122">
        <v>4</v>
      </c>
      <c r="B9" s="113" t="s">
        <v>9</v>
      </c>
      <c r="C9" s="120">
        <v>2110919.5500000003</v>
      </c>
      <c r="D9" s="120">
        <f>'CD Ratio_2'!C9+'CD Ratio_2'!D9+'CD Ratio_2'!E9</f>
        <v>2144654.8600000003</v>
      </c>
      <c r="E9" s="120">
        <v>2465133.0200000005</v>
      </c>
      <c r="F9" s="120">
        <f>'CD Ratio_2'!F9+'CD Ratio_2'!G9+'CD Ratio_2'!H9</f>
        <v>2437932.3299999996</v>
      </c>
      <c r="G9" s="120">
        <v>0</v>
      </c>
      <c r="H9" s="121">
        <f t="shared" si="0"/>
        <v>116.78005540286934</v>
      </c>
      <c r="I9" s="121">
        <f t="shared" si="1"/>
        <v>113.67480966144825</v>
      </c>
      <c r="J9" s="121">
        <f t="shared" si="2"/>
        <v>113.67480966144825</v>
      </c>
    </row>
    <row r="10" spans="1:10" ht="13.5" customHeight="1" x14ac:dyDescent="0.2">
      <c r="A10" s="110">
        <v>5</v>
      </c>
      <c r="B10" s="113" t="s">
        <v>10</v>
      </c>
      <c r="C10" s="120">
        <v>4747194.76</v>
      </c>
      <c r="D10" s="120">
        <f>'CD Ratio_2'!C10+'CD Ratio_2'!D10+'CD Ratio_2'!E10</f>
        <v>4747479.92</v>
      </c>
      <c r="E10" s="120">
        <v>2623251.19</v>
      </c>
      <c r="F10" s="120">
        <f>'CD Ratio_2'!F10+'CD Ratio_2'!G10+'CD Ratio_2'!H10</f>
        <v>2748428.9999999995</v>
      </c>
      <c r="G10" s="120">
        <v>0</v>
      </c>
      <c r="H10" s="121">
        <f t="shared" si="0"/>
        <v>55.258975513361918</v>
      </c>
      <c r="I10" s="121">
        <f t="shared" si="1"/>
        <v>57.89237756270488</v>
      </c>
      <c r="J10" s="121">
        <f t="shared" si="2"/>
        <v>57.89237756270488</v>
      </c>
    </row>
    <row r="11" spans="1:10" ht="13.5" customHeight="1" x14ac:dyDescent="0.2">
      <c r="A11" s="122">
        <v>6</v>
      </c>
      <c r="B11" s="113" t="s">
        <v>11</v>
      </c>
      <c r="C11" s="120">
        <v>2212986.7099999995</v>
      </c>
      <c r="D11" s="120">
        <f>'CD Ratio_2'!C11+'CD Ratio_2'!D11+'CD Ratio_2'!E11</f>
        <v>2409857.65</v>
      </c>
      <c r="E11" s="120">
        <v>1306266.9899999998</v>
      </c>
      <c r="F11" s="120">
        <f>'CD Ratio_2'!F11+'CD Ratio_2'!G11+'CD Ratio_2'!H11</f>
        <v>1333084.3400000003</v>
      </c>
      <c r="G11" s="120">
        <v>5374</v>
      </c>
      <c r="H11" s="121">
        <f t="shared" si="0"/>
        <v>59.027330986547135</v>
      </c>
      <c r="I11" s="121">
        <f t="shared" si="1"/>
        <v>55.317970337376586</v>
      </c>
      <c r="J11" s="121">
        <f t="shared" si="2"/>
        <v>55.540971061091525</v>
      </c>
    </row>
    <row r="12" spans="1:10" ht="13.5" customHeight="1" x14ac:dyDescent="0.2">
      <c r="A12" s="110">
        <v>7</v>
      </c>
      <c r="B12" s="113" t="s">
        <v>12</v>
      </c>
      <c r="C12" s="120">
        <v>333030.97999999992</v>
      </c>
      <c r="D12" s="120">
        <f>'CD Ratio_2'!C12+'CD Ratio_2'!D12+'CD Ratio_2'!E12</f>
        <v>346783.80000000005</v>
      </c>
      <c r="E12" s="120">
        <v>446009.62999999995</v>
      </c>
      <c r="F12" s="120">
        <f>'CD Ratio_2'!F12+'CD Ratio_2'!G12+'CD Ratio_2'!H12</f>
        <v>469139.15000000008</v>
      </c>
      <c r="G12" s="120">
        <v>0</v>
      </c>
      <c r="H12" s="121">
        <f t="shared" si="0"/>
        <v>133.92436643581928</v>
      </c>
      <c r="I12" s="121">
        <f t="shared" si="1"/>
        <v>135.28289095396039</v>
      </c>
      <c r="J12" s="121">
        <f t="shared" si="2"/>
        <v>135.28289095396036</v>
      </c>
    </row>
    <row r="13" spans="1:10" ht="13.5" customHeight="1" x14ac:dyDescent="0.2">
      <c r="A13" s="122">
        <v>8</v>
      </c>
      <c r="B13" s="113" t="s">
        <v>967</v>
      </c>
      <c r="C13" s="120">
        <v>272937.49</v>
      </c>
      <c r="D13" s="120">
        <f>'CD Ratio_2'!C13+'CD Ratio_2'!D13+'CD Ratio_2'!E13</f>
        <v>282785.91999999993</v>
      </c>
      <c r="E13" s="120">
        <v>140148.93000000002</v>
      </c>
      <c r="F13" s="120">
        <f>'CD Ratio_2'!F13+'CD Ratio_2'!G13+'CD Ratio_2'!H13</f>
        <v>152882.13</v>
      </c>
      <c r="G13" s="120">
        <v>0</v>
      </c>
      <c r="H13" s="121">
        <f t="shared" si="0"/>
        <v>51.348361853844274</v>
      </c>
      <c r="I13" s="121">
        <f t="shared" si="1"/>
        <v>54.062850795400294</v>
      </c>
      <c r="J13" s="121">
        <f t="shared" si="2"/>
        <v>54.062850795400294</v>
      </c>
    </row>
    <row r="14" spans="1:10" ht="13.5" customHeight="1" x14ac:dyDescent="0.2">
      <c r="A14" s="110">
        <v>9</v>
      </c>
      <c r="B14" s="113" t="s">
        <v>13</v>
      </c>
      <c r="C14" s="120">
        <v>4076061.24</v>
      </c>
      <c r="D14" s="120">
        <f>'CD Ratio_2'!C14+'CD Ratio_2'!D14+'CD Ratio_2'!E14</f>
        <v>4105354.5699999994</v>
      </c>
      <c r="E14" s="120">
        <v>3814212.0300000003</v>
      </c>
      <c r="F14" s="120">
        <f>'CD Ratio_2'!F14+'CD Ratio_2'!G14+'CD Ratio_2'!H14</f>
        <v>3701082.5599999982</v>
      </c>
      <c r="G14" s="120">
        <v>0</v>
      </c>
      <c r="H14" s="121">
        <f t="shared" si="0"/>
        <v>93.575925517743201</v>
      </c>
      <c r="I14" s="121">
        <f t="shared" si="1"/>
        <v>90.152567747637903</v>
      </c>
      <c r="J14" s="121">
        <f t="shared" si="2"/>
        <v>90.152567747637903</v>
      </c>
    </row>
    <row r="15" spans="1:10" ht="13.5" customHeight="1" x14ac:dyDescent="0.2">
      <c r="A15" s="122">
        <v>10</v>
      </c>
      <c r="B15" s="113" t="s">
        <v>14</v>
      </c>
      <c r="C15" s="120">
        <v>21756362.289999999</v>
      </c>
      <c r="D15" s="120">
        <f>'CD Ratio_2'!C15+'CD Ratio_2'!D15+'CD Ratio_2'!E15</f>
        <v>22445420.649999999</v>
      </c>
      <c r="E15" s="120">
        <v>12030185.779999999</v>
      </c>
      <c r="F15" s="120">
        <f>'CD Ratio_2'!F15+'CD Ratio_2'!G15+'CD Ratio_2'!H15</f>
        <v>12354385.32</v>
      </c>
      <c r="G15" s="120">
        <v>2781047</v>
      </c>
      <c r="H15" s="121">
        <f t="shared" si="0"/>
        <v>55.295024138890639</v>
      </c>
      <c r="I15" s="121">
        <f t="shared" si="1"/>
        <v>55.041897020539921</v>
      </c>
      <c r="J15" s="121">
        <f t="shared" si="2"/>
        <v>67.432161579916752</v>
      </c>
    </row>
    <row r="16" spans="1:10" ht="13.5" customHeight="1" x14ac:dyDescent="0.2">
      <c r="A16" s="110">
        <v>11</v>
      </c>
      <c r="B16" s="113" t="s">
        <v>15</v>
      </c>
      <c r="C16" s="120">
        <v>1150604.1800000002</v>
      </c>
      <c r="D16" s="120">
        <f>'CD Ratio_2'!C16+'CD Ratio_2'!D16+'CD Ratio_2'!E16</f>
        <v>1173826.3</v>
      </c>
      <c r="E16" s="120">
        <v>878157.01000000024</v>
      </c>
      <c r="F16" s="120">
        <f>'CD Ratio_2'!F16+'CD Ratio_2'!G16+'CD Ratio_2'!H16</f>
        <v>1003634.5699999998</v>
      </c>
      <c r="G16" s="120">
        <v>0</v>
      </c>
      <c r="H16" s="121">
        <f t="shared" si="0"/>
        <v>76.321381867394237</v>
      </c>
      <c r="I16" s="121">
        <f t="shared" si="1"/>
        <v>85.501114602731249</v>
      </c>
      <c r="J16" s="121">
        <f t="shared" si="2"/>
        <v>85.501114602731235</v>
      </c>
    </row>
    <row r="17" spans="1:10" ht="13.5" customHeight="1" x14ac:dyDescent="0.2">
      <c r="A17" s="122">
        <v>12</v>
      </c>
      <c r="B17" s="113" t="s">
        <v>16</v>
      </c>
      <c r="C17" s="120">
        <v>5068993.2100000009</v>
      </c>
      <c r="D17" s="120">
        <f>'CD Ratio_2'!C17+'CD Ratio_2'!D17+'CD Ratio_2'!E17</f>
        <v>4835831.629999999</v>
      </c>
      <c r="E17" s="120">
        <v>2230969.2599999998</v>
      </c>
      <c r="F17" s="120">
        <f>'CD Ratio_2'!F17+'CD Ratio_2'!G17+'CD Ratio_2'!H17</f>
        <v>2315793.8000000007</v>
      </c>
      <c r="G17" s="391">
        <v>15673</v>
      </c>
      <c r="H17" s="121">
        <f t="shared" si="0"/>
        <v>44.012078288027524</v>
      </c>
      <c r="I17" s="121">
        <f t="shared" si="1"/>
        <v>47.888222278739704</v>
      </c>
      <c r="J17" s="121">
        <f t="shared" si="2"/>
        <v>48.212323719798349</v>
      </c>
    </row>
    <row r="18" spans="1:10" s="139" customFormat="1" ht="13.5" customHeight="1" x14ac:dyDescent="0.2">
      <c r="A18" s="112"/>
      <c r="B18" s="114" t="s">
        <v>17</v>
      </c>
      <c r="C18" s="123">
        <v>50307494.740000002</v>
      </c>
      <c r="D18" s="127">
        <f>SUM(D6:D17)</f>
        <v>51291424.420000002</v>
      </c>
      <c r="E18" s="123">
        <v>33133507.100000001</v>
      </c>
      <c r="F18" s="127">
        <f>'CD Ratio_2'!F18+'CD Ratio_2'!G18+'CD Ratio_2'!H18</f>
        <v>34085565.690000005</v>
      </c>
      <c r="G18" s="123">
        <f>SUM(G6:G17)</f>
        <v>2802094</v>
      </c>
      <c r="H18" s="121">
        <f t="shared" si="0"/>
        <v>65.861970013098698</v>
      </c>
      <c r="I18" s="121">
        <f t="shared" si="1"/>
        <v>66.454706757391321</v>
      </c>
      <c r="J18" s="121">
        <f t="shared" si="2"/>
        <v>71.917791535569918</v>
      </c>
    </row>
    <row r="19" spans="1:10" ht="13.5" customHeight="1" x14ac:dyDescent="0.2">
      <c r="A19" s="122">
        <v>13</v>
      </c>
      <c r="B19" s="113" t="s">
        <v>18</v>
      </c>
      <c r="C19" s="120">
        <v>2256675.61</v>
      </c>
      <c r="D19" s="120">
        <f>'CD Ratio_2'!C19+'CD Ratio_2'!D19+'CD Ratio_2'!E19</f>
        <v>2308321.5700000003</v>
      </c>
      <c r="E19" s="120">
        <v>2442901.5100000002</v>
      </c>
      <c r="F19" s="120">
        <f>'CD Ratio_2'!F19+'CD Ratio_2'!G19+'CD Ratio_2'!H19</f>
        <v>2558721.5699999998</v>
      </c>
      <c r="G19" s="120">
        <v>0</v>
      </c>
      <c r="H19" s="121">
        <f t="shared" si="0"/>
        <v>108.25222283498692</v>
      </c>
      <c r="I19" s="121">
        <f t="shared" si="1"/>
        <v>110.84770870983975</v>
      </c>
      <c r="J19" s="121">
        <f t="shared" si="2"/>
        <v>110.84770870983974</v>
      </c>
    </row>
    <row r="20" spans="1:10" ht="13.5" customHeight="1" x14ac:dyDescent="0.2">
      <c r="A20" s="110">
        <v>14</v>
      </c>
      <c r="B20" s="113" t="s">
        <v>19</v>
      </c>
      <c r="C20" s="120">
        <v>346040.91000000003</v>
      </c>
      <c r="D20" s="120">
        <f>'CD Ratio_2'!C20+'CD Ratio_2'!D20+'CD Ratio_2'!E20</f>
        <v>355398.76</v>
      </c>
      <c r="E20" s="120">
        <v>908775.82000000007</v>
      </c>
      <c r="F20" s="120">
        <f>'CD Ratio_2'!F20+'CD Ratio_2'!G20+'CD Ratio_2'!H20</f>
        <v>911518.61999999988</v>
      </c>
      <c r="G20" s="120">
        <v>0</v>
      </c>
      <c r="H20" s="121">
        <f t="shared" si="0"/>
        <v>262.62091959011434</v>
      </c>
      <c r="I20" s="121">
        <f t="shared" si="1"/>
        <v>256.4777153414941</v>
      </c>
      <c r="J20" s="121">
        <f t="shared" si="2"/>
        <v>256.4777153414941</v>
      </c>
    </row>
    <row r="21" spans="1:10" ht="13.5" customHeight="1" x14ac:dyDescent="0.2">
      <c r="A21" s="122">
        <v>15</v>
      </c>
      <c r="B21" s="113" t="s">
        <v>20</v>
      </c>
      <c r="C21" s="120">
        <v>30594.99</v>
      </c>
      <c r="D21" s="120">
        <f>'CD Ratio_2'!C21+'CD Ratio_2'!D21+'CD Ratio_2'!E21</f>
        <v>30746.149999999998</v>
      </c>
      <c r="E21" s="120">
        <v>6356.8399999999992</v>
      </c>
      <c r="F21" s="120">
        <f>'CD Ratio_2'!F21+'CD Ratio_2'!G21+'CD Ratio_2'!H21</f>
        <v>13758.109999999999</v>
      </c>
      <c r="G21" s="120">
        <v>0</v>
      </c>
      <c r="H21" s="121">
        <f t="shared" si="0"/>
        <v>20.777388716257136</v>
      </c>
      <c r="I21" s="121">
        <f t="shared" si="1"/>
        <v>44.747423661173833</v>
      </c>
      <c r="J21" s="121">
        <f t="shared" si="2"/>
        <v>44.747423661173833</v>
      </c>
    </row>
    <row r="22" spans="1:10" s="340" customFormat="1" ht="13.5" customHeight="1" x14ac:dyDescent="0.2">
      <c r="A22" s="110">
        <v>16</v>
      </c>
      <c r="B22" s="113" t="s">
        <v>21</v>
      </c>
      <c r="C22" s="120">
        <v>19799</v>
      </c>
      <c r="D22" s="120">
        <f>'CD Ratio_2'!C22+'CD Ratio_2'!D22+'CD Ratio_2'!E22</f>
        <v>20490.580000000002</v>
      </c>
      <c r="E22" s="120">
        <v>19272.64</v>
      </c>
      <c r="F22" s="120">
        <f>'CD Ratio_2'!F22+'CD Ratio_2'!G22+'CD Ratio_2'!H22</f>
        <v>20392.73</v>
      </c>
      <c r="G22" s="120">
        <v>0</v>
      </c>
      <c r="H22" s="121">
        <f t="shared" si="0"/>
        <v>97.341481893024891</v>
      </c>
      <c r="I22" s="121">
        <f t="shared" si="1"/>
        <v>99.522463492980663</v>
      </c>
      <c r="J22" s="121">
        <v>0</v>
      </c>
    </row>
    <row r="23" spans="1:10" ht="13.5" customHeight="1" x14ac:dyDescent="0.2">
      <c r="A23" s="122">
        <v>17</v>
      </c>
      <c r="B23" s="113" t="s">
        <v>22</v>
      </c>
      <c r="C23" s="120">
        <v>126766.86000000002</v>
      </c>
      <c r="D23" s="120">
        <f>'CD Ratio_2'!C23+'CD Ratio_2'!D23+'CD Ratio_2'!E23</f>
        <v>129143.38</v>
      </c>
      <c r="E23" s="120">
        <v>263261.99</v>
      </c>
      <c r="F23" s="120">
        <f>'CD Ratio_2'!F23+'CD Ratio_2'!G23+'CD Ratio_2'!H23</f>
        <v>281793.90000000002</v>
      </c>
      <c r="G23" s="120">
        <v>0</v>
      </c>
      <c r="H23" s="121">
        <f t="shared" si="0"/>
        <v>207.67414291085223</v>
      </c>
      <c r="I23" s="121">
        <f t="shared" si="1"/>
        <v>218.20235772054289</v>
      </c>
      <c r="J23" s="121">
        <f t="shared" si="2"/>
        <v>218.20235772054289</v>
      </c>
    </row>
    <row r="24" spans="1:10" ht="13.5" customHeight="1" x14ac:dyDescent="0.2">
      <c r="A24" s="122">
        <v>18</v>
      </c>
      <c r="B24" s="113" t="s">
        <v>23</v>
      </c>
      <c r="C24" s="124">
        <v>5004.93</v>
      </c>
      <c r="D24" s="120">
        <f>'CD Ratio_2'!C24+'CD Ratio_2'!D24+'CD Ratio_2'!E24</f>
        <v>4700.8100000000004</v>
      </c>
      <c r="E24" s="124">
        <v>1007.26</v>
      </c>
      <c r="F24" s="120">
        <f>'CD Ratio_2'!F24+'CD Ratio_2'!G24+'CD Ratio_2'!H24</f>
        <v>1006.67</v>
      </c>
      <c r="G24" s="120">
        <v>0</v>
      </c>
      <c r="H24" s="121">
        <f t="shared" si="0"/>
        <v>20.125356398590988</v>
      </c>
      <c r="I24" s="121">
        <f t="shared" si="1"/>
        <v>21.414819999106534</v>
      </c>
      <c r="J24" s="121">
        <f t="shared" si="2"/>
        <v>21.414819999106534</v>
      </c>
    </row>
    <row r="25" spans="1:10" ht="13.5" customHeight="1" x14ac:dyDescent="0.2">
      <c r="A25" s="110">
        <v>19</v>
      </c>
      <c r="B25" s="113" t="s">
        <v>24</v>
      </c>
      <c r="C25" s="120">
        <v>171709.49000000002</v>
      </c>
      <c r="D25" s="120">
        <f>'CD Ratio_2'!C25+'CD Ratio_2'!D25+'CD Ratio_2'!E25</f>
        <v>173614.25999999998</v>
      </c>
      <c r="E25" s="120">
        <v>100544.15000000001</v>
      </c>
      <c r="F25" s="120">
        <f>'CD Ratio_2'!F25+'CD Ratio_2'!G25+'CD Ratio_2'!H25</f>
        <v>109008.56999999998</v>
      </c>
      <c r="G25" s="120">
        <v>0</v>
      </c>
      <c r="H25" s="121">
        <f t="shared" si="0"/>
        <v>58.554800902384599</v>
      </c>
      <c r="I25" s="121">
        <f t="shared" si="1"/>
        <v>62.787797500044064</v>
      </c>
      <c r="J25" s="121">
        <f t="shared" si="2"/>
        <v>62.787797500044057</v>
      </c>
    </row>
    <row r="26" spans="1:10" ht="12.75" customHeight="1" x14ac:dyDescent="0.2">
      <c r="A26" s="122">
        <v>20</v>
      </c>
      <c r="B26" s="113" t="s">
        <v>25</v>
      </c>
      <c r="C26" s="120">
        <v>5192463.8699999992</v>
      </c>
      <c r="D26" s="120">
        <f>'CD Ratio_2'!C26+'CD Ratio_2'!D26+'CD Ratio_2'!E26</f>
        <v>5487718.9799999995</v>
      </c>
      <c r="E26" s="120">
        <v>7204648.9000000004</v>
      </c>
      <c r="F26" s="120">
        <f>'CD Ratio_2'!F26+'CD Ratio_2'!G26+'CD Ratio_2'!H26</f>
        <v>7492427.1700000009</v>
      </c>
      <c r="G26" s="120">
        <v>0</v>
      </c>
      <c r="H26" s="121">
        <f t="shared" si="0"/>
        <v>138.75202756105074</v>
      </c>
      <c r="I26" s="121">
        <f t="shared" si="1"/>
        <v>136.53080992860902</v>
      </c>
      <c r="J26" s="121">
        <f t="shared" si="2"/>
        <v>136.53080992860902</v>
      </c>
    </row>
    <row r="27" spans="1:10" ht="13.5" customHeight="1" x14ac:dyDescent="0.2">
      <c r="A27" s="110">
        <v>21</v>
      </c>
      <c r="B27" s="113" t="s">
        <v>26</v>
      </c>
      <c r="C27" s="120">
        <v>3594195.0200000009</v>
      </c>
      <c r="D27" s="120">
        <f>'CD Ratio_2'!C27+'CD Ratio_2'!D27+'CD Ratio_2'!E27</f>
        <v>3723394.3400000003</v>
      </c>
      <c r="E27" s="120">
        <v>3994439.5600000033</v>
      </c>
      <c r="F27" s="120">
        <f>'CD Ratio_2'!F27+'CD Ratio_2'!G27+'CD Ratio_2'!H27</f>
        <v>4112882.51</v>
      </c>
      <c r="G27" s="120">
        <v>0</v>
      </c>
      <c r="H27" s="121">
        <f t="shared" si="0"/>
        <v>111.13586040192116</v>
      </c>
      <c r="I27" s="121">
        <f t="shared" si="1"/>
        <v>110.46056727904892</v>
      </c>
      <c r="J27" s="121">
        <f t="shared" si="2"/>
        <v>110.46056727904893</v>
      </c>
    </row>
    <row r="28" spans="1:10" ht="13.5" customHeight="1" x14ac:dyDescent="0.2">
      <c r="A28" s="122">
        <v>22</v>
      </c>
      <c r="B28" s="113" t="s">
        <v>27</v>
      </c>
      <c r="C28" s="124">
        <v>995611.24999999988</v>
      </c>
      <c r="D28" s="120">
        <f>'CD Ratio_2'!C28+'CD Ratio_2'!D28+'CD Ratio_2'!E28</f>
        <v>1010292.4099999999</v>
      </c>
      <c r="E28" s="120">
        <v>561745.17000000016</v>
      </c>
      <c r="F28" s="120">
        <f>'CD Ratio_2'!F28+'CD Ratio_2'!G28+'CD Ratio_2'!H28</f>
        <v>580318.81000000006</v>
      </c>
      <c r="G28" s="120">
        <v>0</v>
      </c>
      <c r="H28" s="121">
        <f t="shared" si="0"/>
        <v>56.422139665456797</v>
      </c>
      <c r="I28" s="121">
        <f t="shared" si="1"/>
        <v>57.4406779914342</v>
      </c>
      <c r="J28" s="121">
        <f t="shared" si="2"/>
        <v>57.440677991434193</v>
      </c>
    </row>
    <row r="29" spans="1:10" ht="13.5" customHeight="1" x14ac:dyDescent="0.2">
      <c r="A29" s="110">
        <v>23</v>
      </c>
      <c r="B29" s="113" t="s">
        <v>28</v>
      </c>
      <c r="C29" s="120">
        <v>660341.9700000002</v>
      </c>
      <c r="D29" s="120">
        <f>'CD Ratio_2'!C29+'CD Ratio_2'!D29+'CD Ratio_2'!E29</f>
        <v>693266.4800000001</v>
      </c>
      <c r="E29" s="120">
        <v>976820.89999999991</v>
      </c>
      <c r="F29" s="120">
        <f>'CD Ratio_2'!F29+'CD Ratio_2'!G29+'CD Ratio_2'!H29</f>
        <v>1029402.9499999995</v>
      </c>
      <c r="G29" s="120">
        <v>0</v>
      </c>
      <c r="H29" s="121">
        <f t="shared" si="0"/>
        <v>147.9265205572197</v>
      </c>
      <c r="I29" s="121">
        <f t="shared" si="1"/>
        <v>148.48589679397156</v>
      </c>
      <c r="J29" s="121">
        <f t="shared" si="2"/>
        <v>148.48589679397156</v>
      </c>
    </row>
    <row r="30" spans="1:10" ht="13.5" customHeight="1" x14ac:dyDescent="0.2">
      <c r="A30" s="122">
        <v>24</v>
      </c>
      <c r="B30" s="113" t="s">
        <v>29</v>
      </c>
      <c r="C30" s="120">
        <v>650934.34</v>
      </c>
      <c r="D30" s="120">
        <f>'CD Ratio_2'!C30+'CD Ratio_2'!D30+'CD Ratio_2'!E30</f>
        <v>625307.43000000017</v>
      </c>
      <c r="E30" s="120">
        <v>1042027.6599999999</v>
      </c>
      <c r="F30" s="120">
        <f>'CD Ratio_2'!F30+'CD Ratio_2'!G30+'CD Ratio_2'!H30</f>
        <v>1028941.81</v>
      </c>
      <c r="G30" s="120">
        <v>0</v>
      </c>
      <c r="H30" s="121">
        <f t="shared" si="0"/>
        <v>160.08183866901228</v>
      </c>
      <c r="I30" s="121">
        <f t="shared" si="1"/>
        <v>164.54974955279192</v>
      </c>
      <c r="J30" s="121">
        <f t="shared" si="2"/>
        <v>164.54974955279192</v>
      </c>
    </row>
    <row r="31" spans="1:10" ht="13.5" customHeight="1" x14ac:dyDescent="0.2">
      <c r="A31" s="110">
        <v>25</v>
      </c>
      <c r="B31" s="113" t="s">
        <v>30</v>
      </c>
      <c r="C31" s="120">
        <v>5629.41</v>
      </c>
      <c r="D31" s="120">
        <f>'CD Ratio_2'!C31+'CD Ratio_2'!D31+'CD Ratio_2'!E31</f>
        <v>5894.1</v>
      </c>
      <c r="E31" s="120">
        <v>5156.59</v>
      </c>
      <c r="F31" s="120">
        <f>'CD Ratio_2'!F31+'CD Ratio_2'!G31+'CD Ratio_2'!H31</f>
        <v>5373.16</v>
      </c>
      <c r="G31" s="120">
        <v>0</v>
      </c>
      <c r="H31" s="121">
        <f t="shared" si="0"/>
        <v>91.600896008640348</v>
      </c>
      <c r="I31" s="121">
        <f t="shared" si="1"/>
        <v>91.161670144720986</v>
      </c>
      <c r="J31" s="121">
        <f t="shared" si="2"/>
        <v>91.161670144720986</v>
      </c>
    </row>
    <row r="32" spans="1:10" ht="13.5" customHeight="1" x14ac:dyDescent="0.2">
      <c r="A32" s="122">
        <v>26</v>
      </c>
      <c r="B32" s="113" t="s">
        <v>31</v>
      </c>
      <c r="C32" s="120">
        <v>33431.629999999997</v>
      </c>
      <c r="D32" s="120">
        <f>'CD Ratio_2'!C32+'CD Ratio_2'!D32+'CD Ratio_2'!E32</f>
        <v>37289.179999999993</v>
      </c>
      <c r="E32" s="120">
        <v>27205.65</v>
      </c>
      <c r="F32" s="120">
        <f>'CD Ratio_2'!F32+'CD Ratio_2'!G32+'CD Ratio_2'!H32</f>
        <v>31601.889999999996</v>
      </c>
      <c r="G32" s="120">
        <v>0</v>
      </c>
      <c r="H32" s="121">
        <f t="shared" si="0"/>
        <v>81.376977431252982</v>
      </c>
      <c r="I32" s="121">
        <f t="shared" si="1"/>
        <v>84.748149463195503</v>
      </c>
      <c r="J32" s="121">
        <f t="shared" si="2"/>
        <v>84.748149463195489</v>
      </c>
    </row>
    <row r="33" spans="1:10" ht="13.5" customHeight="1" x14ac:dyDescent="0.2">
      <c r="A33" s="110">
        <v>27</v>
      </c>
      <c r="B33" s="113" t="s">
        <v>32</v>
      </c>
      <c r="C33" s="120">
        <v>28794.78</v>
      </c>
      <c r="D33" s="120">
        <f>'CD Ratio_2'!C33+'CD Ratio_2'!D33+'CD Ratio_2'!E33</f>
        <v>49646.880000000005</v>
      </c>
      <c r="E33" s="120">
        <v>23538.180000000004</v>
      </c>
      <c r="F33" s="120">
        <f>'CD Ratio_2'!F33+'CD Ratio_2'!G33+'CD Ratio_2'!H33</f>
        <v>28013.34</v>
      </c>
      <c r="G33" s="120">
        <v>0</v>
      </c>
      <c r="H33" s="121">
        <f t="shared" si="0"/>
        <v>81.74460787684437</v>
      </c>
      <c r="I33" s="121">
        <f t="shared" si="1"/>
        <v>56.425177171254262</v>
      </c>
      <c r="J33" s="121">
        <f t="shared" si="2"/>
        <v>56.425177171254262</v>
      </c>
    </row>
    <row r="34" spans="1:10" ht="13.5" customHeight="1" x14ac:dyDescent="0.2">
      <c r="A34" s="122">
        <v>28</v>
      </c>
      <c r="B34" s="113" t="s">
        <v>33</v>
      </c>
      <c r="C34" s="120">
        <v>611551.8600000001</v>
      </c>
      <c r="D34" s="120">
        <f>'CD Ratio_2'!C34+'CD Ratio_2'!D34+'CD Ratio_2'!E34</f>
        <v>652824.25000000012</v>
      </c>
      <c r="E34" s="120">
        <v>1274424.52</v>
      </c>
      <c r="F34" s="120">
        <f>'CD Ratio_2'!F34+'CD Ratio_2'!G34+'CD Ratio_2'!H34</f>
        <v>1327184.69</v>
      </c>
      <c r="G34" s="120">
        <v>0</v>
      </c>
      <c r="H34" s="121">
        <f t="shared" si="0"/>
        <v>208.39189664143936</v>
      </c>
      <c r="I34" s="121">
        <f t="shared" si="1"/>
        <v>203.29892616580955</v>
      </c>
      <c r="J34" s="121">
        <f t="shared" si="2"/>
        <v>203.29892616580952</v>
      </c>
    </row>
    <row r="35" spans="1:10" ht="13.5" customHeight="1" x14ac:dyDescent="0.2">
      <c r="A35" s="110">
        <v>29</v>
      </c>
      <c r="B35" s="113" t="s">
        <v>34</v>
      </c>
      <c r="C35" s="120">
        <v>10193.379999999999</v>
      </c>
      <c r="D35" s="120">
        <f>'CD Ratio_2'!C35+'CD Ratio_2'!D35+'CD Ratio_2'!E35</f>
        <v>9375.56</v>
      </c>
      <c r="E35" s="120">
        <v>16698.86</v>
      </c>
      <c r="F35" s="120">
        <f>'CD Ratio_2'!F35+'CD Ratio_2'!G35+'CD Ratio_2'!H35</f>
        <v>25892.07</v>
      </c>
      <c r="G35" s="120">
        <v>0</v>
      </c>
      <c r="H35" s="121">
        <f t="shared" si="0"/>
        <v>163.82063653076804</v>
      </c>
      <c r="I35" s="121">
        <f t="shared" si="1"/>
        <v>276.1655837091331</v>
      </c>
      <c r="J35" s="121">
        <f t="shared" si="2"/>
        <v>276.1655837091331</v>
      </c>
    </row>
    <row r="36" spans="1:10" ht="13.5" customHeight="1" x14ac:dyDescent="0.2">
      <c r="A36" s="122">
        <v>30</v>
      </c>
      <c r="B36" s="113" t="s">
        <v>35</v>
      </c>
      <c r="C36" s="120">
        <v>96524.000000000015</v>
      </c>
      <c r="D36" s="120">
        <f>'CD Ratio_2'!C36+'CD Ratio_2'!D36+'CD Ratio_2'!E36</f>
        <v>99951.74</v>
      </c>
      <c r="E36" s="120">
        <v>126493.96</v>
      </c>
      <c r="F36" s="120">
        <f>'CD Ratio_2'!F36+'CD Ratio_2'!G36+'CD Ratio_2'!H36</f>
        <v>130406.02</v>
      </c>
      <c r="G36" s="120">
        <v>0</v>
      </c>
      <c r="H36" s="121">
        <f t="shared" si="0"/>
        <v>131.0492312792673</v>
      </c>
      <c r="I36" s="121">
        <f t="shared" si="1"/>
        <v>130.46898433183853</v>
      </c>
      <c r="J36" s="121">
        <f t="shared" si="2"/>
        <v>130.46898433183853</v>
      </c>
    </row>
    <row r="37" spans="1:10" ht="13.5" customHeight="1" x14ac:dyDescent="0.2">
      <c r="A37" s="110">
        <v>31</v>
      </c>
      <c r="B37" s="113" t="s">
        <v>36</v>
      </c>
      <c r="C37" s="120">
        <v>52061.75</v>
      </c>
      <c r="D37" s="120">
        <f>'CD Ratio_2'!C37+'CD Ratio_2'!D37+'CD Ratio_2'!E37</f>
        <v>52749.11</v>
      </c>
      <c r="E37" s="120">
        <v>13006.42</v>
      </c>
      <c r="F37" s="120">
        <f>'CD Ratio_2'!F37+'CD Ratio_2'!G37+'CD Ratio_2'!H37</f>
        <v>17179.039999999997</v>
      </c>
      <c r="G37" s="120">
        <v>0</v>
      </c>
      <c r="H37" s="121">
        <f t="shared" si="0"/>
        <v>24.982679222269706</v>
      </c>
      <c r="I37" s="121">
        <f t="shared" si="1"/>
        <v>32.567449953184038</v>
      </c>
      <c r="J37" s="121">
        <f t="shared" si="2"/>
        <v>32.567449953184038</v>
      </c>
    </row>
    <row r="38" spans="1:10" ht="12.75" customHeight="1" x14ac:dyDescent="0.2">
      <c r="A38" s="110">
        <v>32</v>
      </c>
      <c r="B38" s="113" t="s">
        <v>38</v>
      </c>
      <c r="C38" s="120">
        <v>3778.8</v>
      </c>
      <c r="D38" s="120">
        <f>'CD Ratio_2'!C38+'CD Ratio_2'!D38+'CD Ratio_2'!E38</f>
        <v>4192.16</v>
      </c>
      <c r="E38" s="120">
        <v>5810.03</v>
      </c>
      <c r="F38" s="120">
        <f>'CD Ratio_2'!F38+'CD Ratio_2'!G38+'CD Ratio_2'!H38</f>
        <v>7227.2300000000005</v>
      </c>
      <c r="G38" s="120">
        <v>0</v>
      </c>
      <c r="H38" s="121">
        <f t="shared" si="0"/>
        <v>153.75330792844289</v>
      </c>
      <c r="I38" s="121">
        <f t="shared" si="1"/>
        <v>172.39871569787414</v>
      </c>
      <c r="J38" s="121">
        <f t="shared" si="2"/>
        <v>172.39871569787414</v>
      </c>
    </row>
    <row r="39" spans="1:10" ht="13.5" customHeight="1" x14ac:dyDescent="0.2">
      <c r="A39" s="122">
        <v>33</v>
      </c>
      <c r="B39" s="113" t="s">
        <v>39</v>
      </c>
      <c r="C39" s="120">
        <v>397859.01000000013</v>
      </c>
      <c r="D39" s="120">
        <f>'CD Ratio_2'!C39+'CD Ratio_2'!D39+'CD Ratio_2'!E39</f>
        <v>410622.88</v>
      </c>
      <c r="E39" s="120">
        <v>673191.17000000016</v>
      </c>
      <c r="F39" s="120">
        <f>'CD Ratio_2'!F39+'CD Ratio_2'!G39+'CD Ratio_2'!H39</f>
        <v>677356.43</v>
      </c>
      <c r="G39" s="120">
        <v>0</v>
      </c>
      <c r="H39" s="121">
        <f t="shared" si="0"/>
        <v>169.20344973461829</v>
      </c>
      <c r="I39" s="121">
        <f t="shared" si="1"/>
        <v>164.95827753192907</v>
      </c>
      <c r="J39" s="121">
        <f t="shared" si="2"/>
        <v>164.95827753192904</v>
      </c>
    </row>
    <row r="40" spans="1:10" s="139" customFormat="1" ht="13.5" customHeight="1" x14ac:dyDescent="0.2">
      <c r="A40" s="112"/>
      <c r="B40" s="114" t="s">
        <v>40</v>
      </c>
      <c r="C40" s="123">
        <v>15289962.860000003</v>
      </c>
      <c r="D40" s="127">
        <f>SUM(D19:D39)</f>
        <v>15884941.01</v>
      </c>
      <c r="E40" s="123">
        <v>19687327.780000001</v>
      </c>
      <c r="F40" s="127">
        <f>'CD Ratio_2'!F40+'CD Ratio_2'!G40+'CD Ratio_2'!H40</f>
        <v>20390407.289999999</v>
      </c>
      <c r="G40" s="123">
        <f>SUM(G19:G39)</f>
        <v>0</v>
      </c>
      <c r="H40" s="121">
        <f t="shared" si="0"/>
        <v>128.75981426680846</v>
      </c>
      <c r="I40" s="121">
        <f t="shared" si="1"/>
        <v>128.36312880962976</v>
      </c>
      <c r="J40" s="121">
        <f t="shared" si="2"/>
        <v>128.36312880962976</v>
      </c>
    </row>
    <row r="41" spans="1:10" s="139" customFormat="1" ht="13.5" customHeight="1" x14ac:dyDescent="0.2">
      <c r="A41" s="126"/>
      <c r="B41" s="114" t="s">
        <v>41</v>
      </c>
      <c r="C41" s="123">
        <v>65597457.600000009</v>
      </c>
      <c r="D41" s="127">
        <f>D40+D18</f>
        <v>67176365.430000007</v>
      </c>
      <c r="E41" s="123">
        <v>52820834.88000001</v>
      </c>
      <c r="F41" s="120">
        <f>'CD Ratio_2'!F41+'CD Ratio_2'!G41+'CD Ratio_2'!H41</f>
        <v>54475972.980000004</v>
      </c>
      <c r="G41" s="123">
        <f>G40+G18</f>
        <v>2802094</v>
      </c>
      <c r="H41" s="121">
        <f t="shared" si="0"/>
        <v>80.522686110932455</v>
      </c>
      <c r="I41" s="121">
        <f t="shared" si="1"/>
        <v>81.093957125093013</v>
      </c>
      <c r="J41" s="304">
        <f t="shared" si="2"/>
        <v>85.265206912222183</v>
      </c>
    </row>
    <row r="42" spans="1:10" ht="13.5" customHeight="1" x14ac:dyDescent="0.2">
      <c r="A42" s="122">
        <v>34</v>
      </c>
      <c r="B42" s="113" t="s">
        <v>43</v>
      </c>
      <c r="C42" s="120">
        <v>3332063.6700000009</v>
      </c>
      <c r="D42" s="120">
        <f>'CD Ratio_2'!C42+'CD Ratio_2'!D42+'CD Ratio_2'!E42</f>
        <v>3385817.8099999996</v>
      </c>
      <c r="E42" s="120">
        <v>2234184.7600000007</v>
      </c>
      <c r="F42" s="120">
        <f>'CD Ratio_2'!F42+'CD Ratio_2'!G42+'CD Ratio_2'!H42</f>
        <v>2310450.4299999997</v>
      </c>
      <c r="G42" s="120">
        <v>0</v>
      </c>
      <c r="H42" s="121">
        <f t="shared" si="0"/>
        <v>67.051082490269465</v>
      </c>
      <c r="I42" s="121">
        <f t="shared" si="1"/>
        <v>68.239065409133744</v>
      </c>
      <c r="J42" s="121">
        <f t="shared" si="2"/>
        <v>68.239065409133758</v>
      </c>
    </row>
    <row r="43" spans="1:10" s="139" customFormat="1" ht="13.5" customHeight="1" x14ac:dyDescent="0.2">
      <c r="A43" s="112"/>
      <c r="B43" s="114" t="s">
        <v>44</v>
      </c>
      <c r="C43" s="123">
        <v>3332063.6700000009</v>
      </c>
      <c r="D43" s="127">
        <f>'CD Ratio_2'!C43+'CD Ratio_2'!D43+'CD Ratio_2'!E43</f>
        <v>3385817.8099999996</v>
      </c>
      <c r="E43" s="123">
        <v>2234184.7600000007</v>
      </c>
      <c r="F43" s="127">
        <f>'CD Ratio_2'!F43+'CD Ratio_2'!G43+'CD Ratio_2'!H43</f>
        <v>2310450.4299999997</v>
      </c>
      <c r="G43" s="123">
        <f>SUM(G42:G42)</f>
        <v>0</v>
      </c>
      <c r="H43" s="304">
        <f t="shared" si="0"/>
        <v>67.051082490269465</v>
      </c>
      <c r="I43" s="121">
        <f t="shared" si="1"/>
        <v>68.239065409133744</v>
      </c>
      <c r="J43" s="304">
        <f t="shared" si="2"/>
        <v>68.239065409133758</v>
      </c>
    </row>
    <row r="44" spans="1:10" ht="13.5" customHeight="1" x14ac:dyDescent="0.2">
      <c r="A44" s="122">
        <v>35</v>
      </c>
      <c r="B44" s="113" t="s">
        <v>45</v>
      </c>
      <c r="C44" s="120">
        <v>3979843.24</v>
      </c>
      <c r="D44" s="120">
        <f>'CD Ratio_2'!C44+'CD Ratio_2'!D44+'CD Ratio_2'!E44</f>
        <v>4078913.3</v>
      </c>
      <c r="E44" s="120">
        <v>4928597.2600000007</v>
      </c>
      <c r="F44" s="120">
        <f>'CD Ratio_2'!F44+'CD Ratio_2'!G44+'CD Ratio_2'!H44</f>
        <v>5232497.51</v>
      </c>
      <c r="G44" s="120">
        <v>0</v>
      </c>
      <c r="H44" s="121">
        <f t="shared" si="0"/>
        <v>123.83897964785166</v>
      </c>
      <c r="I44" s="121">
        <f t="shared" si="1"/>
        <v>128.28165555762118</v>
      </c>
      <c r="J44" s="121">
        <f t="shared" si="2"/>
        <v>128.28165555762121</v>
      </c>
    </row>
    <row r="45" spans="1:10" s="139" customFormat="1" ht="13.5" customHeight="1" x14ac:dyDescent="0.2">
      <c r="A45" s="126"/>
      <c r="B45" s="114" t="s">
        <v>46</v>
      </c>
      <c r="C45" s="123">
        <v>3979843.24</v>
      </c>
      <c r="D45" s="127">
        <f>'CD Ratio_2'!C45+'CD Ratio_2'!D45+'CD Ratio_2'!E45</f>
        <v>4078913.3</v>
      </c>
      <c r="E45" s="123">
        <v>4928597.2600000007</v>
      </c>
      <c r="F45" s="120">
        <f>'CD Ratio_2'!F45+'CD Ratio_2'!G45+'CD Ratio_2'!H45</f>
        <v>5232497.51</v>
      </c>
      <c r="G45" s="123">
        <f>G44</f>
        <v>0</v>
      </c>
      <c r="H45" s="121">
        <f t="shared" si="0"/>
        <v>123.83897964785166</v>
      </c>
      <c r="I45" s="121">
        <f t="shared" si="1"/>
        <v>128.28165555762118</v>
      </c>
      <c r="J45" s="304">
        <f t="shared" si="2"/>
        <v>128.28165555762121</v>
      </c>
    </row>
    <row r="46" spans="1:10" ht="13.5" customHeight="1" x14ac:dyDescent="0.2">
      <c r="A46" s="122">
        <v>36</v>
      </c>
      <c r="B46" s="113" t="s">
        <v>47</v>
      </c>
      <c r="C46" s="124">
        <v>499562.6</v>
      </c>
      <c r="D46" s="120">
        <f>'CD Ratio_2'!C46+'CD Ratio_2'!D46+'CD Ratio_2'!E46</f>
        <v>511665.39000000013</v>
      </c>
      <c r="E46" s="124">
        <v>1529589.7199999997</v>
      </c>
      <c r="F46" s="120">
        <f>'CD Ratio_2'!F46+'CD Ratio_2'!G46+'CD Ratio_2'!H46</f>
        <v>1597293.5</v>
      </c>
      <c r="G46" s="120">
        <v>0</v>
      </c>
      <c r="H46" s="121">
        <f t="shared" si="0"/>
        <v>306.18579533375794</v>
      </c>
      <c r="I46" s="121">
        <f t="shared" si="1"/>
        <v>312.17540432038982</v>
      </c>
      <c r="J46" s="121">
        <f t="shared" si="2"/>
        <v>312.17540432038987</v>
      </c>
    </row>
    <row r="47" spans="1:10" ht="13.5" customHeight="1" x14ac:dyDescent="0.2">
      <c r="A47" s="122">
        <v>37</v>
      </c>
      <c r="B47" s="113" t="s">
        <v>48</v>
      </c>
      <c r="C47" s="120">
        <v>148258.12</v>
      </c>
      <c r="D47" s="120">
        <f>'CD Ratio_2'!C47+'CD Ratio_2'!D47+'CD Ratio_2'!E47</f>
        <v>138919.91</v>
      </c>
      <c r="E47" s="120">
        <v>108977.33000000002</v>
      </c>
      <c r="F47" s="120">
        <f>'CD Ratio_2'!F47+'CD Ratio_2'!G47+'CD Ratio_2'!H47</f>
        <v>109889.71</v>
      </c>
      <c r="G47" s="120">
        <v>0</v>
      </c>
      <c r="H47" s="121">
        <f t="shared" si="0"/>
        <v>73.505134153866265</v>
      </c>
      <c r="I47" s="121">
        <f t="shared" si="1"/>
        <v>79.102923403851904</v>
      </c>
      <c r="J47" s="121">
        <f t="shared" si="2"/>
        <v>79.102923403851904</v>
      </c>
    </row>
    <row r="48" spans="1:10" ht="13.5" customHeight="1" x14ac:dyDescent="0.2">
      <c r="A48" s="122">
        <v>38</v>
      </c>
      <c r="B48" s="113" t="s">
        <v>49</v>
      </c>
      <c r="C48" s="120">
        <v>53631.119999999995</v>
      </c>
      <c r="D48" s="120">
        <f>'CD Ratio_2'!C48+'CD Ratio_2'!D48+'CD Ratio_2'!E48</f>
        <v>58125.579999999994</v>
      </c>
      <c r="E48" s="120">
        <v>105617.1</v>
      </c>
      <c r="F48" s="120">
        <f>'CD Ratio_2'!F48+'CD Ratio_2'!G48+'CD Ratio_2'!H48</f>
        <v>112594.69</v>
      </c>
      <c r="G48" s="120">
        <v>0</v>
      </c>
      <c r="H48" s="121">
        <f t="shared" si="0"/>
        <v>196.93248994240659</v>
      </c>
      <c r="I48" s="121">
        <f t="shared" si="1"/>
        <v>193.70936169583172</v>
      </c>
      <c r="J48" s="121">
        <f t="shared" si="2"/>
        <v>193.70936169583169</v>
      </c>
    </row>
    <row r="49" spans="1:10" ht="13.5" customHeight="1" x14ac:dyDescent="0.2">
      <c r="A49" s="122">
        <v>39</v>
      </c>
      <c r="B49" s="113" t="s">
        <v>51</v>
      </c>
      <c r="C49" s="120">
        <v>82971.049999999988</v>
      </c>
      <c r="D49" s="120">
        <f>'CD Ratio_2'!C49+'CD Ratio_2'!D49+'CD Ratio_2'!E49</f>
        <v>87200.46</v>
      </c>
      <c r="E49" s="120">
        <v>228741.52</v>
      </c>
      <c r="F49" s="120">
        <f>'CD Ratio_2'!F49+'CD Ratio_2'!G49+'CD Ratio_2'!H49</f>
        <v>245718.61999999997</v>
      </c>
      <c r="G49" s="120">
        <v>0</v>
      </c>
      <c r="H49" s="121">
        <f t="shared" si="0"/>
        <v>275.68835153948277</v>
      </c>
      <c r="I49" s="121">
        <f t="shared" si="1"/>
        <v>281.78592177151353</v>
      </c>
      <c r="J49" s="121">
        <f t="shared" si="2"/>
        <v>281.78592177151353</v>
      </c>
    </row>
    <row r="50" spans="1:10" ht="13.5" customHeight="1" x14ac:dyDescent="0.2">
      <c r="A50" s="122">
        <v>40</v>
      </c>
      <c r="B50" s="113" t="s">
        <v>1007</v>
      </c>
      <c r="C50" s="120">
        <v>16778.47</v>
      </c>
      <c r="D50" s="120">
        <f>'CD Ratio_2'!C50+'CD Ratio_2'!D50+'CD Ratio_2'!E50</f>
        <v>16972.259999999998</v>
      </c>
      <c r="E50" s="120">
        <v>39665.199999999997</v>
      </c>
      <c r="F50" s="120">
        <f>'CD Ratio_2'!F50+'CD Ratio_2'!G50+'CD Ratio_2'!H50</f>
        <v>43599.11</v>
      </c>
      <c r="G50" s="120">
        <v>0</v>
      </c>
      <c r="H50" s="121">
        <f t="shared" si="0"/>
        <v>236.40534566024192</v>
      </c>
      <c r="I50" s="121">
        <f t="shared" si="1"/>
        <v>256.88452804753172</v>
      </c>
      <c r="J50" s="121">
        <f t="shared" si="2"/>
        <v>256.88452804753172</v>
      </c>
    </row>
    <row r="51" spans="1:10" ht="13.5" customHeight="1" x14ac:dyDescent="0.2">
      <c r="A51" s="122">
        <v>41</v>
      </c>
      <c r="B51" s="113" t="s">
        <v>52</v>
      </c>
      <c r="C51" s="124">
        <v>12720.35</v>
      </c>
      <c r="D51" s="120">
        <f>'CD Ratio_2'!C51+'CD Ratio_2'!D51+'CD Ratio_2'!E51</f>
        <v>14580.1</v>
      </c>
      <c r="E51" s="124">
        <v>70842.170000000013</v>
      </c>
      <c r="F51" s="120">
        <f>'CD Ratio_2'!F51+'CD Ratio_2'!G51+'CD Ratio_2'!H51</f>
        <v>71687.600000000006</v>
      </c>
      <c r="G51" s="120">
        <v>0</v>
      </c>
      <c r="H51" s="121">
        <f t="shared" si="0"/>
        <v>556.91997468623117</v>
      </c>
      <c r="I51" s="121">
        <f t="shared" si="1"/>
        <v>491.68112701558977</v>
      </c>
      <c r="J51" s="121">
        <f t="shared" si="2"/>
        <v>491.68112701558977</v>
      </c>
    </row>
    <row r="52" spans="1:10" ht="13.5" customHeight="1" x14ac:dyDescent="0.2">
      <c r="A52" s="122">
        <v>42</v>
      </c>
      <c r="B52" s="113" t="s">
        <v>53</v>
      </c>
      <c r="C52" s="120">
        <v>36858.820000000007</v>
      </c>
      <c r="D52" s="120">
        <f>'CD Ratio_2'!C52+'CD Ratio_2'!D52+'CD Ratio_2'!E52</f>
        <v>41007.07</v>
      </c>
      <c r="E52" s="120">
        <v>61372.990000000005</v>
      </c>
      <c r="F52" s="120">
        <f>'CD Ratio_2'!F52+'CD Ratio_2'!G52+'CD Ratio_2'!H52</f>
        <v>69442.959999999992</v>
      </c>
      <c r="G52" s="120">
        <v>0</v>
      </c>
      <c r="H52" s="121">
        <f t="shared" si="0"/>
        <v>166.50828756861992</v>
      </c>
      <c r="I52" s="121">
        <f t="shared" si="1"/>
        <v>169.34387167871293</v>
      </c>
      <c r="J52" s="121">
        <f t="shared" si="2"/>
        <v>169.34387167871293</v>
      </c>
    </row>
    <row r="53" spans="1:10" ht="13.5" customHeight="1" x14ac:dyDescent="0.2">
      <c r="A53" s="122">
        <v>43</v>
      </c>
      <c r="B53" s="113" t="s">
        <v>54</v>
      </c>
      <c r="C53" s="124">
        <v>49822.77</v>
      </c>
      <c r="D53" s="120">
        <f>'CD Ratio_2'!C53+'CD Ratio_2'!D53+'CD Ratio_2'!E53</f>
        <v>49407.619999999995</v>
      </c>
      <c r="E53" s="120">
        <v>45376.23</v>
      </c>
      <c r="F53" s="120">
        <f>'CD Ratio_2'!F53+'CD Ratio_2'!G53+'CD Ratio_2'!H53</f>
        <v>42671.12</v>
      </c>
      <c r="G53" s="120">
        <v>0</v>
      </c>
      <c r="H53" s="121">
        <f t="shared" si="0"/>
        <v>91.075285456830287</v>
      </c>
      <c r="I53" s="121">
        <f t="shared" si="1"/>
        <v>86.365463464947325</v>
      </c>
      <c r="J53" s="121">
        <f t="shared" si="2"/>
        <v>86.365463464947311</v>
      </c>
    </row>
    <row r="54" spans="1:10" s="139" customFormat="1" ht="13.5" customHeight="1" x14ac:dyDescent="0.2">
      <c r="A54" s="386"/>
      <c r="B54" s="393" t="s">
        <v>55</v>
      </c>
      <c r="C54" s="312">
        <v>900603.29999999981</v>
      </c>
      <c r="D54" s="127">
        <f>'CD Ratio_2'!C54+'CD Ratio_2'!D54+'CD Ratio_2'!E54</f>
        <v>917878.39</v>
      </c>
      <c r="E54" s="312">
        <v>2190182.2599999998</v>
      </c>
      <c r="F54" s="127">
        <f>'CD Ratio_2'!F54+'CD Ratio_2'!G54+'CD Ratio_2'!H54</f>
        <v>2292897.31</v>
      </c>
      <c r="G54" s="312">
        <f>SUM(G46:G53)</f>
        <v>0</v>
      </c>
      <c r="H54" s="313">
        <f t="shared" si="0"/>
        <v>243.19056570190227</v>
      </c>
      <c r="I54" s="121">
        <f t="shared" si="1"/>
        <v>249.80404103423766</v>
      </c>
      <c r="J54" s="394">
        <f t="shared" si="2"/>
        <v>249.80404103423766</v>
      </c>
    </row>
    <row r="55" spans="1:10" s="139" customFormat="1" ht="21.75" customHeight="1" x14ac:dyDescent="0.2">
      <c r="A55" s="400">
        <v>44</v>
      </c>
      <c r="B55" s="401" t="s">
        <v>56</v>
      </c>
      <c r="C55" s="314">
        <v>169258.21000000002</v>
      </c>
      <c r="D55" s="127">
        <f>'CD Ratio_2'!C55+'CD Ratio_2'!D55+'CD Ratio_2'!E55</f>
        <v>181042.00000000003</v>
      </c>
      <c r="E55" s="314">
        <v>0</v>
      </c>
      <c r="F55" s="120">
        <f>'CD Ratio_2'!F55+'CD Ratio_2'!G55+'CD Ratio_2'!H55</f>
        <v>0</v>
      </c>
      <c r="G55" s="314">
        <v>0</v>
      </c>
      <c r="H55" s="402">
        <f t="shared" si="0"/>
        <v>0</v>
      </c>
      <c r="I55" s="121">
        <f t="shared" si="1"/>
        <v>0</v>
      </c>
      <c r="J55" s="402">
        <f t="shared" si="2"/>
        <v>0</v>
      </c>
    </row>
    <row r="56" spans="1:10" s="139" customFormat="1" ht="23.25" customHeight="1" x14ac:dyDescent="0.2">
      <c r="A56" s="400"/>
      <c r="B56" s="403" t="s">
        <v>57</v>
      </c>
      <c r="C56" s="314">
        <v>169258.21000000002</v>
      </c>
      <c r="D56" s="127">
        <f>'CD Ratio_2'!C56+'CD Ratio_2'!D56+'CD Ratio_2'!E56</f>
        <v>181042.00000000003</v>
      </c>
      <c r="E56" s="314">
        <v>0</v>
      </c>
      <c r="F56" s="120">
        <f>'CD Ratio_2'!F56+'CD Ratio_2'!G56+'CD Ratio_2'!H56</f>
        <v>0</v>
      </c>
      <c r="G56" s="314">
        <f>G55</f>
        <v>0</v>
      </c>
      <c r="H56" s="402">
        <f t="shared" si="0"/>
        <v>0</v>
      </c>
      <c r="I56" s="121">
        <f t="shared" si="1"/>
        <v>0</v>
      </c>
      <c r="J56" s="314">
        <f>J55</f>
        <v>0</v>
      </c>
    </row>
    <row r="57" spans="1:10" s="139" customFormat="1" ht="13.5" customHeight="1" x14ac:dyDescent="0.2">
      <c r="A57" s="395"/>
      <c r="B57" s="396" t="s">
        <v>5</v>
      </c>
      <c r="C57" s="397">
        <v>73979226.020000011</v>
      </c>
      <c r="D57" s="127">
        <f>D56+D54+D45+D43+D41</f>
        <v>75740016.930000007</v>
      </c>
      <c r="E57" s="397">
        <v>62173799.160000011</v>
      </c>
      <c r="F57" s="127">
        <f>'CD Ratio_2'!F57+'CD Ratio_2'!G57+'CD Ratio_2'!H57</f>
        <v>64311818.230000004</v>
      </c>
      <c r="G57" s="397">
        <f>G56+G54+G45+G43+G41</f>
        <v>2802094</v>
      </c>
      <c r="H57" s="398">
        <f t="shared" si="0"/>
        <v>84.04224064630192</v>
      </c>
      <c r="I57" s="304">
        <f t="shared" si="1"/>
        <v>84.911280505043834</v>
      </c>
      <c r="J57" s="399">
        <f t="shared" si="2"/>
        <v>88.610902070470388</v>
      </c>
    </row>
    <row r="58" spans="1:10" ht="18" customHeight="1" x14ac:dyDescent="0.2">
      <c r="A58" s="136"/>
      <c r="B58" s="129"/>
      <c r="C58" s="132"/>
      <c r="D58" s="132"/>
      <c r="E58" s="368" t="s">
        <v>1093</v>
      </c>
      <c r="F58" s="133"/>
      <c r="G58" s="392"/>
      <c r="H58" s="129"/>
      <c r="I58" s="129"/>
      <c r="J58" s="133"/>
    </row>
    <row r="59" spans="1:10" ht="18" customHeight="1" x14ac:dyDescent="0.2">
      <c r="A59" s="136"/>
      <c r="B59" s="129"/>
      <c r="C59" s="132"/>
      <c r="D59" s="132"/>
      <c r="E59" s="132"/>
      <c r="F59" s="133"/>
      <c r="G59" s="133"/>
      <c r="H59" s="129"/>
      <c r="I59" s="129"/>
      <c r="J59" s="129"/>
    </row>
    <row r="60" spans="1:10" ht="18" customHeight="1" x14ac:dyDescent="0.2">
      <c r="A60" s="136"/>
      <c r="B60" s="129"/>
      <c r="C60" s="132"/>
      <c r="D60" s="132"/>
      <c r="E60" s="132"/>
      <c r="F60" s="133"/>
      <c r="G60" s="133"/>
      <c r="H60" s="129"/>
      <c r="I60" s="129"/>
      <c r="J60" s="129"/>
    </row>
    <row r="61" spans="1:10" ht="18" customHeight="1" x14ac:dyDescent="0.2">
      <c r="A61" s="136"/>
      <c r="B61" s="129"/>
      <c r="C61" s="132"/>
      <c r="D61" s="132"/>
      <c r="E61" s="132"/>
      <c r="F61" s="133"/>
      <c r="G61" s="133"/>
      <c r="H61" s="129"/>
      <c r="I61" s="129"/>
      <c r="J61" s="129"/>
    </row>
    <row r="62" spans="1:10" ht="18" customHeight="1" x14ac:dyDescent="0.2">
      <c r="A62" s="136"/>
      <c r="B62" s="129"/>
      <c r="C62" s="132"/>
      <c r="D62" s="132"/>
      <c r="E62" s="132"/>
      <c r="F62" s="133"/>
      <c r="G62" s="133"/>
      <c r="H62" s="129"/>
      <c r="I62" s="129"/>
      <c r="J62" s="129"/>
    </row>
    <row r="63" spans="1:10" ht="18" customHeight="1" x14ac:dyDescent="0.2">
      <c r="A63" s="136"/>
      <c r="B63" s="129"/>
      <c r="C63" s="132"/>
      <c r="D63" s="132"/>
      <c r="E63" s="132"/>
      <c r="F63" s="133"/>
      <c r="G63" s="133"/>
      <c r="H63" s="129"/>
      <c r="I63" s="129"/>
      <c r="J63" s="129"/>
    </row>
    <row r="64" spans="1:10" ht="18" customHeight="1" x14ac:dyDescent="0.2">
      <c r="A64" s="136"/>
      <c r="B64" s="129"/>
      <c r="C64" s="132"/>
      <c r="D64" s="132"/>
      <c r="E64" s="132"/>
      <c r="F64" s="133"/>
      <c r="G64" s="133"/>
      <c r="H64" s="129"/>
      <c r="I64" s="129"/>
      <c r="J64" s="129"/>
    </row>
    <row r="65" spans="1:10" ht="18" customHeight="1" x14ac:dyDescent="0.2">
      <c r="A65" s="136"/>
      <c r="B65" s="129"/>
      <c r="C65" s="132"/>
      <c r="D65" s="132"/>
      <c r="E65" s="132"/>
      <c r="F65" s="133"/>
      <c r="G65" s="133"/>
      <c r="H65" s="129"/>
      <c r="I65" s="129"/>
      <c r="J65" s="129"/>
    </row>
    <row r="66" spans="1:10" ht="18" customHeight="1" x14ac:dyDescent="0.2">
      <c r="A66" s="136"/>
      <c r="B66" s="129"/>
      <c r="C66" s="132"/>
      <c r="D66" s="132"/>
      <c r="E66" s="132"/>
      <c r="F66" s="133"/>
      <c r="G66" s="133"/>
      <c r="H66" s="129"/>
      <c r="I66" s="129"/>
      <c r="J66" s="129"/>
    </row>
    <row r="67" spans="1:10" ht="18" customHeight="1" x14ac:dyDescent="0.2">
      <c r="A67" s="136"/>
      <c r="B67" s="129"/>
      <c r="C67" s="132"/>
      <c r="D67" s="132"/>
      <c r="E67" s="132"/>
      <c r="F67" s="133"/>
      <c r="G67" s="133"/>
      <c r="H67" s="129"/>
      <c r="I67" s="129"/>
      <c r="J67" s="129"/>
    </row>
    <row r="68" spans="1:10" ht="18" customHeight="1" x14ac:dyDescent="0.2">
      <c r="A68" s="136"/>
      <c r="B68" s="129"/>
      <c r="C68" s="132"/>
      <c r="D68" s="132"/>
      <c r="E68" s="132"/>
      <c r="F68" s="133"/>
      <c r="G68" s="133"/>
      <c r="H68" s="129"/>
      <c r="I68" s="129"/>
      <c r="J68" s="129"/>
    </row>
    <row r="69" spans="1:10" ht="18" customHeight="1" x14ac:dyDescent="0.2">
      <c r="A69" s="136"/>
      <c r="B69" s="129"/>
      <c r="C69" s="132"/>
      <c r="D69" s="132"/>
      <c r="E69" s="132"/>
      <c r="F69" s="133"/>
      <c r="G69" s="133"/>
      <c r="H69" s="129"/>
      <c r="I69" s="129"/>
      <c r="J69" s="129"/>
    </row>
    <row r="70" spans="1:10" ht="18" customHeight="1" x14ac:dyDescent="0.2">
      <c r="A70" s="136"/>
      <c r="B70" s="129"/>
      <c r="C70" s="132"/>
      <c r="D70" s="132"/>
      <c r="E70" s="132"/>
      <c r="F70" s="133"/>
      <c r="G70" s="133"/>
      <c r="H70" s="129"/>
      <c r="I70" s="129"/>
      <c r="J70" s="129"/>
    </row>
    <row r="71" spans="1:10" ht="18" customHeight="1" x14ac:dyDescent="0.2">
      <c r="A71" s="136"/>
      <c r="B71" s="129"/>
      <c r="C71" s="132"/>
      <c r="D71" s="132"/>
      <c r="E71" s="132"/>
      <c r="F71" s="133"/>
      <c r="G71" s="133"/>
      <c r="H71" s="129"/>
      <c r="I71" s="129"/>
      <c r="J71" s="129"/>
    </row>
    <row r="72" spans="1:10" ht="18" customHeight="1" x14ac:dyDescent="0.2">
      <c r="A72" s="136"/>
      <c r="B72" s="129"/>
      <c r="C72" s="132"/>
      <c r="D72" s="132"/>
      <c r="E72" s="132"/>
      <c r="F72" s="133"/>
      <c r="G72" s="133"/>
      <c r="H72" s="129"/>
      <c r="I72" s="129"/>
      <c r="J72" s="129"/>
    </row>
    <row r="73" spans="1:10" ht="18" customHeight="1" x14ac:dyDescent="0.2">
      <c r="A73" s="136"/>
      <c r="B73" s="129"/>
      <c r="C73" s="132"/>
      <c r="D73" s="132"/>
      <c r="E73" s="132"/>
      <c r="F73" s="133"/>
      <c r="G73" s="133"/>
      <c r="H73" s="129"/>
      <c r="I73" s="129"/>
      <c r="J73" s="129"/>
    </row>
    <row r="74" spans="1:10" ht="18" customHeight="1" x14ac:dyDescent="0.2">
      <c r="A74" s="136"/>
      <c r="B74" s="129"/>
      <c r="C74" s="132"/>
      <c r="D74" s="132"/>
      <c r="E74" s="132"/>
      <c r="F74" s="133"/>
      <c r="G74" s="133"/>
      <c r="H74" s="129"/>
      <c r="I74" s="129"/>
      <c r="J74" s="129"/>
    </row>
    <row r="75" spans="1:10" ht="18" customHeight="1" x14ac:dyDescent="0.2">
      <c r="A75" s="136"/>
      <c r="B75" s="129"/>
      <c r="C75" s="132"/>
      <c r="D75" s="132"/>
      <c r="E75" s="132"/>
      <c r="F75" s="133"/>
      <c r="G75" s="133"/>
      <c r="H75" s="129"/>
      <c r="I75" s="129"/>
      <c r="J75" s="129"/>
    </row>
    <row r="76" spans="1:10" ht="18" customHeight="1" x14ac:dyDescent="0.2">
      <c r="A76" s="136"/>
      <c r="B76" s="129"/>
      <c r="C76" s="132"/>
      <c r="D76" s="132"/>
      <c r="E76" s="132"/>
      <c r="F76" s="133"/>
      <c r="G76" s="133"/>
      <c r="H76" s="129"/>
      <c r="I76" s="129"/>
      <c r="J76" s="129"/>
    </row>
    <row r="77" spans="1:10" ht="18" customHeight="1" x14ac:dyDescent="0.2">
      <c r="A77" s="136"/>
      <c r="B77" s="129"/>
      <c r="C77" s="132"/>
      <c r="D77" s="132"/>
      <c r="E77" s="132"/>
      <c r="F77" s="133"/>
      <c r="G77" s="133"/>
      <c r="H77" s="129"/>
      <c r="I77" s="129"/>
      <c r="J77" s="129"/>
    </row>
    <row r="78" spans="1:10" ht="18" customHeight="1" x14ac:dyDescent="0.2">
      <c r="A78" s="136"/>
      <c r="B78" s="129"/>
      <c r="C78" s="132"/>
      <c r="D78" s="132"/>
      <c r="E78" s="132"/>
      <c r="F78" s="133"/>
      <c r="G78" s="133"/>
      <c r="H78" s="129"/>
      <c r="I78" s="129"/>
      <c r="J78" s="129"/>
    </row>
    <row r="79" spans="1:10" ht="18" customHeight="1" x14ac:dyDescent="0.2">
      <c r="A79" s="136"/>
      <c r="B79" s="129"/>
      <c r="C79" s="132"/>
      <c r="D79" s="132"/>
      <c r="E79" s="132"/>
      <c r="F79" s="133"/>
      <c r="G79" s="133"/>
      <c r="H79" s="129"/>
      <c r="I79" s="129"/>
      <c r="J79" s="129"/>
    </row>
    <row r="80" spans="1:10" ht="18" customHeight="1" x14ac:dyDescent="0.2">
      <c r="A80" s="136"/>
      <c r="B80" s="129"/>
      <c r="C80" s="132"/>
      <c r="D80" s="132"/>
      <c r="E80" s="132"/>
      <c r="F80" s="133"/>
      <c r="G80" s="133"/>
      <c r="H80" s="129"/>
      <c r="I80" s="129"/>
      <c r="J80" s="129"/>
    </row>
    <row r="81" spans="1:10" ht="18" customHeight="1" x14ac:dyDescent="0.2">
      <c r="A81" s="136"/>
      <c r="B81" s="129"/>
      <c r="C81" s="132"/>
      <c r="D81" s="132"/>
      <c r="E81" s="132"/>
      <c r="F81" s="133"/>
      <c r="G81" s="133"/>
      <c r="H81" s="129"/>
      <c r="I81" s="129"/>
      <c r="J81" s="129"/>
    </row>
    <row r="82" spans="1:10" ht="18" customHeight="1" x14ac:dyDescent="0.2">
      <c r="A82" s="136"/>
      <c r="B82" s="129"/>
      <c r="C82" s="132"/>
      <c r="D82" s="132"/>
      <c r="E82" s="132"/>
      <c r="F82" s="133"/>
      <c r="G82" s="133"/>
      <c r="H82" s="129"/>
      <c r="I82" s="129"/>
      <c r="J82" s="129"/>
    </row>
    <row r="83" spans="1:10" ht="18" customHeight="1" x14ac:dyDescent="0.2">
      <c r="A83" s="136"/>
      <c r="B83" s="129"/>
      <c r="C83" s="132"/>
      <c r="D83" s="132"/>
      <c r="E83" s="132"/>
      <c r="F83" s="133"/>
      <c r="G83" s="133"/>
      <c r="H83" s="129"/>
      <c r="I83" s="129"/>
      <c r="J83" s="129"/>
    </row>
    <row r="84" spans="1:10" ht="18" customHeight="1" x14ac:dyDescent="0.2">
      <c r="A84" s="136"/>
      <c r="B84" s="129"/>
      <c r="C84" s="132"/>
      <c r="D84" s="132"/>
      <c r="E84" s="132"/>
      <c r="F84" s="133"/>
      <c r="G84" s="133"/>
      <c r="H84" s="129"/>
      <c r="I84" s="129"/>
      <c r="J84" s="129"/>
    </row>
    <row r="85" spans="1:10" ht="18" customHeight="1" x14ac:dyDescent="0.2">
      <c r="A85" s="136"/>
      <c r="B85" s="129"/>
      <c r="C85" s="132"/>
      <c r="D85" s="132"/>
      <c r="E85" s="132"/>
      <c r="F85" s="133"/>
      <c r="G85" s="133"/>
      <c r="H85" s="129"/>
      <c r="I85" s="129"/>
      <c r="J85" s="129"/>
    </row>
    <row r="86" spans="1:10" ht="18" customHeight="1" x14ac:dyDescent="0.2">
      <c r="A86" s="136"/>
      <c r="B86" s="129"/>
      <c r="C86" s="132"/>
      <c r="D86" s="132"/>
      <c r="E86" s="132"/>
      <c r="F86" s="133"/>
      <c r="G86" s="133"/>
      <c r="H86" s="129"/>
      <c r="I86" s="129"/>
      <c r="J86" s="129"/>
    </row>
    <row r="87" spans="1:10" ht="18" customHeight="1" x14ac:dyDescent="0.2">
      <c r="A87" s="136"/>
      <c r="B87" s="129"/>
      <c r="C87" s="132"/>
      <c r="D87" s="132"/>
      <c r="E87" s="132"/>
      <c r="F87" s="133"/>
      <c r="G87" s="133"/>
      <c r="H87" s="129"/>
      <c r="I87" s="129"/>
      <c r="J87" s="129"/>
    </row>
  </sheetData>
  <mergeCells count="8">
    <mergeCell ref="A1:J1"/>
    <mergeCell ref="A2:J2"/>
    <mergeCell ref="A4:A5"/>
    <mergeCell ref="E4:G4"/>
    <mergeCell ref="B4:B5"/>
    <mergeCell ref="C4:D4"/>
    <mergeCell ref="H3:J3"/>
    <mergeCell ref="H4:J4"/>
  </mergeCells>
  <printOptions horizontalCentered="1"/>
  <pageMargins left="0.39370078740157483" right="0.23622047244094491" top="0.31496062992125984" bottom="0" header="0" footer="0"/>
  <pageSetup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8515625" defaultRowHeight="15" customHeight="1" x14ac:dyDescent="0.2"/>
  <cols>
    <col min="1" max="1" width="4.85546875" customWidth="1"/>
    <col min="2" max="2" width="14.140625" customWidth="1"/>
    <col min="3" max="3" width="7.85546875" customWidth="1"/>
    <col min="4" max="4" width="9.85546875" customWidth="1"/>
    <col min="5" max="5" width="7.85546875" customWidth="1"/>
    <col min="6" max="6" width="9" customWidth="1"/>
    <col min="7" max="14" width="7.85546875" customWidth="1"/>
    <col min="15" max="15" width="9.5703125" customWidth="1"/>
    <col min="16" max="19" width="7.85546875" customWidth="1"/>
  </cols>
  <sheetData>
    <row r="1" spans="1:19" ht="53.25" customHeight="1" x14ac:dyDescent="0.2">
      <c r="A1" s="566" t="s">
        <v>265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2"/>
    </row>
    <row r="2" spans="1:19" ht="24" customHeight="1" x14ac:dyDescent="0.2">
      <c r="A2" s="31" t="s">
        <v>162</v>
      </c>
      <c r="B2" s="31" t="s">
        <v>266</v>
      </c>
      <c r="C2" s="552" t="s">
        <v>267</v>
      </c>
      <c r="D2" s="551"/>
      <c r="E2" s="549" t="s">
        <v>268</v>
      </c>
      <c r="F2" s="550"/>
      <c r="G2" s="550"/>
      <c r="H2" s="550"/>
      <c r="I2" s="550"/>
      <c r="J2" s="550"/>
      <c r="K2" s="550"/>
      <c r="L2" s="551"/>
      <c r="M2" s="549" t="s">
        <v>269</v>
      </c>
      <c r="N2" s="550"/>
      <c r="O2" s="550"/>
      <c r="P2" s="550"/>
      <c r="Q2" s="550"/>
      <c r="R2" s="551"/>
      <c r="S2" s="2"/>
    </row>
    <row r="3" spans="1:19" ht="12.75" customHeight="1" x14ac:dyDescent="0.2">
      <c r="A3" s="43"/>
      <c r="B3" s="43"/>
      <c r="C3" s="44" t="s">
        <v>270</v>
      </c>
      <c r="D3" s="44" t="s">
        <v>271</v>
      </c>
      <c r="E3" s="44" t="s">
        <v>272</v>
      </c>
      <c r="F3" s="44" t="s">
        <v>273</v>
      </c>
      <c r="G3" s="45" t="s">
        <v>274</v>
      </c>
      <c r="H3" s="45" t="s">
        <v>275</v>
      </c>
      <c r="I3" s="45" t="s">
        <v>276</v>
      </c>
      <c r="J3" s="45" t="s">
        <v>277</v>
      </c>
      <c r="K3" s="45" t="s">
        <v>278</v>
      </c>
      <c r="L3" s="45" t="s">
        <v>279</v>
      </c>
      <c r="M3" s="44" t="s">
        <v>280</v>
      </c>
      <c r="N3" s="44" t="s">
        <v>281</v>
      </c>
      <c r="O3" s="44" t="s">
        <v>282</v>
      </c>
      <c r="P3" s="45" t="s">
        <v>283</v>
      </c>
      <c r="Q3" s="45" t="s">
        <v>284</v>
      </c>
      <c r="R3" s="45" t="s">
        <v>285</v>
      </c>
      <c r="S3" s="2"/>
    </row>
    <row r="4" spans="1:19" ht="12" customHeight="1" x14ac:dyDescent="0.2">
      <c r="A4" s="29">
        <v>1</v>
      </c>
      <c r="B4" s="46" t="s">
        <v>286</v>
      </c>
      <c r="C4" s="47">
        <v>14</v>
      </c>
      <c r="D4" s="47">
        <v>380</v>
      </c>
      <c r="E4" s="47" t="s">
        <v>287</v>
      </c>
      <c r="F4" s="47">
        <v>409</v>
      </c>
      <c r="G4" s="47" t="s">
        <v>288</v>
      </c>
      <c r="H4" s="47" t="s">
        <v>289</v>
      </c>
      <c r="I4" s="47" t="s">
        <v>290</v>
      </c>
      <c r="J4" s="47" t="s">
        <v>291</v>
      </c>
      <c r="K4" s="47" t="s">
        <v>292</v>
      </c>
      <c r="L4" s="47">
        <v>0</v>
      </c>
      <c r="M4" s="47" t="s">
        <v>293</v>
      </c>
      <c r="N4" s="47" t="s">
        <v>294</v>
      </c>
      <c r="O4" s="47" t="s">
        <v>295</v>
      </c>
      <c r="P4" s="47" t="s">
        <v>296</v>
      </c>
      <c r="Q4" s="47" t="s">
        <v>297</v>
      </c>
      <c r="R4" s="47" t="s">
        <v>298</v>
      </c>
      <c r="S4" s="48" t="s">
        <v>299</v>
      </c>
    </row>
    <row r="5" spans="1:19" ht="12" customHeight="1" x14ac:dyDescent="0.2">
      <c r="A5" s="29">
        <v>2</v>
      </c>
      <c r="B5" s="46" t="s">
        <v>300</v>
      </c>
      <c r="C5" s="47">
        <v>18</v>
      </c>
      <c r="D5" s="47">
        <v>400</v>
      </c>
      <c r="E5" s="47" t="s">
        <v>287</v>
      </c>
      <c r="F5" s="47" t="s">
        <v>301</v>
      </c>
      <c r="G5" s="47" t="s">
        <v>302</v>
      </c>
      <c r="H5" s="47" t="s">
        <v>303</v>
      </c>
      <c r="I5" s="47" t="s">
        <v>304</v>
      </c>
      <c r="J5" s="47" t="s">
        <v>305</v>
      </c>
      <c r="K5" s="47">
        <v>0</v>
      </c>
      <c r="L5" s="47">
        <v>0</v>
      </c>
      <c r="M5" s="47" t="s">
        <v>306</v>
      </c>
      <c r="N5" s="47" t="s">
        <v>307</v>
      </c>
      <c r="O5" s="47" t="s">
        <v>308</v>
      </c>
      <c r="P5" s="47" t="s">
        <v>309</v>
      </c>
      <c r="Q5" s="47" t="s">
        <v>310</v>
      </c>
      <c r="R5" s="47" t="s">
        <v>311</v>
      </c>
      <c r="S5" s="2" t="s">
        <v>312</v>
      </c>
    </row>
    <row r="6" spans="1:19" ht="12" customHeight="1" x14ac:dyDescent="0.2">
      <c r="A6" s="29">
        <v>3</v>
      </c>
      <c r="B6" s="46" t="s">
        <v>313</v>
      </c>
      <c r="C6" s="47">
        <v>15</v>
      </c>
      <c r="D6" s="47">
        <v>375</v>
      </c>
      <c r="E6" s="47" t="s">
        <v>314</v>
      </c>
      <c r="F6" s="47" t="s">
        <v>315</v>
      </c>
      <c r="G6" s="47" t="s">
        <v>316</v>
      </c>
      <c r="H6" s="47">
        <v>0</v>
      </c>
      <c r="I6" s="47" t="s">
        <v>317</v>
      </c>
      <c r="J6" s="47" t="s">
        <v>318</v>
      </c>
      <c r="K6" s="47" t="s">
        <v>319</v>
      </c>
      <c r="L6" s="47">
        <v>0</v>
      </c>
      <c r="M6" s="47" t="s">
        <v>320</v>
      </c>
      <c r="N6" s="47" t="s">
        <v>321</v>
      </c>
      <c r="O6" s="47" t="s">
        <v>322</v>
      </c>
      <c r="P6" s="47" t="s">
        <v>323</v>
      </c>
      <c r="Q6" s="47" t="s">
        <v>324</v>
      </c>
      <c r="R6" s="47" t="s">
        <v>325</v>
      </c>
      <c r="S6" s="2" t="s">
        <v>326</v>
      </c>
    </row>
    <row r="7" spans="1:19" ht="12" customHeight="1" x14ac:dyDescent="0.2">
      <c r="A7" s="29">
        <v>4</v>
      </c>
      <c r="B7" s="46" t="s">
        <v>327</v>
      </c>
      <c r="C7" s="47">
        <v>16</v>
      </c>
      <c r="D7" s="47">
        <v>450</v>
      </c>
      <c r="E7" s="47" t="s">
        <v>328</v>
      </c>
      <c r="F7" s="47" t="s">
        <v>329</v>
      </c>
      <c r="G7" s="47" t="s">
        <v>330</v>
      </c>
      <c r="H7" s="47" t="s">
        <v>331</v>
      </c>
      <c r="I7" s="47" t="s">
        <v>317</v>
      </c>
      <c r="J7" s="47" t="s">
        <v>332</v>
      </c>
      <c r="K7" s="47" t="s">
        <v>333</v>
      </c>
      <c r="L7" s="47">
        <v>1</v>
      </c>
      <c r="M7" s="47" t="s">
        <v>334</v>
      </c>
      <c r="N7" s="47" t="s">
        <v>335</v>
      </c>
      <c r="O7" s="47" t="s">
        <v>336</v>
      </c>
      <c r="P7" s="47" t="s">
        <v>337</v>
      </c>
      <c r="Q7" s="47" t="s">
        <v>338</v>
      </c>
      <c r="R7" s="47" t="s">
        <v>339</v>
      </c>
      <c r="S7" s="2"/>
    </row>
    <row r="8" spans="1:19" ht="12" customHeight="1" x14ac:dyDescent="0.2">
      <c r="A8" s="29">
        <v>5</v>
      </c>
      <c r="B8" s="46" t="s">
        <v>340</v>
      </c>
      <c r="C8" s="47">
        <v>0</v>
      </c>
      <c r="D8" s="47">
        <v>0</v>
      </c>
      <c r="E8" s="47" t="s">
        <v>341</v>
      </c>
      <c r="F8" s="47">
        <v>0</v>
      </c>
      <c r="G8" s="47" t="s">
        <v>341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 t="s">
        <v>342</v>
      </c>
      <c r="N8" s="47" t="s">
        <v>343</v>
      </c>
      <c r="O8" s="47" t="s">
        <v>344</v>
      </c>
      <c r="P8" s="47" t="s">
        <v>345</v>
      </c>
      <c r="Q8" s="47" t="s">
        <v>346</v>
      </c>
      <c r="R8" s="47" t="s">
        <v>347</v>
      </c>
      <c r="S8" s="2"/>
    </row>
    <row r="9" spans="1:19" ht="12" customHeight="1" x14ac:dyDescent="0.2">
      <c r="A9" s="29">
        <v>6</v>
      </c>
      <c r="B9" s="46" t="s">
        <v>348</v>
      </c>
      <c r="C9" s="47">
        <v>20</v>
      </c>
      <c r="D9" s="47">
        <v>450</v>
      </c>
      <c r="E9" s="47" t="s">
        <v>349</v>
      </c>
      <c r="F9" s="47" t="s">
        <v>350</v>
      </c>
      <c r="G9" s="47" t="s">
        <v>351</v>
      </c>
      <c r="H9" s="47" t="s">
        <v>291</v>
      </c>
      <c r="I9" s="47" t="s">
        <v>352</v>
      </c>
      <c r="J9" s="47" t="s">
        <v>353</v>
      </c>
      <c r="K9" s="47" t="s">
        <v>354</v>
      </c>
      <c r="L9" s="47" t="s">
        <v>355</v>
      </c>
      <c r="M9" s="47" t="s">
        <v>356</v>
      </c>
      <c r="N9" s="47" t="s">
        <v>357</v>
      </c>
      <c r="O9" s="47" t="s">
        <v>358</v>
      </c>
      <c r="P9" s="47" t="s">
        <v>359</v>
      </c>
      <c r="Q9" s="47" t="s">
        <v>360</v>
      </c>
      <c r="R9" s="47" t="s">
        <v>361</v>
      </c>
      <c r="S9" s="2"/>
    </row>
    <row r="10" spans="1:19" ht="12" customHeight="1" x14ac:dyDescent="0.2">
      <c r="A10" s="29">
        <v>7</v>
      </c>
      <c r="B10" s="46" t="s">
        <v>362</v>
      </c>
      <c r="C10" s="47">
        <v>17</v>
      </c>
      <c r="D10" s="47">
        <v>500</v>
      </c>
      <c r="E10" s="47" t="s">
        <v>328</v>
      </c>
      <c r="F10" s="47" t="s">
        <v>363</v>
      </c>
      <c r="G10" s="47" t="s">
        <v>364</v>
      </c>
      <c r="H10" s="47" t="s">
        <v>365</v>
      </c>
      <c r="I10" s="47" t="s">
        <v>366</v>
      </c>
      <c r="J10" s="47" t="s">
        <v>367</v>
      </c>
      <c r="K10" s="47" t="s">
        <v>368</v>
      </c>
      <c r="L10" s="47" t="s">
        <v>369</v>
      </c>
      <c r="M10" s="47" t="s">
        <v>370</v>
      </c>
      <c r="N10" s="47" t="s">
        <v>371</v>
      </c>
      <c r="O10" s="47" t="s">
        <v>372</v>
      </c>
      <c r="P10" s="47" t="s">
        <v>373</v>
      </c>
      <c r="Q10" s="47" t="s">
        <v>374</v>
      </c>
      <c r="R10" s="47" t="s">
        <v>375</v>
      </c>
      <c r="S10" s="2"/>
    </row>
    <row r="11" spans="1:19" ht="12" customHeight="1" x14ac:dyDescent="0.2">
      <c r="A11" s="29">
        <v>8</v>
      </c>
      <c r="B11" s="46" t="s">
        <v>376</v>
      </c>
      <c r="C11" s="47">
        <v>14</v>
      </c>
      <c r="D11" s="47">
        <v>400</v>
      </c>
      <c r="E11" s="47" t="s">
        <v>377</v>
      </c>
      <c r="F11" s="47" t="s">
        <v>378</v>
      </c>
      <c r="G11" s="47" t="s">
        <v>379</v>
      </c>
      <c r="H11" s="47" t="s">
        <v>380</v>
      </c>
      <c r="I11" s="47" t="s">
        <v>381</v>
      </c>
      <c r="J11" s="47" t="s">
        <v>382</v>
      </c>
      <c r="K11" s="47" t="s">
        <v>383</v>
      </c>
      <c r="L11" s="47" t="s">
        <v>384</v>
      </c>
      <c r="M11" s="47" t="s">
        <v>298</v>
      </c>
      <c r="N11" s="47" t="s">
        <v>385</v>
      </c>
      <c r="O11" s="47" t="s">
        <v>386</v>
      </c>
      <c r="P11" s="47" t="s">
        <v>387</v>
      </c>
      <c r="Q11" s="47" t="s">
        <v>388</v>
      </c>
      <c r="R11" s="47" t="s">
        <v>287</v>
      </c>
      <c r="S11" s="2"/>
    </row>
    <row r="12" spans="1:19" ht="12" customHeight="1" x14ac:dyDescent="0.2">
      <c r="A12" s="29">
        <v>9</v>
      </c>
      <c r="B12" s="46" t="s">
        <v>389</v>
      </c>
      <c r="C12" s="47">
        <v>16</v>
      </c>
      <c r="D12" s="47">
        <v>450</v>
      </c>
      <c r="E12" s="47" t="s">
        <v>390</v>
      </c>
      <c r="F12" s="47" t="s">
        <v>391</v>
      </c>
      <c r="G12" s="47" t="s">
        <v>392</v>
      </c>
      <c r="H12" s="47" t="s">
        <v>289</v>
      </c>
      <c r="I12" s="47" t="s">
        <v>381</v>
      </c>
      <c r="J12" s="47" t="s">
        <v>393</v>
      </c>
      <c r="K12" s="47" t="s">
        <v>334</v>
      </c>
      <c r="L12" s="47" t="s">
        <v>377</v>
      </c>
      <c r="M12" s="47" t="s">
        <v>394</v>
      </c>
      <c r="N12" s="47" t="s">
        <v>395</v>
      </c>
      <c r="O12" s="47" t="s">
        <v>396</v>
      </c>
      <c r="P12" s="47" t="s">
        <v>397</v>
      </c>
      <c r="Q12" s="47" t="s">
        <v>398</v>
      </c>
      <c r="R12" s="47" t="s">
        <v>320</v>
      </c>
      <c r="S12" s="2"/>
    </row>
    <row r="13" spans="1:19" ht="12" customHeight="1" x14ac:dyDescent="0.2">
      <c r="A13" s="29">
        <v>10</v>
      </c>
      <c r="B13" s="46" t="s">
        <v>399</v>
      </c>
      <c r="C13" s="47">
        <v>18</v>
      </c>
      <c r="D13" s="47">
        <v>450</v>
      </c>
      <c r="E13" s="47" t="s">
        <v>400</v>
      </c>
      <c r="F13" s="47" t="s">
        <v>401</v>
      </c>
      <c r="G13" s="47" t="s">
        <v>402</v>
      </c>
      <c r="H13" s="47" t="s">
        <v>403</v>
      </c>
      <c r="I13" s="47" t="s">
        <v>404</v>
      </c>
      <c r="J13" s="47" t="s">
        <v>405</v>
      </c>
      <c r="K13" s="47" t="s">
        <v>406</v>
      </c>
      <c r="L13" s="47" t="s">
        <v>407</v>
      </c>
      <c r="M13" s="47" t="s">
        <v>408</v>
      </c>
      <c r="N13" s="47" t="s">
        <v>409</v>
      </c>
      <c r="O13" s="47" t="s">
        <v>410</v>
      </c>
      <c r="P13" s="47" t="s">
        <v>411</v>
      </c>
      <c r="Q13" s="47" t="s">
        <v>412</v>
      </c>
      <c r="R13" s="47" t="s">
        <v>413</v>
      </c>
      <c r="S13" s="2"/>
    </row>
    <row r="14" spans="1:19" ht="12" customHeight="1" x14ac:dyDescent="0.2">
      <c r="A14" s="29">
        <v>11</v>
      </c>
      <c r="B14" s="46" t="s">
        <v>414</v>
      </c>
      <c r="C14" s="47">
        <v>15</v>
      </c>
      <c r="D14" s="47">
        <v>450</v>
      </c>
      <c r="E14" s="47" t="s">
        <v>390</v>
      </c>
      <c r="F14" s="47" t="s">
        <v>301</v>
      </c>
      <c r="G14" s="47" t="s">
        <v>415</v>
      </c>
      <c r="H14" s="47">
        <v>0</v>
      </c>
      <c r="I14" s="47" t="s">
        <v>416</v>
      </c>
      <c r="J14" s="47" t="s">
        <v>365</v>
      </c>
      <c r="K14" s="47" t="s">
        <v>417</v>
      </c>
      <c r="L14" s="47" t="s">
        <v>349</v>
      </c>
      <c r="M14" s="47" t="s">
        <v>418</v>
      </c>
      <c r="N14" s="47" t="s">
        <v>419</v>
      </c>
      <c r="O14" s="47" t="s">
        <v>420</v>
      </c>
      <c r="P14" s="47" t="s">
        <v>421</v>
      </c>
      <c r="Q14" s="47" t="s">
        <v>422</v>
      </c>
      <c r="R14" s="47" t="s">
        <v>423</v>
      </c>
      <c r="S14" s="2"/>
    </row>
    <row r="15" spans="1:19" ht="12" customHeight="1" x14ac:dyDescent="0.2">
      <c r="A15" s="29">
        <v>12</v>
      </c>
      <c r="B15" s="46" t="s">
        <v>424</v>
      </c>
      <c r="C15" s="47">
        <v>16</v>
      </c>
      <c r="D15" s="47">
        <v>300</v>
      </c>
      <c r="E15" s="47" t="s">
        <v>425</v>
      </c>
      <c r="F15" s="47" t="s">
        <v>426</v>
      </c>
      <c r="G15" s="47" t="s">
        <v>427</v>
      </c>
      <c r="H15" s="47" t="s">
        <v>428</v>
      </c>
      <c r="I15" s="47" t="s">
        <v>429</v>
      </c>
      <c r="J15" s="47" t="s">
        <v>430</v>
      </c>
      <c r="K15" s="47" t="s">
        <v>431</v>
      </c>
      <c r="L15" s="47" t="s">
        <v>331</v>
      </c>
      <c r="M15" s="47" t="s">
        <v>432</v>
      </c>
      <c r="N15" s="47" t="s">
        <v>433</v>
      </c>
      <c r="O15" s="47" t="s">
        <v>434</v>
      </c>
      <c r="P15" s="47" t="s">
        <v>435</v>
      </c>
      <c r="Q15" s="47" t="s">
        <v>436</v>
      </c>
      <c r="R15" s="47" t="s">
        <v>437</v>
      </c>
      <c r="S15" s="2"/>
    </row>
    <row r="16" spans="1:19" ht="12" customHeight="1" x14ac:dyDescent="0.2">
      <c r="A16" s="29">
        <v>13</v>
      </c>
      <c r="B16" s="46" t="s">
        <v>438</v>
      </c>
      <c r="C16" s="47">
        <v>15</v>
      </c>
      <c r="D16" s="47">
        <v>400</v>
      </c>
      <c r="E16" s="47" t="s">
        <v>390</v>
      </c>
      <c r="F16" s="47" t="s">
        <v>439</v>
      </c>
      <c r="G16" s="47" t="s">
        <v>440</v>
      </c>
      <c r="H16" s="47" t="s">
        <v>441</v>
      </c>
      <c r="I16" s="47" t="s">
        <v>442</v>
      </c>
      <c r="J16" s="47" t="s">
        <v>384</v>
      </c>
      <c r="K16" s="47" t="s">
        <v>443</v>
      </c>
      <c r="L16" s="47" t="s">
        <v>349</v>
      </c>
      <c r="M16" s="47" t="s">
        <v>361</v>
      </c>
      <c r="N16" s="47" t="s">
        <v>444</v>
      </c>
      <c r="O16" s="47" t="s">
        <v>445</v>
      </c>
      <c r="P16" s="47" t="s">
        <v>446</v>
      </c>
      <c r="Q16" s="47" t="s">
        <v>447</v>
      </c>
      <c r="R16" s="47" t="s">
        <v>448</v>
      </c>
      <c r="S16" s="2"/>
    </row>
    <row r="17" spans="1:19" ht="12" customHeight="1" x14ac:dyDescent="0.2">
      <c r="A17" s="29">
        <v>14</v>
      </c>
      <c r="B17" s="46" t="s">
        <v>449</v>
      </c>
      <c r="C17" s="47">
        <v>17</v>
      </c>
      <c r="D17" s="47">
        <v>450</v>
      </c>
      <c r="E17" s="47" t="s">
        <v>328</v>
      </c>
      <c r="F17" s="47" t="s">
        <v>450</v>
      </c>
      <c r="G17" s="47" t="s">
        <v>451</v>
      </c>
      <c r="H17" s="47">
        <v>0</v>
      </c>
      <c r="I17" s="47" t="s">
        <v>413</v>
      </c>
      <c r="J17" s="47" t="s">
        <v>452</v>
      </c>
      <c r="K17" s="47" t="s">
        <v>453</v>
      </c>
      <c r="L17" s="47" t="s">
        <v>349</v>
      </c>
      <c r="M17" s="47" t="s">
        <v>454</v>
      </c>
      <c r="N17" s="47" t="s">
        <v>455</v>
      </c>
      <c r="O17" s="47" t="s">
        <v>456</v>
      </c>
      <c r="P17" s="47" t="s">
        <v>457</v>
      </c>
      <c r="Q17" s="47" t="s">
        <v>458</v>
      </c>
      <c r="R17" s="47" t="s">
        <v>314</v>
      </c>
      <c r="S17" s="2"/>
    </row>
    <row r="18" spans="1:19" ht="12" customHeight="1" x14ac:dyDescent="0.2">
      <c r="A18" s="29">
        <v>15</v>
      </c>
      <c r="B18" s="46" t="s">
        <v>459</v>
      </c>
      <c r="C18" s="47">
        <v>15</v>
      </c>
      <c r="D18" s="47">
        <v>375</v>
      </c>
      <c r="E18" s="47" t="s">
        <v>425</v>
      </c>
      <c r="F18" s="47" t="s">
        <v>460</v>
      </c>
      <c r="G18" s="47" t="s">
        <v>461</v>
      </c>
      <c r="H18" s="47" t="s">
        <v>462</v>
      </c>
      <c r="I18" s="47" t="s">
        <v>463</v>
      </c>
      <c r="J18" s="47" t="s">
        <v>464</v>
      </c>
      <c r="K18" s="47" t="s">
        <v>465</v>
      </c>
      <c r="L18" s="47">
        <v>0</v>
      </c>
      <c r="M18" s="47" t="s">
        <v>466</v>
      </c>
      <c r="N18" s="47" t="s">
        <v>467</v>
      </c>
      <c r="O18" s="47" t="s">
        <v>468</v>
      </c>
      <c r="P18" s="47" t="s">
        <v>469</v>
      </c>
      <c r="Q18" s="47" t="s">
        <v>470</v>
      </c>
      <c r="R18" s="47" t="s">
        <v>471</v>
      </c>
      <c r="S18" s="2"/>
    </row>
    <row r="19" spans="1:19" ht="12" customHeight="1" x14ac:dyDescent="0.2">
      <c r="A19" s="29">
        <v>16</v>
      </c>
      <c r="B19" s="46" t="s">
        <v>472</v>
      </c>
      <c r="C19" s="47">
        <v>15</v>
      </c>
      <c r="D19" s="47">
        <v>450</v>
      </c>
      <c r="E19" s="47" t="s">
        <v>377</v>
      </c>
      <c r="F19" s="47" t="s">
        <v>473</v>
      </c>
      <c r="G19" s="47" t="s">
        <v>474</v>
      </c>
      <c r="H19" s="47" t="s">
        <v>475</v>
      </c>
      <c r="I19" s="47" t="s">
        <v>384</v>
      </c>
      <c r="J19" s="47" t="s">
        <v>369</v>
      </c>
      <c r="K19" s="47" t="s">
        <v>476</v>
      </c>
      <c r="L19" s="47" t="s">
        <v>331</v>
      </c>
      <c r="M19" s="47" t="s">
        <v>370</v>
      </c>
      <c r="N19" s="47" t="s">
        <v>477</v>
      </c>
      <c r="O19" s="47" t="s">
        <v>478</v>
      </c>
      <c r="P19" s="47" t="s">
        <v>479</v>
      </c>
      <c r="Q19" s="47" t="s">
        <v>480</v>
      </c>
      <c r="R19" s="47" t="s">
        <v>481</v>
      </c>
      <c r="S19" s="2"/>
    </row>
    <row r="20" spans="1:19" ht="12" customHeight="1" x14ac:dyDescent="0.2">
      <c r="A20" s="29">
        <v>17</v>
      </c>
      <c r="B20" s="46" t="s">
        <v>482</v>
      </c>
      <c r="C20" s="47">
        <v>15</v>
      </c>
      <c r="D20" s="47">
        <v>450</v>
      </c>
      <c r="E20" s="47" t="s">
        <v>390</v>
      </c>
      <c r="F20" s="47" t="s">
        <v>483</v>
      </c>
      <c r="G20" s="47" t="s">
        <v>484</v>
      </c>
      <c r="H20" s="47" t="s">
        <v>485</v>
      </c>
      <c r="I20" s="47" t="s">
        <v>333</v>
      </c>
      <c r="J20" s="47" t="s">
        <v>292</v>
      </c>
      <c r="K20" s="47" t="s">
        <v>486</v>
      </c>
      <c r="L20" s="47" t="s">
        <v>317</v>
      </c>
      <c r="M20" s="47" t="s">
        <v>487</v>
      </c>
      <c r="N20" s="47" t="s">
        <v>488</v>
      </c>
      <c r="O20" s="47" t="s">
        <v>489</v>
      </c>
      <c r="P20" s="47" t="s">
        <v>490</v>
      </c>
      <c r="Q20" s="47" t="s">
        <v>491</v>
      </c>
      <c r="R20" s="47" t="s">
        <v>492</v>
      </c>
      <c r="S20" s="2"/>
    </row>
    <row r="21" spans="1:19" ht="12" customHeight="1" x14ac:dyDescent="0.2">
      <c r="A21" s="29">
        <v>18</v>
      </c>
      <c r="B21" s="46" t="s">
        <v>493</v>
      </c>
      <c r="C21" s="47">
        <v>17</v>
      </c>
      <c r="D21" s="47">
        <v>325</v>
      </c>
      <c r="E21" s="47" t="s">
        <v>425</v>
      </c>
      <c r="F21" s="47" t="s">
        <v>494</v>
      </c>
      <c r="G21" s="47" t="s">
        <v>495</v>
      </c>
      <c r="H21" s="47" t="s">
        <v>496</v>
      </c>
      <c r="I21" s="47" t="s">
        <v>497</v>
      </c>
      <c r="J21" s="47">
        <v>0</v>
      </c>
      <c r="K21" s="47" t="s">
        <v>475</v>
      </c>
      <c r="L21" s="47" t="s">
        <v>365</v>
      </c>
      <c r="M21" s="47" t="s">
        <v>498</v>
      </c>
      <c r="N21" s="47" t="s">
        <v>499</v>
      </c>
      <c r="O21" s="47" t="s">
        <v>500</v>
      </c>
      <c r="P21" s="47" t="s">
        <v>501</v>
      </c>
      <c r="Q21" s="47" t="s">
        <v>502</v>
      </c>
      <c r="R21" s="47" t="s">
        <v>503</v>
      </c>
      <c r="S21" s="2"/>
    </row>
    <row r="22" spans="1:19" ht="12" customHeight="1" x14ac:dyDescent="0.2">
      <c r="A22" s="29">
        <v>19</v>
      </c>
      <c r="B22" s="46" t="s">
        <v>504</v>
      </c>
      <c r="C22" s="47">
        <v>12</v>
      </c>
      <c r="D22" s="47">
        <v>375</v>
      </c>
      <c r="E22" s="47" t="s">
        <v>314</v>
      </c>
      <c r="F22" s="47" t="s">
        <v>505</v>
      </c>
      <c r="G22" s="47" t="s">
        <v>506</v>
      </c>
      <c r="H22" s="47">
        <v>0</v>
      </c>
      <c r="I22" s="47" t="s">
        <v>428</v>
      </c>
      <c r="J22" s="47" t="s">
        <v>507</v>
      </c>
      <c r="K22" s="47" t="s">
        <v>508</v>
      </c>
      <c r="L22" s="47">
        <v>0</v>
      </c>
      <c r="M22" s="47" t="s">
        <v>509</v>
      </c>
      <c r="N22" s="47" t="s">
        <v>510</v>
      </c>
      <c r="O22" s="47" t="s">
        <v>511</v>
      </c>
      <c r="P22" s="47" t="s">
        <v>512</v>
      </c>
      <c r="Q22" s="47" t="s">
        <v>513</v>
      </c>
      <c r="R22" s="47" t="s">
        <v>514</v>
      </c>
      <c r="S22" s="2"/>
    </row>
    <row r="23" spans="1:19" ht="12" customHeight="1" x14ac:dyDescent="0.2">
      <c r="A23" s="29">
        <v>20</v>
      </c>
      <c r="B23" s="46" t="s">
        <v>515</v>
      </c>
      <c r="C23" s="47">
        <v>15</v>
      </c>
      <c r="D23" s="47">
        <v>450</v>
      </c>
      <c r="E23" s="47" t="s">
        <v>390</v>
      </c>
      <c r="F23" s="47" t="s">
        <v>516</v>
      </c>
      <c r="G23" s="47" t="s">
        <v>517</v>
      </c>
      <c r="H23" s="47" t="s">
        <v>452</v>
      </c>
      <c r="I23" s="47" t="s">
        <v>349</v>
      </c>
      <c r="J23" s="47" t="s">
        <v>518</v>
      </c>
      <c r="K23" s="47" t="s">
        <v>290</v>
      </c>
      <c r="L23" s="47">
        <v>0</v>
      </c>
      <c r="M23" s="47" t="s">
        <v>519</v>
      </c>
      <c r="N23" s="47" t="s">
        <v>520</v>
      </c>
      <c r="O23" s="47" t="s">
        <v>521</v>
      </c>
      <c r="P23" s="47" t="s">
        <v>522</v>
      </c>
      <c r="Q23" s="47" t="s">
        <v>523</v>
      </c>
      <c r="R23" s="47" t="s">
        <v>524</v>
      </c>
      <c r="S23" s="2"/>
    </row>
    <row r="24" spans="1:19" ht="12" customHeight="1" x14ac:dyDescent="0.2">
      <c r="A24" s="29">
        <v>21</v>
      </c>
      <c r="B24" s="46" t="s">
        <v>525</v>
      </c>
      <c r="C24" s="47">
        <v>20</v>
      </c>
      <c r="D24" s="47">
        <v>450</v>
      </c>
      <c r="E24" s="47" t="s">
        <v>328</v>
      </c>
      <c r="F24" s="47" t="s">
        <v>526</v>
      </c>
      <c r="G24" s="47" t="s">
        <v>527</v>
      </c>
      <c r="H24" s="47" t="s">
        <v>528</v>
      </c>
      <c r="I24" s="47" t="s">
        <v>529</v>
      </c>
      <c r="J24" s="47" t="s">
        <v>530</v>
      </c>
      <c r="K24" s="47" t="s">
        <v>464</v>
      </c>
      <c r="L24" s="47" t="s">
        <v>531</v>
      </c>
      <c r="M24" s="47" t="s">
        <v>532</v>
      </c>
      <c r="N24" s="47" t="s">
        <v>533</v>
      </c>
      <c r="O24" s="47" t="s">
        <v>534</v>
      </c>
      <c r="P24" s="47" t="s">
        <v>535</v>
      </c>
      <c r="Q24" s="47" t="s">
        <v>345</v>
      </c>
      <c r="R24" s="47" t="s">
        <v>536</v>
      </c>
      <c r="S24" s="2"/>
    </row>
    <row r="25" spans="1:19" ht="12" customHeight="1" x14ac:dyDescent="0.2">
      <c r="A25" s="29">
        <v>22</v>
      </c>
      <c r="B25" s="46" t="s">
        <v>537</v>
      </c>
      <c r="C25" s="47">
        <v>14</v>
      </c>
      <c r="D25" s="47">
        <v>350</v>
      </c>
      <c r="E25" s="47" t="s">
        <v>390</v>
      </c>
      <c r="F25" s="47" t="s">
        <v>538</v>
      </c>
      <c r="G25" s="47" t="s">
        <v>539</v>
      </c>
      <c r="H25" s="47">
        <v>0</v>
      </c>
      <c r="I25" s="47" t="s">
        <v>475</v>
      </c>
      <c r="J25" s="47" t="s">
        <v>540</v>
      </c>
      <c r="K25" s="47" t="s">
        <v>541</v>
      </c>
      <c r="L25" s="47" t="s">
        <v>304</v>
      </c>
      <c r="M25" s="47" t="s">
        <v>542</v>
      </c>
      <c r="N25" s="47" t="s">
        <v>543</v>
      </c>
      <c r="O25" s="47" t="s">
        <v>544</v>
      </c>
      <c r="P25" s="47" t="s">
        <v>545</v>
      </c>
      <c r="Q25" s="47" t="s">
        <v>546</v>
      </c>
      <c r="R25" s="47" t="s">
        <v>331</v>
      </c>
      <c r="S25" s="2"/>
    </row>
    <row r="26" spans="1:19" ht="12" customHeight="1" x14ac:dyDescent="0.2">
      <c r="A26" s="29">
        <v>23</v>
      </c>
      <c r="B26" s="46" t="s">
        <v>547</v>
      </c>
      <c r="C26" s="47">
        <v>15</v>
      </c>
      <c r="D26" s="47">
        <v>375</v>
      </c>
      <c r="E26" s="47" t="s">
        <v>328</v>
      </c>
      <c r="F26" s="47" t="s">
        <v>548</v>
      </c>
      <c r="G26" s="47" t="s">
        <v>451</v>
      </c>
      <c r="H26" s="47" t="s">
        <v>549</v>
      </c>
      <c r="I26" s="47" t="s">
        <v>550</v>
      </c>
      <c r="J26" s="47" t="s">
        <v>551</v>
      </c>
      <c r="K26" s="47" t="s">
        <v>552</v>
      </c>
      <c r="L26" s="47">
        <v>0</v>
      </c>
      <c r="M26" s="47" t="s">
        <v>356</v>
      </c>
      <c r="N26" s="47" t="s">
        <v>553</v>
      </c>
      <c r="O26" s="47" t="s">
        <v>554</v>
      </c>
      <c r="P26" s="47" t="s">
        <v>555</v>
      </c>
      <c r="Q26" s="47" t="s">
        <v>556</v>
      </c>
      <c r="R26" s="47" t="s">
        <v>557</v>
      </c>
      <c r="S26" s="2"/>
    </row>
    <row r="27" spans="1:19" ht="12" customHeight="1" x14ac:dyDescent="0.2">
      <c r="A27" s="29">
        <v>24</v>
      </c>
      <c r="B27" s="46" t="s">
        <v>558</v>
      </c>
      <c r="C27" s="47">
        <v>15</v>
      </c>
      <c r="D27" s="47">
        <v>350</v>
      </c>
      <c r="E27" s="47" t="s">
        <v>314</v>
      </c>
      <c r="F27" s="47" t="s">
        <v>559</v>
      </c>
      <c r="G27" s="47" t="s">
        <v>560</v>
      </c>
      <c r="H27" s="47" t="s">
        <v>561</v>
      </c>
      <c r="I27" s="47" t="s">
        <v>452</v>
      </c>
      <c r="J27" s="47" t="s">
        <v>562</v>
      </c>
      <c r="K27" s="47" t="s">
        <v>514</v>
      </c>
      <c r="L27" s="47" t="s">
        <v>407</v>
      </c>
      <c r="M27" s="47" t="s">
        <v>563</v>
      </c>
      <c r="N27" s="47" t="s">
        <v>564</v>
      </c>
      <c r="O27" s="47" t="s">
        <v>565</v>
      </c>
      <c r="P27" s="47" t="s">
        <v>566</v>
      </c>
      <c r="Q27" s="47" t="s">
        <v>567</v>
      </c>
      <c r="R27" s="47" t="s">
        <v>568</v>
      </c>
      <c r="S27" s="2"/>
    </row>
    <row r="28" spans="1:19" ht="12" customHeight="1" x14ac:dyDescent="0.2">
      <c r="A28" s="29">
        <v>25</v>
      </c>
      <c r="B28" s="46" t="s">
        <v>569</v>
      </c>
      <c r="C28" s="47">
        <v>14</v>
      </c>
      <c r="D28" s="47">
        <v>350</v>
      </c>
      <c r="E28" s="47" t="s">
        <v>287</v>
      </c>
      <c r="F28" s="47" t="s">
        <v>570</v>
      </c>
      <c r="G28" s="47" t="s">
        <v>571</v>
      </c>
      <c r="H28" s="47" t="s">
        <v>572</v>
      </c>
      <c r="I28" s="47" t="s">
        <v>429</v>
      </c>
      <c r="J28" s="47" t="s">
        <v>314</v>
      </c>
      <c r="K28" s="47" t="s">
        <v>573</v>
      </c>
      <c r="L28" s="47" t="s">
        <v>377</v>
      </c>
      <c r="M28" s="47" t="s">
        <v>574</v>
      </c>
      <c r="N28" s="47" t="s">
        <v>575</v>
      </c>
      <c r="O28" s="47" t="s">
        <v>576</v>
      </c>
      <c r="P28" s="47" t="s">
        <v>577</v>
      </c>
      <c r="Q28" s="47" t="s">
        <v>578</v>
      </c>
      <c r="R28" s="47" t="s">
        <v>579</v>
      </c>
      <c r="S28" s="2"/>
    </row>
    <row r="29" spans="1:19" ht="12" customHeight="1" x14ac:dyDescent="0.2">
      <c r="A29" s="29">
        <v>26</v>
      </c>
      <c r="B29" s="46" t="s">
        <v>580</v>
      </c>
      <c r="C29" s="47">
        <v>15</v>
      </c>
      <c r="D29" s="47">
        <v>450</v>
      </c>
      <c r="E29" s="47" t="s">
        <v>328</v>
      </c>
      <c r="F29" s="47" t="s">
        <v>350</v>
      </c>
      <c r="G29" s="47" t="s">
        <v>581</v>
      </c>
      <c r="H29" s="47" t="s">
        <v>542</v>
      </c>
      <c r="I29" s="47" t="s">
        <v>408</v>
      </c>
      <c r="J29" s="47" t="s">
        <v>407</v>
      </c>
      <c r="K29" s="47" t="s">
        <v>562</v>
      </c>
      <c r="L29" s="47" t="s">
        <v>365</v>
      </c>
      <c r="M29" s="47" t="s">
        <v>485</v>
      </c>
      <c r="N29" s="47" t="s">
        <v>582</v>
      </c>
      <c r="O29" s="47" t="s">
        <v>583</v>
      </c>
      <c r="P29" s="47" t="s">
        <v>584</v>
      </c>
      <c r="Q29" s="47" t="s">
        <v>585</v>
      </c>
      <c r="R29" s="47" t="s">
        <v>586</v>
      </c>
      <c r="S29" s="2"/>
    </row>
    <row r="30" spans="1:19" ht="12" customHeight="1" x14ac:dyDescent="0.2">
      <c r="A30" s="29">
        <v>27</v>
      </c>
      <c r="B30" s="46" t="s">
        <v>587</v>
      </c>
      <c r="C30" s="47">
        <v>14</v>
      </c>
      <c r="D30" s="47">
        <v>375</v>
      </c>
      <c r="E30" s="47" t="s">
        <v>380</v>
      </c>
      <c r="F30" s="47" t="s">
        <v>586</v>
      </c>
      <c r="G30" s="47" t="s">
        <v>588</v>
      </c>
      <c r="H30" s="47" t="s">
        <v>353</v>
      </c>
      <c r="I30" s="47" t="s">
        <v>589</v>
      </c>
      <c r="J30" s="47" t="s">
        <v>590</v>
      </c>
      <c r="K30" s="47" t="s">
        <v>368</v>
      </c>
      <c r="L30" s="47" t="s">
        <v>430</v>
      </c>
      <c r="M30" s="47" t="s">
        <v>591</v>
      </c>
      <c r="N30" s="47" t="s">
        <v>592</v>
      </c>
      <c r="O30" s="47" t="s">
        <v>593</v>
      </c>
      <c r="P30" s="47" t="s">
        <v>594</v>
      </c>
      <c r="Q30" s="47" t="s">
        <v>595</v>
      </c>
      <c r="R30" s="47" t="s">
        <v>596</v>
      </c>
      <c r="S30" s="2"/>
    </row>
    <row r="31" spans="1:19" ht="12" customHeight="1" x14ac:dyDescent="0.2">
      <c r="A31" s="29">
        <v>28</v>
      </c>
      <c r="B31" s="46" t="s">
        <v>597</v>
      </c>
      <c r="C31" s="47">
        <v>12</v>
      </c>
      <c r="D31" s="47">
        <v>300</v>
      </c>
      <c r="E31" s="47" t="s">
        <v>384</v>
      </c>
      <c r="F31" s="47" t="s">
        <v>598</v>
      </c>
      <c r="G31" s="47" t="s">
        <v>599</v>
      </c>
      <c r="H31" s="47" t="s">
        <v>600</v>
      </c>
      <c r="I31" s="47" t="s">
        <v>601</v>
      </c>
      <c r="J31" s="47" t="s">
        <v>602</v>
      </c>
      <c r="K31" s="47" t="s">
        <v>405</v>
      </c>
      <c r="L31" s="47" t="s">
        <v>380</v>
      </c>
      <c r="M31" s="47" t="s">
        <v>603</v>
      </c>
      <c r="N31" s="47" t="s">
        <v>604</v>
      </c>
      <c r="O31" s="47" t="s">
        <v>605</v>
      </c>
      <c r="P31" s="47" t="s">
        <v>606</v>
      </c>
      <c r="Q31" s="47" t="s">
        <v>607</v>
      </c>
      <c r="R31" s="47" t="s">
        <v>380</v>
      </c>
      <c r="S31" s="2"/>
    </row>
    <row r="32" spans="1:19" ht="12" customHeight="1" x14ac:dyDescent="0.2">
      <c r="A32" s="29">
        <v>29</v>
      </c>
      <c r="B32" s="46" t="s">
        <v>608</v>
      </c>
      <c r="C32" s="47">
        <v>12</v>
      </c>
      <c r="D32" s="47">
        <v>350</v>
      </c>
      <c r="E32" s="47" t="s">
        <v>452</v>
      </c>
      <c r="F32" s="47" t="s">
        <v>609</v>
      </c>
      <c r="G32" s="47" t="s">
        <v>610</v>
      </c>
      <c r="H32" s="47" t="s">
        <v>611</v>
      </c>
      <c r="I32" s="47" t="s">
        <v>612</v>
      </c>
      <c r="J32" s="47" t="s">
        <v>613</v>
      </c>
      <c r="K32" s="47" t="s">
        <v>304</v>
      </c>
      <c r="L32" s="47" t="s">
        <v>304</v>
      </c>
      <c r="M32" s="47" t="s">
        <v>614</v>
      </c>
      <c r="N32" s="47" t="s">
        <v>615</v>
      </c>
      <c r="O32" s="47" t="s">
        <v>616</v>
      </c>
      <c r="P32" s="47" t="s">
        <v>617</v>
      </c>
      <c r="Q32" s="47" t="s">
        <v>618</v>
      </c>
      <c r="R32" s="47" t="s">
        <v>600</v>
      </c>
      <c r="S32" s="2"/>
    </row>
    <row r="33" spans="1:19" ht="12" customHeight="1" x14ac:dyDescent="0.2">
      <c r="A33" s="29">
        <v>30</v>
      </c>
      <c r="B33" s="46" t="s">
        <v>619</v>
      </c>
      <c r="C33" s="47">
        <v>12</v>
      </c>
      <c r="D33" s="47">
        <v>375</v>
      </c>
      <c r="E33" s="47" t="s">
        <v>289</v>
      </c>
      <c r="F33" s="47" t="s">
        <v>620</v>
      </c>
      <c r="G33" s="47" t="s">
        <v>621</v>
      </c>
      <c r="H33" s="47" t="s">
        <v>600</v>
      </c>
      <c r="I33" s="47" t="s">
        <v>590</v>
      </c>
      <c r="J33" s="47" t="s">
        <v>289</v>
      </c>
      <c r="K33" s="47" t="s">
        <v>622</v>
      </c>
      <c r="L33" s="47" t="s">
        <v>317</v>
      </c>
      <c r="M33" s="47" t="s">
        <v>366</v>
      </c>
      <c r="N33" s="47" t="s">
        <v>623</v>
      </c>
      <c r="O33" s="47" t="s">
        <v>624</v>
      </c>
      <c r="P33" s="47" t="s">
        <v>625</v>
      </c>
      <c r="Q33" s="47" t="s">
        <v>626</v>
      </c>
      <c r="R33" s="47" t="s">
        <v>627</v>
      </c>
      <c r="S33" s="2"/>
    </row>
    <row r="34" spans="1:19" ht="12" customHeight="1" x14ac:dyDescent="0.2">
      <c r="A34" s="29">
        <v>31</v>
      </c>
      <c r="B34" s="46" t="s">
        <v>628</v>
      </c>
      <c r="C34" s="47">
        <v>16</v>
      </c>
      <c r="D34" s="47">
        <v>300</v>
      </c>
      <c r="E34" s="47" t="s">
        <v>380</v>
      </c>
      <c r="F34" s="47" t="s">
        <v>629</v>
      </c>
      <c r="G34" s="47" t="s">
        <v>630</v>
      </c>
      <c r="H34" s="47" t="s">
        <v>631</v>
      </c>
      <c r="I34" s="47" t="s">
        <v>632</v>
      </c>
      <c r="J34" s="47" t="s">
        <v>633</v>
      </c>
      <c r="K34" s="47" t="s">
        <v>562</v>
      </c>
      <c r="L34" s="47" t="s">
        <v>407</v>
      </c>
      <c r="M34" s="47" t="s">
        <v>634</v>
      </c>
      <c r="N34" s="47" t="s">
        <v>635</v>
      </c>
      <c r="O34" s="47" t="s">
        <v>636</v>
      </c>
      <c r="P34" s="47" t="s">
        <v>637</v>
      </c>
      <c r="Q34" s="47" t="s">
        <v>638</v>
      </c>
      <c r="R34" s="47" t="s">
        <v>378</v>
      </c>
      <c r="S34" s="2"/>
    </row>
    <row r="35" spans="1:19" ht="12" customHeight="1" x14ac:dyDescent="0.2">
      <c r="A35" s="29">
        <v>32</v>
      </c>
      <c r="B35" s="46" t="s">
        <v>639</v>
      </c>
      <c r="C35" s="47">
        <v>15</v>
      </c>
      <c r="D35" s="47">
        <v>350</v>
      </c>
      <c r="E35" s="47" t="s">
        <v>314</v>
      </c>
      <c r="F35" s="47" t="s">
        <v>640</v>
      </c>
      <c r="G35" s="47" t="s">
        <v>641</v>
      </c>
      <c r="H35" s="47">
        <v>0</v>
      </c>
      <c r="I35" s="47" t="s">
        <v>400</v>
      </c>
      <c r="J35" s="47" t="s">
        <v>481</v>
      </c>
      <c r="K35" s="47" t="s">
        <v>431</v>
      </c>
      <c r="L35" s="47" t="s">
        <v>317</v>
      </c>
      <c r="M35" s="47" t="s">
        <v>642</v>
      </c>
      <c r="N35" s="47" t="s">
        <v>643</v>
      </c>
      <c r="O35" s="47" t="s">
        <v>644</v>
      </c>
      <c r="P35" s="47" t="s">
        <v>645</v>
      </c>
      <c r="Q35" s="47" t="s">
        <v>646</v>
      </c>
      <c r="R35" s="47" t="s">
        <v>509</v>
      </c>
      <c r="S35" s="2"/>
    </row>
    <row r="36" spans="1:19" ht="12" customHeight="1" x14ac:dyDescent="0.2">
      <c r="A36" s="29">
        <v>33</v>
      </c>
      <c r="B36" s="46" t="s">
        <v>647</v>
      </c>
      <c r="C36" s="47">
        <v>17</v>
      </c>
      <c r="D36" s="47">
        <v>500</v>
      </c>
      <c r="E36" s="47" t="s">
        <v>328</v>
      </c>
      <c r="F36" s="47" t="s">
        <v>648</v>
      </c>
      <c r="G36" s="47" t="s">
        <v>641</v>
      </c>
      <c r="H36" s="47" t="s">
        <v>428</v>
      </c>
      <c r="I36" s="47" t="s">
        <v>649</v>
      </c>
      <c r="J36" s="47" t="s">
        <v>328</v>
      </c>
      <c r="K36" s="47" t="s">
        <v>634</v>
      </c>
      <c r="L36" s="47" t="s">
        <v>349</v>
      </c>
      <c r="M36" s="47" t="s">
        <v>650</v>
      </c>
      <c r="N36" s="47" t="s">
        <v>651</v>
      </c>
      <c r="O36" s="47" t="s">
        <v>652</v>
      </c>
      <c r="P36" s="47" t="s">
        <v>480</v>
      </c>
      <c r="Q36" s="47" t="s">
        <v>386</v>
      </c>
      <c r="R36" s="47" t="s">
        <v>653</v>
      </c>
      <c r="S36" s="2"/>
    </row>
    <row r="37" spans="1:19" ht="12" customHeight="1" x14ac:dyDescent="0.2">
      <c r="A37" s="29">
        <v>34</v>
      </c>
      <c r="B37" s="49" t="s">
        <v>654</v>
      </c>
      <c r="C37" s="47">
        <v>20</v>
      </c>
      <c r="D37" s="47">
        <v>650</v>
      </c>
      <c r="E37" s="47" t="s">
        <v>600</v>
      </c>
      <c r="F37" s="47" t="s">
        <v>655</v>
      </c>
      <c r="G37" s="47" t="s">
        <v>656</v>
      </c>
      <c r="H37" s="47" t="s">
        <v>352</v>
      </c>
      <c r="I37" s="47" t="s">
        <v>306</v>
      </c>
      <c r="J37" s="47" t="s">
        <v>657</v>
      </c>
      <c r="K37" s="47" t="s">
        <v>658</v>
      </c>
      <c r="L37" s="47" t="s">
        <v>659</v>
      </c>
      <c r="M37" s="47" t="s">
        <v>660</v>
      </c>
      <c r="N37" s="47" t="s">
        <v>661</v>
      </c>
      <c r="O37" s="47" t="s">
        <v>662</v>
      </c>
      <c r="P37" s="47" t="s">
        <v>663</v>
      </c>
      <c r="Q37" s="47" t="s">
        <v>664</v>
      </c>
      <c r="R37" s="47" t="s">
        <v>665</v>
      </c>
      <c r="S37" s="2"/>
    </row>
    <row r="38" spans="1:19" ht="12" customHeight="1" x14ac:dyDescent="0.2">
      <c r="A38" s="29">
        <v>35</v>
      </c>
      <c r="B38" s="49" t="s">
        <v>666</v>
      </c>
      <c r="C38" s="47">
        <v>10</v>
      </c>
      <c r="D38" s="47">
        <v>250</v>
      </c>
      <c r="E38" s="47" t="s">
        <v>384</v>
      </c>
      <c r="F38" s="47" t="s">
        <v>667</v>
      </c>
      <c r="G38" s="47" t="s">
        <v>668</v>
      </c>
      <c r="H38" s="47" t="s">
        <v>331</v>
      </c>
      <c r="I38" s="47" t="s">
        <v>669</v>
      </c>
      <c r="J38" s="47" t="s">
        <v>331</v>
      </c>
      <c r="K38" s="47" t="s">
        <v>670</v>
      </c>
      <c r="L38" s="47" t="s">
        <v>425</v>
      </c>
      <c r="M38" s="47" t="s">
        <v>671</v>
      </c>
      <c r="N38" s="47" t="s">
        <v>672</v>
      </c>
      <c r="O38" s="47" t="s">
        <v>673</v>
      </c>
      <c r="P38" s="47" t="s">
        <v>674</v>
      </c>
      <c r="Q38" s="47" t="s">
        <v>675</v>
      </c>
      <c r="R38" s="47" t="s">
        <v>676</v>
      </c>
      <c r="S38" s="2"/>
    </row>
    <row r="39" spans="1:19" ht="12" customHeight="1" x14ac:dyDescent="0.2">
      <c r="A39" s="29">
        <v>36</v>
      </c>
      <c r="B39" s="49" t="s">
        <v>677</v>
      </c>
      <c r="C39" s="47">
        <v>16</v>
      </c>
      <c r="D39" s="47">
        <v>400</v>
      </c>
      <c r="E39" s="47" t="s">
        <v>377</v>
      </c>
      <c r="F39" s="47" t="s">
        <v>678</v>
      </c>
      <c r="G39" s="47" t="s">
        <v>316</v>
      </c>
      <c r="H39" s="47" t="s">
        <v>304</v>
      </c>
      <c r="I39" s="47" t="s">
        <v>679</v>
      </c>
      <c r="J39" s="47" t="s">
        <v>304</v>
      </c>
      <c r="K39" s="47" t="s">
        <v>680</v>
      </c>
      <c r="L39" s="47" t="s">
        <v>304</v>
      </c>
      <c r="M39" s="47" t="s">
        <v>681</v>
      </c>
      <c r="N39" s="47" t="s">
        <v>682</v>
      </c>
      <c r="O39" s="47" t="s">
        <v>683</v>
      </c>
      <c r="P39" s="47" t="s">
        <v>684</v>
      </c>
      <c r="Q39" s="47" t="s">
        <v>685</v>
      </c>
      <c r="R39" s="47" t="s">
        <v>681</v>
      </c>
      <c r="S39" s="2"/>
    </row>
    <row r="40" spans="1:19" ht="12" customHeight="1" x14ac:dyDescent="0.2">
      <c r="A40" s="29">
        <v>37</v>
      </c>
      <c r="B40" s="49" t="s">
        <v>686</v>
      </c>
      <c r="C40" s="47">
        <v>8</v>
      </c>
      <c r="D40" s="47">
        <v>300</v>
      </c>
      <c r="E40" s="47" t="s">
        <v>425</v>
      </c>
      <c r="F40" s="47" t="s">
        <v>687</v>
      </c>
      <c r="G40" s="47" t="s">
        <v>688</v>
      </c>
      <c r="H40" s="47">
        <v>0</v>
      </c>
      <c r="I40" s="47" t="s">
        <v>689</v>
      </c>
      <c r="J40" s="47" t="s">
        <v>353</v>
      </c>
      <c r="K40" s="47" t="s">
        <v>487</v>
      </c>
      <c r="L40" s="47" t="s">
        <v>304</v>
      </c>
      <c r="M40" s="47" t="s">
        <v>649</v>
      </c>
      <c r="N40" s="47" t="s">
        <v>690</v>
      </c>
      <c r="O40" s="47" t="s">
        <v>691</v>
      </c>
      <c r="P40" s="47" t="s">
        <v>692</v>
      </c>
      <c r="Q40" s="47" t="s">
        <v>693</v>
      </c>
      <c r="R40" s="47" t="s">
        <v>694</v>
      </c>
      <c r="S40" s="2"/>
    </row>
    <row r="41" spans="1:19" ht="12" customHeight="1" x14ac:dyDescent="0.2">
      <c r="A41" s="29">
        <v>38</v>
      </c>
      <c r="B41" s="49" t="s">
        <v>695</v>
      </c>
      <c r="C41" s="47">
        <v>10</v>
      </c>
      <c r="D41" s="47">
        <v>250</v>
      </c>
      <c r="E41" s="47" t="s">
        <v>380</v>
      </c>
      <c r="F41" s="47" t="s">
        <v>649</v>
      </c>
      <c r="G41" s="47" t="s">
        <v>696</v>
      </c>
      <c r="H41" s="47" t="s">
        <v>697</v>
      </c>
      <c r="I41" s="47" t="s">
        <v>698</v>
      </c>
      <c r="J41" s="47" t="s">
        <v>568</v>
      </c>
      <c r="K41" s="47" t="s">
        <v>699</v>
      </c>
      <c r="L41" s="47" t="s">
        <v>331</v>
      </c>
      <c r="M41" s="47" t="s">
        <v>700</v>
      </c>
      <c r="N41" s="47" t="s">
        <v>701</v>
      </c>
      <c r="O41" s="47" t="s">
        <v>702</v>
      </c>
      <c r="P41" s="47" t="s">
        <v>703</v>
      </c>
      <c r="Q41" s="47" t="s">
        <v>704</v>
      </c>
      <c r="R41" s="47" t="s">
        <v>705</v>
      </c>
      <c r="S41" s="2"/>
    </row>
    <row r="42" spans="1:19" ht="12" customHeight="1" x14ac:dyDescent="0.2">
      <c r="A42" s="29">
        <v>39</v>
      </c>
      <c r="B42" s="49" t="s">
        <v>706</v>
      </c>
      <c r="C42" s="47">
        <v>12</v>
      </c>
      <c r="D42" s="47">
        <v>280</v>
      </c>
      <c r="E42" s="47" t="s">
        <v>380</v>
      </c>
      <c r="F42" s="47" t="s">
        <v>454</v>
      </c>
      <c r="G42" s="47" t="s">
        <v>707</v>
      </c>
      <c r="H42" s="47" t="s">
        <v>708</v>
      </c>
      <c r="I42" s="47" t="s">
        <v>709</v>
      </c>
      <c r="J42" s="47" t="s">
        <v>561</v>
      </c>
      <c r="K42" s="47" t="s">
        <v>540</v>
      </c>
      <c r="L42" s="47" t="s">
        <v>430</v>
      </c>
      <c r="M42" s="47" t="s">
        <v>710</v>
      </c>
      <c r="N42" s="47" t="s">
        <v>711</v>
      </c>
      <c r="O42" s="47" t="s">
        <v>712</v>
      </c>
      <c r="P42" s="47" t="s">
        <v>713</v>
      </c>
      <c r="Q42" s="47" t="s">
        <v>714</v>
      </c>
      <c r="R42" s="47" t="s">
        <v>715</v>
      </c>
      <c r="S42" s="2"/>
    </row>
    <row r="43" spans="1:19" ht="12" customHeight="1" x14ac:dyDescent="0.2">
      <c r="A43" s="29">
        <v>40</v>
      </c>
      <c r="B43" s="49" t="s">
        <v>716</v>
      </c>
      <c r="C43" s="47">
        <v>20</v>
      </c>
      <c r="D43" s="47">
        <v>500</v>
      </c>
      <c r="E43" s="47" t="s">
        <v>717</v>
      </c>
      <c r="F43" s="47" t="s">
        <v>718</v>
      </c>
      <c r="G43" s="47" t="s">
        <v>719</v>
      </c>
      <c r="H43" s="47" t="s">
        <v>349</v>
      </c>
      <c r="I43" s="47" t="s">
        <v>669</v>
      </c>
      <c r="J43" s="47" t="s">
        <v>622</v>
      </c>
      <c r="K43" s="47" t="s">
        <v>720</v>
      </c>
      <c r="L43" s="47" t="s">
        <v>425</v>
      </c>
      <c r="M43" s="47" t="s">
        <v>356</v>
      </c>
      <c r="N43" s="47" t="s">
        <v>721</v>
      </c>
      <c r="O43" s="47" t="s">
        <v>722</v>
      </c>
      <c r="P43" s="47" t="s">
        <v>723</v>
      </c>
      <c r="Q43" s="47" t="s">
        <v>724</v>
      </c>
      <c r="R43" s="47" t="s">
        <v>725</v>
      </c>
      <c r="S43" s="2"/>
    </row>
    <row r="44" spans="1:19" ht="12" customHeight="1" x14ac:dyDescent="0.2">
      <c r="A44" s="29">
        <v>41</v>
      </c>
      <c r="B44" s="49" t="s">
        <v>726</v>
      </c>
      <c r="C44" s="47">
        <v>15</v>
      </c>
      <c r="D44" s="47">
        <v>325</v>
      </c>
      <c r="E44" s="47" t="s">
        <v>287</v>
      </c>
      <c r="F44" s="47" t="s">
        <v>727</v>
      </c>
      <c r="G44" s="47" t="s">
        <v>728</v>
      </c>
      <c r="H44" s="47" t="s">
        <v>381</v>
      </c>
      <c r="I44" s="47" t="s">
        <v>352</v>
      </c>
      <c r="J44" s="47" t="s">
        <v>729</v>
      </c>
      <c r="K44" s="47" t="s">
        <v>443</v>
      </c>
      <c r="L44" s="47" t="s">
        <v>304</v>
      </c>
      <c r="M44" s="47" t="s">
        <v>730</v>
      </c>
      <c r="N44" s="47" t="s">
        <v>731</v>
      </c>
      <c r="O44" s="47" t="s">
        <v>732</v>
      </c>
      <c r="P44" s="47" t="s">
        <v>733</v>
      </c>
      <c r="Q44" s="47" t="s">
        <v>734</v>
      </c>
      <c r="R44" s="47" t="s">
        <v>735</v>
      </c>
      <c r="S44" s="2"/>
    </row>
    <row r="45" spans="1:19" ht="12" customHeight="1" x14ac:dyDescent="0.2">
      <c r="A45" s="29">
        <v>42</v>
      </c>
      <c r="B45" s="49" t="s">
        <v>736</v>
      </c>
      <c r="C45" s="47">
        <v>10</v>
      </c>
      <c r="D45" s="47">
        <v>250</v>
      </c>
      <c r="E45" s="47" t="s">
        <v>380</v>
      </c>
      <c r="F45" s="47" t="s">
        <v>418</v>
      </c>
      <c r="G45" s="47" t="s">
        <v>737</v>
      </c>
      <c r="H45" s="47" t="s">
        <v>353</v>
      </c>
      <c r="I45" s="47" t="s">
        <v>325</v>
      </c>
      <c r="J45" s="47" t="s">
        <v>529</v>
      </c>
      <c r="K45" s="47" t="s">
        <v>403</v>
      </c>
      <c r="L45" s="47" t="s">
        <v>407</v>
      </c>
      <c r="M45" s="47" t="s">
        <v>298</v>
      </c>
      <c r="N45" s="47" t="s">
        <v>335</v>
      </c>
      <c r="O45" s="47" t="s">
        <v>738</v>
      </c>
      <c r="P45" s="47" t="s">
        <v>739</v>
      </c>
      <c r="Q45" s="47" t="s">
        <v>479</v>
      </c>
      <c r="R45" s="47" t="s">
        <v>306</v>
      </c>
      <c r="S45" s="2"/>
    </row>
    <row r="46" spans="1:19" ht="12" customHeight="1" x14ac:dyDescent="0.2">
      <c r="A46" s="29">
        <v>43</v>
      </c>
      <c r="B46" s="49" t="s">
        <v>740</v>
      </c>
      <c r="C46" s="47">
        <v>15</v>
      </c>
      <c r="D46" s="47">
        <v>350</v>
      </c>
      <c r="E46" s="47" t="s">
        <v>287</v>
      </c>
      <c r="F46" s="47" t="s">
        <v>741</v>
      </c>
      <c r="G46" s="47" t="s">
        <v>742</v>
      </c>
      <c r="H46" s="47" t="s">
        <v>659</v>
      </c>
      <c r="I46" s="47" t="s">
        <v>743</v>
      </c>
      <c r="J46" s="47" t="s">
        <v>552</v>
      </c>
      <c r="K46" s="47" t="s">
        <v>709</v>
      </c>
      <c r="L46" s="47" t="s">
        <v>331</v>
      </c>
      <c r="M46" s="47" t="s">
        <v>496</v>
      </c>
      <c r="N46" s="47" t="s">
        <v>744</v>
      </c>
      <c r="O46" s="47" t="s">
        <v>745</v>
      </c>
      <c r="P46" s="47" t="s">
        <v>746</v>
      </c>
      <c r="Q46" s="47" t="s">
        <v>747</v>
      </c>
      <c r="R46" s="47" t="s">
        <v>287</v>
      </c>
      <c r="S46" s="2"/>
    </row>
    <row r="47" spans="1:19" ht="12" customHeight="1" x14ac:dyDescent="0.2">
      <c r="A47" s="29">
        <v>44</v>
      </c>
      <c r="B47" s="49" t="s">
        <v>748</v>
      </c>
      <c r="C47" s="47">
        <v>12</v>
      </c>
      <c r="D47" s="47">
        <v>300</v>
      </c>
      <c r="E47" s="47" t="s">
        <v>384</v>
      </c>
      <c r="F47" s="47" t="s">
        <v>749</v>
      </c>
      <c r="G47" s="47" t="s">
        <v>750</v>
      </c>
      <c r="H47" s="47" t="s">
        <v>743</v>
      </c>
      <c r="I47" s="47" t="s">
        <v>751</v>
      </c>
      <c r="J47" s="47" t="s">
        <v>590</v>
      </c>
      <c r="K47" s="47" t="s">
        <v>466</v>
      </c>
      <c r="L47" s="47" t="s">
        <v>430</v>
      </c>
      <c r="M47" s="47" t="s">
        <v>752</v>
      </c>
      <c r="N47" s="47" t="s">
        <v>753</v>
      </c>
      <c r="O47" s="47" t="s">
        <v>754</v>
      </c>
      <c r="P47" s="47" t="s">
        <v>755</v>
      </c>
      <c r="Q47" s="47" t="s">
        <v>756</v>
      </c>
      <c r="R47" s="47" t="s">
        <v>757</v>
      </c>
      <c r="S47" s="2"/>
    </row>
    <row r="48" spans="1:19" ht="12" customHeight="1" x14ac:dyDescent="0.2">
      <c r="A48" s="29">
        <v>45</v>
      </c>
      <c r="B48" s="49" t="s">
        <v>758</v>
      </c>
      <c r="C48" s="47">
        <v>14</v>
      </c>
      <c r="D48" s="47">
        <v>350</v>
      </c>
      <c r="E48" s="47" t="s">
        <v>287</v>
      </c>
      <c r="F48" s="47" t="s">
        <v>759</v>
      </c>
      <c r="G48" s="47" t="s">
        <v>760</v>
      </c>
      <c r="H48" s="47" t="s">
        <v>400</v>
      </c>
      <c r="I48" s="47" t="s">
        <v>761</v>
      </c>
      <c r="J48" s="47" t="s">
        <v>425</v>
      </c>
      <c r="K48" s="47" t="s">
        <v>613</v>
      </c>
      <c r="L48" s="47" t="s">
        <v>407</v>
      </c>
      <c r="M48" s="47" t="s">
        <v>762</v>
      </c>
      <c r="N48" s="47" t="s">
        <v>763</v>
      </c>
      <c r="O48" s="47" t="s">
        <v>764</v>
      </c>
      <c r="P48" s="47" t="s">
        <v>765</v>
      </c>
      <c r="Q48" s="47" t="s">
        <v>766</v>
      </c>
      <c r="R48" s="47" t="s">
        <v>767</v>
      </c>
      <c r="S48" s="2"/>
    </row>
    <row r="49" spans="1:19" ht="12" customHeight="1" x14ac:dyDescent="0.2">
      <c r="A49" s="29">
        <v>46</v>
      </c>
      <c r="B49" s="49" t="s">
        <v>768</v>
      </c>
      <c r="C49" s="47">
        <v>10</v>
      </c>
      <c r="D49" s="47">
        <v>300</v>
      </c>
      <c r="E49" s="47" t="s">
        <v>425</v>
      </c>
      <c r="F49" s="47" t="s">
        <v>769</v>
      </c>
      <c r="G49" s="47" t="s">
        <v>770</v>
      </c>
      <c r="H49" s="47">
        <v>0</v>
      </c>
      <c r="I49" s="47" t="s">
        <v>540</v>
      </c>
      <c r="J49" s="47" t="s">
        <v>771</v>
      </c>
      <c r="K49" s="47" t="s">
        <v>601</v>
      </c>
      <c r="L49" s="47" t="s">
        <v>331</v>
      </c>
      <c r="M49" s="47" t="s">
        <v>370</v>
      </c>
      <c r="N49" s="47" t="s">
        <v>772</v>
      </c>
      <c r="O49" s="47" t="s">
        <v>773</v>
      </c>
      <c r="P49" s="47" t="s">
        <v>774</v>
      </c>
      <c r="Q49" s="47" t="s">
        <v>775</v>
      </c>
      <c r="R49" s="47" t="s">
        <v>776</v>
      </c>
      <c r="S49" s="2"/>
    </row>
    <row r="50" spans="1:19" ht="12" customHeight="1" x14ac:dyDescent="0.2">
      <c r="A50" s="29">
        <v>47</v>
      </c>
      <c r="B50" s="49" t="s">
        <v>777</v>
      </c>
      <c r="C50" s="47">
        <v>14</v>
      </c>
      <c r="D50" s="47">
        <v>360</v>
      </c>
      <c r="E50" s="47" t="s">
        <v>314</v>
      </c>
      <c r="F50" s="47" t="s">
        <v>778</v>
      </c>
      <c r="G50" s="47" t="s">
        <v>779</v>
      </c>
      <c r="H50" s="47">
        <v>0</v>
      </c>
      <c r="I50" s="47" t="s">
        <v>669</v>
      </c>
      <c r="J50" s="47">
        <v>0</v>
      </c>
      <c r="K50" s="47" t="s">
        <v>780</v>
      </c>
      <c r="L50" s="47" t="s">
        <v>781</v>
      </c>
      <c r="M50" s="47" t="s">
        <v>730</v>
      </c>
      <c r="N50" s="47" t="s">
        <v>782</v>
      </c>
      <c r="O50" s="47" t="s">
        <v>783</v>
      </c>
      <c r="P50" s="47" t="s">
        <v>784</v>
      </c>
      <c r="Q50" s="47" t="s">
        <v>785</v>
      </c>
      <c r="R50" s="47" t="s">
        <v>786</v>
      </c>
      <c r="S50" s="2"/>
    </row>
    <row r="51" spans="1:19" ht="12" customHeight="1" x14ac:dyDescent="0.2">
      <c r="A51" s="29">
        <v>48</v>
      </c>
      <c r="B51" s="49" t="s">
        <v>787</v>
      </c>
      <c r="C51" s="47">
        <v>16</v>
      </c>
      <c r="D51" s="47">
        <v>400</v>
      </c>
      <c r="E51" s="47" t="s">
        <v>390</v>
      </c>
      <c r="F51" s="47" t="s">
        <v>788</v>
      </c>
      <c r="G51" s="47" t="s">
        <v>789</v>
      </c>
      <c r="H51" s="47" t="s">
        <v>790</v>
      </c>
      <c r="I51" s="47" t="s">
        <v>791</v>
      </c>
      <c r="J51" s="47" t="s">
        <v>303</v>
      </c>
      <c r="K51" s="47" t="s">
        <v>431</v>
      </c>
      <c r="L51" s="47" t="s">
        <v>331</v>
      </c>
      <c r="M51" s="47" t="s">
        <v>792</v>
      </c>
      <c r="N51" s="47" t="s">
        <v>793</v>
      </c>
      <c r="O51" s="47" t="s">
        <v>794</v>
      </c>
      <c r="P51" s="47" t="s">
        <v>795</v>
      </c>
      <c r="Q51" s="47" t="s">
        <v>796</v>
      </c>
      <c r="R51" s="47" t="s">
        <v>350</v>
      </c>
      <c r="S51" s="2"/>
    </row>
    <row r="52" spans="1:19" ht="12" customHeight="1" x14ac:dyDescent="0.2">
      <c r="A52" s="29">
        <v>49</v>
      </c>
      <c r="B52" s="49" t="s">
        <v>797</v>
      </c>
      <c r="C52" s="47">
        <v>18</v>
      </c>
      <c r="D52" s="47">
        <v>476</v>
      </c>
      <c r="E52" s="47" t="s">
        <v>400</v>
      </c>
      <c r="F52" s="47" t="s">
        <v>798</v>
      </c>
      <c r="G52" s="47" t="s">
        <v>799</v>
      </c>
      <c r="H52" s="47" t="s">
        <v>800</v>
      </c>
      <c r="I52" s="47" t="s">
        <v>536</v>
      </c>
      <c r="J52" s="47" t="s">
        <v>801</v>
      </c>
      <c r="K52" s="47" t="s">
        <v>557</v>
      </c>
      <c r="L52" s="47" t="s">
        <v>430</v>
      </c>
      <c r="M52" s="47" t="s">
        <v>802</v>
      </c>
      <c r="N52" s="47" t="s">
        <v>803</v>
      </c>
      <c r="O52" s="47" t="s">
        <v>804</v>
      </c>
      <c r="P52" s="47" t="s">
        <v>805</v>
      </c>
      <c r="Q52" s="47" t="s">
        <v>806</v>
      </c>
      <c r="R52" s="47" t="s">
        <v>807</v>
      </c>
      <c r="S52" s="2"/>
    </row>
    <row r="53" spans="1:19" ht="12" customHeight="1" x14ac:dyDescent="0.2">
      <c r="A53" s="29">
        <v>50</v>
      </c>
      <c r="B53" s="49" t="s">
        <v>808</v>
      </c>
      <c r="C53" s="47">
        <v>10</v>
      </c>
      <c r="D53" s="47">
        <v>350</v>
      </c>
      <c r="E53" s="47" t="s">
        <v>384</v>
      </c>
      <c r="F53" s="47" t="s">
        <v>809</v>
      </c>
      <c r="G53" s="47" t="s">
        <v>810</v>
      </c>
      <c r="H53" s="47" t="s">
        <v>319</v>
      </c>
      <c r="I53" s="47" t="s">
        <v>325</v>
      </c>
      <c r="J53" s="47" t="s">
        <v>530</v>
      </c>
      <c r="K53" s="47" t="s">
        <v>405</v>
      </c>
      <c r="L53" s="47" t="s">
        <v>377</v>
      </c>
      <c r="M53" s="47" t="s">
        <v>811</v>
      </c>
      <c r="N53" s="47" t="s">
        <v>812</v>
      </c>
      <c r="O53" s="47" t="s">
        <v>813</v>
      </c>
      <c r="P53" s="47" t="s">
        <v>814</v>
      </c>
      <c r="Q53" s="47" t="s">
        <v>815</v>
      </c>
      <c r="R53" s="47" t="s">
        <v>816</v>
      </c>
      <c r="S53" s="2"/>
    </row>
    <row r="54" spans="1:19" ht="12" customHeight="1" x14ac:dyDescent="0.2">
      <c r="A54" s="29">
        <v>51</v>
      </c>
      <c r="B54" s="49" t="s">
        <v>817</v>
      </c>
      <c r="C54" s="47">
        <v>15</v>
      </c>
      <c r="D54" s="47">
        <v>350</v>
      </c>
      <c r="E54" s="47" t="s">
        <v>314</v>
      </c>
      <c r="F54" s="47" t="s">
        <v>570</v>
      </c>
      <c r="G54" s="47" t="s">
        <v>818</v>
      </c>
      <c r="H54" s="47" t="s">
        <v>356</v>
      </c>
      <c r="I54" s="47" t="s">
        <v>819</v>
      </c>
      <c r="J54" s="47" t="s">
        <v>697</v>
      </c>
      <c r="K54" s="47" t="s">
        <v>820</v>
      </c>
      <c r="L54" s="47" t="s">
        <v>289</v>
      </c>
      <c r="M54" s="47" t="s">
        <v>821</v>
      </c>
      <c r="N54" s="47" t="s">
        <v>822</v>
      </c>
      <c r="O54" s="47" t="s">
        <v>823</v>
      </c>
      <c r="P54" s="47" t="s">
        <v>824</v>
      </c>
      <c r="Q54" s="47" t="s">
        <v>825</v>
      </c>
      <c r="R54" s="47" t="s">
        <v>826</v>
      </c>
      <c r="S54" s="2"/>
    </row>
    <row r="55" spans="1:19" ht="12" customHeight="1" x14ac:dyDescent="0.2">
      <c r="A55" s="32"/>
      <c r="B55" s="32" t="s">
        <v>5</v>
      </c>
      <c r="C55" s="50">
        <v>736</v>
      </c>
      <c r="D55" s="50">
        <v>19196</v>
      </c>
      <c r="E55" s="50" t="s">
        <v>827</v>
      </c>
      <c r="F55" s="50" t="s">
        <v>828</v>
      </c>
      <c r="G55" s="50" t="s">
        <v>829</v>
      </c>
      <c r="H55" s="50" t="s">
        <v>830</v>
      </c>
      <c r="I55" s="50" t="s">
        <v>831</v>
      </c>
      <c r="J55" s="50" t="s">
        <v>832</v>
      </c>
      <c r="K55" s="50" t="s">
        <v>833</v>
      </c>
      <c r="L55" s="50" t="s">
        <v>834</v>
      </c>
      <c r="M55" s="50" t="s">
        <v>835</v>
      </c>
      <c r="N55" s="50" t="s">
        <v>836</v>
      </c>
      <c r="O55" s="50" t="s">
        <v>837</v>
      </c>
      <c r="P55" s="50" t="s">
        <v>838</v>
      </c>
      <c r="Q55" s="50" t="s">
        <v>839</v>
      </c>
      <c r="R55" s="50" t="s">
        <v>840</v>
      </c>
      <c r="S55" s="10"/>
    </row>
    <row r="56" spans="1:19" ht="12.75" customHeight="1" x14ac:dyDescent="0.2">
      <c r="A56" s="2"/>
      <c r="B56" s="2"/>
      <c r="C56" s="2"/>
      <c r="D56" s="2"/>
      <c r="E56" s="2"/>
      <c r="F56" s="2"/>
      <c r="G56" s="2"/>
      <c r="H56" s="2"/>
      <c r="I56" s="10" t="s">
        <v>58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</sheetData>
  <mergeCells count="4">
    <mergeCell ref="C2:D2"/>
    <mergeCell ref="E2:L2"/>
    <mergeCell ref="M2:R2"/>
    <mergeCell ref="A1:R1"/>
  </mergeCells>
  <pageMargins left="1.45" right="0.7" top="0.25" bottom="0.25" header="0" footer="0"/>
  <pageSetup scale="75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4.28515625" defaultRowHeight="15" customHeight="1" x14ac:dyDescent="0.2"/>
  <cols>
    <col min="1" max="1" width="4.140625" customWidth="1"/>
    <col min="2" max="2" width="30" customWidth="1"/>
    <col min="3" max="4" width="10.140625" customWidth="1"/>
    <col min="5" max="5" width="9.5703125" customWidth="1"/>
    <col min="6" max="6" width="9" customWidth="1"/>
    <col min="7" max="7" width="8.42578125" customWidth="1"/>
    <col min="8" max="8" width="9" customWidth="1"/>
    <col min="9" max="9" width="8" customWidth="1"/>
    <col min="10" max="10" width="9" customWidth="1"/>
    <col min="11" max="11" width="18.28515625" customWidth="1"/>
  </cols>
  <sheetData>
    <row r="1" spans="1:11" ht="12.75" customHeight="1" x14ac:dyDescent="0.2">
      <c r="A1" s="568" t="s">
        <v>841</v>
      </c>
      <c r="B1" s="432"/>
      <c r="C1" s="432"/>
      <c r="D1" s="432"/>
      <c r="E1" s="432"/>
      <c r="F1" s="432"/>
      <c r="G1" s="432"/>
      <c r="H1" s="432"/>
      <c r="I1" s="432"/>
      <c r="J1" s="432"/>
      <c r="K1" s="2"/>
    </row>
    <row r="2" spans="1:11" ht="12.7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2"/>
    </row>
    <row r="3" spans="1:11" ht="12.75" customHeight="1" x14ac:dyDescent="0.2">
      <c r="A3" s="1" t="s">
        <v>842</v>
      </c>
      <c r="B3" s="1"/>
      <c r="C3" s="2"/>
      <c r="D3" s="8"/>
      <c r="E3" s="2"/>
      <c r="F3" s="8"/>
      <c r="G3" s="2"/>
      <c r="H3" s="569" t="s">
        <v>843</v>
      </c>
      <c r="I3" s="432"/>
      <c r="J3" s="432"/>
      <c r="K3" s="2"/>
    </row>
    <row r="4" spans="1:11" ht="12.75" customHeight="1" x14ac:dyDescent="0.2">
      <c r="A4" s="570" t="s">
        <v>0</v>
      </c>
      <c r="B4" s="572" t="s">
        <v>76</v>
      </c>
      <c r="C4" s="549" t="s">
        <v>844</v>
      </c>
      <c r="D4" s="551"/>
      <c r="E4" s="549" t="s">
        <v>845</v>
      </c>
      <c r="F4" s="551"/>
      <c r="G4" s="549" t="s">
        <v>846</v>
      </c>
      <c r="H4" s="551"/>
      <c r="I4" s="549" t="s">
        <v>72</v>
      </c>
      <c r="J4" s="551"/>
      <c r="K4" s="2"/>
    </row>
    <row r="5" spans="1:11" ht="19.5" customHeight="1" x14ac:dyDescent="0.2">
      <c r="A5" s="571"/>
      <c r="B5" s="571"/>
      <c r="C5" s="34" t="s">
        <v>847</v>
      </c>
      <c r="D5" s="24" t="s">
        <v>123</v>
      </c>
      <c r="E5" s="34" t="s">
        <v>847</v>
      </c>
      <c r="F5" s="24" t="s">
        <v>123</v>
      </c>
      <c r="G5" s="34" t="s">
        <v>847</v>
      </c>
      <c r="H5" s="24" t="s">
        <v>123</v>
      </c>
      <c r="I5" s="34" t="s">
        <v>847</v>
      </c>
      <c r="J5" s="24" t="s">
        <v>123</v>
      </c>
      <c r="K5" s="2"/>
    </row>
    <row r="6" spans="1:11" ht="12.75" customHeight="1" x14ac:dyDescent="0.2">
      <c r="A6" s="573" t="s">
        <v>848</v>
      </c>
      <c r="B6" s="441"/>
      <c r="C6" s="441"/>
      <c r="D6" s="441"/>
      <c r="E6" s="441"/>
      <c r="F6" s="441"/>
      <c r="G6" s="441"/>
      <c r="H6" s="441"/>
      <c r="I6" s="441"/>
      <c r="J6" s="574"/>
      <c r="K6" s="2"/>
    </row>
    <row r="7" spans="1:11" ht="12.75" customHeight="1" x14ac:dyDescent="0.2">
      <c r="A7" s="51">
        <v>1</v>
      </c>
      <c r="B7" s="52" t="s">
        <v>6</v>
      </c>
      <c r="C7" s="53">
        <v>2220</v>
      </c>
      <c r="D7" s="53">
        <v>4.93</v>
      </c>
      <c r="E7" s="53">
        <v>3805</v>
      </c>
      <c r="F7" s="53">
        <v>109.67</v>
      </c>
      <c r="G7" s="53">
        <v>2860</v>
      </c>
      <c r="H7" s="53">
        <v>245.02</v>
      </c>
      <c r="I7" s="53">
        <f t="shared" ref="I7:I18" si="0">C7+E7+G7</f>
        <v>8885</v>
      </c>
      <c r="J7" s="53">
        <f t="shared" ref="J7:J18" si="1">D7+F7+H7</f>
        <v>359.62</v>
      </c>
      <c r="K7" s="2"/>
    </row>
    <row r="8" spans="1:11" ht="12.75" customHeight="1" x14ac:dyDescent="0.2">
      <c r="A8" s="51">
        <v>2</v>
      </c>
      <c r="B8" s="52" t="s">
        <v>7</v>
      </c>
      <c r="C8" s="53">
        <v>92213</v>
      </c>
      <c r="D8" s="53">
        <v>84.53</v>
      </c>
      <c r="E8" s="53">
        <v>21286</v>
      </c>
      <c r="F8" s="53">
        <v>326.88</v>
      </c>
      <c r="G8" s="53">
        <v>2731</v>
      </c>
      <c r="H8" s="53">
        <v>143.85</v>
      </c>
      <c r="I8" s="53">
        <f t="shared" si="0"/>
        <v>116230</v>
      </c>
      <c r="J8" s="53">
        <f t="shared" si="1"/>
        <v>555.26</v>
      </c>
      <c r="K8" s="2"/>
    </row>
    <row r="9" spans="1:11" ht="12.75" customHeight="1" x14ac:dyDescent="0.2">
      <c r="A9" s="51">
        <v>3</v>
      </c>
      <c r="B9" s="52" t="s">
        <v>8</v>
      </c>
      <c r="C9" s="53">
        <v>54047</v>
      </c>
      <c r="D9" s="53">
        <v>131.22</v>
      </c>
      <c r="E9" s="53">
        <v>4123</v>
      </c>
      <c r="F9" s="53">
        <v>63.77</v>
      </c>
      <c r="G9" s="53">
        <v>358</v>
      </c>
      <c r="H9" s="53">
        <v>27.53</v>
      </c>
      <c r="I9" s="53">
        <f t="shared" si="0"/>
        <v>58528</v>
      </c>
      <c r="J9" s="53">
        <f t="shared" si="1"/>
        <v>222.52</v>
      </c>
      <c r="K9" s="2"/>
    </row>
    <row r="10" spans="1:11" ht="12.75" customHeight="1" x14ac:dyDescent="0.2">
      <c r="A10" s="51">
        <v>4</v>
      </c>
      <c r="B10" s="52" t="s">
        <v>9</v>
      </c>
      <c r="C10" s="53">
        <v>27928</v>
      </c>
      <c r="D10" s="53">
        <v>36.78</v>
      </c>
      <c r="E10" s="53">
        <v>7477</v>
      </c>
      <c r="F10" s="53">
        <v>186.67</v>
      </c>
      <c r="G10" s="53">
        <v>2164</v>
      </c>
      <c r="H10" s="53">
        <v>177.23</v>
      </c>
      <c r="I10" s="53">
        <f t="shared" si="0"/>
        <v>37569</v>
      </c>
      <c r="J10" s="53">
        <f t="shared" si="1"/>
        <v>400.67999999999995</v>
      </c>
      <c r="K10" s="2"/>
    </row>
    <row r="11" spans="1:11" ht="12.75" customHeight="1" x14ac:dyDescent="0.2">
      <c r="A11" s="51">
        <v>5</v>
      </c>
      <c r="B11" s="52" t="s">
        <v>10</v>
      </c>
      <c r="C11" s="53">
        <v>70805</v>
      </c>
      <c r="D11" s="53">
        <v>64.540000000000006</v>
      </c>
      <c r="E11" s="53">
        <v>15787</v>
      </c>
      <c r="F11" s="53">
        <v>262.99</v>
      </c>
      <c r="G11" s="53">
        <v>3361</v>
      </c>
      <c r="H11" s="53">
        <v>233.65</v>
      </c>
      <c r="I11" s="53">
        <f t="shared" si="0"/>
        <v>89953</v>
      </c>
      <c r="J11" s="53">
        <f t="shared" si="1"/>
        <v>561.18000000000006</v>
      </c>
      <c r="K11" s="2"/>
    </row>
    <row r="12" spans="1:11" ht="12.75" customHeight="1" x14ac:dyDescent="0.2">
      <c r="A12" s="51">
        <v>6</v>
      </c>
      <c r="B12" s="52" t="s">
        <v>11</v>
      </c>
      <c r="C12" s="53">
        <v>42466</v>
      </c>
      <c r="D12" s="53">
        <v>98.42</v>
      </c>
      <c r="E12" s="53">
        <v>2805</v>
      </c>
      <c r="F12" s="53">
        <v>44.01</v>
      </c>
      <c r="G12" s="53">
        <v>283</v>
      </c>
      <c r="H12" s="53">
        <v>19.46</v>
      </c>
      <c r="I12" s="53">
        <f t="shared" si="0"/>
        <v>45554</v>
      </c>
      <c r="J12" s="53">
        <f t="shared" si="1"/>
        <v>161.89000000000001</v>
      </c>
      <c r="K12" s="2"/>
    </row>
    <row r="13" spans="1:11" ht="12.75" customHeight="1" x14ac:dyDescent="0.2">
      <c r="A13" s="51">
        <v>7</v>
      </c>
      <c r="B13" s="52" t="s">
        <v>12</v>
      </c>
      <c r="C13" s="53">
        <v>3103</v>
      </c>
      <c r="D13" s="53">
        <v>3.53</v>
      </c>
      <c r="E13" s="53">
        <v>692</v>
      </c>
      <c r="F13" s="53">
        <v>13.96</v>
      </c>
      <c r="G13" s="53">
        <v>101</v>
      </c>
      <c r="H13" s="53">
        <v>7.47</v>
      </c>
      <c r="I13" s="53">
        <f t="shared" si="0"/>
        <v>3896</v>
      </c>
      <c r="J13" s="53">
        <f t="shared" si="1"/>
        <v>24.96</v>
      </c>
      <c r="K13" s="2"/>
    </row>
    <row r="14" spans="1:11" ht="12.75" customHeight="1" x14ac:dyDescent="0.2">
      <c r="A14" s="51">
        <v>8</v>
      </c>
      <c r="B14" s="52" t="s">
        <v>196</v>
      </c>
      <c r="C14" s="53">
        <v>6429</v>
      </c>
      <c r="D14" s="53">
        <v>2.97</v>
      </c>
      <c r="E14" s="53">
        <v>648</v>
      </c>
      <c r="F14" s="53">
        <v>12.03</v>
      </c>
      <c r="G14" s="53">
        <v>119</v>
      </c>
      <c r="H14" s="53">
        <v>9.09</v>
      </c>
      <c r="I14" s="53">
        <f t="shared" si="0"/>
        <v>7196</v>
      </c>
      <c r="J14" s="53">
        <f t="shared" si="1"/>
        <v>24.09</v>
      </c>
      <c r="K14" s="2"/>
    </row>
    <row r="15" spans="1:11" ht="12.75" customHeight="1" x14ac:dyDescent="0.2">
      <c r="A15" s="51">
        <v>9</v>
      </c>
      <c r="B15" s="52" t="s">
        <v>13</v>
      </c>
      <c r="C15" s="53">
        <v>33999</v>
      </c>
      <c r="D15" s="53">
        <v>33.979999999999997</v>
      </c>
      <c r="E15" s="53">
        <v>6976</v>
      </c>
      <c r="F15" s="53">
        <v>108.57</v>
      </c>
      <c r="G15" s="53">
        <v>2336</v>
      </c>
      <c r="H15" s="53">
        <v>164.76</v>
      </c>
      <c r="I15" s="53">
        <f t="shared" si="0"/>
        <v>43311</v>
      </c>
      <c r="J15" s="53">
        <f t="shared" si="1"/>
        <v>307.30999999999995</v>
      </c>
      <c r="K15" s="2"/>
    </row>
    <row r="16" spans="1:11" ht="12.75" customHeight="1" x14ac:dyDescent="0.2">
      <c r="A16" s="51">
        <v>10</v>
      </c>
      <c r="B16" s="52" t="s">
        <v>14</v>
      </c>
      <c r="C16" s="53">
        <v>124226</v>
      </c>
      <c r="D16" s="53">
        <v>137.04</v>
      </c>
      <c r="E16" s="53">
        <v>24304</v>
      </c>
      <c r="F16" s="53">
        <v>733</v>
      </c>
      <c r="G16" s="53">
        <v>17530</v>
      </c>
      <c r="H16" s="53">
        <v>1303.2</v>
      </c>
      <c r="I16" s="53">
        <f t="shared" si="0"/>
        <v>166060</v>
      </c>
      <c r="J16" s="53">
        <f t="shared" si="1"/>
        <v>2173.2399999999998</v>
      </c>
      <c r="K16" s="2"/>
    </row>
    <row r="17" spans="1:11" ht="12.75" customHeight="1" x14ac:dyDescent="0.2">
      <c r="A17" s="51">
        <v>11</v>
      </c>
      <c r="B17" s="52" t="s">
        <v>15</v>
      </c>
      <c r="C17" s="53">
        <v>15275</v>
      </c>
      <c r="D17" s="53">
        <v>11.19</v>
      </c>
      <c r="E17" s="53">
        <v>2598</v>
      </c>
      <c r="F17" s="53">
        <v>38.369999999999997</v>
      </c>
      <c r="G17" s="53">
        <v>570</v>
      </c>
      <c r="H17" s="53">
        <v>41.65</v>
      </c>
      <c r="I17" s="53">
        <f t="shared" si="0"/>
        <v>18443</v>
      </c>
      <c r="J17" s="53">
        <f t="shared" si="1"/>
        <v>91.21</v>
      </c>
      <c r="K17" s="2"/>
    </row>
    <row r="18" spans="1:11" ht="12.75" customHeight="1" x14ac:dyDescent="0.2">
      <c r="A18" s="51">
        <v>12</v>
      </c>
      <c r="B18" s="52" t="s">
        <v>16</v>
      </c>
      <c r="C18" s="53">
        <v>32090</v>
      </c>
      <c r="D18" s="53">
        <v>25.53</v>
      </c>
      <c r="E18" s="53">
        <v>6449</v>
      </c>
      <c r="F18" s="53">
        <v>109.28</v>
      </c>
      <c r="G18" s="53">
        <v>1642</v>
      </c>
      <c r="H18" s="53">
        <v>108.5</v>
      </c>
      <c r="I18" s="53">
        <f t="shared" si="0"/>
        <v>40181</v>
      </c>
      <c r="J18" s="53">
        <f t="shared" si="1"/>
        <v>243.31</v>
      </c>
      <c r="K18" s="2"/>
    </row>
    <row r="19" spans="1:11" ht="12.75" customHeight="1" x14ac:dyDescent="0.2">
      <c r="A19" s="54"/>
      <c r="B19" s="55" t="s">
        <v>246</v>
      </c>
      <c r="C19" s="56">
        <f t="shared" ref="C19:J19" si="2">SUM(C7:C18)</f>
        <v>504801</v>
      </c>
      <c r="D19" s="56">
        <f t="shared" si="2"/>
        <v>634.66000000000008</v>
      </c>
      <c r="E19" s="56">
        <f t="shared" si="2"/>
        <v>96950</v>
      </c>
      <c r="F19" s="56">
        <f t="shared" si="2"/>
        <v>2009.1999999999998</v>
      </c>
      <c r="G19" s="56">
        <f t="shared" si="2"/>
        <v>34055</v>
      </c>
      <c r="H19" s="56">
        <f t="shared" si="2"/>
        <v>2481.4100000000003</v>
      </c>
      <c r="I19" s="56">
        <f t="shared" si="2"/>
        <v>635806</v>
      </c>
      <c r="J19" s="56">
        <f t="shared" si="2"/>
        <v>5125.2700000000004</v>
      </c>
      <c r="K19" s="2"/>
    </row>
    <row r="20" spans="1:11" ht="12.75" customHeight="1" x14ac:dyDescent="0.2">
      <c r="A20" s="575" t="s">
        <v>849</v>
      </c>
      <c r="B20" s="550"/>
      <c r="C20" s="550"/>
      <c r="D20" s="550"/>
      <c r="E20" s="550"/>
      <c r="F20" s="550"/>
      <c r="G20" s="550"/>
      <c r="H20" s="550"/>
      <c r="I20" s="550"/>
      <c r="J20" s="551"/>
      <c r="K20" s="2"/>
    </row>
    <row r="21" spans="1:11" ht="12.75" customHeight="1" x14ac:dyDescent="0.2">
      <c r="A21" s="51">
        <v>13</v>
      </c>
      <c r="B21" s="52" t="s">
        <v>18</v>
      </c>
      <c r="C21" s="53">
        <v>43586</v>
      </c>
      <c r="D21" s="53">
        <v>158.69999999999999</v>
      </c>
      <c r="E21" s="53">
        <v>350</v>
      </c>
      <c r="F21" s="53">
        <v>10.77</v>
      </c>
      <c r="G21" s="53">
        <v>303</v>
      </c>
      <c r="H21" s="53">
        <v>25.24</v>
      </c>
      <c r="I21" s="53">
        <f t="shared" ref="I21:I35" si="3">C21+E21+G21</f>
        <v>44239</v>
      </c>
      <c r="J21" s="53">
        <f t="shared" ref="J21:J35" si="4">D21+F21+H21</f>
        <v>194.71</v>
      </c>
      <c r="K21" s="2"/>
    </row>
    <row r="22" spans="1:11" ht="12.75" customHeight="1" x14ac:dyDescent="0.2">
      <c r="A22" s="51">
        <v>14</v>
      </c>
      <c r="B22" s="52" t="s">
        <v>19</v>
      </c>
      <c r="C22" s="53">
        <v>146897</v>
      </c>
      <c r="D22" s="53">
        <v>508.55</v>
      </c>
      <c r="E22" s="53">
        <v>103552</v>
      </c>
      <c r="F22" s="53">
        <v>1009.09</v>
      </c>
      <c r="G22" s="53">
        <v>1271</v>
      </c>
      <c r="H22" s="53">
        <v>87.31</v>
      </c>
      <c r="I22" s="53">
        <f t="shared" si="3"/>
        <v>251720</v>
      </c>
      <c r="J22" s="53">
        <f t="shared" si="4"/>
        <v>1604.95</v>
      </c>
      <c r="K22" s="2"/>
    </row>
    <row r="23" spans="1:11" ht="12.75" customHeight="1" x14ac:dyDescent="0.2">
      <c r="A23" s="51">
        <v>15</v>
      </c>
      <c r="B23" s="52" t="s">
        <v>218</v>
      </c>
      <c r="C23" s="53">
        <v>21</v>
      </c>
      <c r="D23" s="53">
        <v>0.03</v>
      </c>
      <c r="E23" s="53">
        <v>813</v>
      </c>
      <c r="F23" s="53">
        <v>27.74</v>
      </c>
      <c r="G23" s="53">
        <v>342</v>
      </c>
      <c r="H23" s="53">
        <v>19.829999999999998</v>
      </c>
      <c r="I23" s="53">
        <f t="shared" si="3"/>
        <v>1176</v>
      </c>
      <c r="J23" s="53">
        <f t="shared" si="4"/>
        <v>47.599999999999994</v>
      </c>
      <c r="K23" s="2"/>
    </row>
    <row r="24" spans="1:11" ht="12.75" customHeight="1" x14ac:dyDescent="0.2">
      <c r="A24" s="51">
        <v>16</v>
      </c>
      <c r="B24" s="52" t="s">
        <v>850</v>
      </c>
      <c r="C24" s="53">
        <v>0</v>
      </c>
      <c r="D24" s="53">
        <v>0</v>
      </c>
      <c r="E24" s="53">
        <v>1</v>
      </c>
      <c r="F24" s="53">
        <v>0.02</v>
      </c>
      <c r="G24" s="53">
        <v>0</v>
      </c>
      <c r="H24" s="53">
        <v>0</v>
      </c>
      <c r="I24" s="53">
        <f t="shared" si="3"/>
        <v>1</v>
      </c>
      <c r="J24" s="53">
        <f t="shared" si="4"/>
        <v>0.02</v>
      </c>
      <c r="K24" s="2"/>
    </row>
    <row r="25" spans="1:11" ht="12.75" customHeight="1" x14ac:dyDescent="0.2">
      <c r="A25" s="51">
        <v>17</v>
      </c>
      <c r="B25" s="52" t="s">
        <v>851</v>
      </c>
      <c r="C25" s="53">
        <v>20</v>
      </c>
      <c r="D25" s="53">
        <v>0.04</v>
      </c>
      <c r="E25" s="53">
        <v>13</v>
      </c>
      <c r="F25" s="53">
        <v>0.31</v>
      </c>
      <c r="G25" s="53">
        <v>1</v>
      </c>
      <c r="H25" s="53">
        <v>0.1</v>
      </c>
      <c r="I25" s="53">
        <f t="shared" si="3"/>
        <v>34</v>
      </c>
      <c r="J25" s="53">
        <f t="shared" si="4"/>
        <v>0.44999999999999996</v>
      </c>
      <c r="K25" s="2"/>
    </row>
    <row r="26" spans="1:11" ht="12.75" customHeight="1" x14ac:dyDescent="0.2">
      <c r="A26" s="51">
        <v>18</v>
      </c>
      <c r="B26" s="52" t="s">
        <v>25</v>
      </c>
      <c r="C26" s="53">
        <v>32742</v>
      </c>
      <c r="D26" s="53">
        <v>91.33</v>
      </c>
      <c r="E26" s="53">
        <v>1543</v>
      </c>
      <c r="F26" s="53">
        <v>36.4</v>
      </c>
      <c r="G26" s="53">
        <v>955</v>
      </c>
      <c r="H26" s="53">
        <v>56.78</v>
      </c>
      <c r="I26" s="53">
        <f t="shared" si="3"/>
        <v>35240</v>
      </c>
      <c r="J26" s="53">
        <f t="shared" si="4"/>
        <v>184.51</v>
      </c>
      <c r="K26" s="2"/>
    </row>
    <row r="27" spans="1:11" ht="12.75" customHeight="1" x14ac:dyDescent="0.2">
      <c r="A27" s="51">
        <v>19</v>
      </c>
      <c r="B27" s="52" t="s">
        <v>26</v>
      </c>
      <c r="C27" s="53">
        <v>142</v>
      </c>
      <c r="D27" s="53">
        <v>0.55000000000000004</v>
      </c>
      <c r="E27" s="53">
        <v>4157</v>
      </c>
      <c r="F27" s="53">
        <v>141.91</v>
      </c>
      <c r="G27" s="53">
        <v>1829</v>
      </c>
      <c r="H27" s="53">
        <v>110.89</v>
      </c>
      <c r="I27" s="53">
        <f t="shared" si="3"/>
        <v>6128</v>
      </c>
      <c r="J27" s="53">
        <f t="shared" si="4"/>
        <v>253.35000000000002</v>
      </c>
      <c r="K27" s="2"/>
    </row>
    <row r="28" spans="1:11" ht="12.75" customHeight="1" x14ac:dyDescent="0.2">
      <c r="A28" s="51">
        <v>20</v>
      </c>
      <c r="B28" s="52" t="s">
        <v>852</v>
      </c>
      <c r="C28" s="53">
        <v>4867</v>
      </c>
      <c r="D28" s="53">
        <v>11.8</v>
      </c>
      <c r="E28" s="53">
        <v>1888</v>
      </c>
      <c r="F28" s="53">
        <v>18.97</v>
      </c>
      <c r="G28" s="53">
        <v>1201</v>
      </c>
      <c r="H28" s="53">
        <v>39.35</v>
      </c>
      <c r="I28" s="53">
        <f t="shared" si="3"/>
        <v>7956</v>
      </c>
      <c r="J28" s="53">
        <f t="shared" si="4"/>
        <v>70.12</v>
      </c>
      <c r="K28" s="2"/>
    </row>
    <row r="29" spans="1:11" ht="12.75" customHeight="1" x14ac:dyDescent="0.2">
      <c r="A29" s="51">
        <v>21</v>
      </c>
      <c r="B29" s="52" t="s">
        <v>853</v>
      </c>
      <c r="C29" s="53">
        <v>55104</v>
      </c>
      <c r="D29" s="53">
        <v>185.61</v>
      </c>
      <c r="E29" s="53">
        <v>28988</v>
      </c>
      <c r="F29" s="53">
        <v>329.45</v>
      </c>
      <c r="G29" s="53">
        <v>549</v>
      </c>
      <c r="H29" s="53">
        <v>32.31</v>
      </c>
      <c r="I29" s="53">
        <f t="shared" si="3"/>
        <v>84641</v>
      </c>
      <c r="J29" s="53">
        <f t="shared" si="4"/>
        <v>547.36999999999989</v>
      </c>
      <c r="K29" s="2"/>
    </row>
    <row r="30" spans="1:11" ht="12.75" customHeight="1" x14ac:dyDescent="0.2">
      <c r="A30" s="51">
        <v>22</v>
      </c>
      <c r="B30" s="52" t="s">
        <v>854</v>
      </c>
      <c r="C30" s="53">
        <v>420686</v>
      </c>
      <c r="D30" s="53">
        <v>973.5</v>
      </c>
      <c r="E30" s="53">
        <v>57969</v>
      </c>
      <c r="F30" s="53">
        <v>566.21</v>
      </c>
      <c r="G30" s="53">
        <v>4787</v>
      </c>
      <c r="H30" s="53">
        <v>218.85</v>
      </c>
      <c r="I30" s="53">
        <f t="shared" si="3"/>
        <v>483442</v>
      </c>
      <c r="J30" s="53">
        <f t="shared" si="4"/>
        <v>1758.56</v>
      </c>
      <c r="K30" s="2"/>
    </row>
    <row r="31" spans="1:11" ht="12.75" customHeight="1" x14ac:dyDescent="0.2">
      <c r="A31" s="51">
        <v>23</v>
      </c>
      <c r="B31" s="52" t="s">
        <v>855</v>
      </c>
      <c r="C31" s="53">
        <v>33</v>
      </c>
      <c r="D31" s="53">
        <v>0.05</v>
      </c>
      <c r="E31" s="53">
        <v>86</v>
      </c>
      <c r="F31" s="53">
        <v>1.98</v>
      </c>
      <c r="G31" s="53">
        <v>16</v>
      </c>
      <c r="H31" s="53">
        <v>1.19</v>
      </c>
      <c r="I31" s="53">
        <f t="shared" si="3"/>
        <v>135</v>
      </c>
      <c r="J31" s="53">
        <f t="shared" si="4"/>
        <v>3.2199999999999998</v>
      </c>
      <c r="K31" s="2"/>
    </row>
    <row r="32" spans="1:11" ht="12.75" customHeight="1" x14ac:dyDescent="0.2">
      <c r="A32" s="51">
        <v>24</v>
      </c>
      <c r="B32" s="52" t="s">
        <v>856</v>
      </c>
      <c r="C32" s="53">
        <v>42</v>
      </c>
      <c r="D32" s="53">
        <v>0.05</v>
      </c>
      <c r="E32" s="53">
        <v>47</v>
      </c>
      <c r="F32" s="53">
        <v>0.64</v>
      </c>
      <c r="G32" s="53">
        <v>31</v>
      </c>
      <c r="H32" s="53">
        <v>0.62</v>
      </c>
      <c r="I32" s="53">
        <f t="shared" si="3"/>
        <v>120</v>
      </c>
      <c r="J32" s="53">
        <f t="shared" si="4"/>
        <v>1.31</v>
      </c>
      <c r="K32" s="2"/>
    </row>
    <row r="33" spans="1:11" ht="12.75" customHeight="1" x14ac:dyDescent="0.2">
      <c r="A33" s="51">
        <v>25</v>
      </c>
      <c r="B33" s="52" t="s">
        <v>33</v>
      </c>
      <c r="C33" s="53">
        <v>38240</v>
      </c>
      <c r="D33" s="53">
        <v>131.63999999999999</v>
      </c>
      <c r="E33" s="53">
        <v>3039</v>
      </c>
      <c r="F33" s="53">
        <v>10.59</v>
      </c>
      <c r="G33" s="53">
        <v>47</v>
      </c>
      <c r="H33" s="53">
        <v>0.93</v>
      </c>
      <c r="I33" s="53">
        <f t="shared" si="3"/>
        <v>41326</v>
      </c>
      <c r="J33" s="53">
        <f t="shared" si="4"/>
        <v>143.16</v>
      </c>
      <c r="K33" s="2"/>
    </row>
    <row r="34" spans="1:11" ht="12.75" customHeight="1" x14ac:dyDescent="0.2">
      <c r="A34" s="51">
        <v>26</v>
      </c>
      <c r="B34" s="52" t="s">
        <v>215</v>
      </c>
      <c r="C34" s="53">
        <v>7607</v>
      </c>
      <c r="D34" s="53">
        <v>12.58</v>
      </c>
      <c r="E34" s="53">
        <v>104</v>
      </c>
      <c r="F34" s="53">
        <v>3.28</v>
      </c>
      <c r="G34" s="53">
        <v>39</v>
      </c>
      <c r="H34" s="53">
        <v>2.6</v>
      </c>
      <c r="I34" s="53">
        <f t="shared" si="3"/>
        <v>7750</v>
      </c>
      <c r="J34" s="53">
        <f t="shared" si="4"/>
        <v>18.46</v>
      </c>
      <c r="K34" s="2"/>
    </row>
    <row r="35" spans="1:11" ht="12.75" customHeight="1" x14ac:dyDescent="0.2">
      <c r="A35" s="57">
        <v>27</v>
      </c>
      <c r="B35" s="58" t="s">
        <v>39</v>
      </c>
      <c r="C35" s="59">
        <v>46655</v>
      </c>
      <c r="D35" s="59">
        <v>156.63999999999999</v>
      </c>
      <c r="E35" s="59">
        <v>11</v>
      </c>
      <c r="F35" s="59">
        <v>0.06</v>
      </c>
      <c r="G35" s="59">
        <v>0</v>
      </c>
      <c r="H35" s="59">
        <v>0</v>
      </c>
      <c r="I35" s="53">
        <f t="shared" si="3"/>
        <v>46666</v>
      </c>
      <c r="J35" s="53">
        <f t="shared" si="4"/>
        <v>156.69999999999999</v>
      </c>
      <c r="K35" s="2"/>
    </row>
    <row r="36" spans="1:11" ht="12.75" customHeight="1" x14ac:dyDescent="0.2">
      <c r="A36" s="60"/>
      <c r="B36" s="61" t="s">
        <v>260</v>
      </c>
      <c r="C36" s="62">
        <f t="shared" ref="C36:J36" si="5">SUM(C21:C35)</f>
        <v>796642</v>
      </c>
      <c r="D36" s="62">
        <f t="shared" si="5"/>
        <v>2231.0699999999997</v>
      </c>
      <c r="E36" s="62">
        <f t="shared" si="5"/>
        <v>202561</v>
      </c>
      <c r="F36" s="62">
        <f t="shared" si="5"/>
        <v>2157.42</v>
      </c>
      <c r="G36" s="62">
        <f t="shared" si="5"/>
        <v>11371</v>
      </c>
      <c r="H36" s="62">
        <f t="shared" si="5"/>
        <v>596</v>
      </c>
      <c r="I36" s="62">
        <f t="shared" si="5"/>
        <v>1010574</v>
      </c>
      <c r="J36" s="62">
        <f t="shared" si="5"/>
        <v>4984.49</v>
      </c>
      <c r="K36" s="2"/>
    </row>
    <row r="37" spans="1:11" ht="12.75" customHeight="1" x14ac:dyDescent="0.2">
      <c r="A37" s="567" t="s">
        <v>857</v>
      </c>
      <c r="B37" s="550"/>
      <c r="C37" s="550"/>
      <c r="D37" s="550"/>
      <c r="E37" s="550"/>
      <c r="F37" s="550"/>
      <c r="G37" s="550"/>
      <c r="H37" s="550"/>
      <c r="I37" s="550"/>
      <c r="J37" s="551"/>
      <c r="K37" s="2"/>
    </row>
    <row r="38" spans="1:11" ht="12.75" customHeight="1" x14ac:dyDescent="0.2">
      <c r="A38" s="24">
        <v>28</v>
      </c>
      <c r="B38" s="63" t="s">
        <v>858</v>
      </c>
      <c r="C38" s="60">
        <v>73015</v>
      </c>
      <c r="D38" s="60">
        <v>106.39</v>
      </c>
      <c r="E38" s="60">
        <v>28043</v>
      </c>
      <c r="F38" s="60">
        <v>403.41</v>
      </c>
      <c r="G38" s="60">
        <v>1790</v>
      </c>
      <c r="H38" s="60">
        <v>118.71</v>
      </c>
      <c r="I38" s="64">
        <f>C38+E38+G38</f>
        <v>102848</v>
      </c>
      <c r="J38" s="64">
        <f>D38+F38+H38</f>
        <v>628.51</v>
      </c>
      <c r="K38" s="2"/>
    </row>
    <row r="39" spans="1:11" ht="12.75" customHeight="1" x14ac:dyDescent="0.2">
      <c r="A39" s="65">
        <v>29</v>
      </c>
      <c r="B39" s="63" t="s">
        <v>262</v>
      </c>
      <c r="C39" s="60">
        <v>5819</v>
      </c>
      <c r="D39" s="60">
        <v>19.61</v>
      </c>
      <c r="E39" s="60">
        <v>1894</v>
      </c>
      <c r="F39" s="60">
        <v>31.59</v>
      </c>
      <c r="G39" s="60">
        <v>122</v>
      </c>
      <c r="H39" s="60">
        <v>8.7100000000000009</v>
      </c>
      <c r="I39" s="60">
        <f>C39+E39+G39</f>
        <v>7835</v>
      </c>
      <c r="J39" s="60">
        <f>D39+F39+H39</f>
        <v>59.910000000000004</v>
      </c>
      <c r="K39" s="2"/>
    </row>
    <row r="40" spans="1:11" ht="12.75" customHeight="1" x14ac:dyDescent="0.2">
      <c r="A40" s="65"/>
      <c r="B40" s="61" t="s">
        <v>263</v>
      </c>
      <c r="C40" s="62">
        <f t="shared" ref="C40:J40" si="6">C39+C38</f>
        <v>78834</v>
      </c>
      <c r="D40" s="62">
        <f t="shared" si="6"/>
        <v>126</v>
      </c>
      <c r="E40" s="62">
        <f t="shared" si="6"/>
        <v>29937</v>
      </c>
      <c r="F40" s="62">
        <f t="shared" si="6"/>
        <v>435</v>
      </c>
      <c r="G40" s="62">
        <f t="shared" si="6"/>
        <v>1912</v>
      </c>
      <c r="H40" s="62">
        <f t="shared" si="6"/>
        <v>127.41999999999999</v>
      </c>
      <c r="I40" s="62">
        <f t="shared" si="6"/>
        <v>110683</v>
      </c>
      <c r="J40" s="62">
        <f t="shared" si="6"/>
        <v>688.42</v>
      </c>
      <c r="K40" s="2"/>
    </row>
    <row r="41" spans="1:11" ht="12.75" customHeight="1" x14ac:dyDescent="0.2">
      <c r="A41" s="65">
        <v>30</v>
      </c>
      <c r="B41" s="20" t="s">
        <v>52</v>
      </c>
      <c r="C41" s="20">
        <v>43095</v>
      </c>
      <c r="D41" s="20">
        <v>131.32</v>
      </c>
      <c r="E41" s="20">
        <v>80</v>
      </c>
      <c r="F41" s="20">
        <v>1.25</v>
      </c>
      <c r="G41" s="20">
        <v>68</v>
      </c>
      <c r="H41" s="20">
        <v>4.91</v>
      </c>
      <c r="I41" s="20">
        <f t="shared" ref="I41:I50" si="7">C41+E41+G41</f>
        <v>43243</v>
      </c>
      <c r="J41" s="20">
        <f t="shared" ref="J41:J50" si="8">D41+F41+H41</f>
        <v>137.47999999999999</v>
      </c>
      <c r="K41" s="2"/>
    </row>
    <row r="42" spans="1:11" ht="12.75" customHeight="1" x14ac:dyDescent="0.2">
      <c r="A42" s="65">
        <v>31</v>
      </c>
      <c r="B42" s="63" t="s">
        <v>54</v>
      </c>
      <c r="C42" s="60">
        <v>33665</v>
      </c>
      <c r="D42" s="60">
        <v>110.46</v>
      </c>
      <c r="E42" s="60">
        <v>6123</v>
      </c>
      <c r="F42" s="60">
        <v>39.85</v>
      </c>
      <c r="G42" s="60">
        <v>71</v>
      </c>
      <c r="H42" s="60">
        <v>5.01</v>
      </c>
      <c r="I42" s="20">
        <f t="shared" si="7"/>
        <v>39859</v>
      </c>
      <c r="J42" s="20">
        <f t="shared" si="8"/>
        <v>155.32</v>
      </c>
      <c r="K42" s="2"/>
    </row>
    <row r="43" spans="1:11" ht="12.75" customHeight="1" x14ac:dyDescent="0.2">
      <c r="A43" s="65">
        <v>32</v>
      </c>
      <c r="B43" s="20" t="s">
        <v>50</v>
      </c>
      <c r="C43" s="20">
        <v>42679</v>
      </c>
      <c r="D43" s="20">
        <v>132.69999999999999</v>
      </c>
      <c r="E43" s="20">
        <v>0</v>
      </c>
      <c r="F43" s="20">
        <v>0</v>
      </c>
      <c r="G43" s="20">
        <v>0</v>
      </c>
      <c r="H43" s="20">
        <v>0</v>
      </c>
      <c r="I43" s="20">
        <f t="shared" si="7"/>
        <v>42679</v>
      </c>
      <c r="J43" s="20">
        <f t="shared" si="8"/>
        <v>132.69999999999999</v>
      </c>
      <c r="K43" s="2"/>
    </row>
    <row r="44" spans="1:11" ht="12.75" customHeight="1" x14ac:dyDescent="0.2">
      <c r="A44" s="65">
        <v>33</v>
      </c>
      <c r="B44" s="20" t="s">
        <v>53</v>
      </c>
      <c r="C44" s="20">
        <v>20156</v>
      </c>
      <c r="D44" s="20">
        <v>72.19</v>
      </c>
      <c r="E44" s="20">
        <v>4259</v>
      </c>
      <c r="F44" s="20">
        <v>32.83</v>
      </c>
      <c r="G44" s="20">
        <v>0</v>
      </c>
      <c r="H44" s="20">
        <v>0</v>
      </c>
      <c r="I44" s="20">
        <f t="shared" si="7"/>
        <v>24415</v>
      </c>
      <c r="J44" s="20">
        <f t="shared" si="8"/>
        <v>105.02</v>
      </c>
      <c r="K44" s="2"/>
    </row>
    <row r="45" spans="1:11" ht="12.75" customHeight="1" x14ac:dyDescent="0.2">
      <c r="A45" s="65">
        <v>34</v>
      </c>
      <c r="B45" s="30" t="s">
        <v>859</v>
      </c>
      <c r="C45" s="30">
        <v>47</v>
      </c>
      <c r="D45" s="20">
        <v>0.21</v>
      </c>
      <c r="E45" s="30">
        <v>204</v>
      </c>
      <c r="F45" s="20">
        <v>2.13</v>
      </c>
      <c r="G45" s="30">
        <v>0</v>
      </c>
      <c r="H45" s="20">
        <v>0</v>
      </c>
      <c r="I45" s="20">
        <f t="shared" si="7"/>
        <v>251</v>
      </c>
      <c r="J45" s="20">
        <f t="shared" si="8"/>
        <v>2.34</v>
      </c>
      <c r="K45" s="2"/>
    </row>
    <row r="46" spans="1:11" ht="12.75" customHeight="1" x14ac:dyDescent="0.2">
      <c r="A46" s="65">
        <v>35</v>
      </c>
      <c r="B46" s="30" t="s">
        <v>48</v>
      </c>
      <c r="C46" s="30">
        <v>23990</v>
      </c>
      <c r="D46" s="20">
        <v>75.53</v>
      </c>
      <c r="E46" s="30">
        <v>0</v>
      </c>
      <c r="F46" s="20">
        <v>0</v>
      </c>
      <c r="G46" s="30">
        <v>0</v>
      </c>
      <c r="H46" s="20">
        <v>0</v>
      </c>
      <c r="I46" s="20">
        <f t="shared" si="7"/>
        <v>23990</v>
      </c>
      <c r="J46" s="20">
        <f t="shared" si="8"/>
        <v>75.53</v>
      </c>
      <c r="K46" s="2"/>
    </row>
    <row r="47" spans="1:11" ht="12.75" customHeight="1" x14ac:dyDescent="0.2">
      <c r="A47" s="65">
        <v>36</v>
      </c>
      <c r="B47" s="30" t="s">
        <v>860</v>
      </c>
      <c r="C47" s="30">
        <v>504</v>
      </c>
      <c r="D47" s="20">
        <v>1.34</v>
      </c>
      <c r="E47" s="30">
        <v>8848</v>
      </c>
      <c r="F47" s="20">
        <v>234.05</v>
      </c>
      <c r="G47" s="30">
        <v>2928</v>
      </c>
      <c r="H47" s="20">
        <v>198.13</v>
      </c>
      <c r="I47" s="20">
        <f t="shared" si="7"/>
        <v>12280</v>
      </c>
      <c r="J47" s="20">
        <f t="shared" si="8"/>
        <v>433.52</v>
      </c>
      <c r="K47" s="2"/>
    </row>
    <row r="48" spans="1:11" ht="12.75" customHeight="1" x14ac:dyDescent="0.2">
      <c r="A48" s="65">
        <v>37</v>
      </c>
      <c r="B48" s="30" t="s">
        <v>861</v>
      </c>
      <c r="C48" s="30">
        <v>65341</v>
      </c>
      <c r="D48" s="20">
        <v>222.46</v>
      </c>
      <c r="E48" s="30">
        <v>4421</v>
      </c>
      <c r="F48" s="20">
        <v>26.69</v>
      </c>
      <c r="G48" s="30">
        <v>1</v>
      </c>
      <c r="H48" s="20">
        <v>0.1</v>
      </c>
      <c r="I48" s="20">
        <f t="shared" si="7"/>
        <v>69763</v>
      </c>
      <c r="J48" s="20">
        <f t="shared" si="8"/>
        <v>249.25</v>
      </c>
      <c r="K48" s="2"/>
    </row>
    <row r="49" spans="1:11" ht="12.75" customHeight="1" x14ac:dyDescent="0.2">
      <c r="A49" s="32"/>
      <c r="B49" s="32" t="s">
        <v>862</v>
      </c>
      <c r="C49" s="22">
        <f t="shared" ref="C49:H49" si="9">SUM(C41:C48)</f>
        <v>229477</v>
      </c>
      <c r="D49" s="22">
        <f t="shared" si="9"/>
        <v>746.21</v>
      </c>
      <c r="E49" s="22">
        <f t="shared" si="9"/>
        <v>23935</v>
      </c>
      <c r="F49" s="22">
        <f t="shared" si="9"/>
        <v>336.8</v>
      </c>
      <c r="G49" s="22">
        <f t="shared" si="9"/>
        <v>3068</v>
      </c>
      <c r="H49" s="22">
        <f t="shared" si="9"/>
        <v>208.14999999999998</v>
      </c>
      <c r="I49" s="22">
        <f t="shared" si="7"/>
        <v>256480</v>
      </c>
      <c r="J49" s="22">
        <f t="shared" si="8"/>
        <v>1291.1599999999999</v>
      </c>
      <c r="K49" s="10"/>
    </row>
    <row r="50" spans="1:11" ht="12.75" customHeight="1" x14ac:dyDescent="0.2">
      <c r="A50" s="32"/>
      <c r="B50" s="32" t="s">
        <v>264</v>
      </c>
      <c r="C50" s="22">
        <f t="shared" ref="C50:H50" si="10">C49+C40+C36+C19</f>
        <v>1609754</v>
      </c>
      <c r="D50" s="22">
        <f t="shared" si="10"/>
        <v>3737.9399999999996</v>
      </c>
      <c r="E50" s="22">
        <f t="shared" si="10"/>
        <v>353383</v>
      </c>
      <c r="F50" s="22">
        <f t="shared" si="10"/>
        <v>4938.42</v>
      </c>
      <c r="G50" s="22">
        <f t="shared" si="10"/>
        <v>50406</v>
      </c>
      <c r="H50" s="22">
        <f t="shared" si="10"/>
        <v>3412.9800000000005</v>
      </c>
      <c r="I50" s="22">
        <f t="shared" si="7"/>
        <v>2013543</v>
      </c>
      <c r="J50" s="22">
        <f t="shared" si="8"/>
        <v>12089.34</v>
      </c>
      <c r="K50" s="10"/>
    </row>
    <row r="51" spans="1:11" ht="12.75" customHeight="1" x14ac:dyDescent="0.2">
      <c r="A51" s="2"/>
      <c r="B51" s="2"/>
      <c r="C51" s="2"/>
      <c r="D51" s="8"/>
      <c r="E51" s="2" t="s">
        <v>140</v>
      </c>
      <c r="F51" s="8"/>
      <c r="G51" s="2"/>
      <c r="H51" s="8"/>
      <c r="I51" s="2"/>
      <c r="J51" s="8"/>
      <c r="K51" s="2"/>
    </row>
    <row r="52" spans="1:11" ht="12.75" customHeight="1" x14ac:dyDescent="0.2">
      <c r="A52" s="2"/>
      <c r="B52" s="2"/>
      <c r="C52" s="2"/>
      <c r="D52" s="8"/>
      <c r="E52" s="2"/>
      <c r="F52" s="8"/>
      <c r="G52" s="2"/>
      <c r="H52" s="8"/>
      <c r="I52" s="2"/>
      <c r="J52" s="8"/>
      <c r="K52" s="2"/>
    </row>
    <row r="53" spans="1:11" ht="12.75" customHeight="1" x14ac:dyDescent="0.2">
      <c r="A53" s="2"/>
      <c r="B53" s="2"/>
      <c r="C53" s="2"/>
      <c r="D53" s="8"/>
      <c r="E53" s="2"/>
      <c r="F53" s="8"/>
      <c r="G53" s="2"/>
      <c r="H53" s="8"/>
      <c r="I53" s="2"/>
      <c r="J53" s="8"/>
      <c r="K53" s="2"/>
    </row>
    <row r="54" spans="1:11" ht="12.75" customHeight="1" x14ac:dyDescent="0.2">
      <c r="A54" s="2"/>
      <c r="B54" s="2"/>
      <c r="C54" s="2"/>
      <c r="D54" s="8"/>
      <c r="E54" s="2"/>
      <c r="F54" s="8"/>
      <c r="G54" s="2"/>
      <c r="H54" s="8"/>
      <c r="I54" s="2"/>
      <c r="J54" s="8"/>
      <c r="K54" s="2"/>
    </row>
    <row r="55" spans="1:11" ht="12.75" customHeight="1" x14ac:dyDescent="0.2">
      <c r="A55" s="2"/>
      <c r="B55" s="2"/>
      <c r="C55" s="2"/>
      <c r="D55" s="8"/>
      <c r="E55" s="2"/>
      <c r="F55" s="8"/>
      <c r="G55" s="2"/>
      <c r="H55" s="8"/>
      <c r="I55" s="2"/>
      <c r="J55" s="8"/>
      <c r="K55" s="2"/>
    </row>
    <row r="56" spans="1:11" ht="12.75" customHeight="1" x14ac:dyDescent="0.2">
      <c r="A56" s="2"/>
      <c r="B56" s="2"/>
      <c r="C56" s="2"/>
      <c r="D56" s="8"/>
      <c r="E56" s="2"/>
      <c r="F56" s="8"/>
      <c r="G56" s="2"/>
      <c r="H56" s="8"/>
      <c r="I56" s="2"/>
      <c r="J56" s="8"/>
      <c r="K56" s="2"/>
    </row>
    <row r="57" spans="1:11" ht="12.75" customHeight="1" x14ac:dyDescent="0.2">
      <c r="A57" s="2"/>
      <c r="B57" s="2"/>
      <c r="C57" s="2"/>
      <c r="D57" s="8"/>
      <c r="E57" s="2"/>
      <c r="F57" s="8"/>
      <c r="G57" s="2"/>
      <c r="H57" s="8"/>
      <c r="I57" s="2"/>
      <c r="J57" s="8"/>
      <c r="K57" s="2"/>
    </row>
    <row r="58" spans="1:11" ht="12.75" customHeight="1" x14ac:dyDescent="0.2">
      <c r="A58" s="2"/>
      <c r="B58" s="2"/>
      <c r="C58" s="2"/>
      <c r="D58" s="8"/>
      <c r="E58" s="2"/>
      <c r="F58" s="8"/>
      <c r="G58" s="2"/>
      <c r="H58" s="8"/>
      <c r="I58" s="2"/>
      <c r="J58" s="8"/>
      <c r="K58" s="2"/>
    </row>
    <row r="59" spans="1:11" ht="12.75" customHeight="1" x14ac:dyDescent="0.2">
      <c r="A59" s="2"/>
      <c r="B59" s="2"/>
      <c r="C59" s="2"/>
      <c r="D59" s="8"/>
      <c r="E59" s="2"/>
      <c r="F59" s="8"/>
      <c r="G59" s="2"/>
      <c r="H59" s="8"/>
      <c r="I59" s="2"/>
      <c r="J59" s="8"/>
      <c r="K59" s="2"/>
    </row>
    <row r="60" spans="1:11" ht="12.75" customHeight="1" x14ac:dyDescent="0.2">
      <c r="A60" s="2"/>
      <c r="B60" s="2"/>
      <c r="C60" s="2"/>
      <c r="D60" s="8"/>
      <c r="E60" s="2"/>
      <c r="F60" s="8"/>
      <c r="G60" s="2"/>
      <c r="H60" s="8"/>
      <c r="I60" s="2"/>
      <c r="J60" s="8"/>
      <c r="K60" s="2"/>
    </row>
    <row r="61" spans="1:11" ht="12.75" customHeight="1" x14ac:dyDescent="0.2">
      <c r="A61" s="2"/>
      <c r="B61" s="2"/>
      <c r="C61" s="2"/>
      <c r="D61" s="8"/>
      <c r="E61" s="2"/>
      <c r="F61" s="8"/>
      <c r="G61" s="2"/>
      <c r="H61" s="8"/>
      <c r="I61" s="2"/>
      <c r="J61" s="8"/>
      <c r="K61" s="2"/>
    </row>
    <row r="62" spans="1:11" ht="12.75" customHeight="1" x14ac:dyDescent="0.2">
      <c r="A62" s="2"/>
      <c r="B62" s="2"/>
      <c r="C62" s="2"/>
      <c r="D62" s="8"/>
      <c r="E62" s="2"/>
      <c r="F62" s="8"/>
      <c r="G62" s="2"/>
      <c r="H62" s="8"/>
      <c r="I62" s="2"/>
      <c r="J62" s="8"/>
      <c r="K62" s="2"/>
    </row>
    <row r="63" spans="1:11" ht="12.75" customHeight="1" x14ac:dyDescent="0.2">
      <c r="A63" s="2"/>
      <c r="B63" s="2"/>
      <c r="C63" s="2"/>
      <c r="D63" s="8"/>
      <c r="E63" s="2"/>
      <c r="F63" s="8"/>
      <c r="G63" s="2"/>
      <c r="H63" s="8"/>
      <c r="I63" s="2"/>
      <c r="J63" s="8"/>
      <c r="K63" s="2"/>
    </row>
    <row r="64" spans="1:11" ht="12.75" customHeight="1" x14ac:dyDescent="0.2">
      <c r="A64" s="2"/>
      <c r="B64" s="2"/>
      <c r="C64" s="2"/>
      <c r="D64" s="8"/>
      <c r="E64" s="2"/>
      <c r="F64" s="8"/>
      <c r="G64" s="2"/>
      <c r="H64" s="8"/>
      <c r="I64" s="2"/>
      <c r="J64" s="8"/>
      <c r="K64" s="2"/>
    </row>
    <row r="65" spans="1:11" ht="12.75" customHeight="1" x14ac:dyDescent="0.2">
      <c r="A65" s="2"/>
      <c r="B65" s="2"/>
      <c r="C65" s="2"/>
      <c r="D65" s="8"/>
      <c r="E65" s="2"/>
      <c r="F65" s="8"/>
      <c r="G65" s="2"/>
      <c r="H65" s="8"/>
      <c r="I65" s="2"/>
      <c r="J65" s="8"/>
      <c r="K65" s="2"/>
    </row>
    <row r="66" spans="1:11" ht="12.75" customHeight="1" x14ac:dyDescent="0.2">
      <c r="A66" s="2"/>
      <c r="B66" s="2"/>
      <c r="C66" s="2"/>
      <c r="D66" s="8"/>
      <c r="E66" s="2"/>
      <c r="F66" s="8"/>
      <c r="G66" s="2"/>
      <c r="H66" s="8"/>
      <c r="I66" s="2"/>
      <c r="J66" s="8"/>
      <c r="K66" s="2"/>
    </row>
    <row r="67" spans="1:11" ht="12.75" customHeight="1" x14ac:dyDescent="0.2">
      <c r="A67" s="2"/>
      <c r="B67" s="2"/>
      <c r="C67" s="2"/>
      <c r="D67" s="8"/>
      <c r="E67" s="2"/>
      <c r="F67" s="8"/>
      <c r="G67" s="2"/>
      <c r="H67" s="8"/>
      <c r="I67" s="2"/>
      <c r="J67" s="8"/>
      <c r="K67" s="2"/>
    </row>
    <row r="68" spans="1:11" ht="12.75" customHeight="1" x14ac:dyDescent="0.2">
      <c r="A68" s="2"/>
      <c r="B68" s="2"/>
      <c r="C68" s="2"/>
      <c r="D68" s="8"/>
      <c r="E68" s="2"/>
      <c r="F68" s="8"/>
      <c r="G68" s="2"/>
      <c r="H68" s="8"/>
      <c r="I68" s="2"/>
      <c r="J68" s="8"/>
      <c r="K68" s="2"/>
    </row>
    <row r="69" spans="1:11" ht="12.75" customHeight="1" x14ac:dyDescent="0.2">
      <c r="A69" s="2"/>
      <c r="B69" s="2"/>
      <c r="C69" s="2"/>
      <c r="D69" s="8"/>
      <c r="E69" s="2"/>
      <c r="F69" s="8"/>
      <c r="G69" s="2"/>
      <c r="H69" s="8"/>
      <c r="I69" s="2"/>
      <c r="J69" s="8"/>
      <c r="K69" s="2"/>
    </row>
    <row r="70" spans="1:11" ht="12.75" customHeight="1" x14ac:dyDescent="0.2">
      <c r="A70" s="2"/>
      <c r="B70" s="2"/>
      <c r="C70" s="2"/>
      <c r="D70" s="8"/>
      <c r="E70" s="2"/>
      <c r="F70" s="8"/>
      <c r="G70" s="2"/>
      <c r="H70" s="8"/>
      <c r="I70" s="2"/>
      <c r="J70" s="8"/>
      <c r="K70" s="2"/>
    </row>
    <row r="71" spans="1:11" ht="12.75" customHeight="1" x14ac:dyDescent="0.2">
      <c r="A71" s="2"/>
      <c r="B71" s="2"/>
      <c r="C71" s="2"/>
      <c r="D71" s="8"/>
      <c r="E71" s="2"/>
      <c r="F71" s="8"/>
      <c r="G71" s="2"/>
      <c r="H71" s="8"/>
      <c r="I71" s="2"/>
      <c r="J71" s="8"/>
      <c r="K71" s="2"/>
    </row>
    <row r="72" spans="1:11" ht="12.75" customHeight="1" x14ac:dyDescent="0.2">
      <c r="A72" s="2"/>
      <c r="B72" s="2"/>
      <c r="C72" s="2"/>
      <c r="D72" s="8"/>
      <c r="E72" s="2"/>
      <c r="F72" s="8"/>
      <c r="G72" s="2"/>
      <c r="H72" s="8"/>
      <c r="I72" s="2"/>
      <c r="J72" s="8"/>
      <c r="K72" s="2"/>
    </row>
    <row r="73" spans="1:11" ht="12.75" customHeight="1" x14ac:dyDescent="0.2">
      <c r="A73" s="2"/>
      <c r="B73" s="2"/>
      <c r="C73" s="2"/>
      <c r="D73" s="8"/>
      <c r="E73" s="2"/>
      <c r="F73" s="8"/>
      <c r="G73" s="2"/>
      <c r="H73" s="8"/>
      <c r="I73" s="2"/>
      <c r="J73" s="8"/>
      <c r="K73" s="2"/>
    </row>
    <row r="74" spans="1:11" ht="12.75" customHeight="1" x14ac:dyDescent="0.2">
      <c r="A74" s="2"/>
      <c r="B74" s="2"/>
      <c r="C74" s="2"/>
      <c r="D74" s="8"/>
      <c r="E74" s="2"/>
      <c r="F74" s="8"/>
      <c r="G74" s="2"/>
      <c r="H74" s="8"/>
      <c r="I74" s="2"/>
      <c r="J74" s="8"/>
      <c r="K74" s="2"/>
    </row>
    <row r="75" spans="1:11" ht="12.75" customHeight="1" x14ac:dyDescent="0.2">
      <c r="A75" s="2"/>
      <c r="B75" s="2"/>
      <c r="C75" s="2"/>
      <c r="D75" s="8"/>
      <c r="E75" s="2"/>
      <c r="F75" s="8"/>
      <c r="G75" s="2"/>
      <c r="H75" s="8"/>
      <c r="I75" s="2"/>
      <c r="J75" s="8"/>
      <c r="K75" s="2"/>
    </row>
    <row r="76" spans="1:11" ht="12.75" customHeight="1" x14ac:dyDescent="0.2">
      <c r="A76" s="2"/>
      <c r="B76" s="2"/>
      <c r="C76" s="2"/>
      <c r="D76" s="8"/>
      <c r="E76" s="2"/>
      <c r="F76" s="8"/>
      <c r="G76" s="2"/>
      <c r="H76" s="8"/>
      <c r="I76" s="2"/>
      <c r="J76" s="8"/>
      <c r="K76" s="2"/>
    </row>
    <row r="77" spans="1:11" ht="12.75" customHeight="1" x14ac:dyDescent="0.2">
      <c r="A77" s="2"/>
      <c r="B77" s="2"/>
      <c r="C77" s="2"/>
      <c r="D77" s="8"/>
      <c r="E77" s="2"/>
      <c r="F77" s="8"/>
      <c r="G77" s="2"/>
      <c r="H77" s="8"/>
      <c r="I77" s="2"/>
      <c r="J77" s="8"/>
      <c r="K77" s="2"/>
    </row>
    <row r="78" spans="1:11" ht="12.75" customHeight="1" x14ac:dyDescent="0.2">
      <c r="A78" s="2"/>
      <c r="B78" s="2"/>
      <c r="C78" s="2"/>
      <c r="D78" s="8"/>
      <c r="E78" s="2"/>
      <c r="F78" s="8"/>
      <c r="G78" s="2"/>
      <c r="H78" s="8"/>
      <c r="I78" s="2"/>
      <c r="J78" s="8"/>
      <c r="K78" s="2"/>
    </row>
    <row r="79" spans="1:11" ht="12.75" customHeight="1" x14ac:dyDescent="0.2">
      <c r="A79" s="2"/>
      <c r="B79" s="2"/>
      <c r="C79" s="2"/>
      <c r="D79" s="8"/>
      <c r="E79" s="2"/>
      <c r="F79" s="8"/>
      <c r="G79" s="2"/>
      <c r="H79" s="8"/>
      <c r="I79" s="2"/>
      <c r="J79" s="8"/>
      <c r="K79" s="2"/>
    </row>
    <row r="80" spans="1:11" ht="12.75" customHeight="1" x14ac:dyDescent="0.2">
      <c r="A80" s="2"/>
      <c r="B80" s="2"/>
      <c r="C80" s="2"/>
      <c r="D80" s="8"/>
      <c r="E80" s="2"/>
      <c r="F80" s="8"/>
      <c r="G80" s="2"/>
      <c r="H80" s="8"/>
      <c r="I80" s="2"/>
      <c r="J80" s="8"/>
      <c r="K80" s="2"/>
    </row>
    <row r="81" spans="1:11" ht="12.75" customHeight="1" x14ac:dyDescent="0.2">
      <c r="A81" s="2"/>
      <c r="B81" s="2"/>
      <c r="C81" s="2"/>
      <c r="D81" s="8"/>
      <c r="E81" s="2"/>
      <c r="F81" s="8"/>
      <c r="G81" s="2"/>
      <c r="H81" s="8"/>
      <c r="I81" s="2"/>
      <c r="J81" s="8"/>
      <c r="K81" s="2"/>
    </row>
    <row r="82" spans="1:11" ht="12.75" customHeight="1" x14ac:dyDescent="0.2">
      <c r="A82" s="2"/>
      <c r="B82" s="2"/>
      <c r="C82" s="2"/>
      <c r="D82" s="8"/>
      <c r="E82" s="2"/>
      <c r="F82" s="8"/>
      <c r="G82" s="2"/>
      <c r="H82" s="8"/>
      <c r="I82" s="2"/>
      <c r="J82" s="8"/>
      <c r="K82" s="2"/>
    </row>
    <row r="83" spans="1:11" ht="12.75" customHeight="1" x14ac:dyDescent="0.2">
      <c r="A83" s="2"/>
      <c r="B83" s="2"/>
      <c r="C83" s="2"/>
      <c r="D83" s="8"/>
      <c r="E83" s="2"/>
      <c r="F83" s="8"/>
      <c r="G83" s="2"/>
      <c r="H83" s="8"/>
      <c r="I83" s="2"/>
      <c r="J83" s="8"/>
      <c r="K83" s="2"/>
    </row>
    <row r="84" spans="1:11" ht="12.75" customHeight="1" x14ac:dyDescent="0.2">
      <c r="A84" s="2"/>
      <c r="B84" s="2"/>
      <c r="C84" s="2"/>
      <c r="D84" s="8"/>
      <c r="E84" s="2"/>
      <c r="F84" s="8"/>
      <c r="G84" s="2"/>
      <c r="H84" s="8"/>
      <c r="I84" s="2"/>
      <c r="J84" s="8"/>
      <c r="K84" s="2"/>
    </row>
    <row r="85" spans="1:11" ht="12.75" customHeight="1" x14ac:dyDescent="0.2">
      <c r="A85" s="2"/>
      <c r="B85" s="2"/>
      <c r="C85" s="2"/>
      <c r="D85" s="8"/>
      <c r="E85" s="2"/>
      <c r="F85" s="8"/>
      <c r="G85" s="2"/>
      <c r="H85" s="8"/>
      <c r="I85" s="2"/>
      <c r="J85" s="8"/>
      <c r="K85" s="2"/>
    </row>
    <row r="86" spans="1:11" ht="12.75" customHeight="1" x14ac:dyDescent="0.2">
      <c r="A86" s="2"/>
      <c r="B86" s="2"/>
      <c r="C86" s="2"/>
      <c r="D86" s="8"/>
      <c r="E86" s="2"/>
      <c r="F86" s="8"/>
      <c r="G86" s="2"/>
      <c r="H86" s="8"/>
      <c r="I86" s="2"/>
      <c r="J86" s="8"/>
      <c r="K86" s="2"/>
    </row>
    <row r="87" spans="1:11" ht="12.75" customHeight="1" x14ac:dyDescent="0.2">
      <c r="A87" s="2"/>
      <c r="B87" s="2"/>
      <c r="C87" s="2"/>
      <c r="D87" s="8"/>
      <c r="E87" s="2"/>
      <c r="F87" s="8"/>
      <c r="G87" s="2"/>
      <c r="H87" s="8"/>
      <c r="I87" s="2"/>
      <c r="J87" s="8"/>
      <c r="K87" s="2"/>
    </row>
    <row r="88" spans="1:11" ht="12.75" customHeight="1" x14ac:dyDescent="0.2">
      <c r="A88" s="2"/>
      <c r="B88" s="2"/>
      <c r="C88" s="2"/>
      <c r="D88" s="8"/>
      <c r="E88" s="2"/>
      <c r="F88" s="8"/>
      <c r="G88" s="2"/>
      <c r="H88" s="8"/>
      <c r="I88" s="2"/>
      <c r="J88" s="8"/>
      <c r="K88" s="2"/>
    </row>
    <row r="89" spans="1:11" ht="12.75" customHeight="1" x14ac:dyDescent="0.2">
      <c r="A89" s="2"/>
      <c r="B89" s="2"/>
      <c r="C89" s="2"/>
      <c r="D89" s="8"/>
      <c r="E89" s="2"/>
      <c r="F89" s="8"/>
      <c r="G89" s="2"/>
      <c r="H89" s="8"/>
      <c r="I89" s="2"/>
      <c r="J89" s="8"/>
      <c r="K89" s="2"/>
    </row>
    <row r="90" spans="1:11" ht="12.75" customHeight="1" x14ac:dyDescent="0.2">
      <c r="A90" s="2"/>
      <c r="B90" s="2"/>
      <c r="C90" s="2"/>
      <c r="D90" s="8"/>
      <c r="E90" s="2"/>
      <c r="F90" s="8"/>
      <c r="G90" s="2"/>
      <c r="H90" s="8"/>
      <c r="I90" s="2"/>
      <c r="J90" s="8"/>
      <c r="K90" s="2"/>
    </row>
    <row r="91" spans="1:11" ht="12.75" customHeight="1" x14ac:dyDescent="0.2">
      <c r="A91" s="2"/>
      <c r="B91" s="2"/>
      <c r="C91" s="2"/>
      <c r="D91" s="8"/>
      <c r="E91" s="2"/>
      <c r="F91" s="8"/>
      <c r="G91" s="2"/>
      <c r="H91" s="8"/>
      <c r="I91" s="2"/>
      <c r="J91" s="8"/>
      <c r="K91" s="2"/>
    </row>
    <row r="92" spans="1:11" ht="12.75" customHeight="1" x14ac:dyDescent="0.2">
      <c r="A92" s="2"/>
      <c r="B92" s="2"/>
      <c r="C92" s="2"/>
      <c r="D92" s="8"/>
      <c r="E92" s="2"/>
      <c r="F92" s="8"/>
      <c r="G92" s="2"/>
      <c r="H92" s="8"/>
      <c r="I92" s="2"/>
      <c r="J92" s="8"/>
      <c r="K92" s="2"/>
    </row>
    <row r="93" spans="1:11" ht="12.75" customHeight="1" x14ac:dyDescent="0.2">
      <c r="A93" s="2"/>
      <c r="B93" s="2"/>
      <c r="C93" s="2"/>
      <c r="D93" s="8"/>
      <c r="E93" s="2"/>
      <c r="F93" s="8"/>
      <c r="G93" s="2"/>
      <c r="H93" s="8"/>
      <c r="I93" s="2"/>
      <c r="J93" s="8"/>
      <c r="K93" s="2"/>
    </row>
    <row r="94" spans="1:11" ht="12.75" customHeight="1" x14ac:dyDescent="0.2">
      <c r="A94" s="2"/>
      <c r="B94" s="2"/>
      <c r="C94" s="2"/>
      <c r="D94" s="8"/>
      <c r="E94" s="2"/>
      <c r="F94" s="8"/>
      <c r="G94" s="2"/>
      <c r="H94" s="8"/>
      <c r="I94" s="2"/>
      <c r="J94" s="8"/>
      <c r="K94" s="2"/>
    </row>
    <row r="95" spans="1:11" ht="12.75" customHeight="1" x14ac:dyDescent="0.2">
      <c r="A95" s="2"/>
      <c r="B95" s="2"/>
      <c r="C95" s="2"/>
      <c r="D95" s="8"/>
      <c r="E95" s="2"/>
      <c r="F95" s="8"/>
      <c r="G95" s="2"/>
      <c r="H95" s="8"/>
      <c r="I95" s="2"/>
      <c r="J95" s="8"/>
      <c r="K95" s="2"/>
    </row>
    <row r="96" spans="1:11" ht="12.75" customHeight="1" x14ac:dyDescent="0.2">
      <c r="A96" s="2"/>
      <c r="B96" s="2"/>
      <c r="C96" s="2"/>
      <c r="D96" s="8"/>
      <c r="E96" s="2"/>
      <c r="F96" s="8"/>
      <c r="G96" s="2"/>
      <c r="H96" s="8"/>
      <c r="I96" s="2"/>
      <c r="J96" s="8"/>
      <c r="K96" s="2"/>
    </row>
    <row r="97" spans="1:11" ht="12.75" customHeight="1" x14ac:dyDescent="0.2">
      <c r="A97" s="2"/>
      <c r="B97" s="2"/>
      <c r="C97" s="2"/>
      <c r="D97" s="8"/>
      <c r="E97" s="2"/>
      <c r="F97" s="8"/>
      <c r="G97" s="2"/>
      <c r="H97" s="8"/>
      <c r="I97" s="2"/>
      <c r="J97" s="8"/>
      <c r="K97" s="2"/>
    </row>
    <row r="98" spans="1:11" ht="12.75" customHeight="1" x14ac:dyDescent="0.2">
      <c r="A98" s="2"/>
      <c r="B98" s="2"/>
      <c r="C98" s="2"/>
      <c r="D98" s="8"/>
      <c r="E98" s="2"/>
      <c r="F98" s="8"/>
      <c r="G98" s="2"/>
      <c r="H98" s="8"/>
      <c r="I98" s="2"/>
      <c r="J98" s="8"/>
      <c r="K98" s="2"/>
    </row>
    <row r="99" spans="1:11" ht="12.75" customHeight="1" x14ac:dyDescent="0.2">
      <c r="A99" s="2"/>
      <c r="B99" s="2"/>
      <c r="C99" s="2"/>
      <c r="D99" s="8"/>
      <c r="E99" s="2"/>
      <c r="F99" s="8"/>
      <c r="G99" s="2"/>
      <c r="H99" s="8"/>
      <c r="I99" s="2"/>
      <c r="J99" s="8"/>
      <c r="K99" s="2"/>
    </row>
    <row r="100" spans="1:11" ht="12.75" customHeight="1" x14ac:dyDescent="0.2">
      <c r="A100" s="2"/>
      <c r="B100" s="2"/>
      <c r="C100" s="2"/>
      <c r="D100" s="8"/>
      <c r="E100" s="2"/>
      <c r="F100" s="8"/>
      <c r="G100" s="2"/>
      <c r="H100" s="8"/>
      <c r="I100" s="2"/>
      <c r="J100" s="8"/>
      <c r="K100" s="2"/>
    </row>
  </sheetData>
  <mergeCells count="11">
    <mergeCell ref="A37:J37"/>
    <mergeCell ref="A1:J1"/>
    <mergeCell ref="H3:J3"/>
    <mergeCell ref="A4:A5"/>
    <mergeCell ref="B4:B5"/>
    <mergeCell ref="C4:D4"/>
    <mergeCell ref="E4:F4"/>
    <mergeCell ref="G4:H4"/>
    <mergeCell ref="I4:J4"/>
    <mergeCell ref="A6:J6"/>
    <mergeCell ref="A20:J20"/>
  </mergeCells>
  <pageMargins left="0.7" right="0.5" top="1" bottom="0.25" header="0" footer="0"/>
  <pageSetup paperSize="9" scale="9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4.28515625" defaultRowHeight="15" customHeight="1" x14ac:dyDescent="0.2"/>
  <cols>
    <col min="1" max="1" width="4.5703125" customWidth="1"/>
    <col min="2" max="2" width="21.85546875" customWidth="1"/>
    <col min="3" max="3" width="9.85546875" customWidth="1"/>
    <col min="4" max="4" width="8.85546875" customWidth="1"/>
    <col min="5" max="5" width="10.5703125" customWidth="1"/>
    <col min="6" max="6" width="8.5703125" customWidth="1"/>
    <col min="7" max="7" width="8.42578125" customWidth="1"/>
    <col min="8" max="8" width="9" customWidth="1"/>
    <col min="9" max="9" width="7.42578125" customWidth="1"/>
    <col min="10" max="10" width="9.85546875" customWidth="1"/>
    <col min="11" max="12" width="7.42578125" customWidth="1"/>
    <col min="13" max="13" width="8" customWidth="1"/>
    <col min="14" max="14" width="8.5703125" customWidth="1"/>
  </cols>
  <sheetData>
    <row r="1" spans="1:14" ht="13.5" customHeight="1" x14ac:dyDescent="0.2">
      <c r="A1" s="576" t="s">
        <v>863</v>
      </c>
      <c r="B1" s="432"/>
      <c r="C1" s="432"/>
      <c r="D1" s="432"/>
      <c r="E1" s="432"/>
      <c r="F1" s="432"/>
      <c r="G1" s="432"/>
      <c r="H1" s="432"/>
      <c r="I1" s="67"/>
      <c r="J1" s="67"/>
      <c r="K1" s="67"/>
      <c r="L1" s="67"/>
      <c r="M1" s="67"/>
      <c r="N1" s="67"/>
    </row>
    <row r="2" spans="1:14" ht="13.5" customHeight="1" x14ac:dyDescent="0.2">
      <c r="A2" s="576" t="s">
        <v>864</v>
      </c>
      <c r="B2" s="432"/>
      <c r="C2" s="432"/>
      <c r="D2" s="432"/>
      <c r="E2" s="432"/>
      <c r="F2" s="432"/>
      <c r="G2" s="432"/>
      <c r="H2" s="432"/>
      <c r="I2" s="67"/>
      <c r="J2" s="67"/>
      <c r="K2" s="67"/>
      <c r="L2" s="67"/>
      <c r="M2" s="67"/>
      <c r="N2" s="67"/>
    </row>
    <row r="3" spans="1:14" ht="13.5" customHeight="1" x14ac:dyDescent="0.2">
      <c r="A3" s="66"/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</row>
    <row r="4" spans="1:14" ht="13.5" customHeight="1" x14ac:dyDescent="0.2">
      <c r="A4" s="18"/>
      <c r="B4" s="13"/>
      <c r="C4" s="7"/>
      <c r="D4" s="33"/>
      <c r="E4" s="5"/>
      <c r="F4" s="33" t="s">
        <v>865</v>
      </c>
      <c r="G4" s="5"/>
      <c r="H4" s="33"/>
      <c r="I4" s="5"/>
      <c r="J4" s="5"/>
      <c r="K4" s="5"/>
      <c r="L4" s="5"/>
      <c r="M4" s="5"/>
      <c r="N4" s="5"/>
    </row>
    <row r="5" spans="1:14" ht="13.5" customHeight="1" x14ac:dyDescent="0.2">
      <c r="A5" s="18"/>
      <c r="B5" s="13"/>
      <c r="C5" s="5"/>
      <c r="D5" s="33"/>
      <c r="E5" s="5"/>
      <c r="F5" s="33"/>
      <c r="G5" s="5"/>
      <c r="H5" s="33"/>
      <c r="I5" s="5"/>
      <c r="J5" s="5"/>
      <c r="K5" s="5"/>
      <c r="L5" s="5"/>
      <c r="M5" s="5"/>
      <c r="N5" s="5"/>
    </row>
    <row r="6" spans="1:14" ht="13.5" customHeight="1" x14ac:dyDescent="0.2">
      <c r="A6" s="578" t="s">
        <v>0</v>
      </c>
      <c r="B6" s="577" t="s">
        <v>866</v>
      </c>
      <c r="C6" s="566" t="s">
        <v>867</v>
      </c>
      <c r="D6" s="551"/>
      <c r="E6" s="566" t="s">
        <v>868</v>
      </c>
      <c r="F6" s="551"/>
      <c r="G6" s="566" t="s">
        <v>72</v>
      </c>
      <c r="H6" s="551"/>
      <c r="I6" s="5"/>
      <c r="J6" s="5"/>
      <c r="K6" s="5"/>
      <c r="L6" s="5"/>
      <c r="M6" s="5"/>
      <c r="N6" s="5"/>
    </row>
    <row r="7" spans="1:14" ht="13.5" customHeight="1" x14ac:dyDescent="0.2">
      <c r="A7" s="571"/>
      <c r="B7" s="571"/>
      <c r="C7" s="41" t="s">
        <v>122</v>
      </c>
      <c r="D7" s="68" t="s">
        <v>869</v>
      </c>
      <c r="E7" s="41" t="s">
        <v>122</v>
      </c>
      <c r="F7" s="68" t="s">
        <v>869</v>
      </c>
      <c r="G7" s="41" t="s">
        <v>122</v>
      </c>
      <c r="H7" s="68" t="s">
        <v>869</v>
      </c>
      <c r="I7" s="5"/>
      <c r="J7" s="5"/>
      <c r="K7" s="5"/>
      <c r="L7" s="5"/>
      <c r="M7" s="5"/>
      <c r="N7" s="5"/>
    </row>
    <row r="8" spans="1:14" ht="13.5" customHeight="1" x14ac:dyDescent="0.2">
      <c r="A8" s="9">
        <v>1</v>
      </c>
      <c r="B8" s="3" t="s">
        <v>870</v>
      </c>
      <c r="C8" s="3"/>
      <c r="D8" s="16"/>
      <c r="E8" s="3"/>
      <c r="F8" s="16"/>
      <c r="G8" s="3"/>
      <c r="H8" s="16"/>
      <c r="I8" s="5"/>
      <c r="J8" s="5"/>
      <c r="K8" s="5"/>
      <c r="L8" s="5"/>
      <c r="M8" s="5"/>
      <c r="N8" s="5"/>
    </row>
    <row r="9" spans="1:14" ht="13.5" customHeight="1" x14ac:dyDescent="0.2">
      <c r="A9" s="9">
        <v>2</v>
      </c>
      <c r="B9" s="3" t="s">
        <v>871</v>
      </c>
      <c r="C9" s="3"/>
      <c r="D9" s="16"/>
      <c r="E9" s="3"/>
      <c r="F9" s="16"/>
      <c r="G9" s="3"/>
      <c r="H9" s="16"/>
      <c r="I9" s="5"/>
      <c r="J9" s="5"/>
      <c r="K9" s="5"/>
      <c r="L9" s="5"/>
      <c r="M9" s="5"/>
      <c r="N9" s="5"/>
    </row>
    <row r="10" spans="1:14" ht="13.5" customHeight="1" x14ac:dyDescent="0.2">
      <c r="A10" s="9">
        <v>3</v>
      </c>
      <c r="B10" s="3" t="s">
        <v>872</v>
      </c>
      <c r="C10" s="3"/>
      <c r="D10" s="16"/>
      <c r="E10" s="3"/>
      <c r="F10" s="16"/>
      <c r="G10" s="3"/>
      <c r="H10" s="16"/>
      <c r="I10" s="5"/>
      <c r="J10" s="5"/>
      <c r="K10" s="5"/>
      <c r="L10" s="5"/>
      <c r="M10" s="5"/>
      <c r="N10" s="5"/>
    </row>
    <row r="11" spans="1:14" ht="13.5" customHeight="1" x14ac:dyDescent="0.2">
      <c r="A11" s="9">
        <v>4</v>
      </c>
      <c r="B11" s="3" t="s">
        <v>873</v>
      </c>
      <c r="C11" s="3"/>
      <c r="D11" s="16"/>
      <c r="E11" s="3"/>
      <c r="F11" s="16"/>
      <c r="G11" s="3"/>
      <c r="H11" s="16"/>
      <c r="I11" s="5"/>
      <c r="J11" s="5"/>
      <c r="K11" s="5"/>
      <c r="L11" s="5"/>
      <c r="M11" s="5"/>
      <c r="N11" s="5"/>
    </row>
    <row r="12" spans="1:14" ht="13.5" customHeight="1" x14ac:dyDescent="0.2">
      <c r="A12" s="9">
        <v>5</v>
      </c>
      <c r="B12" s="3" t="s">
        <v>874</v>
      </c>
      <c r="C12" s="3"/>
      <c r="D12" s="16"/>
      <c r="E12" s="3"/>
      <c r="F12" s="16"/>
      <c r="G12" s="3"/>
      <c r="H12" s="16"/>
      <c r="I12" s="5"/>
      <c r="J12" s="5"/>
      <c r="K12" s="5"/>
      <c r="L12" s="5"/>
      <c r="M12" s="5"/>
      <c r="N12" s="5"/>
    </row>
    <row r="13" spans="1:14" ht="13.5" customHeight="1" x14ac:dyDescent="0.2">
      <c r="A13" s="9">
        <v>6</v>
      </c>
      <c r="B13" s="3" t="s">
        <v>875</v>
      </c>
      <c r="C13" s="3"/>
      <c r="D13" s="16"/>
      <c r="E13" s="3"/>
      <c r="F13" s="16"/>
      <c r="G13" s="3"/>
      <c r="H13" s="16"/>
      <c r="I13" s="5"/>
      <c r="J13" s="5"/>
      <c r="K13" s="5"/>
      <c r="L13" s="5"/>
      <c r="M13" s="5"/>
      <c r="N13" s="5"/>
    </row>
    <row r="14" spans="1:14" ht="13.5" customHeight="1" x14ac:dyDescent="0.2">
      <c r="A14" s="9">
        <v>7</v>
      </c>
      <c r="B14" s="3" t="s">
        <v>876</v>
      </c>
      <c r="C14" s="3"/>
      <c r="D14" s="16"/>
      <c r="E14" s="3"/>
      <c r="F14" s="16"/>
      <c r="G14" s="3"/>
      <c r="H14" s="16"/>
      <c r="I14" s="5"/>
      <c r="J14" s="5"/>
      <c r="K14" s="5"/>
      <c r="L14" s="5"/>
      <c r="M14" s="5"/>
      <c r="N14" s="5"/>
    </row>
    <row r="15" spans="1:14" ht="13.5" customHeight="1" x14ac:dyDescent="0.2">
      <c r="A15" s="9">
        <v>8</v>
      </c>
      <c r="B15" s="3" t="s">
        <v>877</v>
      </c>
      <c r="C15" s="3"/>
      <c r="D15" s="16"/>
      <c r="E15" s="3"/>
      <c r="F15" s="16"/>
      <c r="G15" s="3"/>
      <c r="H15" s="16"/>
      <c r="I15" s="5"/>
      <c r="J15" s="5"/>
      <c r="K15" s="5"/>
      <c r="L15" s="5"/>
      <c r="M15" s="5"/>
      <c r="N15" s="5"/>
    </row>
    <row r="16" spans="1:14" ht="13.5" customHeight="1" x14ac:dyDescent="0.2">
      <c r="A16" s="9">
        <v>9</v>
      </c>
      <c r="B16" s="3" t="s">
        <v>878</v>
      </c>
      <c r="C16" s="3"/>
      <c r="D16" s="16"/>
      <c r="E16" s="3"/>
      <c r="F16" s="16"/>
      <c r="G16" s="3"/>
      <c r="H16" s="16"/>
      <c r="I16" s="5"/>
      <c r="J16" s="5"/>
      <c r="K16" s="5"/>
      <c r="L16" s="5"/>
      <c r="M16" s="5"/>
      <c r="N16" s="5"/>
    </row>
    <row r="17" spans="1:14" ht="13.5" customHeight="1" x14ac:dyDescent="0.2">
      <c r="A17" s="9">
        <v>10</v>
      </c>
      <c r="B17" s="3" t="s">
        <v>879</v>
      </c>
      <c r="C17" s="3"/>
      <c r="D17" s="16"/>
      <c r="E17" s="3"/>
      <c r="F17" s="16"/>
      <c r="G17" s="3"/>
      <c r="H17" s="16"/>
      <c r="I17" s="5"/>
      <c r="J17" s="5"/>
      <c r="K17" s="5"/>
      <c r="L17" s="5"/>
      <c r="M17" s="5"/>
      <c r="N17" s="5"/>
    </row>
    <row r="18" spans="1:14" ht="13.5" customHeight="1" x14ac:dyDescent="0.2">
      <c r="A18" s="9">
        <v>11</v>
      </c>
      <c r="B18" s="3" t="s">
        <v>880</v>
      </c>
      <c r="C18" s="3"/>
      <c r="D18" s="16"/>
      <c r="E18" s="3"/>
      <c r="F18" s="16"/>
      <c r="G18" s="3"/>
      <c r="H18" s="16"/>
      <c r="I18" s="5"/>
      <c r="J18" s="5"/>
      <c r="K18" s="5"/>
      <c r="L18" s="5"/>
      <c r="M18" s="5"/>
      <c r="N18" s="5"/>
    </row>
    <row r="19" spans="1:14" ht="13.5" customHeight="1" x14ac:dyDescent="0.2">
      <c r="A19" s="9">
        <v>12</v>
      </c>
      <c r="B19" s="3" t="s">
        <v>881</v>
      </c>
      <c r="C19" s="3"/>
      <c r="D19" s="16"/>
      <c r="E19" s="3"/>
      <c r="F19" s="16"/>
      <c r="G19" s="3"/>
      <c r="H19" s="16"/>
      <c r="I19" s="5"/>
      <c r="J19" s="5"/>
      <c r="K19" s="5"/>
      <c r="L19" s="5"/>
      <c r="M19" s="5"/>
      <c r="N19" s="5"/>
    </row>
    <row r="20" spans="1:14" ht="13.5" customHeight="1" x14ac:dyDescent="0.2">
      <c r="A20" s="9">
        <v>13</v>
      </c>
      <c r="B20" s="3" t="s">
        <v>882</v>
      </c>
      <c r="C20" s="3"/>
      <c r="D20" s="16"/>
      <c r="E20" s="3"/>
      <c r="F20" s="16"/>
      <c r="G20" s="3"/>
      <c r="H20" s="16"/>
      <c r="I20" s="5"/>
      <c r="J20" s="5"/>
      <c r="K20" s="5"/>
      <c r="L20" s="5"/>
      <c r="M20" s="5"/>
      <c r="N20" s="5"/>
    </row>
    <row r="21" spans="1:14" ht="13.5" customHeight="1" x14ac:dyDescent="0.2">
      <c r="A21" s="9">
        <v>14</v>
      </c>
      <c r="B21" s="3" t="s">
        <v>883</v>
      </c>
      <c r="C21" s="3"/>
      <c r="D21" s="16"/>
      <c r="E21" s="3"/>
      <c r="F21" s="16"/>
      <c r="G21" s="3"/>
      <c r="H21" s="16"/>
      <c r="I21" s="5"/>
      <c r="J21" s="5"/>
      <c r="K21" s="5"/>
      <c r="L21" s="5"/>
      <c r="M21" s="5"/>
      <c r="N21" s="5"/>
    </row>
    <row r="22" spans="1:14" ht="13.5" customHeight="1" x14ac:dyDescent="0.2">
      <c r="A22" s="9">
        <v>15</v>
      </c>
      <c r="B22" s="3" t="s">
        <v>884</v>
      </c>
      <c r="C22" s="3"/>
      <c r="D22" s="16"/>
      <c r="E22" s="3"/>
      <c r="F22" s="16"/>
      <c r="G22" s="3"/>
      <c r="H22" s="16"/>
      <c r="I22" s="5"/>
      <c r="J22" s="5"/>
      <c r="K22" s="5"/>
      <c r="L22" s="5"/>
      <c r="M22" s="5"/>
      <c r="N22" s="5"/>
    </row>
    <row r="23" spans="1:14" ht="13.5" customHeight="1" x14ac:dyDescent="0.2">
      <c r="A23" s="9">
        <v>16</v>
      </c>
      <c r="B23" s="3" t="s">
        <v>885</v>
      </c>
      <c r="C23" s="3"/>
      <c r="D23" s="16"/>
      <c r="E23" s="3"/>
      <c r="F23" s="16"/>
      <c r="G23" s="3"/>
      <c r="H23" s="16"/>
      <c r="I23" s="5"/>
      <c r="J23" s="5"/>
      <c r="K23" s="5"/>
      <c r="L23" s="5"/>
      <c r="M23" s="5"/>
      <c r="N23" s="5"/>
    </row>
    <row r="24" spans="1:14" ht="13.5" customHeight="1" x14ac:dyDescent="0.2">
      <c r="A24" s="9">
        <v>17</v>
      </c>
      <c r="B24" s="3" t="s">
        <v>886</v>
      </c>
      <c r="C24" s="3"/>
      <c r="D24" s="16"/>
      <c r="E24" s="3"/>
      <c r="F24" s="16"/>
      <c r="G24" s="3"/>
      <c r="H24" s="16"/>
      <c r="I24" s="5"/>
      <c r="J24" s="5"/>
      <c r="K24" s="5"/>
      <c r="L24" s="5"/>
      <c r="M24" s="5"/>
      <c r="N24" s="5"/>
    </row>
    <row r="25" spans="1:14" ht="13.5" customHeight="1" x14ac:dyDescent="0.2">
      <c r="A25" s="9">
        <v>18</v>
      </c>
      <c r="B25" s="3" t="s">
        <v>887</v>
      </c>
      <c r="C25" s="3"/>
      <c r="D25" s="16"/>
      <c r="E25" s="3"/>
      <c r="F25" s="16"/>
      <c r="G25" s="3"/>
      <c r="H25" s="16"/>
      <c r="I25" s="5"/>
      <c r="J25" s="5"/>
      <c r="K25" s="5"/>
      <c r="L25" s="5"/>
      <c r="M25" s="5"/>
      <c r="N25" s="5"/>
    </row>
    <row r="26" spans="1:14" ht="13.5" customHeight="1" x14ac:dyDescent="0.2">
      <c r="A26" s="11"/>
      <c r="B26" s="4" t="s">
        <v>5</v>
      </c>
      <c r="C26" s="4">
        <f t="shared" ref="C26:H26" si="0">SUM(C8:C25)</f>
        <v>0</v>
      </c>
      <c r="D26" s="17">
        <f t="shared" si="0"/>
        <v>0</v>
      </c>
      <c r="E26" s="4">
        <f t="shared" si="0"/>
        <v>0</v>
      </c>
      <c r="F26" s="17">
        <f t="shared" si="0"/>
        <v>0</v>
      </c>
      <c r="G26" s="4">
        <f t="shared" si="0"/>
        <v>0</v>
      </c>
      <c r="H26" s="17">
        <f t="shared" si="0"/>
        <v>0</v>
      </c>
      <c r="I26" s="5"/>
      <c r="J26" s="5"/>
      <c r="K26" s="5"/>
      <c r="L26" s="5"/>
      <c r="M26" s="5"/>
      <c r="N26" s="5"/>
    </row>
    <row r="27" spans="1:14" ht="13.5" customHeight="1" x14ac:dyDescent="0.2">
      <c r="A27" s="18"/>
      <c r="B27" s="13"/>
      <c r="C27" s="5"/>
      <c r="D27" s="37" t="s">
        <v>58</v>
      </c>
      <c r="E27" s="5"/>
      <c r="F27" s="33"/>
      <c r="G27" s="5"/>
      <c r="H27" s="33"/>
      <c r="I27" s="5"/>
      <c r="J27" s="5"/>
      <c r="K27" s="5"/>
      <c r="L27" s="5"/>
      <c r="M27" s="5"/>
      <c r="N27" s="5"/>
    </row>
    <row r="28" spans="1:14" ht="13.5" customHeight="1" x14ac:dyDescent="0.2">
      <c r="A28" s="18"/>
      <c r="B28" s="13"/>
      <c r="C28" s="5"/>
      <c r="D28" s="33"/>
      <c r="E28" s="5"/>
      <c r="F28" s="33"/>
      <c r="G28" s="5"/>
      <c r="H28" s="33"/>
      <c r="I28" s="5"/>
      <c r="J28" s="5"/>
      <c r="K28" s="5"/>
      <c r="L28" s="5"/>
      <c r="M28" s="5"/>
      <c r="N28" s="5"/>
    </row>
    <row r="29" spans="1:14" ht="13.5" customHeight="1" x14ac:dyDescent="0.2">
      <c r="A29" s="18"/>
      <c r="B29" s="13"/>
      <c r="C29" s="5"/>
      <c r="D29" s="33"/>
      <c r="E29" s="5"/>
      <c r="F29" s="33"/>
      <c r="G29" s="5"/>
      <c r="H29" s="33"/>
      <c r="I29" s="5"/>
      <c r="J29" s="5"/>
      <c r="K29" s="5"/>
      <c r="L29" s="5"/>
      <c r="M29" s="5"/>
      <c r="N29" s="5"/>
    </row>
    <row r="30" spans="1:14" ht="13.5" customHeight="1" x14ac:dyDescent="0.2">
      <c r="A30" s="18"/>
      <c r="B30" s="13"/>
      <c r="C30" s="5"/>
      <c r="D30" s="33"/>
      <c r="E30" s="5"/>
      <c r="F30" s="33"/>
      <c r="G30" s="5"/>
      <c r="H30" s="33"/>
      <c r="I30" s="5"/>
      <c r="J30" s="5"/>
      <c r="K30" s="5"/>
      <c r="L30" s="5"/>
      <c r="M30" s="5"/>
      <c r="N30" s="5"/>
    </row>
    <row r="31" spans="1:14" ht="13.5" customHeight="1" x14ac:dyDescent="0.2">
      <c r="A31" s="18"/>
      <c r="B31" s="13"/>
      <c r="C31" s="5"/>
      <c r="D31" s="33"/>
      <c r="E31" s="5"/>
      <c r="F31" s="33"/>
      <c r="G31" s="5"/>
      <c r="H31" s="33"/>
      <c r="I31" s="5"/>
      <c r="J31" s="5"/>
      <c r="K31" s="5"/>
      <c r="L31" s="5"/>
      <c r="M31" s="5"/>
      <c r="N31" s="5"/>
    </row>
    <row r="32" spans="1:14" ht="13.5" customHeight="1" x14ac:dyDescent="0.2">
      <c r="A32" s="18"/>
      <c r="B32" s="13"/>
      <c r="C32" s="5"/>
      <c r="D32" s="33"/>
      <c r="E32" s="5"/>
      <c r="F32" s="33"/>
      <c r="G32" s="5"/>
      <c r="H32" s="33"/>
      <c r="I32" s="5"/>
      <c r="J32" s="5"/>
      <c r="K32" s="5"/>
      <c r="L32" s="5"/>
      <c r="M32" s="5"/>
      <c r="N32" s="5"/>
    </row>
    <row r="33" spans="1:14" ht="13.5" customHeight="1" x14ac:dyDescent="0.2">
      <c r="A33" s="18"/>
      <c r="B33" s="13"/>
      <c r="C33" s="5"/>
      <c r="D33" s="33"/>
      <c r="E33" s="5"/>
      <c r="F33" s="33"/>
      <c r="G33" s="5"/>
      <c r="H33" s="33"/>
      <c r="I33" s="5"/>
      <c r="J33" s="5"/>
      <c r="K33" s="5"/>
      <c r="L33" s="5"/>
      <c r="M33" s="5"/>
      <c r="N33" s="5"/>
    </row>
    <row r="34" spans="1:14" ht="13.5" customHeight="1" x14ac:dyDescent="0.2">
      <c r="A34" s="18"/>
      <c r="B34" s="13"/>
      <c r="C34" s="5"/>
      <c r="D34" s="33"/>
      <c r="E34" s="5"/>
      <c r="F34" s="33"/>
      <c r="G34" s="5"/>
      <c r="H34" s="33"/>
      <c r="I34" s="5"/>
      <c r="J34" s="5"/>
      <c r="K34" s="5"/>
      <c r="L34" s="5"/>
      <c r="M34" s="5"/>
      <c r="N34" s="5"/>
    </row>
    <row r="35" spans="1:14" ht="13.5" customHeight="1" x14ac:dyDescent="0.2">
      <c r="A35" s="18"/>
      <c r="B35" s="13"/>
      <c r="C35" s="5"/>
      <c r="D35" s="33"/>
      <c r="E35" s="5"/>
      <c r="F35" s="33"/>
      <c r="G35" s="5"/>
      <c r="H35" s="33"/>
      <c r="I35" s="5"/>
      <c r="J35" s="5"/>
      <c r="K35" s="5"/>
      <c r="L35" s="5"/>
      <c r="M35" s="5"/>
      <c r="N35" s="5"/>
    </row>
    <row r="36" spans="1:14" ht="13.5" customHeight="1" x14ac:dyDescent="0.2">
      <c r="A36" s="18"/>
      <c r="B36" s="13"/>
      <c r="C36" s="5"/>
      <c r="D36" s="33"/>
      <c r="E36" s="5"/>
      <c r="F36" s="33"/>
      <c r="G36" s="5"/>
      <c r="H36" s="33"/>
      <c r="I36" s="5"/>
      <c r="J36" s="5"/>
      <c r="K36" s="5"/>
      <c r="L36" s="5"/>
      <c r="M36" s="5"/>
      <c r="N36" s="5"/>
    </row>
    <row r="37" spans="1:14" ht="13.5" customHeight="1" x14ac:dyDescent="0.2">
      <c r="A37" s="18"/>
      <c r="B37" s="13"/>
      <c r="C37" s="5"/>
      <c r="D37" s="33"/>
      <c r="E37" s="5"/>
      <c r="F37" s="33"/>
      <c r="G37" s="5"/>
      <c r="H37" s="33"/>
      <c r="I37" s="5"/>
      <c r="J37" s="5"/>
      <c r="K37" s="5"/>
      <c r="L37" s="5"/>
      <c r="M37" s="5"/>
      <c r="N37" s="5"/>
    </row>
    <row r="38" spans="1:14" ht="13.5" customHeight="1" x14ac:dyDescent="0.2">
      <c r="A38" s="18"/>
      <c r="B38" s="13"/>
      <c r="C38" s="5"/>
      <c r="D38" s="33"/>
      <c r="E38" s="5"/>
      <c r="F38" s="33"/>
      <c r="G38" s="5"/>
      <c r="H38" s="33"/>
      <c r="I38" s="5"/>
      <c r="J38" s="5"/>
      <c r="K38" s="5"/>
      <c r="L38" s="5"/>
      <c r="M38" s="5"/>
      <c r="N38" s="5"/>
    </row>
    <row r="39" spans="1:14" ht="13.5" customHeight="1" x14ac:dyDescent="0.2">
      <c r="A39" s="18"/>
      <c r="B39" s="13"/>
      <c r="C39" s="5"/>
      <c r="D39" s="33"/>
      <c r="E39" s="5"/>
      <c r="F39" s="33"/>
      <c r="G39" s="5"/>
      <c r="H39" s="33"/>
      <c r="I39" s="5"/>
      <c r="J39" s="5"/>
      <c r="K39" s="5"/>
      <c r="L39" s="5"/>
      <c r="M39" s="5"/>
      <c r="N39" s="5"/>
    </row>
    <row r="40" spans="1:14" ht="13.5" customHeight="1" x14ac:dyDescent="0.2">
      <c r="A40" s="18"/>
      <c r="B40" s="13"/>
      <c r="C40" s="5"/>
      <c r="D40" s="33"/>
      <c r="E40" s="5"/>
      <c r="F40" s="33"/>
      <c r="G40" s="5"/>
      <c r="H40" s="33"/>
      <c r="I40" s="5"/>
      <c r="J40" s="5"/>
      <c r="K40" s="5"/>
      <c r="L40" s="5"/>
      <c r="M40" s="5"/>
      <c r="N40" s="5"/>
    </row>
    <row r="41" spans="1:14" ht="13.5" customHeight="1" x14ac:dyDescent="0.2">
      <c r="A41" s="18"/>
      <c r="B41" s="13"/>
      <c r="C41" s="5"/>
      <c r="D41" s="33"/>
      <c r="E41" s="5"/>
      <c r="F41" s="33"/>
      <c r="G41" s="5"/>
      <c r="H41" s="33"/>
      <c r="I41" s="5"/>
      <c r="J41" s="5"/>
      <c r="K41" s="5"/>
      <c r="L41" s="5"/>
      <c r="M41" s="5"/>
      <c r="N41" s="5"/>
    </row>
    <row r="42" spans="1:14" ht="13.5" customHeight="1" x14ac:dyDescent="0.2">
      <c r="A42" s="18"/>
      <c r="B42" s="13"/>
      <c r="C42" s="5"/>
      <c r="D42" s="33"/>
      <c r="E42" s="5"/>
      <c r="F42" s="33"/>
      <c r="G42" s="5"/>
      <c r="H42" s="33"/>
      <c r="I42" s="5"/>
      <c r="J42" s="5"/>
      <c r="K42" s="5"/>
      <c r="L42" s="5"/>
      <c r="M42" s="5"/>
      <c r="N42" s="5"/>
    </row>
    <row r="43" spans="1:14" ht="13.5" customHeight="1" x14ac:dyDescent="0.2">
      <c r="A43" s="18"/>
      <c r="B43" s="13"/>
      <c r="C43" s="5"/>
      <c r="D43" s="33"/>
      <c r="E43" s="5"/>
      <c r="F43" s="33"/>
      <c r="G43" s="5"/>
      <c r="H43" s="33"/>
      <c r="I43" s="5"/>
      <c r="J43" s="5"/>
      <c r="K43" s="5"/>
      <c r="L43" s="5"/>
      <c r="M43" s="5"/>
      <c r="N43" s="5"/>
    </row>
    <row r="44" spans="1:14" ht="13.5" customHeight="1" x14ac:dyDescent="0.2">
      <c r="A44" s="18"/>
      <c r="B44" s="13"/>
      <c r="C44" s="5"/>
      <c r="D44" s="33"/>
      <c r="E44" s="5"/>
      <c r="F44" s="33"/>
      <c r="G44" s="5"/>
      <c r="H44" s="33"/>
      <c r="I44" s="5"/>
      <c r="J44" s="5"/>
      <c r="K44" s="5"/>
      <c r="L44" s="5"/>
      <c r="M44" s="5"/>
      <c r="N44" s="5"/>
    </row>
    <row r="45" spans="1:14" ht="13.5" customHeight="1" x14ac:dyDescent="0.2">
      <c r="A45" s="18"/>
      <c r="B45" s="13"/>
      <c r="C45" s="5"/>
      <c r="D45" s="33"/>
      <c r="E45" s="5"/>
      <c r="F45" s="33"/>
      <c r="G45" s="5"/>
      <c r="H45" s="33"/>
      <c r="I45" s="5"/>
      <c r="J45" s="5"/>
      <c r="K45" s="5"/>
      <c r="L45" s="5"/>
      <c r="M45" s="5"/>
      <c r="N45" s="5"/>
    </row>
    <row r="46" spans="1:14" ht="13.5" customHeight="1" x14ac:dyDescent="0.2">
      <c r="A46" s="18"/>
      <c r="B46" s="13"/>
      <c r="C46" s="5"/>
      <c r="D46" s="33"/>
      <c r="E46" s="5"/>
      <c r="F46" s="33"/>
      <c r="G46" s="5"/>
      <c r="H46" s="33"/>
      <c r="I46" s="5"/>
      <c r="J46" s="5"/>
      <c r="K46" s="5"/>
      <c r="L46" s="5"/>
      <c r="M46" s="5"/>
      <c r="N46" s="5"/>
    </row>
    <row r="47" spans="1:14" ht="13.5" customHeight="1" x14ac:dyDescent="0.2">
      <c r="A47" s="18"/>
      <c r="B47" s="13"/>
      <c r="C47" s="5"/>
      <c r="D47" s="33"/>
      <c r="E47" s="5"/>
      <c r="F47" s="33"/>
      <c r="G47" s="5"/>
      <c r="H47" s="33"/>
      <c r="I47" s="5"/>
      <c r="J47" s="5"/>
      <c r="K47" s="5"/>
      <c r="L47" s="5"/>
      <c r="M47" s="5"/>
      <c r="N47" s="5"/>
    </row>
    <row r="48" spans="1:14" ht="13.5" customHeight="1" x14ac:dyDescent="0.2">
      <c r="A48" s="18"/>
      <c r="B48" s="13"/>
      <c r="C48" s="5"/>
      <c r="D48" s="33"/>
      <c r="E48" s="5"/>
      <c r="F48" s="33"/>
      <c r="G48" s="5"/>
      <c r="H48" s="33"/>
      <c r="I48" s="5"/>
      <c r="J48" s="5"/>
      <c r="K48" s="5"/>
      <c r="L48" s="5"/>
      <c r="M48" s="5"/>
      <c r="N48" s="5"/>
    </row>
    <row r="49" spans="1:14" ht="13.5" customHeight="1" x14ac:dyDescent="0.2">
      <c r="A49" s="18"/>
      <c r="B49" s="13"/>
      <c r="C49" s="5"/>
      <c r="D49" s="33"/>
      <c r="E49" s="5"/>
      <c r="F49" s="33"/>
      <c r="G49" s="5"/>
      <c r="H49" s="33"/>
      <c r="I49" s="5"/>
      <c r="J49" s="5"/>
      <c r="K49" s="5"/>
      <c r="L49" s="5"/>
      <c r="M49" s="5"/>
      <c r="N49" s="5"/>
    </row>
    <row r="50" spans="1:14" ht="13.5" customHeight="1" x14ac:dyDescent="0.2">
      <c r="A50" s="18"/>
      <c r="B50" s="13"/>
      <c r="C50" s="5"/>
      <c r="D50" s="33"/>
      <c r="E50" s="5"/>
      <c r="F50" s="33"/>
      <c r="G50" s="5"/>
      <c r="H50" s="33"/>
      <c r="I50" s="5"/>
      <c r="J50" s="5"/>
      <c r="K50" s="5"/>
      <c r="L50" s="5"/>
      <c r="M50" s="5"/>
      <c r="N50" s="5"/>
    </row>
    <row r="51" spans="1:14" ht="13.5" customHeight="1" x14ac:dyDescent="0.2">
      <c r="A51" s="18"/>
      <c r="B51" s="13"/>
      <c r="C51" s="5"/>
      <c r="D51" s="33"/>
      <c r="E51" s="5"/>
      <c r="F51" s="33"/>
      <c r="G51" s="5"/>
      <c r="H51" s="33"/>
      <c r="I51" s="5"/>
      <c r="J51" s="5"/>
      <c r="K51" s="5"/>
      <c r="L51" s="5"/>
      <c r="M51" s="5"/>
      <c r="N51" s="5"/>
    </row>
    <row r="52" spans="1:14" ht="13.5" customHeight="1" x14ac:dyDescent="0.2">
      <c r="A52" s="18"/>
      <c r="B52" s="13"/>
      <c r="C52" s="5"/>
      <c r="D52" s="33"/>
      <c r="E52" s="5"/>
      <c r="F52" s="33"/>
      <c r="G52" s="5"/>
      <c r="H52" s="33"/>
      <c r="I52" s="5"/>
      <c r="J52" s="5"/>
      <c r="K52" s="5"/>
      <c r="L52" s="5"/>
      <c r="M52" s="5"/>
      <c r="N52" s="5"/>
    </row>
    <row r="53" spans="1:14" ht="13.5" customHeight="1" x14ac:dyDescent="0.2">
      <c r="A53" s="18"/>
      <c r="B53" s="13"/>
      <c r="C53" s="5"/>
      <c r="D53" s="33"/>
      <c r="E53" s="5"/>
      <c r="F53" s="33"/>
      <c r="G53" s="5"/>
      <c r="H53" s="33"/>
      <c r="I53" s="5"/>
      <c r="J53" s="5"/>
      <c r="K53" s="5"/>
      <c r="L53" s="5"/>
      <c r="M53" s="5"/>
      <c r="N53" s="5"/>
    </row>
    <row r="54" spans="1:14" ht="13.5" customHeight="1" x14ac:dyDescent="0.2">
      <c r="A54" s="18"/>
      <c r="B54" s="13"/>
      <c r="C54" s="5"/>
      <c r="D54" s="33"/>
      <c r="E54" s="5"/>
      <c r="F54" s="33"/>
      <c r="G54" s="5"/>
      <c r="H54" s="33"/>
      <c r="I54" s="5"/>
      <c r="J54" s="5"/>
      <c r="K54" s="5"/>
      <c r="L54" s="5"/>
      <c r="M54" s="5"/>
      <c r="N54" s="5"/>
    </row>
    <row r="55" spans="1:14" ht="13.5" customHeight="1" x14ac:dyDescent="0.2">
      <c r="A55" s="18"/>
      <c r="B55" s="13"/>
      <c r="C55" s="5"/>
      <c r="D55" s="33"/>
      <c r="E55" s="5"/>
      <c r="F55" s="33"/>
      <c r="G55" s="5"/>
      <c r="H55" s="33"/>
      <c r="I55" s="5"/>
      <c r="J55" s="5"/>
      <c r="K55" s="5"/>
      <c r="L55" s="5"/>
      <c r="M55" s="5"/>
      <c r="N55" s="5"/>
    </row>
    <row r="56" spans="1:14" ht="13.5" customHeight="1" x14ac:dyDescent="0.2">
      <c r="A56" s="18"/>
      <c r="B56" s="13"/>
      <c r="C56" s="5"/>
      <c r="D56" s="33"/>
      <c r="E56" s="5"/>
      <c r="F56" s="33"/>
      <c r="G56" s="5"/>
      <c r="H56" s="33"/>
      <c r="I56" s="5"/>
      <c r="J56" s="5"/>
      <c r="K56" s="5"/>
      <c r="L56" s="5"/>
      <c r="M56" s="5"/>
      <c r="N56" s="5"/>
    </row>
    <row r="57" spans="1:14" ht="13.5" customHeight="1" x14ac:dyDescent="0.2">
      <c r="A57" s="18"/>
      <c r="B57" s="13"/>
      <c r="C57" s="5"/>
      <c r="D57" s="33"/>
      <c r="E57" s="5"/>
      <c r="F57" s="33"/>
      <c r="G57" s="5"/>
      <c r="H57" s="33"/>
      <c r="I57" s="5"/>
      <c r="J57" s="5"/>
      <c r="K57" s="5"/>
      <c r="L57" s="5"/>
      <c r="M57" s="5"/>
      <c r="N57" s="5"/>
    </row>
    <row r="58" spans="1:14" ht="13.5" customHeight="1" x14ac:dyDescent="0.2">
      <c r="A58" s="18"/>
      <c r="B58" s="13"/>
      <c r="C58" s="5"/>
      <c r="D58" s="33"/>
      <c r="E58" s="5"/>
      <c r="F58" s="33"/>
      <c r="G58" s="5"/>
      <c r="H58" s="33"/>
      <c r="I58" s="5"/>
      <c r="J58" s="5"/>
      <c r="K58" s="5"/>
      <c r="L58" s="5"/>
      <c r="M58" s="5"/>
      <c r="N58" s="5"/>
    </row>
    <row r="59" spans="1:14" ht="13.5" customHeight="1" x14ac:dyDescent="0.2">
      <c r="A59" s="18"/>
      <c r="B59" s="13"/>
      <c r="C59" s="5"/>
      <c r="D59" s="33"/>
      <c r="E59" s="5"/>
      <c r="F59" s="33"/>
      <c r="G59" s="5"/>
      <c r="H59" s="33"/>
      <c r="I59" s="5"/>
      <c r="J59" s="5"/>
      <c r="K59" s="5"/>
      <c r="L59" s="5"/>
      <c r="M59" s="5"/>
      <c r="N59" s="5"/>
    </row>
    <row r="60" spans="1:14" ht="13.5" customHeight="1" x14ac:dyDescent="0.2">
      <c r="A60" s="18"/>
      <c r="B60" s="13"/>
      <c r="C60" s="5"/>
      <c r="D60" s="33"/>
      <c r="E60" s="5"/>
      <c r="F60" s="33"/>
      <c r="G60" s="5"/>
      <c r="H60" s="33"/>
      <c r="I60" s="5"/>
      <c r="J60" s="5"/>
      <c r="K60" s="5"/>
      <c r="L60" s="5"/>
      <c r="M60" s="5"/>
      <c r="N60" s="5"/>
    </row>
    <row r="61" spans="1:14" ht="13.5" customHeight="1" x14ac:dyDescent="0.2">
      <c r="A61" s="18"/>
      <c r="B61" s="13"/>
      <c r="C61" s="5"/>
      <c r="D61" s="33"/>
      <c r="E61" s="5"/>
      <c r="F61" s="33"/>
      <c r="G61" s="5"/>
      <c r="H61" s="33"/>
      <c r="I61" s="5"/>
      <c r="J61" s="5"/>
      <c r="K61" s="5"/>
      <c r="L61" s="5"/>
      <c r="M61" s="5"/>
      <c r="N61" s="5"/>
    </row>
    <row r="62" spans="1:14" ht="13.5" customHeight="1" x14ac:dyDescent="0.2">
      <c r="A62" s="18"/>
      <c r="B62" s="13"/>
      <c r="C62" s="5"/>
      <c r="D62" s="33"/>
      <c r="E62" s="5"/>
      <c r="F62" s="33"/>
      <c r="G62" s="5"/>
      <c r="H62" s="33"/>
      <c r="I62" s="5"/>
      <c r="J62" s="5"/>
      <c r="K62" s="5"/>
      <c r="L62" s="5"/>
      <c r="M62" s="5"/>
      <c r="N62" s="5"/>
    </row>
    <row r="63" spans="1:14" ht="13.5" customHeight="1" x14ac:dyDescent="0.2">
      <c r="A63" s="18"/>
      <c r="B63" s="13"/>
      <c r="C63" s="5"/>
      <c r="D63" s="33"/>
      <c r="E63" s="5"/>
      <c r="F63" s="33"/>
      <c r="G63" s="5"/>
      <c r="H63" s="33"/>
      <c r="I63" s="5"/>
      <c r="J63" s="5"/>
      <c r="K63" s="5"/>
      <c r="L63" s="5"/>
      <c r="M63" s="5"/>
      <c r="N63" s="5"/>
    </row>
    <row r="64" spans="1:14" ht="13.5" customHeight="1" x14ac:dyDescent="0.2">
      <c r="A64" s="18"/>
      <c r="B64" s="13"/>
      <c r="C64" s="5"/>
      <c r="D64" s="33"/>
      <c r="E64" s="5"/>
      <c r="F64" s="33"/>
      <c r="G64" s="5"/>
      <c r="H64" s="33"/>
      <c r="I64" s="5"/>
      <c r="J64" s="5"/>
      <c r="K64" s="5"/>
      <c r="L64" s="5"/>
      <c r="M64" s="5"/>
      <c r="N64" s="5"/>
    </row>
    <row r="65" spans="1:14" ht="13.5" customHeight="1" x14ac:dyDescent="0.2">
      <c r="A65" s="18"/>
      <c r="B65" s="13"/>
      <c r="C65" s="5"/>
      <c r="D65" s="33"/>
      <c r="E65" s="5"/>
      <c r="F65" s="33"/>
      <c r="G65" s="5"/>
      <c r="H65" s="33"/>
      <c r="I65" s="5"/>
      <c r="J65" s="5"/>
      <c r="K65" s="5"/>
      <c r="L65" s="5"/>
      <c r="M65" s="5"/>
      <c r="N65" s="5"/>
    </row>
    <row r="66" spans="1:14" ht="13.5" customHeight="1" x14ac:dyDescent="0.2">
      <c r="A66" s="18"/>
      <c r="B66" s="13"/>
      <c r="C66" s="5"/>
      <c r="D66" s="33"/>
      <c r="E66" s="5"/>
      <c r="F66" s="33"/>
      <c r="G66" s="5"/>
      <c r="H66" s="33"/>
      <c r="I66" s="5"/>
      <c r="J66" s="5"/>
      <c r="K66" s="5"/>
      <c r="L66" s="5"/>
      <c r="M66" s="5"/>
      <c r="N66" s="5"/>
    </row>
    <row r="67" spans="1:14" ht="13.5" customHeight="1" x14ac:dyDescent="0.2">
      <c r="A67" s="18"/>
      <c r="B67" s="13"/>
      <c r="C67" s="5"/>
      <c r="D67" s="33"/>
      <c r="E67" s="5"/>
      <c r="F67" s="33"/>
      <c r="G67" s="5"/>
      <c r="H67" s="33"/>
      <c r="I67" s="5"/>
      <c r="J67" s="5"/>
      <c r="K67" s="5"/>
      <c r="L67" s="5"/>
      <c r="M67" s="5"/>
      <c r="N67" s="5"/>
    </row>
    <row r="68" spans="1:14" ht="13.5" customHeight="1" x14ac:dyDescent="0.2">
      <c r="A68" s="18"/>
      <c r="B68" s="13"/>
      <c r="C68" s="5"/>
      <c r="D68" s="33"/>
      <c r="E68" s="5"/>
      <c r="F68" s="33"/>
      <c r="G68" s="5"/>
      <c r="H68" s="33"/>
      <c r="I68" s="5"/>
      <c r="J68" s="5"/>
      <c r="K68" s="5"/>
      <c r="L68" s="5"/>
      <c r="M68" s="5"/>
      <c r="N68" s="5"/>
    </row>
    <row r="69" spans="1:14" ht="13.5" customHeight="1" x14ac:dyDescent="0.2">
      <c r="A69" s="18"/>
      <c r="B69" s="13"/>
      <c r="C69" s="5"/>
      <c r="D69" s="33"/>
      <c r="E69" s="5"/>
      <c r="F69" s="33"/>
      <c r="G69" s="5"/>
      <c r="H69" s="33"/>
      <c r="I69" s="5"/>
      <c r="J69" s="5"/>
      <c r="K69" s="5"/>
      <c r="L69" s="5"/>
      <c r="M69" s="5"/>
      <c r="N69" s="5"/>
    </row>
    <row r="70" spans="1:14" ht="13.5" customHeight="1" x14ac:dyDescent="0.2">
      <c r="A70" s="18"/>
      <c r="B70" s="13"/>
      <c r="C70" s="5"/>
      <c r="D70" s="33"/>
      <c r="E70" s="5"/>
      <c r="F70" s="33"/>
      <c r="G70" s="5"/>
      <c r="H70" s="33"/>
      <c r="I70" s="5"/>
      <c r="J70" s="5"/>
      <c r="K70" s="5"/>
      <c r="L70" s="5"/>
      <c r="M70" s="5"/>
      <c r="N70" s="5"/>
    </row>
    <row r="71" spans="1:14" ht="13.5" customHeight="1" x14ac:dyDescent="0.2">
      <c r="A71" s="18"/>
      <c r="B71" s="13"/>
      <c r="C71" s="5"/>
      <c r="D71" s="33"/>
      <c r="E71" s="5"/>
      <c r="F71" s="33"/>
      <c r="G71" s="5"/>
      <c r="H71" s="33"/>
      <c r="I71" s="5"/>
      <c r="J71" s="5"/>
      <c r="K71" s="5"/>
      <c r="L71" s="5"/>
      <c r="M71" s="5"/>
      <c r="N71" s="5"/>
    </row>
    <row r="72" spans="1:14" ht="13.5" customHeight="1" x14ac:dyDescent="0.2">
      <c r="A72" s="18"/>
      <c r="B72" s="13"/>
      <c r="C72" s="5"/>
      <c r="D72" s="33"/>
      <c r="E72" s="5"/>
      <c r="F72" s="33"/>
      <c r="G72" s="5"/>
      <c r="H72" s="33"/>
      <c r="I72" s="5"/>
      <c r="J72" s="5"/>
      <c r="K72" s="5"/>
      <c r="L72" s="5"/>
      <c r="M72" s="5"/>
      <c r="N72" s="5"/>
    </row>
    <row r="73" spans="1:14" ht="13.5" customHeight="1" x14ac:dyDescent="0.2">
      <c r="A73" s="18"/>
      <c r="B73" s="13"/>
      <c r="C73" s="5"/>
      <c r="D73" s="33"/>
      <c r="E73" s="5"/>
      <c r="F73" s="33"/>
      <c r="G73" s="5"/>
      <c r="H73" s="33"/>
      <c r="I73" s="5"/>
      <c r="J73" s="5"/>
      <c r="K73" s="5"/>
      <c r="L73" s="5"/>
      <c r="M73" s="5"/>
      <c r="N73" s="5"/>
    </row>
    <row r="74" spans="1:14" ht="13.5" customHeight="1" x14ac:dyDescent="0.2">
      <c r="A74" s="18"/>
      <c r="B74" s="13"/>
      <c r="C74" s="5"/>
      <c r="D74" s="33"/>
      <c r="E74" s="5"/>
      <c r="F74" s="33"/>
      <c r="G74" s="5"/>
      <c r="H74" s="33"/>
      <c r="I74" s="5"/>
      <c r="J74" s="5"/>
      <c r="K74" s="5"/>
      <c r="L74" s="5"/>
      <c r="M74" s="5"/>
      <c r="N74" s="5"/>
    </row>
    <row r="75" spans="1:14" ht="13.5" customHeight="1" x14ac:dyDescent="0.2">
      <c r="A75" s="18"/>
      <c r="B75" s="13"/>
      <c r="C75" s="5"/>
      <c r="D75" s="33"/>
      <c r="E75" s="5"/>
      <c r="F75" s="33"/>
      <c r="G75" s="5"/>
      <c r="H75" s="33"/>
      <c r="I75" s="5"/>
      <c r="J75" s="5"/>
      <c r="K75" s="5"/>
      <c r="L75" s="5"/>
      <c r="M75" s="5"/>
      <c r="N75" s="5"/>
    </row>
    <row r="76" spans="1:14" ht="13.5" customHeight="1" x14ac:dyDescent="0.2">
      <c r="A76" s="18"/>
      <c r="B76" s="13"/>
      <c r="C76" s="5"/>
      <c r="D76" s="33"/>
      <c r="E76" s="5"/>
      <c r="F76" s="33"/>
      <c r="G76" s="5"/>
      <c r="H76" s="33"/>
      <c r="I76" s="5"/>
      <c r="J76" s="5"/>
      <c r="K76" s="5"/>
      <c r="L76" s="5"/>
      <c r="M76" s="5"/>
      <c r="N76" s="5"/>
    </row>
    <row r="77" spans="1:14" ht="13.5" customHeight="1" x14ac:dyDescent="0.2">
      <c r="A77" s="18"/>
      <c r="B77" s="13"/>
      <c r="C77" s="5"/>
      <c r="D77" s="33"/>
      <c r="E77" s="5"/>
      <c r="F77" s="33"/>
      <c r="G77" s="5"/>
      <c r="H77" s="33"/>
      <c r="I77" s="5"/>
      <c r="J77" s="5"/>
      <c r="K77" s="5"/>
      <c r="L77" s="5"/>
      <c r="M77" s="5"/>
      <c r="N77" s="5"/>
    </row>
    <row r="78" spans="1:14" ht="13.5" customHeight="1" x14ac:dyDescent="0.2">
      <c r="A78" s="18"/>
      <c r="B78" s="13"/>
      <c r="C78" s="5"/>
      <c r="D78" s="33"/>
      <c r="E78" s="5"/>
      <c r="F78" s="33"/>
      <c r="G78" s="5"/>
      <c r="H78" s="33"/>
      <c r="I78" s="5"/>
      <c r="J78" s="5"/>
      <c r="K78" s="5"/>
      <c r="L78" s="5"/>
      <c r="M78" s="5"/>
      <c r="N78" s="5"/>
    </row>
    <row r="79" spans="1:14" ht="13.5" customHeight="1" x14ac:dyDescent="0.2">
      <c r="A79" s="18"/>
      <c r="B79" s="13"/>
      <c r="C79" s="5"/>
      <c r="D79" s="33"/>
      <c r="E79" s="5"/>
      <c r="F79" s="33"/>
      <c r="G79" s="5"/>
      <c r="H79" s="33"/>
      <c r="I79" s="5"/>
      <c r="J79" s="5"/>
      <c r="K79" s="5"/>
      <c r="L79" s="5"/>
      <c r="M79" s="5"/>
      <c r="N79" s="5"/>
    </row>
    <row r="80" spans="1:14" ht="13.5" customHeight="1" x14ac:dyDescent="0.2">
      <c r="A80" s="18"/>
      <c r="B80" s="13"/>
      <c r="C80" s="5"/>
      <c r="D80" s="33"/>
      <c r="E80" s="5"/>
      <c r="F80" s="33"/>
      <c r="G80" s="5"/>
      <c r="H80" s="33"/>
      <c r="I80" s="5"/>
      <c r="J80" s="5"/>
      <c r="K80" s="5"/>
      <c r="L80" s="5"/>
      <c r="M80" s="5"/>
      <c r="N80" s="5"/>
    </row>
    <row r="81" spans="1:14" ht="13.5" customHeight="1" x14ac:dyDescent="0.2">
      <c r="A81" s="18"/>
      <c r="B81" s="13"/>
      <c r="C81" s="5"/>
      <c r="D81" s="33"/>
      <c r="E81" s="5"/>
      <c r="F81" s="33"/>
      <c r="G81" s="5"/>
      <c r="H81" s="33"/>
      <c r="I81" s="5"/>
      <c r="J81" s="5"/>
      <c r="K81" s="5"/>
      <c r="L81" s="5"/>
      <c r="M81" s="5"/>
      <c r="N81" s="5"/>
    </row>
    <row r="82" spans="1:14" ht="13.5" customHeight="1" x14ac:dyDescent="0.2">
      <c r="A82" s="18"/>
      <c r="B82" s="13"/>
      <c r="C82" s="5"/>
      <c r="D82" s="33"/>
      <c r="E82" s="5"/>
      <c r="F82" s="33"/>
      <c r="G82" s="5"/>
      <c r="H82" s="33"/>
      <c r="I82" s="5"/>
      <c r="J82" s="5"/>
      <c r="K82" s="5"/>
      <c r="L82" s="5"/>
      <c r="M82" s="5"/>
      <c r="N82" s="5"/>
    </row>
    <row r="83" spans="1:14" ht="13.5" customHeight="1" x14ac:dyDescent="0.2">
      <c r="A83" s="18"/>
      <c r="B83" s="13"/>
      <c r="C83" s="5"/>
      <c r="D83" s="33"/>
      <c r="E83" s="5"/>
      <c r="F83" s="33"/>
      <c r="G83" s="5"/>
      <c r="H83" s="33"/>
      <c r="I83" s="5"/>
      <c r="J83" s="5"/>
      <c r="K83" s="5"/>
      <c r="L83" s="5"/>
      <c r="M83" s="5"/>
      <c r="N83" s="5"/>
    </row>
    <row r="84" spans="1:14" ht="13.5" customHeight="1" x14ac:dyDescent="0.2">
      <c r="A84" s="18"/>
      <c r="B84" s="13"/>
      <c r="C84" s="5"/>
      <c r="D84" s="33"/>
      <c r="E84" s="5"/>
      <c r="F84" s="33"/>
      <c r="G84" s="5"/>
      <c r="H84" s="33"/>
      <c r="I84" s="5"/>
      <c r="J84" s="5"/>
      <c r="K84" s="5"/>
      <c r="L84" s="5"/>
      <c r="M84" s="5"/>
      <c r="N84" s="5"/>
    </row>
    <row r="85" spans="1:14" ht="13.5" customHeight="1" x14ac:dyDescent="0.2">
      <c r="A85" s="18"/>
      <c r="B85" s="13"/>
      <c r="C85" s="5"/>
      <c r="D85" s="33"/>
      <c r="E85" s="5"/>
      <c r="F85" s="33"/>
      <c r="G85" s="5"/>
      <c r="H85" s="33"/>
      <c r="I85" s="5"/>
      <c r="J85" s="5"/>
      <c r="K85" s="5"/>
      <c r="L85" s="5"/>
      <c r="M85" s="5"/>
      <c r="N85" s="5"/>
    </row>
    <row r="86" spans="1:14" ht="13.5" customHeight="1" x14ac:dyDescent="0.2">
      <c r="A86" s="18"/>
      <c r="B86" s="13"/>
      <c r="C86" s="5"/>
      <c r="D86" s="33"/>
      <c r="E86" s="5"/>
      <c r="F86" s="33"/>
      <c r="G86" s="5"/>
      <c r="H86" s="33"/>
      <c r="I86" s="5"/>
      <c r="J86" s="5"/>
      <c r="K86" s="5"/>
      <c r="L86" s="5"/>
      <c r="M86" s="5"/>
      <c r="N86" s="5"/>
    </row>
    <row r="87" spans="1:14" ht="13.5" customHeight="1" x14ac:dyDescent="0.2">
      <c r="A87" s="18"/>
      <c r="B87" s="13"/>
      <c r="C87" s="5"/>
      <c r="D87" s="33"/>
      <c r="E87" s="5"/>
      <c r="F87" s="33"/>
      <c r="G87" s="5"/>
      <c r="H87" s="33"/>
      <c r="I87" s="5"/>
      <c r="J87" s="5"/>
      <c r="K87" s="5"/>
      <c r="L87" s="5"/>
      <c r="M87" s="5"/>
      <c r="N87" s="5"/>
    </row>
    <row r="88" spans="1:14" ht="13.5" customHeight="1" x14ac:dyDescent="0.2">
      <c r="A88" s="18"/>
      <c r="B88" s="13"/>
      <c r="C88" s="5"/>
      <c r="D88" s="33"/>
      <c r="E88" s="5"/>
      <c r="F88" s="33"/>
      <c r="G88" s="5"/>
      <c r="H88" s="33"/>
      <c r="I88" s="5"/>
      <c r="J88" s="5"/>
      <c r="K88" s="5"/>
      <c r="L88" s="5"/>
      <c r="M88" s="5"/>
      <c r="N88" s="5"/>
    </row>
    <row r="89" spans="1:14" ht="13.5" customHeight="1" x14ac:dyDescent="0.2">
      <c r="A89" s="18"/>
      <c r="B89" s="13"/>
      <c r="C89" s="5"/>
      <c r="D89" s="33"/>
      <c r="E89" s="5"/>
      <c r="F89" s="33"/>
      <c r="G89" s="5"/>
      <c r="H89" s="33"/>
      <c r="I89" s="5"/>
      <c r="J89" s="5"/>
      <c r="K89" s="5"/>
      <c r="L89" s="5"/>
      <c r="M89" s="5"/>
      <c r="N89" s="5"/>
    </row>
    <row r="90" spans="1:14" ht="13.5" customHeight="1" x14ac:dyDescent="0.2">
      <c r="A90" s="18"/>
      <c r="B90" s="13"/>
      <c r="C90" s="5"/>
      <c r="D90" s="33"/>
      <c r="E90" s="5"/>
      <c r="F90" s="33"/>
      <c r="G90" s="5"/>
      <c r="H90" s="33"/>
      <c r="I90" s="5"/>
      <c r="J90" s="5"/>
      <c r="K90" s="5"/>
      <c r="L90" s="5"/>
      <c r="M90" s="5"/>
      <c r="N90" s="5"/>
    </row>
    <row r="91" spans="1:14" ht="13.5" customHeight="1" x14ac:dyDescent="0.2">
      <c r="A91" s="18"/>
      <c r="B91" s="13"/>
      <c r="C91" s="5"/>
      <c r="D91" s="33"/>
      <c r="E91" s="5"/>
      <c r="F91" s="33"/>
      <c r="G91" s="5"/>
      <c r="H91" s="33"/>
      <c r="I91" s="5"/>
      <c r="J91" s="5"/>
      <c r="K91" s="5"/>
      <c r="L91" s="5"/>
      <c r="M91" s="5"/>
      <c r="N91" s="5"/>
    </row>
    <row r="92" spans="1:14" ht="13.5" customHeight="1" x14ac:dyDescent="0.2">
      <c r="A92" s="18"/>
      <c r="B92" s="13"/>
      <c r="C92" s="5"/>
      <c r="D92" s="33"/>
      <c r="E92" s="5"/>
      <c r="F92" s="33"/>
      <c r="G92" s="5"/>
      <c r="H92" s="33"/>
      <c r="I92" s="5"/>
      <c r="J92" s="5"/>
      <c r="K92" s="5"/>
      <c r="L92" s="5"/>
      <c r="M92" s="5"/>
      <c r="N92" s="5"/>
    </row>
    <row r="93" spans="1:14" ht="13.5" customHeight="1" x14ac:dyDescent="0.2">
      <c r="A93" s="18"/>
      <c r="B93" s="13"/>
      <c r="C93" s="5"/>
      <c r="D93" s="33"/>
      <c r="E93" s="5"/>
      <c r="F93" s="33"/>
      <c r="G93" s="5"/>
      <c r="H93" s="33"/>
      <c r="I93" s="5"/>
      <c r="J93" s="5"/>
      <c r="K93" s="5"/>
      <c r="L93" s="5"/>
      <c r="M93" s="5"/>
      <c r="N93" s="5"/>
    </row>
    <row r="94" spans="1:14" ht="13.5" customHeight="1" x14ac:dyDescent="0.2">
      <c r="A94" s="18"/>
      <c r="B94" s="13"/>
      <c r="C94" s="5"/>
      <c r="D94" s="33"/>
      <c r="E94" s="5"/>
      <c r="F94" s="33"/>
      <c r="G94" s="5"/>
      <c r="H94" s="33"/>
      <c r="I94" s="5"/>
      <c r="J94" s="5"/>
      <c r="K94" s="5"/>
      <c r="L94" s="5"/>
      <c r="M94" s="5"/>
      <c r="N94" s="5"/>
    </row>
    <row r="95" spans="1:14" ht="13.5" customHeight="1" x14ac:dyDescent="0.2">
      <c r="A95" s="18"/>
      <c r="B95" s="13"/>
      <c r="C95" s="5"/>
      <c r="D95" s="33"/>
      <c r="E95" s="5"/>
      <c r="F95" s="33"/>
      <c r="G95" s="5"/>
      <c r="H95" s="33"/>
      <c r="I95" s="5"/>
      <c r="J95" s="5"/>
      <c r="K95" s="5"/>
      <c r="L95" s="5"/>
      <c r="M95" s="5"/>
      <c r="N95" s="5"/>
    </row>
    <row r="96" spans="1:14" ht="13.5" customHeight="1" x14ac:dyDescent="0.2">
      <c r="A96" s="18"/>
      <c r="B96" s="13"/>
      <c r="C96" s="5"/>
      <c r="D96" s="33"/>
      <c r="E96" s="5"/>
      <c r="F96" s="33"/>
      <c r="G96" s="5"/>
      <c r="H96" s="33"/>
      <c r="I96" s="5"/>
      <c r="J96" s="5"/>
      <c r="K96" s="5"/>
      <c r="L96" s="5"/>
      <c r="M96" s="5"/>
      <c r="N96" s="5"/>
    </row>
    <row r="97" spans="1:14" ht="13.5" customHeight="1" x14ac:dyDescent="0.2">
      <c r="A97" s="18"/>
      <c r="B97" s="13"/>
      <c r="C97" s="5"/>
      <c r="D97" s="33"/>
      <c r="E97" s="5"/>
      <c r="F97" s="33"/>
      <c r="G97" s="5"/>
      <c r="H97" s="33"/>
      <c r="I97" s="5"/>
      <c r="J97" s="5"/>
      <c r="K97" s="5"/>
      <c r="L97" s="5"/>
      <c r="M97" s="5"/>
      <c r="N97" s="5"/>
    </row>
    <row r="98" spans="1:14" ht="13.5" customHeight="1" x14ac:dyDescent="0.2">
      <c r="A98" s="18"/>
      <c r="B98" s="13"/>
      <c r="C98" s="5"/>
      <c r="D98" s="33"/>
      <c r="E98" s="5"/>
      <c r="F98" s="33"/>
      <c r="G98" s="5"/>
      <c r="H98" s="33"/>
      <c r="I98" s="5"/>
      <c r="J98" s="5"/>
      <c r="K98" s="5"/>
      <c r="L98" s="5"/>
      <c r="M98" s="5"/>
      <c r="N98" s="5"/>
    </row>
    <row r="99" spans="1:14" ht="13.5" customHeight="1" x14ac:dyDescent="0.2">
      <c r="A99" s="18"/>
      <c r="B99" s="13"/>
      <c r="C99" s="5"/>
      <c r="D99" s="33"/>
      <c r="E99" s="5"/>
      <c r="F99" s="33"/>
      <c r="G99" s="5"/>
      <c r="H99" s="33"/>
      <c r="I99" s="5"/>
      <c r="J99" s="5"/>
      <c r="K99" s="5"/>
      <c r="L99" s="5"/>
      <c r="M99" s="5"/>
      <c r="N99" s="5"/>
    </row>
    <row r="100" spans="1:14" ht="13.5" customHeight="1" x14ac:dyDescent="0.2">
      <c r="A100" s="18"/>
      <c r="B100" s="13"/>
      <c r="C100" s="5"/>
      <c r="D100" s="33"/>
      <c r="E100" s="5"/>
      <c r="F100" s="33"/>
      <c r="G100" s="5"/>
      <c r="H100" s="33"/>
      <c r="I100" s="5"/>
      <c r="J100" s="5"/>
      <c r="K100" s="5"/>
      <c r="L100" s="5"/>
      <c r="M100" s="5"/>
      <c r="N100" s="5"/>
    </row>
  </sheetData>
  <mergeCells count="7">
    <mergeCell ref="C6:D6"/>
    <mergeCell ref="E6:F6"/>
    <mergeCell ref="G6:H6"/>
    <mergeCell ref="A1:H1"/>
    <mergeCell ref="B6:B7"/>
    <mergeCell ref="A6:A7"/>
    <mergeCell ref="A2:H2"/>
  </mergeCells>
  <pageMargins left="1.2" right="0.7" top="1.25" bottom="0.75" header="0" footer="0"/>
  <pageSetup paperSize="9" scale="101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4.28515625" defaultRowHeight="15" customHeight="1" x14ac:dyDescent="0.2"/>
  <cols>
    <col min="1" max="1" width="4.42578125" customWidth="1"/>
    <col min="2" max="2" width="41.85546875" customWidth="1"/>
    <col min="3" max="3" width="16.140625" customWidth="1"/>
    <col min="4" max="4" width="15.42578125" customWidth="1"/>
    <col min="5" max="5" width="16.5703125" customWidth="1"/>
    <col min="6" max="11" width="9" customWidth="1"/>
  </cols>
  <sheetData>
    <row r="1" spans="1:11" ht="12.75" customHeight="1" x14ac:dyDescent="0.2">
      <c r="A1" s="579" t="s">
        <v>888</v>
      </c>
      <c r="B1" s="432"/>
      <c r="C1" s="432"/>
      <c r="D1" s="432"/>
      <c r="E1" s="432"/>
      <c r="F1" s="2"/>
      <c r="G1" s="2"/>
      <c r="H1" s="2"/>
      <c r="I1" s="2"/>
      <c r="J1" s="2"/>
      <c r="K1" s="2"/>
    </row>
    <row r="2" spans="1:11" ht="12.75" customHeight="1" x14ac:dyDescent="0.2">
      <c r="A2" s="2"/>
      <c r="B2" s="2"/>
      <c r="C2" s="2"/>
      <c r="D2" s="2"/>
      <c r="E2" s="69" t="s">
        <v>889</v>
      </c>
      <c r="F2" s="2"/>
      <c r="G2" s="2"/>
      <c r="H2" s="2"/>
      <c r="I2" s="2"/>
      <c r="J2" s="2"/>
      <c r="K2" s="2"/>
    </row>
    <row r="3" spans="1:11" ht="30" customHeight="1" x14ac:dyDescent="0.2">
      <c r="A3" s="41" t="s">
        <v>890</v>
      </c>
      <c r="B3" s="41" t="s">
        <v>891</v>
      </c>
      <c r="C3" s="41" t="s">
        <v>892</v>
      </c>
      <c r="D3" s="41" t="s">
        <v>893</v>
      </c>
      <c r="E3" s="41" t="s">
        <v>894</v>
      </c>
      <c r="F3" s="70"/>
      <c r="G3" s="70"/>
      <c r="H3" s="70"/>
      <c r="I3" s="70"/>
      <c r="J3" s="70"/>
      <c r="K3" s="70"/>
    </row>
    <row r="4" spans="1:11" ht="12.75" customHeight="1" x14ac:dyDescent="0.2">
      <c r="A4" s="29">
        <v>1</v>
      </c>
      <c r="B4" s="30" t="s">
        <v>895</v>
      </c>
      <c r="C4" s="30"/>
      <c r="D4" s="20"/>
      <c r="E4" s="20"/>
      <c r="F4" s="2"/>
      <c r="G4" s="2"/>
      <c r="H4" s="2"/>
      <c r="I4" s="2"/>
      <c r="J4" s="2"/>
      <c r="K4" s="2"/>
    </row>
    <row r="5" spans="1:11" ht="12.75" customHeight="1" x14ac:dyDescent="0.2">
      <c r="A5" s="29">
        <v>2</v>
      </c>
      <c r="B5" s="30" t="s">
        <v>896</v>
      </c>
      <c r="C5" s="30"/>
      <c r="D5" s="20"/>
      <c r="E5" s="20"/>
      <c r="F5" s="2"/>
      <c r="G5" s="2"/>
      <c r="H5" s="2"/>
      <c r="I5" s="2"/>
      <c r="J5" s="2"/>
      <c r="K5" s="2"/>
    </row>
    <row r="6" spans="1:11" ht="12.75" customHeight="1" x14ac:dyDescent="0.2">
      <c r="A6" s="29">
        <v>3</v>
      </c>
      <c r="B6" s="30" t="s">
        <v>191</v>
      </c>
      <c r="C6" s="30"/>
      <c r="D6" s="20"/>
      <c r="E6" s="20"/>
      <c r="F6" s="2"/>
      <c r="G6" s="2"/>
      <c r="H6" s="2"/>
      <c r="I6" s="2"/>
      <c r="J6" s="2"/>
      <c r="K6" s="2"/>
    </row>
    <row r="7" spans="1:11" ht="12.75" customHeight="1" x14ac:dyDescent="0.2">
      <c r="A7" s="29">
        <v>4</v>
      </c>
      <c r="B7" s="30" t="s">
        <v>897</v>
      </c>
      <c r="C7" s="30"/>
      <c r="D7" s="20"/>
      <c r="E7" s="20"/>
      <c r="F7" s="2"/>
      <c r="G7" s="2"/>
      <c r="H7" s="2"/>
      <c r="I7" s="2"/>
      <c r="J7" s="2"/>
      <c r="K7" s="2"/>
    </row>
    <row r="8" spans="1:11" ht="12.75" customHeight="1" x14ac:dyDescent="0.2">
      <c r="A8" s="29">
        <v>5</v>
      </c>
      <c r="B8" s="30" t="s">
        <v>898</v>
      </c>
      <c r="C8" s="30"/>
      <c r="D8" s="20"/>
      <c r="E8" s="20"/>
      <c r="F8" s="2"/>
      <c r="G8" s="2"/>
      <c r="H8" s="2"/>
      <c r="I8" s="2"/>
      <c r="J8" s="2"/>
      <c r="K8" s="2"/>
    </row>
    <row r="9" spans="1:11" ht="12.75" customHeight="1" x14ac:dyDescent="0.2">
      <c r="A9" s="29">
        <v>6</v>
      </c>
      <c r="B9" s="30" t="s">
        <v>899</v>
      </c>
      <c r="C9" s="30"/>
      <c r="D9" s="20"/>
      <c r="E9" s="20"/>
      <c r="F9" s="2"/>
      <c r="G9" s="2"/>
      <c r="H9" s="2"/>
      <c r="I9" s="2"/>
      <c r="J9" s="2"/>
      <c r="K9" s="2"/>
    </row>
    <row r="10" spans="1:11" ht="12.75" customHeight="1" x14ac:dyDescent="0.2">
      <c r="A10" s="29">
        <v>7</v>
      </c>
      <c r="B10" s="30" t="s">
        <v>6</v>
      </c>
      <c r="C10" s="30"/>
      <c r="D10" s="20"/>
      <c r="E10" s="20"/>
      <c r="F10" s="2"/>
      <c r="G10" s="2"/>
      <c r="H10" s="2"/>
      <c r="I10" s="2"/>
      <c r="J10" s="2"/>
      <c r="K10" s="2"/>
    </row>
    <row r="11" spans="1:11" ht="12.75" customHeight="1" x14ac:dyDescent="0.2">
      <c r="A11" s="29">
        <v>8</v>
      </c>
      <c r="B11" s="30" t="s">
        <v>8</v>
      </c>
      <c r="C11" s="30"/>
      <c r="D11" s="20"/>
      <c r="E11" s="20"/>
      <c r="F11" s="2"/>
      <c r="G11" s="2"/>
      <c r="H11" s="2"/>
      <c r="I11" s="2"/>
      <c r="J11" s="2"/>
      <c r="K11" s="2"/>
    </row>
    <row r="12" spans="1:11" ht="12.75" customHeight="1" x14ac:dyDescent="0.2">
      <c r="A12" s="29">
        <v>9</v>
      </c>
      <c r="B12" s="30" t="s">
        <v>900</v>
      </c>
      <c r="C12" s="30"/>
      <c r="D12" s="20"/>
      <c r="E12" s="20"/>
      <c r="F12" s="2"/>
      <c r="G12" s="2"/>
      <c r="H12" s="2"/>
      <c r="I12" s="2"/>
      <c r="J12" s="2"/>
      <c r="K12" s="2"/>
    </row>
    <row r="13" spans="1:11" ht="12.75" customHeight="1" x14ac:dyDescent="0.2">
      <c r="A13" s="29">
        <v>10</v>
      </c>
      <c r="B13" s="30" t="s">
        <v>901</v>
      </c>
      <c r="C13" s="30"/>
      <c r="D13" s="20"/>
      <c r="E13" s="20"/>
      <c r="F13" s="2"/>
      <c r="G13" s="2"/>
      <c r="H13" s="2"/>
      <c r="I13" s="2"/>
      <c r="J13" s="2"/>
      <c r="K13" s="2"/>
    </row>
    <row r="14" spans="1:11" ht="12.75" customHeight="1" x14ac:dyDescent="0.2">
      <c r="A14" s="29">
        <v>11</v>
      </c>
      <c r="B14" s="30" t="s">
        <v>9</v>
      </c>
      <c r="C14" s="30"/>
      <c r="D14" s="20"/>
      <c r="E14" s="20"/>
      <c r="F14" s="2"/>
      <c r="G14" s="2"/>
      <c r="H14" s="2"/>
      <c r="I14" s="2"/>
      <c r="J14" s="2"/>
      <c r="K14" s="2"/>
    </row>
    <row r="15" spans="1:11" ht="12.75" customHeight="1" x14ac:dyDescent="0.2">
      <c r="A15" s="29">
        <v>12</v>
      </c>
      <c r="B15" s="30" t="s">
        <v>902</v>
      </c>
      <c r="C15" s="30"/>
      <c r="D15" s="20"/>
      <c r="E15" s="20"/>
      <c r="F15" s="2"/>
      <c r="G15" s="2"/>
      <c r="H15" s="2"/>
      <c r="I15" s="2"/>
      <c r="J15" s="2"/>
      <c r="K15" s="2"/>
    </row>
    <row r="16" spans="1:11" ht="12.75" customHeight="1" x14ac:dyDescent="0.2">
      <c r="A16" s="29">
        <v>13</v>
      </c>
      <c r="B16" s="30" t="s">
        <v>903</v>
      </c>
      <c r="C16" s="30"/>
      <c r="D16" s="20"/>
      <c r="E16" s="20"/>
      <c r="F16" s="2"/>
      <c r="G16" s="2"/>
      <c r="H16" s="2"/>
      <c r="I16" s="2"/>
      <c r="J16" s="2"/>
      <c r="K16" s="2"/>
    </row>
    <row r="17" spans="1:11" ht="12.75" customHeight="1" x14ac:dyDescent="0.2">
      <c r="A17" s="29">
        <v>14</v>
      </c>
      <c r="B17" s="30" t="s">
        <v>10</v>
      </c>
      <c r="C17" s="30"/>
      <c r="D17" s="20"/>
      <c r="E17" s="20"/>
      <c r="F17" s="2"/>
      <c r="G17" s="2"/>
      <c r="H17" s="2"/>
      <c r="I17" s="2"/>
      <c r="J17" s="2"/>
      <c r="K17" s="2"/>
    </row>
    <row r="18" spans="1:11" ht="12.75" customHeight="1" x14ac:dyDescent="0.2">
      <c r="A18" s="29">
        <v>15</v>
      </c>
      <c r="B18" s="30" t="s">
        <v>904</v>
      </c>
      <c r="C18" s="30"/>
      <c r="D18" s="20"/>
      <c r="E18" s="20"/>
      <c r="F18" s="2"/>
      <c r="G18" s="2"/>
      <c r="H18" s="2"/>
      <c r="I18" s="2"/>
      <c r="J18" s="2"/>
      <c r="K18" s="2"/>
    </row>
    <row r="19" spans="1:11" ht="12.75" customHeight="1" x14ac:dyDescent="0.2">
      <c r="A19" s="29">
        <v>16</v>
      </c>
      <c r="B19" s="30" t="s">
        <v>905</v>
      </c>
      <c r="C19" s="30"/>
      <c r="D19" s="20"/>
      <c r="E19" s="20"/>
      <c r="F19" s="2"/>
      <c r="G19" s="2"/>
      <c r="H19" s="2"/>
      <c r="I19" s="2"/>
      <c r="J19" s="2"/>
      <c r="K19" s="2"/>
    </row>
    <row r="20" spans="1:11" ht="12.75" customHeight="1" x14ac:dyDescent="0.2">
      <c r="A20" s="29">
        <v>17</v>
      </c>
      <c r="B20" s="30" t="s">
        <v>193</v>
      </c>
      <c r="C20" s="30"/>
      <c r="D20" s="20"/>
      <c r="E20" s="20"/>
      <c r="F20" s="2"/>
      <c r="G20" s="2"/>
      <c r="H20" s="2"/>
      <c r="I20" s="2"/>
      <c r="J20" s="2"/>
      <c r="K20" s="2"/>
    </row>
    <row r="21" spans="1:11" ht="12.75" customHeight="1" x14ac:dyDescent="0.2">
      <c r="A21" s="29">
        <v>18</v>
      </c>
      <c r="B21" s="30" t="s">
        <v>194</v>
      </c>
      <c r="C21" s="30"/>
      <c r="D21" s="20"/>
      <c r="E21" s="20"/>
      <c r="F21" s="2"/>
      <c r="G21" s="2"/>
      <c r="H21" s="2"/>
      <c r="I21" s="2"/>
      <c r="J21" s="2"/>
      <c r="K21" s="2"/>
    </row>
    <row r="22" spans="1:11" ht="12.75" customHeight="1" x14ac:dyDescent="0.2">
      <c r="A22" s="29">
        <v>19</v>
      </c>
      <c r="B22" s="30" t="s">
        <v>906</v>
      </c>
      <c r="C22" s="30"/>
      <c r="D22" s="20"/>
      <c r="E22" s="20"/>
      <c r="F22" s="2"/>
      <c r="G22" s="2"/>
      <c r="H22" s="2"/>
      <c r="I22" s="2"/>
      <c r="J22" s="2"/>
      <c r="K22" s="2"/>
    </row>
    <row r="23" spans="1:11" ht="12.75" customHeight="1" x14ac:dyDescent="0.2">
      <c r="A23" s="29">
        <v>20</v>
      </c>
      <c r="B23" s="30" t="s">
        <v>907</v>
      </c>
      <c r="C23" s="30"/>
      <c r="D23" s="20"/>
      <c r="E23" s="20"/>
      <c r="F23" s="2"/>
      <c r="G23" s="2"/>
      <c r="H23" s="2"/>
      <c r="I23" s="2"/>
      <c r="J23" s="2"/>
      <c r="K23" s="2"/>
    </row>
    <row r="24" spans="1:11" ht="12.75" customHeight="1" x14ac:dyDescent="0.2">
      <c r="A24" s="29">
        <v>21</v>
      </c>
      <c r="B24" s="30" t="s">
        <v>908</v>
      </c>
      <c r="C24" s="30"/>
      <c r="D24" s="20"/>
      <c r="E24" s="20"/>
      <c r="F24" s="2"/>
      <c r="G24" s="2"/>
      <c r="H24" s="2"/>
      <c r="I24" s="2"/>
      <c r="J24" s="2"/>
      <c r="K24" s="2"/>
    </row>
    <row r="25" spans="1:11" ht="12.75" customHeight="1" x14ac:dyDescent="0.2">
      <c r="A25" s="29">
        <v>22</v>
      </c>
      <c r="B25" s="30" t="s">
        <v>909</v>
      </c>
      <c r="C25" s="30"/>
      <c r="D25" s="20"/>
      <c r="E25" s="20"/>
      <c r="F25" s="2"/>
      <c r="G25" s="2"/>
      <c r="H25" s="2"/>
      <c r="I25" s="2"/>
      <c r="J25" s="2"/>
      <c r="K25" s="2"/>
    </row>
    <row r="26" spans="1:11" ht="12.75" customHeight="1" x14ac:dyDescent="0.2">
      <c r="A26" s="29">
        <v>23</v>
      </c>
      <c r="B26" s="30" t="s">
        <v>910</v>
      </c>
      <c r="C26" s="30"/>
      <c r="D26" s="20"/>
      <c r="E26" s="20"/>
      <c r="F26" s="2"/>
      <c r="G26" s="2"/>
      <c r="H26" s="2"/>
      <c r="I26" s="2"/>
      <c r="J26" s="2"/>
      <c r="K26" s="2"/>
    </row>
    <row r="27" spans="1:11" ht="12.75" customHeight="1" x14ac:dyDescent="0.2">
      <c r="A27" s="29">
        <v>24</v>
      </c>
      <c r="B27" s="30" t="s">
        <v>911</v>
      </c>
      <c r="C27" s="30"/>
      <c r="D27" s="20"/>
      <c r="E27" s="20"/>
      <c r="F27" s="2"/>
      <c r="G27" s="2"/>
      <c r="H27" s="2"/>
      <c r="I27" s="2"/>
      <c r="J27" s="2"/>
      <c r="K27" s="2"/>
    </row>
    <row r="28" spans="1:11" ht="12.75" customHeight="1" x14ac:dyDescent="0.2">
      <c r="A28" s="29">
        <v>25</v>
      </c>
      <c r="B28" s="30" t="s">
        <v>912</v>
      </c>
      <c r="C28" s="30"/>
      <c r="D28" s="20"/>
      <c r="E28" s="20"/>
      <c r="F28" s="2"/>
      <c r="G28" s="2"/>
      <c r="H28" s="2"/>
      <c r="I28" s="2"/>
      <c r="J28" s="2"/>
      <c r="K28" s="2"/>
    </row>
    <row r="29" spans="1:11" ht="12.75" customHeight="1" x14ac:dyDescent="0.2">
      <c r="A29" s="29">
        <v>26</v>
      </c>
      <c r="B29" s="30" t="s">
        <v>913</v>
      </c>
      <c r="C29" s="30"/>
      <c r="D29" s="20"/>
      <c r="E29" s="20"/>
      <c r="F29" s="2"/>
      <c r="G29" s="2"/>
      <c r="H29" s="2"/>
      <c r="I29" s="2"/>
      <c r="J29" s="2"/>
      <c r="K29" s="2"/>
    </row>
    <row r="30" spans="1:11" ht="12.75" customHeight="1" x14ac:dyDescent="0.2">
      <c r="A30" s="29">
        <v>27</v>
      </c>
      <c r="B30" s="30" t="s">
        <v>914</v>
      </c>
      <c r="C30" s="30"/>
      <c r="D30" s="20"/>
      <c r="E30" s="20"/>
      <c r="F30" s="2"/>
      <c r="G30" s="2"/>
      <c r="H30" s="2"/>
      <c r="I30" s="2"/>
      <c r="J30" s="2"/>
      <c r="K30" s="2"/>
    </row>
    <row r="31" spans="1:11" ht="12.75" customHeight="1" x14ac:dyDescent="0.2">
      <c r="A31" s="29">
        <v>28</v>
      </c>
      <c r="B31" s="30" t="s">
        <v>915</v>
      </c>
      <c r="C31" s="30"/>
      <c r="D31" s="20"/>
      <c r="E31" s="20"/>
      <c r="F31" s="2"/>
      <c r="G31" s="2"/>
      <c r="H31" s="2"/>
      <c r="I31" s="2"/>
      <c r="J31" s="2"/>
      <c r="K31" s="2"/>
    </row>
    <row r="32" spans="1:11" ht="12.75" customHeight="1" x14ac:dyDescent="0.2">
      <c r="A32" s="29">
        <v>29</v>
      </c>
      <c r="B32" s="30" t="s">
        <v>916</v>
      </c>
      <c r="C32" s="30"/>
      <c r="D32" s="20"/>
      <c r="E32" s="20"/>
      <c r="F32" s="2"/>
      <c r="G32" s="2"/>
      <c r="H32" s="2"/>
      <c r="I32" s="2"/>
      <c r="J32" s="2"/>
      <c r="K32" s="2"/>
    </row>
    <row r="33" spans="1:11" ht="12.75" customHeight="1" x14ac:dyDescent="0.2">
      <c r="A33" s="29">
        <v>30</v>
      </c>
      <c r="B33" s="30" t="s">
        <v>917</v>
      </c>
      <c r="C33" s="30"/>
      <c r="D33" s="20"/>
      <c r="E33" s="20"/>
      <c r="F33" s="2"/>
      <c r="G33" s="2"/>
      <c r="H33" s="2"/>
      <c r="I33" s="2"/>
      <c r="J33" s="2"/>
      <c r="K33" s="2"/>
    </row>
    <row r="34" spans="1:11" ht="12.75" customHeight="1" x14ac:dyDescent="0.2">
      <c r="A34" s="29">
        <v>31</v>
      </c>
      <c r="B34" s="30" t="s">
        <v>12</v>
      </c>
      <c r="C34" s="30"/>
      <c r="D34" s="20"/>
      <c r="E34" s="20"/>
      <c r="F34" s="2"/>
      <c r="G34" s="2"/>
      <c r="H34" s="2"/>
      <c r="I34" s="2"/>
      <c r="J34" s="2"/>
      <c r="K34" s="2"/>
    </row>
    <row r="35" spans="1:11" ht="12.75" customHeight="1" x14ac:dyDescent="0.2">
      <c r="A35" s="29">
        <v>32</v>
      </c>
      <c r="B35" s="30" t="s">
        <v>918</v>
      </c>
      <c r="C35" s="30"/>
      <c r="D35" s="20"/>
      <c r="E35" s="20"/>
      <c r="F35" s="2"/>
      <c r="G35" s="2"/>
      <c r="H35" s="2"/>
      <c r="I35" s="2"/>
      <c r="J35" s="2"/>
      <c r="K35" s="2"/>
    </row>
    <row r="36" spans="1:11" ht="12.75" customHeight="1" x14ac:dyDescent="0.2">
      <c r="A36" s="29">
        <v>33</v>
      </c>
      <c r="B36" s="30" t="s">
        <v>919</v>
      </c>
      <c r="C36" s="30"/>
      <c r="D36" s="20"/>
      <c r="E36" s="20"/>
      <c r="F36" s="2"/>
      <c r="G36" s="2"/>
      <c r="H36" s="2"/>
      <c r="I36" s="2"/>
      <c r="J36" s="2"/>
      <c r="K36" s="2"/>
    </row>
    <row r="37" spans="1:11" ht="12.75" customHeight="1" x14ac:dyDescent="0.2">
      <c r="A37" s="29">
        <v>34</v>
      </c>
      <c r="B37" s="30" t="s">
        <v>920</v>
      </c>
      <c r="C37" s="30"/>
      <c r="D37" s="20"/>
      <c r="E37" s="20"/>
      <c r="F37" s="2"/>
      <c r="G37" s="2"/>
      <c r="H37" s="2"/>
      <c r="I37" s="2"/>
      <c r="J37" s="2"/>
      <c r="K37" s="2"/>
    </row>
    <row r="38" spans="1:11" ht="12.75" customHeight="1" x14ac:dyDescent="0.2">
      <c r="A38" s="29">
        <v>35</v>
      </c>
      <c r="B38" s="30" t="s">
        <v>262</v>
      </c>
      <c r="C38" s="30"/>
      <c r="D38" s="20"/>
      <c r="E38" s="20"/>
      <c r="F38" s="2"/>
      <c r="G38" s="2"/>
      <c r="H38" s="2"/>
      <c r="I38" s="2"/>
      <c r="J38" s="2"/>
      <c r="K38" s="2"/>
    </row>
    <row r="39" spans="1:11" ht="12.75" customHeight="1" x14ac:dyDescent="0.2">
      <c r="A39" s="29">
        <v>36</v>
      </c>
      <c r="B39" s="30" t="s">
        <v>921</v>
      </c>
      <c r="C39" s="30"/>
      <c r="D39" s="20"/>
      <c r="E39" s="20"/>
      <c r="F39" s="2"/>
      <c r="G39" s="2"/>
      <c r="H39" s="2"/>
      <c r="I39" s="2"/>
      <c r="J39" s="2"/>
      <c r="K39" s="2"/>
    </row>
    <row r="40" spans="1:11" ht="12.75" customHeight="1" x14ac:dyDescent="0.2">
      <c r="A40" s="29">
        <v>37</v>
      </c>
      <c r="B40" s="30" t="s">
        <v>922</v>
      </c>
      <c r="C40" s="30"/>
      <c r="D40" s="20"/>
      <c r="E40" s="20"/>
      <c r="F40" s="2"/>
      <c r="G40" s="2"/>
      <c r="H40" s="2"/>
      <c r="I40" s="2"/>
      <c r="J40" s="2"/>
      <c r="K40" s="2"/>
    </row>
    <row r="41" spans="1:11" ht="12.75" customHeight="1" x14ac:dyDescent="0.2">
      <c r="A41" s="29">
        <v>38</v>
      </c>
      <c r="B41" s="30" t="s">
        <v>923</v>
      </c>
      <c r="C41" s="30"/>
      <c r="D41" s="20"/>
      <c r="E41" s="20"/>
      <c r="F41" s="2"/>
      <c r="G41" s="2"/>
      <c r="H41" s="2"/>
      <c r="I41" s="2"/>
      <c r="J41" s="2"/>
      <c r="K41" s="2"/>
    </row>
    <row r="42" spans="1:11" ht="12.75" customHeight="1" x14ac:dyDescent="0.2">
      <c r="A42" s="29">
        <v>39</v>
      </c>
      <c r="B42" s="30" t="s">
        <v>924</v>
      </c>
      <c r="C42" s="30"/>
      <c r="D42" s="20"/>
      <c r="E42" s="20"/>
      <c r="F42" s="2"/>
      <c r="G42" s="2"/>
      <c r="H42" s="2"/>
      <c r="I42" s="2"/>
      <c r="J42" s="2"/>
      <c r="K42" s="2"/>
    </row>
    <row r="43" spans="1:11" ht="12.75" customHeight="1" x14ac:dyDescent="0.2">
      <c r="A43" s="29">
        <v>40</v>
      </c>
      <c r="B43" s="30" t="s">
        <v>925</v>
      </c>
      <c r="C43" s="30"/>
      <c r="D43" s="20"/>
      <c r="E43" s="20"/>
      <c r="F43" s="2"/>
      <c r="G43" s="2"/>
      <c r="H43" s="2"/>
      <c r="I43" s="2"/>
      <c r="J43" s="2"/>
      <c r="K43" s="2"/>
    </row>
    <row r="44" spans="1:11" ht="12.75" customHeight="1" x14ac:dyDescent="0.2">
      <c r="A44" s="29">
        <v>41</v>
      </c>
      <c r="B44" s="30" t="s">
        <v>926</v>
      </c>
      <c r="C44" s="30"/>
      <c r="D44" s="20"/>
      <c r="E44" s="20"/>
      <c r="F44" s="2"/>
      <c r="G44" s="2"/>
      <c r="H44" s="2"/>
      <c r="I44" s="2"/>
      <c r="J44" s="2"/>
      <c r="K44" s="2"/>
    </row>
    <row r="45" spans="1:11" ht="12.75" customHeight="1" x14ac:dyDescent="0.2">
      <c r="A45" s="29">
        <v>42</v>
      </c>
      <c r="B45" s="30" t="s">
        <v>927</v>
      </c>
      <c r="C45" s="30"/>
      <c r="D45" s="20"/>
      <c r="E45" s="20"/>
      <c r="F45" s="2"/>
      <c r="G45" s="2"/>
      <c r="H45" s="2"/>
      <c r="I45" s="2"/>
      <c r="J45" s="2"/>
      <c r="K45" s="2"/>
    </row>
    <row r="46" spans="1:11" ht="12.75" customHeight="1" x14ac:dyDescent="0.2">
      <c r="A46" s="29">
        <v>43</v>
      </c>
      <c r="B46" s="30" t="s">
        <v>195</v>
      </c>
      <c r="C46" s="30"/>
      <c r="D46" s="20"/>
      <c r="E46" s="20"/>
      <c r="F46" s="2"/>
      <c r="G46" s="2"/>
      <c r="H46" s="2"/>
      <c r="I46" s="2"/>
      <c r="J46" s="2"/>
      <c r="K46" s="2"/>
    </row>
    <row r="47" spans="1:11" ht="12.75" customHeight="1" x14ac:dyDescent="0.2">
      <c r="A47" s="29">
        <v>44</v>
      </c>
      <c r="B47" s="30" t="s">
        <v>928</v>
      </c>
      <c r="C47" s="30"/>
      <c r="D47" s="20"/>
      <c r="E47" s="20"/>
      <c r="F47" s="2"/>
      <c r="G47" s="2"/>
      <c r="H47" s="2"/>
      <c r="I47" s="2"/>
      <c r="J47" s="2"/>
      <c r="K47" s="2"/>
    </row>
    <row r="48" spans="1:11" ht="12.75" customHeight="1" x14ac:dyDescent="0.2">
      <c r="A48" s="29">
        <v>45</v>
      </c>
      <c r="B48" s="30" t="s">
        <v>13</v>
      </c>
      <c r="C48" s="30"/>
      <c r="D48" s="20"/>
      <c r="E48" s="20"/>
      <c r="F48" s="2"/>
      <c r="G48" s="2"/>
      <c r="H48" s="2"/>
      <c r="I48" s="2"/>
      <c r="J48" s="2"/>
      <c r="K48" s="2"/>
    </row>
    <row r="49" spans="1:11" ht="12.75" customHeight="1" x14ac:dyDescent="0.2">
      <c r="A49" s="29">
        <v>46</v>
      </c>
      <c r="B49" s="30" t="s">
        <v>929</v>
      </c>
      <c r="C49" s="30"/>
      <c r="D49" s="20"/>
      <c r="E49" s="20"/>
      <c r="F49" s="2"/>
      <c r="G49" s="2"/>
      <c r="H49" s="2"/>
      <c r="I49" s="2"/>
      <c r="J49" s="2"/>
      <c r="K49" s="2"/>
    </row>
    <row r="50" spans="1:11" ht="12.75" customHeight="1" x14ac:dyDescent="0.2">
      <c r="A50" s="29">
        <v>47</v>
      </c>
      <c r="B50" s="30" t="s">
        <v>930</v>
      </c>
      <c r="C50" s="30"/>
      <c r="D50" s="20"/>
      <c r="E50" s="20"/>
      <c r="F50" s="2"/>
      <c r="G50" s="2"/>
      <c r="H50" s="2"/>
      <c r="I50" s="2"/>
      <c r="J50" s="2"/>
      <c r="K50" s="2"/>
    </row>
    <row r="51" spans="1:11" ht="12.75" customHeight="1" x14ac:dyDescent="0.2">
      <c r="A51" s="29">
        <v>48</v>
      </c>
      <c r="B51" s="30" t="s">
        <v>931</v>
      </c>
      <c r="C51" s="30"/>
      <c r="D51" s="20"/>
      <c r="E51" s="20"/>
      <c r="F51" s="2"/>
      <c r="G51" s="2"/>
      <c r="H51" s="2"/>
      <c r="I51" s="2"/>
      <c r="J51" s="2"/>
      <c r="K51" s="2"/>
    </row>
    <row r="52" spans="1:11" ht="12.75" customHeight="1" x14ac:dyDescent="0.2">
      <c r="A52" s="29">
        <v>49</v>
      </c>
      <c r="B52" s="30" t="s">
        <v>932</v>
      </c>
      <c r="C52" s="30"/>
      <c r="D52" s="20"/>
      <c r="E52" s="20"/>
      <c r="F52" s="2"/>
      <c r="G52" s="2"/>
      <c r="H52" s="2"/>
      <c r="I52" s="2"/>
      <c r="J52" s="2"/>
      <c r="K52" s="2"/>
    </row>
    <row r="53" spans="1:11" ht="12.75" customHeight="1" x14ac:dyDescent="0.2">
      <c r="A53" s="29">
        <v>50</v>
      </c>
      <c r="B53" s="30" t="s">
        <v>933</v>
      </c>
      <c r="C53" s="30"/>
      <c r="D53" s="20"/>
      <c r="E53" s="20"/>
      <c r="F53" s="2"/>
      <c r="G53" s="2"/>
      <c r="H53" s="2"/>
      <c r="I53" s="2"/>
      <c r="J53" s="2"/>
      <c r="K53" s="2"/>
    </row>
    <row r="54" spans="1:11" ht="12.75" customHeight="1" x14ac:dyDescent="0.2">
      <c r="A54" s="29">
        <v>51</v>
      </c>
      <c r="B54" s="30" t="s">
        <v>934</v>
      </c>
      <c r="C54" s="30"/>
      <c r="D54" s="20"/>
      <c r="E54" s="20"/>
      <c r="F54" s="2"/>
      <c r="G54" s="2"/>
      <c r="H54" s="2"/>
      <c r="I54" s="2"/>
      <c r="J54" s="2"/>
      <c r="K54" s="2"/>
    </row>
    <row r="55" spans="1:11" ht="12.75" customHeight="1" x14ac:dyDescent="0.2">
      <c r="A55" s="29">
        <v>52</v>
      </c>
      <c r="B55" s="30" t="s">
        <v>14</v>
      </c>
      <c r="C55" s="30"/>
      <c r="D55" s="20"/>
      <c r="E55" s="20"/>
      <c r="F55" s="2"/>
      <c r="G55" s="2"/>
      <c r="H55" s="2"/>
      <c r="I55" s="2"/>
      <c r="J55" s="2"/>
      <c r="K55" s="2"/>
    </row>
    <row r="56" spans="1:11" ht="12.75" customHeight="1" x14ac:dyDescent="0.2">
      <c r="A56" s="29">
        <v>53</v>
      </c>
      <c r="B56" s="30" t="s">
        <v>935</v>
      </c>
      <c r="C56" s="30"/>
      <c r="D56" s="20"/>
      <c r="E56" s="20"/>
      <c r="F56" s="2"/>
      <c r="G56" s="2"/>
      <c r="H56" s="2"/>
      <c r="I56" s="2"/>
      <c r="J56" s="2"/>
      <c r="K56" s="2"/>
    </row>
    <row r="57" spans="1:11" ht="12.75" customHeight="1" x14ac:dyDescent="0.2">
      <c r="A57" s="29">
        <v>54</v>
      </c>
      <c r="B57" s="30" t="s">
        <v>936</v>
      </c>
      <c r="C57" s="30"/>
      <c r="D57" s="20"/>
      <c r="E57" s="20"/>
      <c r="F57" s="2"/>
      <c r="G57" s="2"/>
      <c r="H57" s="2"/>
      <c r="I57" s="2"/>
      <c r="J57" s="2"/>
      <c r="K57" s="2"/>
    </row>
    <row r="58" spans="1:11" ht="12.75" customHeight="1" x14ac:dyDescent="0.2">
      <c r="A58" s="29">
        <v>55</v>
      </c>
      <c r="B58" s="30" t="s">
        <v>197</v>
      </c>
      <c r="C58" s="30"/>
      <c r="D58" s="20"/>
      <c r="E58" s="20"/>
      <c r="F58" s="2"/>
      <c r="G58" s="2"/>
      <c r="H58" s="2"/>
      <c r="I58" s="2"/>
      <c r="J58" s="2"/>
      <c r="K58" s="2"/>
    </row>
    <row r="59" spans="1:11" ht="12.75" customHeight="1" x14ac:dyDescent="0.2">
      <c r="A59" s="29">
        <v>56</v>
      </c>
      <c r="B59" s="30" t="s">
        <v>937</v>
      </c>
      <c r="C59" s="30"/>
      <c r="D59" s="20"/>
      <c r="E59" s="20"/>
      <c r="F59" s="2"/>
      <c r="G59" s="2"/>
      <c r="H59" s="2"/>
      <c r="I59" s="2"/>
      <c r="J59" s="2"/>
      <c r="K59" s="2"/>
    </row>
    <row r="60" spans="1:11" ht="12.75" customHeight="1" x14ac:dyDescent="0.2">
      <c r="A60" s="29">
        <v>57</v>
      </c>
      <c r="B60" s="30" t="s">
        <v>15</v>
      </c>
      <c r="C60" s="30"/>
      <c r="D60" s="20"/>
      <c r="E60" s="20"/>
      <c r="F60" s="2"/>
      <c r="G60" s="2"/>
      <c r="H60" s="2"/>
      <c r="I60" s="2"/>
      <c r="J60" s="2"/>
      <c r="K60" s="2"/>
    </row>
    <row r="61" spans="1:11" ht="12.75" customHeight="1" x14ac:dyDescent="0.2">
      <c r="A61" s="29">
        <v>58</v>
      </c>
      <c r="B61" s="30" t="s">
        <v>53</v>
      </c>
      <c r="C61" s="30"/>
      <c r="D61" s="20"/>
      <c r="E61" s="20"/>
      <c r="F61" s="2"/>
      <c r="G61" s="2"/>
      <c r="H61" s="2"/>
      <c r="I61" s="2"/>
      <c r="J61" s="2"/>
      <c r="K61" s="2"/>
    </row>
    <row r="62" spans="1:11" ht="12.75" customHeight="1" x14ac:dyDescent="0.2">
      <c r="A62" s="29">
        <v>59</v>
      </c>
      <c r="B62" s="30" t="s">
        <v>16</v>
      </c>
      <c r="C62" s="30"/>
      <c r="D62" s="20"/>
      <c r="E62" s="20"/>
      <c r="F62" s="2"/>
      <c r="G62" s="2"/>
      <c r="H62" s="2"/>
      <c r="I62" s="2"/>
      <c r="J62" s="2"/>
      <c r="K62" s="2"/>
    </row>
    <row r="63" spans="1:11" ht="12.75" customHeight="1" x14ac:dyDescent="0.2">
      <c r="A63" s="29">
        <v>60</v>
      </c>
      <c r="B63" s="30" t="s">
        <v>199</v>
      </c>
      <c r="C63" s="30"/>
      <c r="D63" s="20"/>
      <c r="E63" s="20"/>
      <c r="F63" s="2"/>
      <c r="G63" s="2"/>
      <c r="H63" s="2"/>
      <c r="I63" s="2"/>
      <c r="J63" s="2"/>
      <c r="K63" s="2"/>
    </row>
    <row r="64" spans="1:11" ht="12.75" customHeight="1" x14ac:dyDescent="0.2">
      <c r="A64" s="29">
        <v>61</v>
      </c>
      <c r="B64" s="30" t="s">
        <v>938</v>
      </c>
      <c r="C64" s="30"/>
      <c r="D64" s="20"/>
      <c r="E64" s="20"/>
      <c r="F64" s="2"/>
      <c r="G64" s="2"/>
      <c r="H64" s="2"/>
      <c r="I64" s="2"/>
      <c r="J64" s="2"/>
      <c r="K64" s="2"/>
    </row>
    <row r="65" spans="1:11" ht="12.75" customHeight="1" x14ac:dyDescent="0.2">
      <c r="A65" s="29">
        <v>62</v>
      </c>
      <c r="B65" s="30" t="s">
        <v>200</v>
      </c>
      <c r="C65" s="30"/>
      <c r="D65" s="20"/>
      <c r="E65" s="20"/>
      <c r="F65" s="2"/>
      <c r="G65" s="2"/>
      <c r="H65" s="2"/>
      <c r="I65" s="2"/>
      <c r="J65" s="2"/>
      <c r="K65" s="2"/>
    </row>
    <row r="66" spans="1:11" ht="12.75" customHeight="1" x14ac:dyDescent="0.2">
      <c r="A66" s="29">
        <v>63</v>
      </c>
      <c r="B66" s="30" t="s">
        <v>39</v>
      </c>
      <c r="C66" s="30"/>
      <c r="D66" s="20"/>
      <c r="E66" s="20"/>
      <c r="F66" s="2"/>
      <c r="G66" s="2"/>
      <c r="H66" s="2"/>
      <c r="I66" s="2"/>
      <c r="J66" s="2"/>
      <c r="K66" s="2"/>
    </row>
    <row r="67" spans="1:11" ht="12.75" customHeight="1" x14ac:dyDescent="0.2">
      <c r="A67" s="30"/>
      <c r="B67" s="4" t="s">
        <v>72</v>
      </c>
      <c r="C67" s="4">
        <f>SUM(C4:C66)</f>
        <v>0</v>
      </c>
      <c r="D67" s="12">
        <f>SUM(D4:D66)</f>
        <v>0</v>
      </c>
      <c r="E67" s="12">
        <f>SUM(E4:E66)</f>
        <v>0</v>
      </c>
      <c r="F67" s="2"/>
      <c r="G67" s="2"/>
      <c r="H67" s="2"/>
      <c r="I67" s="2"/>
      <c r="J67" s="2"/>
      <c r="K67" s="2"/>
    </row>
    <row r="68" spans="1:11" ht="12.75" customHeight="1" x14ac:dyDescent="0.2">
      <c r="A68" s="2"/>
      <c r="B68" s="2"/>
      <c r="C68" s="10" t="s">
        <v>58</v>
      </c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1">
    <mergeCell ref="A1:E1"/>
  </mergeCells>
  <pageMargins left="0.7" right="0.7" top="0.75" bottom="0.75" header="0" footer="0"/>
  <pageSetup orientation="portrait"/>
  <colBreaks count="1" manualBreakCount="1">
    <brk id="9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4.28515625" defaultRowHeight="15" customHeight="1" x14ac:dyDescent="0.2"/>
  <cols>
    <col min="1" max="1" width="7" customWidth="1"/>
    <col min="2" max="2" width="28.85546875" customWidth="1"/>
    <col min="3" max="3" width="13" customWidth="1"/>
    <col min="4" max="4" width="11.140625" customWidth="1"/>
    <col min="5" max="5" width="10.5703125" customWidth="1"/>
    <col min="6" max="6" width="11.140625" customWidth="1"/>
    <col min="7" max="14" width="9" customWidth="1"/>
  </cols>
  <sheetData>
    <row r="1" spans="1:14" ht="12.75" customHeight="1" x14ac:dyDescent="0.2">
      <c r="A1" s="70"/>
      <c r="B1" s="580" t="s">
        <v>939</v>
      </c>
      <c r="C1" s="432"/>
      <c r="D1" s="432"/>
      <c r="E1" s="432"/>
      <c r="F1" s="432"/>
      <c r="G1" s="432"/>
      <c r="H1" s="36"/>
      <c r="I1" s="36"/>
      <c r="J1" s="36"/>
      <c r="K1" s="36"/>
      <c r="L1" s="36"/>
      <c r="M1" s="36"/>
      <c r="N1" s="36"/>
    </row>
    <row r="2" spans="1:14" ht="12.75" customHeight="1" x14ac:dyDescent="0.2">
      <c r="A2" s="70"/>
      <c r="B2" s="36"/>
      <c r="C2" s="28"/>
      <c r="D2" s="28"/>
      <c r="E2" s="28"/>
      <c r="F2" s="581" t="s">
        <v>940</v>
      </c>
      <c r="G2" s="441"/>
      <c r="H2" s="36"/>
      <c r="I2" s="36"/>
      <c r="J2" s="36"/>
      <c r="K2" s="36"/>
      <c r="L2" s="36"/>
      <c r="M2" s="36"/>
      <c r="N2" s="36"/>
    </row>
    <row r="3" spans="1:14" ht="12.75" customHeight="1" x14ac:dyDescent="0.2">
      <c r="A3" s="34" t="s">
        <v>0</v>
      </c>
      <c r="B3" s="34" t="s">
        <v>239</v>
      </c>
      <c r="C3" s="71" t="s">
        <v>941</v>
      </c>
      <c r="D3" s="71" t="s">
        <v>942</v>
      </c>
      <c r="E3" s="71" t="s">
        <v>943</v>
      </c>
      <c r="F3" s="71" t="s">
        <v>944</v>
      </c>
      <c r="G3" s="71" t="s">
        <v>945</v>
      </c>
      <c r="H3" s="36"/>
      <c r="I3" s="36"/>
      <c r="J3" s="36"/>
      <c r="K3" s="36"/>
      <c r="L3" s="36"/>
      <c r="M3" s="36"/>
      <c r="N3" s="36"/>
    </row>
    <row r="4" spans="1:14" ht="12.75" customHeight="1" x14ac:dyDescent="0.2">
      <c r="A4" s="72">
        <v>1</v>
      </c>
      <c r="B4" s="30" t="s">
        <v>191</v>
      </c>
      <c r="C4" s="21"/>
      <c r="D4" s="21"/>
      <c r="E4" s="21"/>
      <c r="F4" s="21"/>
      <c r="G4" s="21"/>
      <c r="H4" s="36"/>
      <c r="I4" s="36"/>
      <c r="J4" s="36"/>
      <c r="K4" s="36"/>
      <c r="L4" s="36"/>
      <c r="M4" s="36"/>
      <c r="N4" s="36"/>
    </row>
    <row r="5" spans="1:14" ht="12.75" customHeight="1" x14ac:dyDescent="0.2">
      <c r="A5" s="72">
        <v>2</v>
      </c>
      <c r="B5" s="30" t="s">
        <v>192</v>
      </c>
      <c r="C5" s="21"/>
      <c r="D5" s="21"/>
      <c r="E5" s="21"/>
      <c r="F5" s="21"/>
      <c r="G5" s="21"/>
      <c r="H5" s="36"/>
      <c r="I5" s="36"/>
      <c r="J5" s="36"/>
      <c r="K5" s="36"/>
      <c r="L5" s="36"/>
      <c r="M5" s="36"/>
      <c r="N5" s="36"/>
    </row>
    <row r="6" spans="1:14" ht="12.75" customHeight="1" x14ac:dyDescent="0.2">
      <c r="A6" s="72">
        <v>3</v>
      </c>
      <c r="B6" s="30" t="s">
        <v>6</v>
      </c>
      <c r="C6" s="21"/>
      <c r="D6" s="21"/>
      <c r="E6" s="21"/>
      <c r="F6" s="21"/>
      <c r="G6" s="21"/>
      <c r="H6" s="36"/>
      <c r="I6" s="36"/>
      <c r="J6" s="36"/>
      <c r="K6" s="36"/>
      <c r="L6" s="36"/>
      <c r="M6" s="36"/>
      <c r="N6" s="36"/>
    </row>
    <row r="7" spans="1:14" ht="12.75" customHeight="1" x14ac:dyDescent="0.2">
      <c r="A7" s="72">
        <v>4</v>
      </c>
      <c r="B7" s="30" t="s">
        <v>7</v>
      </c>
      <c r="C7" s="21"/>
      <c r="D7" s="21"/>
      <c r="E7" s="21"/>
      <c r="F7" s="21"/>
      <c r="G7" s="21"/>
      <c r="H7" s="36"/>
      <c r="I7" s="36"/>
      <c r="J7" s="36"/>
      <c r="K7" s="36"/>
      <c r="L7" s="36"/>
      <c r="M7" s="36"/>
      <c r="N7" s="36"/>
    </row>
    <row r="8" spans="1:14" ht="12.75" customHeight="1" x14ac:dyDescent="0.2">
      <c r="A8" s="72">
        <v>5</v>
      </c>
      <c r="B8" s="30" t="s">
        <v>8</v>
      </c>
      <c r="C8" s="21"/>
      <c r="D8" s="21"/>
      <c r="E8" s="21"/>
      <c r="F8" s="21"/>
      <c r="G8" s="21"/>
      <c r="H8" s="36"/>
      <c r="I8" s="36"/>
      <c r="J8" s="36"/>
      <c r="K8" s="36"/>
      <c r="L8" s="36"/>
      <c r="M8" s="36"/>
      <c r="N8" s="36"/>
    </row>
    <row r="9" spans="1:14" ht="12.75" customHeight="1" x14ac:dyDescent="0.2">
      <c r="A9" s="72">
        <v>6</v>
      </c>
      <c r="B9" s="30" t="s">
        <v>9</v>
      </c>
      <c r="C9" s="21"/>
      <c r="D9" s="21"/>
      <c r="E9" s="21"/>
      <c r="F9" s="21"/>
      <c r="G9" s="21"/>
      <c r="H9" s="36"/>
      <c r="I9" s="36"/>
      <c r="J9" s="36"/>
      <c r="K9" s="36"/>
      <c r="L9" s="36"/>
      <c r="M9" s="36"/>
      <c r="N9" s="36"/>
    </row>
    <row r="10" spans="1:14" ht="12.75" customHeight="1" x14ac:dyDescent="0.2">
      <c r="A10" s="72">
        <v>7</v>
      </c>
      <c r="B10" s="30" t="s">
        <v>10</v>
      </c>
      <c r="C10" s="21"/>
      <c r="D10" s="21"/>
      <c r="E10" s="21"/>
      <c r="F10" s="21"/>
      <c r="G10" s="21"/>
      <c r="H10" s="36"/>
      <c r="I10" s="36"/>
      <c r="J10" s="36"/>
      <c r="K10" s="36"/>
      <c r="L10" s="36"/>
      <c r="M10" s="36"/>
      <c r="N10" s="36"/>
    </row>
    <row r="11" spans="1:14" ht="12.75" customHeight="1" x14ac:dyDescent="0.2">
      <c r="A11" s="72">
        <v>8</v>
      </c>
      <c r="B11" s="30" t="s">
        <v>193</v>
      </c>
      <c r="C11" s="21"/>
      <c r="D11" s="21"/>
      <c r="E11" s="21"/>
      <c r="F11" s="21"/>
      <c r="G11" s="21"/>
      <c r="H11" s="36"/>
      <c r="I11" s="36"/>
      <c r="J11" s="36"/>
      <c r="K11" s="36"/>
      <c r="L11" s="36"/>
      <c r="M11" s="36"/>
      <c r="N11" s="36"/>
    </row>
    <row r="12" spans="1:14" ht="12.75" customHeight="1" x14ac:dyDescent="0.2">
      <c r="A12" s="72">
        <v>9</v>
      </c>
      <c r="B12" s="30" t="s">
        <v>194</v>
      </c>
      <c r="C12" s="21"/>
      <c r="D12" s="21"/>
      <c r="E12" s="21"/>
      <c r="F12" s="21"/>
      <c r="G12" s="21"/>
      <c r="H12" s="36"/>
      <c r="I12" s="36"/>
      <c r="J12" s="36"/>
      <c r="K12" s="36"/>
      <c r="L12" s="36"/>
      <c r="M12" s="36"/>
      <c r="N12" s="36"/>
    </row>
    <row r="13" spans="1:14" ht="12.75" customHeight="1" x14ac:dyDescent="0.2">
      <c r="A13" s="72">
        <v>10</v>
      </c>
      <c r="B13" s="30" t="s">
        <v>252</v>
      </c>
      <c r="C13" s="21"/>
      <c r="D13" s="21"/>
      <c r="E13" s="21"/>
      <c r="F13" s="21"/>
      <c r="G13" s="21"/>
      <c r="H13" s="36"/>
      <c r="I13" s="36"/>
      <c r="J13" s="36"/>
      <c r="K13" s="36"/>
      <c r="L13" s="36"/>
      <c r="M13" s="36"/>
      <c r="N13" s="36"/>
    </row>
    <row r="14" spans="1:14" ht="12.75" customHeight="1" x14ac:dyDescent="0.2">
      <c r="A14" s="72">
        <v>11</v>
      </c>
      <c r="B14" s="30" t="s">
        <v>11</v>
      </c>
      <c r="C14" s="21"/>
      <c r="D14" s="21"/>
      <c r="E14" s="21"/>
      <c r="F14" s="21"/>
      <c r="G14" s="21"/>
      <c r="H14" s="36"/>
      <c r="I14" s="36"/>
      <c r="J14" s="36"/>
      <c r="K14" s="36"/>
      <c r="L14" s="36"/>
      <c r="M14" s="36"/>
      <c r="N14" s="36"/>
    </row>
    <row r="15" spans="1:14" ht="12.75" customHeight="1" x14ac:dyDescent="0.2">
      <c r="A15" s="72">
        <v>12</v>
      </c>
      <c r="B15" s="30" t="s">
        <v>12</v>
      </c>
      <c r="C15" s="21"/>
      <c r="D15" s="21"/>
      <c r="E15" s="21"/>
      <c r="F15" s="21"/>
      <c r="G15" s="21"/>
      <c r="H15" s="36"/>
      <c r="I15" s="36"/>
      <c r="J15" s="36"/>
      <c r="K15" s="36"/>
      <c r="L15" s="36"/>
      <c r="M15" s="36"/>
      <c r="N15" s="36"/>
    </row>
    <row r="16" spans="1:14" ht="12.75" customHeight="1" x14ac:dyDescent="0.2">
      <c r="A16" s="72">
        <v>13</v>
      </c>
      <c r="B16" s="30" t="s">
        <v>195</v>
      </c>
      <c r="C16" s="21"/>
      <c r="D16" s="21"/>
      <c r="E16" s="21"/>
      <c r="F16" s="21"/>
      <c r="G16" s="21"/>
      <c r="H16" s="36"/>
      <c r="I16" s="36"/>
      <c r="J16" s="36"/>
      <c r="K16" s="36"/>
      <c r="L16" s="36"/>
      <c r="M16" s="36"/>
      <c r="N16" s="36"/>
    </row>
    <row r="17" spans="1:14" ht="12.75" customHeight="1" x14ac:dyDescent="0.2">
      <c r="A17" s="72">
        <v>14</v>
      </c>
      <c r="B17" s="30" t="s">
        <v>196</v>
      </c>
      <c r="C17" s="21"/>
      <c r="D17" s="21"/>
      <c r="E17" s="21"/>
      <c r="F17" s="21"/>
      <c r="G17" s="21"/>
      <c r="H17" s="36"/>
      <c r="I17" s="36"/>
      <c r="J17" s="36"/>
      <c r="K17" s="36"/>
      <c r="L17" s="36"/>
      <c r="M17" s="36"/>
      <c r="N17" s="36"/>
    </row>
    <row r="18" spans="1:14" ht="12.75" customHeight="1" x14ac:dyDescent="0.2">
      <c r="A18" s="72">
        <v>15</v>
      </c>
      <c r="B18" s="30" t="s">
        <v>13</v>
      </c>
      <c r="C18" s="21"/>
      <c r="D18" s="21"/>
      <c r="E18" s="21"/>
      <c r="F18" s="21"/>
      <c r="G18" s="21"/>
      <c r="H18" s="36"/>
      <c r="I18" s="36"/>
      <c r="J18" s="36"/>
      <c r="K18" s="36"/>
      <c r="L18" s="36"/>
      <c r="M18" s="36"/>
      <c r="N18" s="36"/>
    </row>
    <row r="19" spans="1:14" ht="12.75" customHeight="1" x14ac:dyDescent="0.2">
      <c r="A19" s="72">
        <v>16</v>
      </c>
      <c r="B19" s="30" t="s">
        <v>14</v>
      </c>
      <c r="C19" s="21"/>
      <c r="D19" s="21"/>
      <c r="E19" s="21"/>
      <c r="F19" s="21"/>
      <c r="G19" s="21"/>
      <c r="H19" s="36"/>
      <c r="I19" s="36"/>
      <c r="J19" s="36"/>
      <c r="K19" s="36"/>
      <c r="L19" s="36"/>
      <c r="M19" s="36"/>
      <c r="N19" s="36"/>
    </row>
    <row r="20" spans="1:14" ht="12.75" customHeight="1" x14ac:dyDescent="0.2">
      <c r="A20" s="72">
        <v>17</v>
      </c>
      <c r="B20" s="30" t="s">
        <v>197</v>
      </c>
      <c r="C20" s="21"/>
      <c r="D20" s="21"/>
      <c r="E20" s="21"/>
      <c r="F20" s="21"/>
      <c r="G20" s="21"/>
      <c r="H20" s="36"/>
      <c r="I20" s="36"/>
      <c r="J20" s="36"/>
      <c r="K20" s="36"/>
      <c r="L20" s="36"/>
      <c r="M20" s="36"/>
      <c r="N20" s="36"/>
    </row>
    <row r="21" spans="1:14" ht="12.75" customHeight="1" x14ac:dyDescent="0.2">
      <c r="A21" s="72">
        <v>18</v>
      </c>
      <c r="B21" s="30" t="s">
        <v>15</v>
      </c>
      <c r="C21" s="21"/>
      <c r="D21" s="21"/>
      <c r="E21" s="21"/>
      <c r="F21" s="21"/>
      <c r="G21" s="21"/>
      <c r="H21" s="36"/>
      <c r="I21" s="36"/>
      <c r="J21" s="36"/>
      <c r="K21" s="36"/>
      <c r="L21" s="36"/>
      <c r="M21" s="36"/>
      <c r="N21" s="36"/>
    </row>
    <row r="22" spans="1:14" ht="12.75" customHeight="1" x14ac:dyDescent="0.2">
      <c r="A22" s="72">
        <v>19</v>
      </c>
      <c r="B22" s="30" t="s">
        <v>16</v>
      </c>
      <c r="C22" s="21"/>
      <c r="D22" s="21"/>
      <c r="E22" s="21"/>
      <c r="F22" s="21"/>
      <c r="G22" s="21"/>
      <c r="H22" s="36"/>
      <c r="I22" s="36"/>
      <c r="J22" s="36"/>
      <c r="K22" s="36"/>
      <c r="L22" s="36"/>
      <c r="M22" s="36"/>
      <c r="N22" s="36"/>
    </row>
    <row r="23" spans="1:14" ht="12.75" customHeight="1" x14ac:dyDescent="0.2">
      <c r="A23" s="72">
        <v>20</v>
      </c>
      <c r="B23" s="30" t="s">
        <v>199</v>
      </c>
      <c r="C23" s="21"/>
      <c r="D23" s="21"/>
      <c r="E23" s="21"/>
      <c r="F23" s="21"/>
      <c r="G23" s="21"/>
      <c r="H23" s="36"/>
      <c r="I23" s="36"/>
      <c r="J23" s="36"/>
      <c r="K23" s="36"/>
      <c r="L23" s="36"/>
      <c r="M23" s="36"/>
      <c r="N23" s="36"/>
    </row>
    <row r="24" spans="1:14" ht="12.75" customHeight="1" x14ac:dyDescent="0.2">
      <c r="A24" s="72">
        <v>21</v>
      </c>
      <c r="B24" s="30" t="s">
        <v>200</v>
      </c>
      <c r="C24" s="21"/>
      <c r="D24" s="21"/>
      <c r="E24" s="21"/>
      <c r="F24" s="21"/>
      <c r="G24" s="21"/>
      <c r="H24" s="36"/>
      <c r="I24" s="36"/>
      <c r="J24" s="36"/>
      <c r="K24" s="36"/>
      <c r="L24" s="36"/>
      <c r="M24" s="36"/>
      <c r="N24" s="36"/>
    </row>
    <row r="25" spans="1:14" ht="12.75" customHeight="1" x14ac:dyDescent="0.2">
      <c r="A25" s="34"/>
      <c r="B25" s="32" t="s">
        <v>946</v>
      </c>
      <c r="C25" s="23"/>
      <c r="D25" s="23"/>
      <c r="E25" s="23"/>
      <c r="F25" s="23"/>
      <c r="G25" s="23"/>
      <c r="H25" s="38"/>
      <c r="I25" s="38"/>
      <c r="J25" s="38"/>
      <c r="K25" s="38"/>
      <c r="L25" s="38"/>
      <c r="M25" s="38"/>
      <c r="N25" s="38"/>
    </row>
    <row r="26" spans="1:14" ht="12.75" customHeight="1" x14ac:dyDescent="0.2">
      <c r="A26" s="72">
        <v>22</v>
      </c>
      <c r="B26" s="30" t="s">
        <v>947</v>
      </c>
      <c r="C26" s="21"/>
      <c r="D26" s="21"/>
      <c r="E26" s="21"/>
      <c r="F26" s="21"/>
      <c r="G26" s="21"/>
      <c r="H26" s="36"/>
      <c r="I26" s="36"/>
      <c r="J26" s="36"/>
      <c r="K26" s="36"/>
      <c r="L26" s="36"/>
      <c r="M26" s="36"/>
      <c r="N26" s="36"/>
    </row>
    <row r="27" spans="1:14" ht="12.75" customHeight="1" x14ac:dyDescent="0.2">
      <c r="A27" s="72">
        <v>23</v>
      </c>
      <c r="B27" s="30" t="s">
        <v>247</v>
      </c>
      <c r="C27" s="21"/>
      <c r="D27" s="21"/>
      <c r="E27" s="21"/>
      <c r="F27" s="21"/>
      <c r="G27" s="21"/>
      <c r="H27" s="36"/>
      <c r="I27" s="36"/>
      <c r="J27" s="36"/>
      <c r="K27" s="36"/>
      <c r="L27" s="36"/>
      <c r="M27" s="36"/>
      <c r="N27" s="36"/>
    </row>
    <row r="28" spans="1:14" ht="12.75" customHeight="1" x14ac:dyDescent="0.2">
      <c r="A28" s="72">
        <v>24</v>
      </c>
      <c r="B28" s="30" t="s">
        <v>19</v>
      </c>
      <c r="C28" s="21"/>
      <c r="D28" s="21"/>
      <c r="E28" s="21"/>
      <c r="F28" s="21"/>
      <c r="G28" s="21"/>
      <c r="H28" s="36"/>
      <c r="I28" s="36"/>
      <c r="J28" s="36"/>
      <c r="K28" s="36"/>
      <c r="L28" s="36"/>
      <c r="M28" s="36"/>
      <c r="N28" s="36"/>
    </row>
    <row r="29" spans="1:14" ht="12.75" customHeight="1" x14ac:dyDescent="0.2">
      <c r="A29" s="72">
        <v>25</v>
      </c>
      <c r="B29" s="30" t="s">
        <v>948</v>
      </c>
      <c r="C29" s="21"/>
      <c r="D29" s="21"/>
      <c r="E29" s="21"/>
      <c r="F29" s="21"/>
      <c r="G29" s="21"/>
      <c r="H29" s="36"/>
      <c r="I29" s="36"/>
      <c r="J29" s="36"/>
      <c r="K29" s="36"/>
      <c r="L29" s="36"/>
      <c r="M29" s="36"/>
      <c r="N29" s="36"/>
    </row>
    <row r="30" spans="1:14" ht="12.75" customHeight="1" x14ac:dyDescent="0.2">
      <c r="A30" s="72">
        <v>26</v>
      </c>
      <c r="B30" s="30" t="s">
        <v>248</v>
      </c>
      <c r="C30" s="21"/>
      <c r="D30" s="21"/>
      <c r="E30" s="21"/>
      <c r="F30" s="21"/>
      <c r="G30" s="21"/>
      <c r="H30" s="36"/>
      <c r="I30" s="36"/>
      <c r="J30" s="36"/>
      <c r="K30" s="36"/>
      <c r="L30" s="36"/>
      <c r="M30" s="36"/>
      <c r="N30" s="36"/>
    </row>
    <row r="31" spans="1:14" ht="12.75" customHeight="1" x14ac:dyDescent="0.2">
      <c r="A31" s="72">
        <v>27</v>
      </c>
      <c r="B31" s="30" t="s">
        <v>949</v>
      </c>
      <c r="C31" s="21"/>
      <c r="D31" s="21"/>
      <c r="E31" s="21"/>
      <c r="F31" s="21"/>
      <c r="G31" s="21"/>
      <c r="H31" s="36"/>
      <c r="I31" s="36"/>
      <c r="J31" s="36"/>
      <c r="K31" s="36"/>
      <c r="L31" s="36"/>
      <c r="M31" s="36"/>
      <c r="N31" s="36"/>
    </row>
    <row r="32" spans="1:14" ht="12.75" customHeight="1" x14ac:dyDescent="0.2">
      <c r="A32" s="72">
        <v>28</v>
      </c>
      <c r="B32" s="30" t="s">
        <v>950</v>
      </c>
      <c r="C32" s="21"/>
      <c r="D32" s="21"/>
      <c r="E32" s="21"/>
      <c r="F32" s="21"/>
      <c r="G32" s="21"/>
      <c r="H32" s="36"/>
      <c r="I32" s="36"/>
      <c r="J32" s="36"/>
      <c r="K32" s="36"/>
      <c r="L32" s="36"/>
      <c r="M32" s="36"/>
      <c r="N32" s="36"/>
    </row>
    <row r="33" spans="1:14" ht="12.75" customHeight="1" x14ac:dyDescent="0.2">
      <c r="A33" s="72">
        <v>29</v>
      </c>
      <c r="B33" s="30" t="s">
        <v>249</v>
      </c>
      <c r="C33" s="21"/>
      <c r="D33" s="21"/>
      <c r="E33" s="21"/>
      <c r="F33" s="21"/>
      <c r="G33" s="21"/>
      <c r="H33" s="36"/>
      <c r="I33" s="36"/>
      <c r="J33" s="36"/>
      <c r="K33" s="36"/>
      <c r="L33" s="36"/>
      <c r="M33" s="36"/>
      <c r="N33" s="36"/>
    </row>
    <row r="34" spans="1:14" ht="12.75" customHeight="1" x14ac:dyDescent="0.2">
      <c r="A34" s="72">
        <v>30</v>
      </c>
      <c r="B34" s="30" t="s">
        <v>250</v>
      </c>
      <c r="C34" s="21"/>
      <c r="D34" s="21"/>
      <c r="E34" s="21"/>
      <c r="F34" s="21"/>
      <c r="G34" s="21"/>
      <c r="H34" s="36"/>
      <c r="I34" s="36"/>
      <c r="J34" s="36"/>
      <c r="K34" s="36"/>
      <c r="L34" s="36"/>
      <c r="M34" s="36"/>
      <c r="N34" s="36"/>
    </row>
    <row r="35" spans="1:14" ht="12.75" customHeight="1" x14ac:dyDescent="0.2">
      <c r="A35" s="72">
        <v>31</v>
      </c>
      <c r="B35" s="30" t="s">
        <v>251</v>
      </c>
      <c r="C35" s="21"/>
      <c r="D35" s="21"/>
      <c r="E35" s="21"/>
      <c r="F35" s="21"/>
      <c r="G35" s="21"/>
      <c r="H35" s="36"/>
      <c r="I35" s="36"/>
      <c r="J35" s="36"/>
      <c r="K35" s="36"/>
      <c r="L35" s="36"/>
      <c r="M35" s="36"/>
      <c r="N35" s="36"/>
    </row>
    <row r="36" spans="1:14" ht="12.75" customHeight="1" x14ac:dyDescent="0.2">
      <c r="A36" s="72">
        <v>32</v>
      </c>
      <c r="B36" s="30" t="s">
        <v>951</v>
      </c>
      <c r="C36" s="21"/>
      <c r="D36" s="21"/>
      <c r="E36" s="21"/>
      <c r="F36" s="21"/>
      <c r="G36" s="21"/>
      <c r="H36" s="36"/>
      <c r="I36" s="36"/>
      <c r="J36" s="36"/>
      <c r="K36" s="36"/>
      <c r="L36" s="36"/>
      <c r="M36" s="36"/>
      <c r="N36" s="36"/>
    </row>
    <row r="37" spans="1:14" ht="12.75" customHeight="1" x14ac:dyDescent="0.2">
      <c r="A37" s="72">
        <v>33</v>
      </c>
      <c r="B37" s="30" t="s">
        <v>253</v>
      </c>
      <c r="C37" s="21"/>
      <c r="D37" s="21"/>
      <c r="E37" s="21"/>
      <c r="F37" s="21"/>
      <c r="G37" s="21"/>
      <c r="H37" s="36"/>
      <c r="I37" s="36"/>
      <c r="J37" s="36"/>
      <c r="K37" s="36"/>
      <c r="L37" s="36"/>
      <c r="M37" s="36"/>
      <c r="N37" s="36"/>
    </row>
    <row r="38" spans="1:14" ht="12.75" customHeight="1" x14ac:dyDescent="0.2">
      <c r="A38" s="72">
        <v>34</v>
      </c>
      <c r="B38" s="30" t="s">
        <v>254</v>
      </c>
      <c r="C38" s="21"/>
      <c r="D38" s="21"/>
      <c r="E38" s="21"/>
      <c r="F38" s="21"/>
      <c r="G38" s="21"/>
      <c r="H38" s="36"/>
      <c r="I38" s="36"/>
      <c r="J38" s="36"/>
      <c r="K38" s="36"/>
      <c r="L38" s="36"/>
      <c r="M38" s="36"/>
      <c r="N38" s="36"/>
    </row>
    <row r="39" spans="1:14" ht="12.75" customHeight="1" x14ac:dyDescent="0.2">
      <c r="A39" s="72">
        <v>35</v>
      </c>
      <c r="B39" s="30" t="s">
        <v>208</v>
      </c>
      <c r="C39" s="21"/>
      <c r="D39" s="21"/>
      <c r="E39" s="21"/>
      <c r="F39" s="21"/>
      <c r="G39" s="21"/>
      <c r="H39" s="36"/>
      <c r="I39" s="36"/>
      <c r="J39" s="36"/>
      <c r="K39" s="36"/>
      <c r="L39" s="36"/>
      <c r="M39" s="36"/>
      <c r="N39" s="36"/>
    </row>
    <row r="40" spans="1:14" ht="12.75" customHeight="1" x14ac:dyDescent="0.2">
      <c r="A40" s="72">
        <v>36</v>
      </c>
      <c r="B40" s="30" t="s">
        <v>214</v>
      </c>
      <c r="C40" s="21"/>
      <c r="D40" s="21"/>
      <c r="E40" s="21"/>
      <c r="F40" s="21"/>
      <c r="G40" s="21"/>
      <c r="H40" s="36"/>
      <c r="I40" s="36"/>
      <c r="J40" s="36"/>
      <c r="K40" s="36"/>
      <c r="L40" s="36"/>
      <c r="M40" s="36"/>
      <c r="N40" s="36"/>
    </row>
    <row r="41" spans="1:14" ht="12.75" customHeight="1" x14ac:dyDescent="0.2">
      <c r="A41" s="72">
        <v>37</v>
      </c>
      <c r="B41" s="30" t="s">
        <v>255</v>
      </c>
      <c r="C41" s="21"/>
      <c r="D41" s="21"/>
      <c r="E41" s="21"/>
      <c r="F41" s="21"/>
      <c r="G41" s="21"/>
      <c r="H41" s="36"/>
      <c r="I41" s="36"/>
      <c r="J41" s="36"/>
      <c r="K41" s="36"/>
      <c r="L41" s="36"/>
      <c r="M41" s="36"/>
      <c r="N41" s="36"/>
    </row>
    <row r="42" spans="1:14" ht="12.75" customHeight="1" x14ac:dyDescent="0.2">
      <c r="A42" s="72">
        <v>38</v>
      </c>
      <c r="B42" s="30" t="s">
        <v>256</v>
      </c>
      <c r="C42" s="21"/>
      <c r="D42" s="21"/>
      <c r="E42" s="21"/>
      <c r="F42" s="21"/>
      <c r="G42" s="21"/>
      <c r="H42" s="36"/>
      <c r="I42" s="36"/>
      <c r="J42" s="36"/>
      <c r="K42" s="36"/>
      <c r="L42" s="36"/>
      <c r="M42" s="36"/>
      <c r="N42" s="36"/>
    </row>
    <row r="43" spans="1:14" ht="12.75" customHeight="1" x14ac:dyDescent="0.2">
      <c r="A43" s="72">
        <v>39</v>
      </c>
      <c r="B43" s="30" t="s">
        <v>257</v>
      </c>
      <c r="C43" s="21"/>
      <c r="D43" s="21"/>
      <c r="E43" s="21"/>
      <c r="F43" s="21"/>
      <c r="G43" s="21"/>
      <c r="H43" s="36"/>
      <c r="I43" s="36"/>
      <c r="J43" s="36"/>
      <c r="K43" s="36"/>
      <c r="L43" s="36"/>
      <c r="M43" s="36"/>
      <c r="N43" s="36"/>
    </row>
    <row r="44" spans="1:14" ht="12.75" customHeight="1" x14ac:dyDescent="0.2">
      <c r="A44" s="72">
        <v>40</v>
      </c>
      <c r="B44" s="30" t="s">
        <v>258</v>
      </c>
      <c r="C44" s="21"/>
      <c r="D44" s="21"/>
      <c r="E44" s="21"/>
      <c r="F44" s="21"/>
      <c r="G44" s="21"/>
      <c r="H44" s="36"/>
      <c r="I44" s="36"/>
      <c r="J44" s="36"/>
      <c r="K44" s="36"/>
      <c r="L44" s="36"/>
      <c r="M44" s="36"/>
      <c r="N44" s="36"/>
    </row>
    <row r="45" spans="1:14" ht="12.75" customHeight="1" x14ac:dyDescent="0.2">
      <c r="A45" s="72">
        <v>41</v>
      </c>
      <c r="B45" s="30" t="s">
        <v>952</v>
      </c>
      <c r="C45" s="21"/>
      <c r="D45" s="21"/>
      <c r="E45" s="21"/>
      <c r="F45" s="21"/>
      <c r="G45" s="21"/>
      <c r="H45" s="36"/>
      <c r="I45" s="36"/>
      <c r="J45" s="36"/>
      <c r="K45" s="36"/>
      <c r="L45" s="36"/>
      <c r="M45" s="36"/>
      <c r="N45" s="36"/>
    </row>
    <row r="46" spans="1:14" ht="12.75" customHeight="1" x14ac:dyDescent="0.2">
      <c r="A46" s="72">
        <v>42</v>
      </c>
      <c r="B46" s="30" t="s">
        <v>259</v>
      </c>
      <c r="C46" s="21"/>
      <c r="D46" s="21"/>
      <c r="E46" s="21"/>
      <c r="F46" s="21"/>
      <c r="G46" s="21"/>
      <c r="H46" s="36"/>
      <c r="I46" s="36"/>
      <c r="J46" s="36"/>
      <c r="K46" s="36"/>
      <c r="L46" s="36"/>
      <c r="M46" s="36"/>
      <c r="N46" s="36"/>
    </row>
    <row r="47" spans="1:14" ht="12.75" customHeight="1" x14ac:dyDescent="0.2">
      <c r="A47" s="72"/>
      <c r="B47" s="32" t="s">
        <v>953</v>
      </c>
      <c r="C47" s="23"/>
      <c r="D47" s="23"/>
      <c r="E47" s="23"/>
      <c r="F47" s="23"/>
      <c r="G47" s="23"/>
      <c r="H47" s="36"/>
      <c r="I47" s="36"/>
      <c r="J47" s="36"/>
      <c r="K47" s="36"/>
      <c r="L47" s="36"/>
      <c r="M47" s="36"/>
      <c r="N47" s="36"/>
    </row>
    <row r="48" spans="1:14" ht="12.75" customHeight="1" x14ac:dyDescent="0.2">
      <c r="A48" s="72">
        <v>43</v>
      </c>
      <c r="B48" s="30" t="s">
        <v>220</v>
      </c>
      <c r="C48" s="21"/>
      <c r="D48" s="21"/>
      <c r="E48" s="21"/>
      <c r="F48" s="21"/>
      <c r="G48" s="21"/>
      <c r="H48" s="36"/>
      <c r="I48" s="36"/>
      <c r="J48" s="36"/>
      <c r="K48" s="36"/>
      <c r="L48" s="36"/>
      <c r="M48" s="36"/>
      <c r="N48" s="36"/>
    </row>
    <row r="49" spans="1:14" ht="12.75" customHeight="1" x14ac:dyDescent="0.2">
      <c r="A49" s="72">
        <v>44</v>
      </c>
      <c r="B49" s="30" t="s">
        <v>221</v>
      </c>
      <c r="C49" s="21"/>
      <c r="D49" s="21"/>
      <c r="E49" s="21"/>
      <c r="F49" s="21"/>
      <c r="G49" s="21"/>
      <c r="H49" s="36"/>
      <c r="I49" s="36"/>
      <c r="J49" s="36"/>
      <c r="K49" s="36"/>
      <c r="L49" s="36"/>
      <c r="M49" s="36"/>
      <c r="N49" s="36"/>
    </row>
    <row r="50" spans="1:14" ht="12.75" customHeight="1" x14ac:dyDescent="0.2">
      <c r="A50" s="72">
        <v>45</v>
      </c>
      <c r="B50" s="30" t="s">
        <v>42</v>
      </c>
      <c r="C50" s="21"/>
      <c r="D50" s="21"/>
      <c r="E50" s="21"/>
      <c r="F50" s="21"/>
      <c r="G50" s="21"/>
      <c r="H50" s="36"/>
      <c r="I50" s="36"/>
      <c r="J50" s="36"/>
      <c r="K50" s="36"/>
      <c r="L50" s="36"/>
      <c r="M50" s="36"/>
      <c r="N50" s="36"/>
    </row>
    <row r="51" spans="1:14" ht="12.75" customHeight="1" x14ac:dyDescent="0.2">
      <c r="A51" s="34"/>
      <c r="B51" s="32" t="s">
        <v>954</v>
      </c>
      <c r="C51" s="23"/>
      <c r="D51" s="23"/>
      <c r="E51" s="23"/>
      <c r="F51" s="23"/>
      <c r="G51" s="23"/>
      <c r="H51" s="38"/>
      <c r="I51" s="38"/>
      <c r="J51" s="38"/>
      <c r="K51" s="38"/>
      <c r="L51" s="38"/>
      <c r="M51" s="38"/>
      <c r="N51" s="38"/>
    </row>
    <row r="52" spans="1:14" ht="12.75" customHeight="1" x14ac:dyDescent="0.2">
      <c r="A52" s="34"/>
      <c r="B52" s="35" t="s">
        <v>5</v>
      </c>
      <c r="C52" s="73">
        <f>C51+C47+C25</f>
        <v>0</v>
      </c>
      <c r="D52" s="73">
        <f>D51+D47+D25</f>
        <v>0</v>
      </c>
      <c r="E52" s="23" t="e">
        <f>D52*100/C52</f>
        <v>#DIV/0!</v>
      </c>
      <c r="F52" s="73">
        <f>F51+F47+F25</f>
        <v>0</v>
      </c>
      <c r="G52" s="23" t="e">
        <f>F52*100/C52</f>
        <v>#DIV/0!</v>
      </c>
      <c r="H52" s="36"/>
      <c r="I52" s="36"/>
      <c r="J52" s="36"/>
      <c r="K52" s="36"/>
      <c r="L52" s="36"/>
      <c r="M52" s="36"/>
      <c r="N52" s="36"/>
    </row>
    <row r="53" spans="1:14" ht="12.75" customHeight="1" x14ac:dyDescent="0.2">
      <c r="A53" s="70"/>
      <c r="B53" s="36"/>
      <c r="C53" s="28"/>
      <c r="D53" s="74" t="s">
        <v>58</v>
      </c>
      <c r="E53" s="28"/>
      <c r="F53" s="28"/>
      <c r="G53" s="28"/>
      <c r="H53" s="36"/>
      <c r="I53" s="36"/>
      <c r="J53" s="36"/>
      <c r="K53" s="36"/>
      <c r="L53" s="36"/>
      <c r="M53" s="36"/>
      <c r="N53" s="36"/>
    </row>
    <row r="54" spans="1:14" ht="12.75" customHeight="1" x14ac:dyDescent="0.2">
      <c r="A54" s="70"/>
      <c r="B54" s="36"/>
      <c r="C54" s="28"/>
      <c r="D54" s="28"/>
      <c r="E54" s="28"/>
      <c r="F54" s="28"/>
      <c r="G54" s="28"/>
      <c r="H54" s="36"/>
      <c r="I54" s="36"/>
      <c r="J54" s="36"/>
      <c r="K54" s="36"/>
      <c r="L54" s="36"/>
      <c r="M54" s="36"/>
      <c r="N54" s="36"/>
    </row>
    <row r="55" spans="1:14" ht="12.75" customHeight="1" x14ac:dyDescent="0.2">
      <c r="A55" s="70"/>
      <c r="B55" s="36"/>
      <c r="C55" s="28"/>
      <c r="D55" s="28"/>
      <c r="E55" s="28"/>
      <c r="F55" s="28"/>
      <c r="G55" s="28"/>
      <c r="H55" s="36"/>
      <c r="I55" s="36"/>
      <c r="J55" s="36"/>
      <c r="K55" s="36"/>
      <c r="L55" s="36"/>
      <c r="M55" s="36"/>
      <c r="N55" s="36"/>
    </row>
    <row r="56" spans="1:14" ht="12.75" customHeight="1" x14ac:dyDescent="0.2">
      <c r="A56" s="70"/>
      <c r="B56" s="36"/>
      <c r="C56" s="28"/>
      <c r="D56" s="28"/>
      <c r="E56" s="28"/>
      <c r="F56" s="28"/>
      <c r="G56" s="28"/>
      <c r="H56" s="36"/>
      <c r="I56" s="36"/>
      <c r="J56" s="36"/>
      <c r="K56" s="36"/>
      <c r="L56" s="36"/>
      <c r="M56" s="36"/>
      <c r="N56" s="36"/>
    </row>
    <row r="57" spans="1:14" ht="12.75" customHeight="1" x14ac:dyDescent="0.2">
      <c r="A57" s="70"/>
      <c r="B57" s="36"/>
      <c r="C57" s="28"/>
      <c r="D57" s="28"/>
      <c r="E57" s="28"/>
      <c r="F57" s="28"/>
      <c r="G57" s="28"/>
      <c r="H57" s="36"/>
      <c r="I57" s="36"/>
      <c r="J57" s="36"/>
      <c r="K57" s="36"/>
      <c r="L57" s="36"/>
      <c r="M57" s="36"/>
      <c r="N57" s="36"/>
    </row>
    <row r="58" spans="1:14" ht="12.75" customHeight="1" x14ac:dyDescent="0.2">
      <c r="A58" s="70"/>
      <c r="B58" s="36"/>
      <c r="C58" s="28"/>
      <c r="D58" s="28"/>
      <c r="E58" s="28"/>
      <c r="F58" s="28"/>
      <c r="G58" s="28"/>
      <c r="H58" s="36"/>
      <c r="I58" s="36"/>
      <c r="J58" s="36"/>
      <c r="K58" s="36"/>
      <c r="L58" s="36"/>
      <c r="M58" s="36"/>
      <c r="N58" s="36"/>
    </row>
    <row r="59" spans="1:14" ht="12.75" customHeight="1" x14ac:dyDescent="0.2">
      <c r="A59" s="70"/>
      <c r="B59" s="36"/>
      <c r="C59" s="28"/>
      <c r="D59" s="28"/>
      <c r="E59" s="28"/>
      <c r="F59" s="28"/>
      <c r="G59" s="28"/>
      <c r="H59" s="36"/>
      <c r="I59" s="36"/>
      <c r="J59" s="36"/>
      <c r="K59" s="36"/>
      <c r="L59" s="36"/>
      <c r="M59" s="36"/>
      <c r="N59" s="36"/>
    </row>
    <row r="60" spans="1:14" ht="12.75" customHeight="1" x14ac:dyDescent="0.2">
      <c r="A60" s="70"/>
      <c r="B60" s="36"/>
      <c r="C60" s="28"/>
      <c r="D60" s="28"/>
      <c r="E60" s="28"/>
      <c r="F60" s="28"/>
      <c r="G60" s="28"/>
      <c r="H60" s="36"/>
      <c r="I60" s="36"/>
      <c r="J60" s="36"/>
      <c r="K60" s="36"/>
      <c r="L60" s="36"/>
      <c r="M60" s="36"/>
      <c r="N60" s="36"/>
    </row>
    <row r="61" spans="1:14" ht="12.75" customHeight="1" x14ac:dyDescent="0.2">
      <c r="A61" s="70"/>
      <c r="B61" s="36"/>
      <c r="C61" s="28"/>
      <c r="D61" s="28"/>
      <c r="E61" s="28"/>
      <c r="F61" s="28"/>
      <c r="G61" s="28"/>
      <c r="H61" s="36"/>
      <c r="I61" s="36"/>
      <c r="J61" s="36"/>
      <c r="K61" s="36"/>
      <c r="L61" s="36"/>
      <c r="M61" s="36"/>
      <c r="N61" s="36"/>
    </row>
    <row r="62" spans="1:14" ht="12.75" customHeight="1" x14ac:dyDescent="0.2">
      <c r="A62" s="70"/>
      <c r="B62" s="36"/>
      <c r="C62" s="28"/>
      <c r="D62" s="28"/>
      <c r="E62" s="28"/>
      <c r="F62" s="28"/>
      <c r="G62" s="28"/>
      <c r="H62" s="36"/>
      <c r="I62" s="36"/>
      <c r="J62" s="36"/>
      <c r="K62" s="36"/>
      <c r="L62" s="36"/>
      <c r="M62" s="36"/>
      <c r="N62" s="36"/>
    </row>
    <row r="63" spans="1:14" ht="12.75" customHeight="1" x14ac:dyDescent="0.2">
      <c r="A63" s="70"/>
      <c r="B63" s="36"/>
      <c r="C63" s="28"/>
      <c r="D63" s="28"/>
      <c r="E63" s="28"/>
      <c r="F63" s="28"/>
      <c r="G63" s="28"/>
      <c r="H63" s="36"/>
      <c r="I63" s="36"/>
      <c r="J63" s="36"/>
      <c r="K63" s="36"/>
      <c r="L63" s="36"/>
      <c r="M63" s="36"/>
      <c r="N63" s="36"/>
    </row>
    <row r="64" spans="1:14" ht="12.75" customHeight="1" x14ac:dyDescent="0.2">
      <c r="A64" s="70"/>
      <c r="B64" s="36"/>
      <c r="C64" s="28"/>
      <c r="D64" s="28"/>
      <c r="E64" s="28"/>
      <c r="F64" s="28"/>
      <c r="G64" s="28"/>
      <c r="H64" s="36"/>
      <c r="I64" s="36"/>
      <c r="J64" s="36"/>
      <c r="K64" s="36"/>
      <c r="L64" s="36"/>
      <c r="M64" s="36"/>
      <c r="N64" s="36"/>
    </row>
    <row r="65" spans="1:14" ht="12.75" customHeight="1" x14ac:dyDescent="0.2">
      <c r="A65" s="70"/>
      <c r="B65" s="36"/>
      <c r="C65" s="28"/>
      <c r="D65" s="28"/>
      <c r="E65" s="28"/>
      <c r="F65" s="28"/>
      <c r="G65" s="28"/>
      <c r="H65" s="36"/>
      <c r="I65" s="36"/>
      <c r="J65" s="36"/>
      <c r="K65" s="36"/>
      <c r="L65" s="36"/>
      <c r="M65" s="36"/>
      <c r="N65" s="36"/>
    </row>
    <row r="66" spans="1:14" ht="12.75" customHeight="1" x14ac:dyDescent="0.2">
      <c r="A66" s="70"/>
      <c r="B66" s="36"/>
      <c r="C66" s="28"/>
      <c r="D66" s="28"/>
      <c r="E66" s="28"/>
      <c r="F66" s="28"/>
      <c r="G66" s="28"/>
      <c r="H66" s="36"/>
      <c r="I66" s="36"/>
      <c r="J66" s="36"/>
      <c r="K66" s="36"/>
      <c r="L66" s="36"/>
      <c r="M66" s="36"/>
      <c r="N66" s="36"/>
    </row>
    <row r="67" spans="1:14" ht="12.75" customHeight="1" x14ac:dyDescent="0.2">
      <c r="A67" s="70"/>
      <c r="B67" s="36"/>
      <c r="C67" s="28"/>
      <c r="D67" s="28"/>
      <c r="E67" s="28"/>
      <c r="F67" s="28"/>
      <c r="G67" s="28"/>
      <c r="H67" s="36"/>
      <c r="I67" s="36"/>
      <c r="J67" s="36"/>
      <c r="K67" s="36"/>
      <c r="L67" s="36"/>
      <c r="M67" s="36"/>
      <c r="N67" s="36"/>
    </row>
    <row r="68" spans="1:14" ht="12.75" customHeight="1" x14ac:dyDescent="0.2">
      <c r="A68" s="70"/>
      <c r="B68" s="36"/>
      <c r="C68" s="28"/>
      <c r="D68" s="28"/>
      <c r="E68" s="28"/>
      <c r="F68" s="28"/>
      <c r="G68" s="28"/>
      <c r="H68" s="36"/>
      <c r="I68" s="36"/>
      <c r="J68" s="36"/>
      <c r="K68" s="36"/>
      <c r="L68" s="36"/>
      <c r="M68" s="36"/>
      <c r="N68" s="36"/>
    </row>
    <row r="69" spans="1:14" ht="12.75" customHeight="1" x14ac:dyDescent="0.2">
      <c r="A69" s="70"/>
      <c r="B69" s="36"/>
      <c r="C69" s="28"/>
      <c r="D69" s="28"/>
      <c r="E69" s="28"/>
      <c r="F69" s="28"/>
      <c r="G69" s="28"/>
      <c r="H69" s="36"/>
      <c r="I69" s="36"/>
      <c r="J69" s="36"/>
      <c r="K69" s="36"/>
      <c r="L69" s="36"/>
      <c r="M69" s="36"/>
      <c r="N69" s="36"/>
    </row>
    <row r="70" spans="1:14" ht="12.75" customHeight="1" x14ac:dyDescent="0.2">
      <c r="A70" s="70"/>
      <c r="B70" s="36"/>
      <c r="C70" s="28"/>
      <c r="D70" s="28"/>
      <c r="E70" s="28"/>
      <c r="F70" s="28"/>
      <c r="G70" s="28"/>
      <c r="H70" s="36"/>
      <c r="I70" s="36"/>
      <c r="J70" s="36"/>
      <c r="K70" s="36"/>
      <c r="L70" s="36"/>
      <c r="M70" s="36"/>
      <c r="N70" s="36"/>
    </row>
    <row r="71" spans="1:14" ht="12.75" customHeight="1" x14ac:dyDescent="0.2">
      <c r="A71" s="70"/>
      <c r="B71" s="36"/>
      <c r="C71" s="28"/>
      <c r="D71" s="28"/>
      <c r="E71" s="28"/>
      <c r="F71" s="28"/>
      <c r="G71" s="28"/>
      <c r="H71" s="36"/>
      <c r="I71" s="36"/>
      <c r="J71" s="36"/>
      <c r="K71" s="36"/>
      <c r="L71" s="36"/>
      <c r="M71" s="36"/>
      <c r="N71" s="36"/>
    </row>
    <row r="72" spans="1:14" ht="12.75" customHeight="1" x14ac:dyDescent="0.2">
      <c r="A72" s="70"/>
      <c r="B72" s="36"/>
      <c r="C72" s="28"/>
      <c r="D72" s="28"/>
      <c r="E72" s="28"/>
      <c r="F72" s="28"/>
      <c r="G72" s="28"/>
      <c r="H72" s="36"/>
      <c r="I72" s="36"/>
      <c r="J72" s="36"/>
      <c r="K72" s="36"/>
      <c r="L72" s="36"/>
      <c r="M72" s="36"/>
      <c r="N72" s="36"/>
    </row>
    <row r="73" spans="1:14" ht="12.75" customHeight="1" x14ac:dyDescent="0.2">
      <c r="A73" s="70"/>
      <c r="B73" s="36"/>
      <c r="C73" s="28"/>
      <c r="D73" s="28"/>
      <c r="E73" s="28"/>
      <c r="F73" s="28"/>
      <c r="G73" s="28"/>
      <c r="H73" s="36"/>
      <c r="I73" s="36"/>
      <c r="J73" s="36"/>
      <c r="K73" s="36"/>
      <c r="L73" s="36"/>
      <c r="M73" s="36"/>
      <c r="N73" s="36"/>
    </row>
    <row r="74" spans="1:14" ht="12.75" customHeight="1" x14ac:dyDescent="0.2">
      <c r="A74" s="70"/>
      <c r="B74" s="36"/>
      <c r="C74" s="28"/>
      <c r="D74" s="28"/>
      <c r="E74" s="28"/>
      <c r="F74" s="28"/>
      <c r="G74" s="28"/>
      <c r="H74" s="36"/>
      <c r="I74" s="36"/>
      <c r="J74" s="36"/>
      <c r="K74" s="36"/>
      <c r="L74" s="36"/>
      <c r="M74" s="36"/>
      <c r="N74" s="36"/>
    </row>
    <row r="75" spans="1:14" ht="12.75" customHeight="1" x14ac:dyDescent="0.2">
      <c r="A75" s="70"/>
      <c r="B75" s="36"/>
      <c r="C75" s="28"/>
      <c r="D75" s="28"/>
      <c r="E75" s="28"/>
      <c r="F75" s="28"/>
      <c r="G75" s="28"/>
      <c r="H75" s="36"/>
      <c r="I75" s="36"/>
      <c r="J75" s="36"/>
      <c r="K75" s="36"/>
      <c r="L75" s="36"/>
      <c r="M75" s="36"/>
      <c r="N75" s="36"/>
    </row>
    <row r="76" spans="1:14" ht="12.75" customHeight="1" x14ac:dyDescent="0.2">
      <c r="A76" s="70"/>
      <c r="B76" s="36"/>
      <c r="C76" s="28"/>
      <c r="D76" s="28"/>
      <c r="E76" s="28"/>
      <c r="F76" s="28"/>
      <c r="G76" s="28"/>
      <c r="H76" s="36"/>
      <c r="I76" s="36"/>
      <c r="J76" s="36"/>
      <c r="K76" s="36"/>
      <c r="L76" s="36"/>
      <c r="M76" s="36"/>
      <c r="N76" s="36"/>
    </row>
    <row r="77" spans="1:14" ht="12.75" customHeight="1" x14ac:dyDescent="0.2">
      <c r="A77" s="70"/>
      <c r="B77" s="36"/>
      <c r="C77" s="28"/>
      <c r="D77" s="28"/>
      <c r="E77" s="28"/>
      <c r="F77" s="28"/>
      <c r="G77" s="28"/>
      <c r="H77" s="36"/>
      <c r="I77" s="36"/>
      <c r="J77" s="36"/>
      <c r="K77" s="36"/>
      <c r="L77" s="36"/>
      <c r="M77" s="36"/>
      <c r="N77" s="36"/>
    </row>
    <row r="78" spans="1:14" ht="12.75" customHeight="1" x14ac:dyDescent="0.2">
      <c r="A78" s="70"/>
      <c r="B78" s="36"/>
      <c r="C78" s="28"/>
      <c r="D78" s="28"/>
      <c r="E78" s="28"/>
      <c r="F78" s="28"/>
      <c r="G78" s="28"/>
      <c r="H78" s="36"/>
      <c r="I78" s="36"/>
      <c r="J78" s="36"/>
      <c r="K78" s="36"/>
      <c r="L78" s="36"/>
      <c r="M78" s="36"/>
      <c r="N78" s="36"/>
    </row>
    <row r="79" spans="1:14" ht="12.75" customHeight="1" x14ac:dyDescent="0.2">
      <c r="A79" s="70"/>
      <c r="B79" s="36"/>
      <c r="C79" s="28"/>
      <c r="D79" s="28"/>
      <c r="E79" s="28"/>
      <c r="F79" s="28"/>
      <c r="G79" s="28"/>
      <c r="H79" s="36"/>
      <c r="I79" s="36"/>
      <c r="J79" s="36"/>
      <c r="K79" s="36"/>
      <c r="L79" s="36"/>
      <c r="M79" s="36"/>
      <c r="N79" s="36"/>
    </row>
    <row r="80" spans="1:14" ht="12.75" customHeight="1" x14ac:dyDescent="0.2">
      <c r="A80" s="70"/>
      <c r="B80" s="36"/>
      <c r="C80" s="28"/>
      <c r="D80" s="28"/>
      <c r="E80" s="28"/>
      <c r="F80" s="28"/>
      <c r="G80" s="28"/>
      <c r="H80" s="36"/>
      <c r="I80" s="36"/>
      <c r="J80" s="36"/>
      <c r="K80" s="36"/>
      <c r="L80" s="36"/>
      <c r="M80" s="36"/>
      <c r="N80" s="36"/>
    </row>
    <row r="81" spans="1:14" ht="12.75" customHeight="1" x14ac:dyDescent="0.2">
      <c r="A81" s="70"/>
      <c r="B81" s="36"/>
      <c r="C81" s="28"/>
      <c r="D81" s="28"/>
      <c r="E81" s="28"/>
      <c r="F81" s="28"/>
      <c r="G81" s="28"/>
      <c r="H81" s="36"/>
      <c r="I81" s="36"/>
      <c r="J81" s="36"/>
      <c r="K81" s="36"/>
      <c r="L81" s="36"/>
      <c r="M81" s="36"/>
      <c r="N81" s="36"/>
    </row>
    <row r="82" spans="1:14" ht="12.75" customHeight="1" x14ac:dyDescent="0.2">
      <c r="A82" s="70"/>
      <c r="B82" s="36"/>
      <c r="C82" s="28"/>
      <c r="D82" s="28"/>
      <c r="E82" s="28"/>
      <c r="F82" s="28"/>
      <c r="G82" s="28"/>
      <c r="H82" s="36"/>
      <c r="I82" s="36"/>
      <c r="J82" s="36"/>
      <c r="K82" s="36"/>
      <c r="L82" s="36"/>
      <c r="M82" s="36"/>
      <c r="N82" s="36"/>
    </row>
    <row r="83" spans="1:14" ht="12.75" customHeight="1" x14ac:dyDescent="0.2">
      <c r="A83" s="70"/>
      <c r="B83" s="36"/>
      <c r="C83" s="28"/>
      <c r="D83" s="28"/>
      <c r="E83" s="28"/>
      <c r="F83" s="28"/>
      <c r="G83" s="28"/>
      <c r="H83" s="36"/>
      <c r="I83" s="36"/>
      <c r="J83" s="36"/>
      <c r="K83" s="36"/>
      <c r="L83" s="36"/>
      <c r="M83" s="36"/>
      <c r="N83" s="36"/>
    </row>
    <row r="84" spans="1:14" ht="12.75" customHeight="1" x14ac:dyDescent="0.2">
      <c r="A84" s="70"/>
      <c r="B84" s="36"/>
      <c r="C84" s="28"/>
      <c r="D84" s="28"/>
      <c r="E84" s="28"/>
      <c r="F84" s="28"/>
      <c r="G84" s="28"/>
      <c r="H84" s="36"/>
      <c r="I84" s="36"/>
      <c r="J84" s="36"/>
      <c r="K84" s="36"/>
      <c r="L84" s="36"/>
      <c r="M84" s="36"/>
      <c r="N84" s="36"/>
    </row>
    <row r="85" spans="1:14" ht="12.75" customHeight="1" x14ac:dyDescent="0.2">
      <c r="A85" s="70"/>
      <c r="B85" s="36"/>
      <c r="C85" s="28"/>
      <c r="D85" s="28"/>
      <c r="E85" s="28"/>
      <c r="F85" s="28"/>
      <c r="G85" s="28"/>
      <c r="H85" s="36"/>
      <c r="I85" s="36"/>
      <c r="J85" s="36"/>
      <c r="K85" s="36"/>
      <c r="L85" s="36"/>
      <c r="M85" s="36"/>
      <c r="N85" s="36"/>
    </row>
    <row r="86" spans="1:14" ht="12.75" customHeight="1" x14ac:dyDescent="0.2">
      <c r="A86" s="70"/>
      <c r="B86" s="36"/>
      <c r="C86" s="28"/>
      <c r="D86" s="28"/>
      <c r="E86" s="28"/>
      <c r="F86" s="28"/>
      <c r="G86" s="28"/>
      <c r="H86" s="36"/>
      <c r="I86" s="36"/>
      <c r="J86" s="36"/>
      <c r="K86" s="36"/>
      <c r="L86" s="36"/>
      <c r="M86" s="36"/>
      <c r="N86" s="36"/>
    </row>
    <row r="87" spans="1:14" ht="12.75" customHeight="1" x14ac:dyDescent="0.2">
      <c r="A87" s="70"/>
      <c r="B87" s="36"/>
      <c r="C87" s="28"/>
      <c r="D87" s="28"/>
      <c r="E87" s="28"/>
      <c r="F87" s="28"/>
      <c r="G87" s="28"/>
      <c r="H87" s="36"/>
      <c r="I87" s="36"/>
      <c r="J87" s="36"/>
      <c r="K87" s="36"/>
      <c r="L87" s="36"/>
      <c r="M87" s="36"/>
      <c r="N87" s="36"/>
    </row>
    <row r="88" spans="1:14" ht="12.75" customHeight="1" x14ac:dyDescent="0.2">
      <c r="A88" s="70"/>
      <c r="B88" s="36"/>
      <c r="C88" s="28"/>
      <c r="D88" s="28"/>
      <c r="E88" s="28"/>
      <c r="F88" s="28"/>
      <c r="G88" s="28"/>
      <c r="H88" s="36"/>
      <c r="I88" s="36"/>
      <c r="J88" s="36"/>
      <c r="K88" s="36"/>
      <c r="L88" s="36"/>
      <c r="M88" s="36"/>
      <c r="N88" s="36"/>
    </row>
    <row r="89" spans="1:14" ht="12.75" customHeight="1" x14ac:dyDescent="0.2">
      <c r="A89" s="70"/>
      <c r="B89" s="36"/>
      <c r="C89" s="28"/>
      <c r="D89" s="28"/>
      <c r="E89" s="28"/>
      <c r="F89" s="28"/>
      <c r="G89" s="28"/>
      <c r="H89" s="36"/>
      <c r="I89" s="36"/>
      <c r="J89" s="36"/>
      <c r="K89" s="36"/>
      <c r="L89" s="36"/>
      <c r="M89" s="36"/>
      <c r="N89" s="36"/>
    </row>
    <row r="90" spans="1:14" ht="12.75" customHeight="1" x14ac:dyDescent="0.2">
      <c r="A90" s="70"/>
      <c r="B90" s="36"/>
      <c r="C90" s="28"/>
      <c r="D90" s="28"/>
      <c r="E90" s="28"/>
      <c r="F90" s="28"/>
      <c r="G90" s="28"/>
      <c r="H90" s="36"/>
      <c r="I90" s="36"/>
      <c r="J90" s="36"/>
      <c r="K90" s="36"/>
      <c r="L90" s="36"/>
      <c r="M90" s="36"/>
      <c r="N90" s="36"/>
    </row>
    <row r="91" spans="1:14" ht="12.75" customHeight="1" x14ac:dyDescent="0.2">
      <c r="A91" s="70"/>
      <c r="B91" s="36"/>
      <c r="C91" s="28"/>
      <c r="D91" s="28"/>
      <c r="E91" s="28"/>
      <c r="F91" s="28"/>
      <c r="G91" s="28"/>
      <c r="H91" s="36"/>
      <c r="I91" s="36"/>
      <c r="J91" s="36"/>
      <c r="K91" s="36"/>
      <c r="L91" s="36"/>
      <c r="M91" s="36"/>
      <c r="N91" s="36"/>
    </row>
    <row r="92" spans="1:14" ht="12.75" customHeight="1" x14ac:dyDescent="0.2">
      <c r="A92" s="70"/>
      <c r="B92" s="36"/>
      <c r="C92" s="28"/>
      <c r="D92" s="28"/>
      <c r="E92" s="28"/>
      <c r="F92" s="28"/>
      <c r="G92" s="28"/>
      <c r="H92" s="36"/>
      <c r="I92" s="36"/>
      <c r="J92" s="36"/>
      <c r="K92" s="36"/>
      <c r="L92" s="36"/>
      <c r="M92" s="36"/>
      <c r="N92" s="36"/>
    </row>
    <row r="93" spans="1:14" ht="12.75" customHeight="1" x14ac:dyDescent="0.2">
      <c r="A93" s="70"/>
      <c r="B93" s="36"/>
      <c r="C93" s="28"/>
      <c r="D93" s="28"/>
      <c r="E93" s="28"/>
      <c r="F93" s="28"/>
      <c r="G93" s="28"/>
      <c r="H93" s="36"/>
      <c r="I93" s="36"/>
      <c r="J93" s="36"/>
      <c r="K93" s="36"/>
      <c r="L93" s="36"/>
      <c r="M93" s="36"/>
      <c r="N93" s="36"/>
    </row>
    <row r="94" spans="1:14" ht="12.75" customHeight="1" x14ac:dyDescent="0.2">
      <c r="A94" s="70"/>
      <c r="B94" s="36"/>
      <c r="C94" s="28"/>
      <c r="D94" s="28"/>
      <c r="E94" s="28"/>
      <c r="F94" s="28"/>
      <c r="G94" s="28"/>
      <c r="H94" s="36"/>
      <c r="I94" s="36"/>
      <c r="J94" s="36"/>
      <c r="K94" s="36"/>
      <c r="L94" s="36"/>
      <c r="M94" s="36"/>
      <c r="N94" s="36"/>
    </row>
    <row r="95" spans="1:14" ht="12.75" customHeight="1" x14ac:dyDescent="0.2">
      <c r="A95" s="70"/>
      <c r="B95" s="36"/>
      <c r="C95" s="28"/>
      <c r="D95" s="28"/>
      <c r="E95" s="28"/>
      <c r="F95" s="28"/>
      <c r="G95" s="28"/>
      <c r="H95" s="36"/>
      <c r="I95" s="36"/>
      <c r="J95" s="36"/>
      <c r="K95" s="36"/>
      <c r="L95" s="36"/>
      <c r="M95" s="36"/>
      <c r="N95" s="36"/>
    </row>
    <row r="96" spans="1:14" ht="12.75" customHeight="1" x14ac:dyDescent="0.2">
      <c r="A96" s="70"/>
      <c r="B96" s="36"/>
      <c r="C96" s="28"/>
      <c r="D96" s="28"/>
      <c r="E96" s="28"/>
      <c r="F96" s="28"/>
      <c r="G96" s="28"/>
      <c r="H96" s="36"/>
      <c r="I96" s="36"/>
      <c r="J96" s="36"/>
      <c r="K96" s="36"/>
      <c r="L96" s="36"/>
      <c r="M96" s="36"/>
      <c r="N96" s="36"/>
    </row>
    <row r="97" spans="1:14" ht="12.75" customHeight="1" x14ac:dyDescent="0.2">
      <c r="A97" s="70"/>
      <c r="B97" s="36"/>
      <c r="C97" s="28"/>
      <c r="D97" s="28"/>
      <c r="E97" s="28"/>
      <c r="F97" s="28"/>
      <c r="G97" s="28"/>
      <c r="H97" s="36"/>
      <c r="I97" s="36"/>
      <c r="J97" s="36"/>
      <c r="K97" s="36"/>
      <c r="L97" s="36"/>
      <c r="M97" s="36"/>
      <c r="N97" s="36"/>
    </row>
    <row r="98" spans="1:14" ht="12.75" customHeight="1" x14ac:dyDescent="0.2">
      <c r="A98" s="70"/>
      <c r="B98" s="36"/>
      <c r="C98" s="28"/>
      <c r="D98" s="28"/>
      <c r="E98" s="28"/>
      <c r="F98" s="28"/>
      <c r="G98" s="28"/>
      <c r="H98" s="36"/>
      <c r="I98" s="36"/>
      <c r="J98" s="36"/>
      <c r="K98" s="36"/>
      <c r="L98" s="36"/>
      <c r="M98" s="36"/>
      <c r="N98" s="36"/>
    </row>
    <row r="99" spans="1:14" ht="12.75" customHeight="1" x14ac:dyDescent="0.2">
      <c r="A99" s="70"/>
      <c r="B99" s="36"/>
      <c r="C99" s="28"/>
      <c r="D99" s="28"/>
      <c r="E99" s="28"/>
      <c r="F99" s="28"/>
      <c r="G99" s="28"/>
      <c r="H99" s="36"/>
      <c r="I99" s="36"/>
      <c r="J99" s="36"/>
      <c r="K99" s="36"/>
      <c r="L99" s="36"/>
      <c r="M99" s="36"/>
      <c r="N99" s="36"/>
    </row>
    <row r="100" spans="1:14" ht="12.75" customHeight="1" x14ac:dyDescent="0.2">
      <c r="A100" s="70"/>
      <c r="B100" s="36"/>
      <c r="C100" s="28"/>
      <c r="D100" s="28"/>
      <c r="E100" s="28"/>
      <c r="F100" s="28"/>
      <c r="G100" s="28"/>
      <c r="H100" s="36"/>
      <c r="I100" s="36"/>
      <c r="J100" s="36"/>
      <c r="K100" s="36"/>
      <c r="L100" s="36"/>
      <c r="M100" s="36"/>
      <c r="N100" s="36"/>
    </row>
  </sheetData>
  <mergeCells count="2">
    <mergeCell ref="B1:G1"/>
    <mergeCell ref="F2:G2"/>
  </mergeCells>
  <pageMargins left="1.45" right="0.7" top="0.5" bottom="0.5" header="0" footer="0"/>
  <pageSetup orientation="portrait"/>
  <rowBreaks count="1" manualBreakCount="1">
    <brk id="5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4.28515625" defaultRowHeight="15" customHeight="1" x14ac:dyDescent="0.2"/>
  <cols>
    <col min="1" max="1" width="36" customWidth="1"/>
    <col min="2" max="2" width="10.85546875" customWidth="1"/>
    <col min="3" max="11" width="9" customWidth="1"/>
  </cols>
  <sheetData>
    <row r="1" spans="1:11" ht="12.75" customHeight="1" x14ac:dyDescent="0.25">
      <c r="A1" s="582" t="s">
        <v>955</v>
      </c>
      <c r="B1" s="432"/>
      <c r="C1" s="432"/>
      <c r="D1" s="432"/>
      <c r="E1" s="432"/>
      <c r="F1" s="432"/>
      <c r="G1" s="75"/>
      <c r="H1" s="75"/>
      <c r="I1" s="75"/>
      <c r="J1" s="75"/>
      <c r="K1" s="75"/>
    </row>
    <row r="2" spans="1:11" ht="12.75" customHeight="1" x14ac:dyDescent="0.2">
      <c r="A2" s="75"/>
      <c r="B2" s="75"/>
      <c r="C2" s="75"/>
      <c r="D2" s="75" t="s">
        <v>956</v>
      </c>
      <c r="E2" s="75"/>
      <c r="F2" s="75"/>
      <c r="G2" s="75"/>
      <c r="H2" s="75"/>
      <c r="I2" s="75"/>
      <c r="J2" s="75"/>
      <c r="K2" s="75"/>
    </row>
    <row r="3" spans="1:11" ht="12.75" customHeight="1" x14ac:dyDescent="0.2">
      <c r="A3" s="76" t="s">
        <v>239</v>
      </c>
      <c r="B3" s="77" t="s">
        <v>941</v>
      </c>
      <c r="C3" s="77" t="s">
        <v>942</v>
      </c>
      <c r="D3" s="77" t="s">
        <v>943</v>
      </c>
      <c r="E3" s="77" t="s">
        <v>944</v>
      </c>
      <c r="F3" s="77" t="s">
        <v>945</v>
      </c>
      <c r="G3" s="75"/>
      <c r="H3" s="75"/>
      <c r="I3" s="75"/>
      <c r="J3" s="75"/>
      <c r="K3" s="75"/>
    </row>
    <row r="4" spans="1:11" ht="15" customHeight="1" x14ac:dyDescent="0.2">
      <c r="A4" s="78" t="s">
        <v>191</v>
      </c>
      <c r="B4" s="79">
        <v>17.739999999999998</v>
      </c>
      <c r="C4" s="79">
        <v>15.53</v>
      </c>
      <c r="D4" s="79">
        <v>87.5</v>
      </c>
      <c r="E4" s="79">
        <v>10.43</v>
      </c>
      <c r="F4" s="79">
        <v>58.8</v>
      </c>
      <c r="G4" s="75"/>
      <c r="H4" s="75"/>
      <c r="I4" s="75"/>
      <c r="J4" s="75"/>
      <c r="K4" s="75"/>
    </row>
    <row r="5" spans="1:11" ht="15" customHeight="1" x14ac:dyDescent="0.2">
      <c r="A5" s="78" t="s">
        <v>192</v>
      </c>
      <c r="B5" s="79">
        <v>1.46</v>
      </c>
      <c r="C5" s="79">
        <v>1.01</v>
      </c>
      <c r="D5" s="79">
        <v>69.3</v>
      </c>
      <c r="E5" s="79">
        <v>0.94</v>
      </c>
      <c r="F5" s="79">
        <v>64.5</v>
      </c>
      <c r="G5" s="75"/>
      <c r="H5" s="75"/>
      <c r="I5" s="75"/>
      <c r="J5" s="75"/>
      <c r="K5" s="75"/>
    </row>
    <row r="6" spans="1:11" ht="15" customHeight="1" x14ac:dyDescent="0.2">
      <c r="A6" s="78" t="s">
        <v>6</v>
      </c>
      <c r="B6" s="79">
        <v>20.89</v>
      </c>
      <c r="C6" s="79">
        <v>16.18</v>
      </c>
      <c r="D6" s="79">
        <v>77.400000000000006</v>
      </c>
      <c r="E6" s="79">
        <v>12.2</v>
      </c>
      <c r="F6" s="79">
        <v>58.4</v>
      </c>
      <c r="G6" s="75"/>
      <c r="H6" s="75"/>
      <c r="I6" s="75"/>
      <c r="J6" s="75"/>
      <c r="K6" s="75"/>
    </row>
    <row r="7" spans="1:11" ht="15" customHeight="1" x14ac:dyDescent="0.2">
      <c r="A7" s="78" t="s">
        <v>7</v>
      </c>
      <c r="B7" s="79">
        <v>66.290000000000006</v>
      </c>
      <c r="C7" s="79">
        <v>54.92</v>
      </c>
      <c r="D7" s="79">
        <v>82.8</v>
      </c>
      <c r="E7" s="79">
        <v>33.21</v>
      </c>
      <c r="F7" s="79">
        <v>50.1</v>
      </c>
      <c r="G7" s="75"/>
      <c r="H7" s="75"/>
      <c r="I7" s="75"/>
      <c r="J7" s="75"/>
      <c r="K7" s="75"/>
    </row>
    <row r="8" spans="1:11" ht="15" customHeight="1" x14ac:dyDescent="0.2">
      <c r="A8" s="78" t="s">
        <v>8</v>
      </c>
      <c r="B8" s="79">
        <v>14.13</v>
      </c>
      <c r="C8" s="79">
        <v>10.57</v>
      </c>
      <c r="D8" s="79">
        <v>74.8</v>
      </c>
      <c r="E8" s="79">
        <v>5.85</v>
      </c>
      <c r="F8" s="79">
        <v>41.4</v>
      </c>
      <c r="G8" s="75"/>
      <c r="H8" s="75"/>
      <c r="I8" s="75"/>
      <c r="J8" s="75"/>
      <c r="K8" s="75"/>
    </row>
    <row r="9" spans="1:11" ht="15" customHeight="1" x14ac:dyDescent="0.2">
      <c r="A9" s="78" t="s">
        <v>9</v>
      </c>
      <c r="B9" s="79">
        <v>20.29</v>
      </c>
      <c r="C9" s="79">
        <v>15.96</v>
      </c>
      <c r="D9" s="79">
        <v>78.599999999999994</v>
      </c>
      <c r="E9" s="79">
        <v>10.93</v>
      </c>
      <c r="F9" s="79">
        <v>53.8</v>
      </c>
      <c r="G9" s="75"/>
      <c r="H9" s="75"/>
      <c r="I9" s="75"/>
      <c r="J9" s="75"/>
      <c r="K9" s="75"/>
    </row>
    <row r="10" spans="1:11" ht="15" customHeight="1" x14ac:dyDescent="0.2">
      <c r="A10" s="78" t="s">
        <v>10</v>
      </c>
      <c r="B10" s="79">
        <v>40.770000000000003</v>
      </c>
      <c r="C10" s="79">
        <v>37.07</v>
      </c>
      <c r="D10" s="79">
        <v>90.9</v>
      </c>
      <c r="E10" s="79">
        <v>26.12</v>
      </c>
      <c r="F10" s="79">
        <v>64.099999999999994</v>
      </c>
      <c r="G10" s="75"/>
      <c r="H10" s="75"/>
      <c r="I10" s="75"/>
      <c r="J10" s="75"/>
      <c r="K10" s="75"/>
    </row>
    <row r="11" spans="1:11" ht="15" customHeight="1" x14ac:dyDescent="0.2">
      <c r="A11" s="78" t="s">
        <v>193</v>
      </c>
      <c r="B11" s="79">
        <v>4.05</v>
      </c>
      <c r="C11" s="79">
        <v>2.86</v>
      </c>
      <c r="D11" s="79">
        <v>70.5</v>
      </c>
      <c r="E11" s="79">
        <v>2.06</v>
      </c>
      <c r="F11" s="79">
        <v>50.8</v>
      </c>
      <c r="G11" s="75"/>
      <c r="H11" s="75"/>
      <c r="I11" s="75"/>
      <c r="J11" s="75"/>
      <c r="K11" s="75"/>
    </row>
    <row r="12" spans="1:11" ht="15" customHeight="1" x14ac:dyDescent="0.2">
      <c r="A12" s="78" t="s">
        <v>194</v>
      </c>
      <c r="B12" s="79">
        <v>3.59</v>
      </c>
      <c r="C12" s="79">
        <v>3.22</v>
      </c>
      <c r="D12" s="79">
        <v>89.9</v>
      </c>
      <c r="E12" s="79">
        <v>2.0699999999999998</v>
      </c>
      <c r="F12" s="79">
        <v>57.6</v>
      </c>
      <c r="G12" s="75"/>
      <c r="H12" s="75"/>
      <c r="I12" s="75"/>
      <c r="J12" s="75"/>
      <c r="K12" s="75"/>
    </row>
    <row r="13" spans="1:11" ht="15" customHeight="1" x14ac:dyDescent="0.2">
      <c r="A13" s="78" t="s">
        <v>252</v>
      </c>
      <c r="B13" s="79">
        <v>4.67</v>
      </c>
      <c r="C13" s="79">
        <v>3.31</v>
      </c>
      <c r="D13" s="79">
        <v>70.900000000000006</v>
      </c>
      <c r="E13" s="79">
        <v>2.4300000000000002</v>
      </c>
      <c r="F13" s="79">
        <v>52</v>
      </c>
      <c r="G13" s="75"/>
      <c r="H13" s="75"/>
      <c r="I13" s="75"/>
      <c r="J13" s="75"/>
      <c r="K13" s="75"/>
    </row>
    <row r="14" spans="1:11" ht="15" customHeight="1" x14ac:dyDescent="0.2">
      <c r="A14" s="78" t="s">
        <v>11</v>
      </c>
      <c r="B14" s="79">
        <v>1.79</v>
      </c>
      <c r="C14" s="79">
        <v>1.38</v>
      </c>
      <c r="D14" s="79">
        <v>77.099999999999994</v>
      </c>
      <c r="E14" s="79">
        <v>0.73</v>
      </c>
      <c r="F14" s="79">
        <v>41</v>
      </c>
      <c r="G14" s="75"/>
      <c r="H14" s="75"/>
      <c r="I14" s="75"/>
      <c r="J14" s="75"/>
      <c r="K14" s="75"/>
    </row>
    <row r="15" spans="1:11" ht="15" customHeight="1" x14ac:dyDescent="0.2">
      <c r="A15" s="78" t="s">
        <v>12</v>
      </c>
      <c r="B15" s="79">
        <v>1.91</v>
      </c>
      <c r="C15" s="79">
        <v>1.47</v>
      </c>
      <c r="D15" s="79">
        <v>77</v>
      </c>
      <c r="E15" s="79">
        <v>0.8</v>
      </c>
      <c r="F15" s="79">
        <v>42</v>
      </c>
      <c r="G15" s="75"/>
      <c r="H15" s="75"/>
      <c r="I15" s="75"/>
      <c r="J15" s="75"/>
      <c r="K15" s="75"/>
    </row>
    <row r="16" spans="1:11" ht="15" customHeight="1" x14ac:dyDescent="0.2">
      <c r="A16" s="78" t="s">
        <v>195</v>
      </c>
      <c r="B16" s="79">
        <v>4.3099999999999996</v>
      </c>
      <c r="C16" s="79">
        <v>2.92</v>
      </c>
      <c r="D16" s="79">
        <v>67.8</v>
      </c>
      <c r="E16" s="79">
        <v>2.62</v>
      </c>
      <c r="F16" s="79">
        <v>60.9</v>
      </c>
      <c r="G16" s="75"/>
      <c r="H16" s="75"/>
      <c r="I16" s="75"/>
      <c r="J16" s="75"/>
      <c r="K16" s="75"/>
    </row>
    <row r="17" spans="1:11" ht="15" customHeight="1" x14ac:dyDescent="0.2">
      <c r="A17" s="78" t="s">
        <v>196</v>
      </c>
      <c r="B17" s="79">
        <v>0.94</v>
      </c>
      <c r="C17" s="79">
        <v>0.81</v>
      </c>
      <c r="D17" s="79">
        <v>85.8</v>
      </c>
      <c r="E17" s="79">
        <v>0.62</v>
      </c>
      <c r="F17" s="79">
        <v>66.099999999999994</v>
      </c>
      <c r="G17" s="75"/>
      <c r="H17" s="75"/>
      <c r="I17" s="75"/>
      <c r="J17" s="75"/>
      <c r="K17" s="75"/>
    </row>
    <row r="18" spans="1:11" ht="15" customHeight="1" x14ac:dyDescent="0.2">
      <c r="A18" s="78" t="s">
        <v>13</v>
      </c>
      <c r="B18" s="79">
        <v>28.07</v>
      </c>
      <c r="C18" s="79">
        <v>25.99</v>
      </c>
      <c r="D18" s="79">
        <v>92.6</v>
      </c>
      <c r="E18" s="79">
        <v>19.03</v>
      </c>
      <c r="F18" s="79">
        <v>67.8</v>
      </c>
      <c r="G18" s="75"/>
      <c r="H18" s="75"/>
      <c r="I18" s="75"/>
      <c r="J18" s="75"/>
      <c r="K18" s="75"/>
    </row>
    <row r="19" spans="1:11" ht="15" customHeight="1" x14ac:dyDescent="0.2">
      <c r="A19" s="78" t="s">
        <v>14</v>
      </c>
      <c r="B19" s="79">
        <v>214.91</v>
      </c>
      <c r="C19" s="79">
        <v>173.98</v>
      </c>
      <c r="D19" s="79">
        <v>81</v>
      </c>
      <c r="E19" s="79">
        <v>88.35</v>
      </c>
      <c r="F19" s="79">
        <v>41.1</v>
      </c>
      <c r="G19" s="75"/>
      <c r="H19" s="75"/>
      <c r="I19" s="75"/>
      <c r="J19" s="75"/>
      <c r="K19" s="75"/>
    </row>
    <row r="20" spans="1:11" ht="15" customHeight="1" x14ac:dyDescent="0.2">
      <c r="A20" s="78" t="s">
        <v>197</v>
      </c>
      <c r="B20" s="79">
        <v>3.95</v>
      </c>
      <c r="C20" s="79">
        <v>3.28</v>
      </c>
      <c r="D20" s="79">
        <v>83.2</v>
      </c>
      <c r="E20" s="79">
        <v>2.34</v>
      </c>
      <c r="F20" s="79">
        <v>59.4</v>
      </c>
      <c r="G20" s="75"/>
      <c r="H20" s="75"/>
      <c r="I20" s="75"/>
      <c r="J20" s="75"/>
      <c r="K20" s="75"/>
    </row>
    <row r="21" spans="1:11" ht="15" customHeight="1" x14ac:dyDescent="0.2">
      <c r="A21" s="78" t="s">
        <v>15</v>
      </c>
      <c r="B21" s="79">
        <v>11.26</v>
      </c>
      <c r="C21" s="79">
        <v>9.08</v>
      </c>
      <c r="D21" s="79">
        <v>80.599999999999994</v>
      </c>
      <c r="E21" s="79">
        <v>3.11</v>
      </c>
      <c r="F21" s="79">
        <v>27.6</v>
      </c>
      <c r="G21" s="75"/>
      <c r="H21" s="75"/>
      <c r="I21" s="75"/>
      <c r="J21" s="75"/>
      <c r="K21" s="75"/>
    </row>
    <row r="22" spans="1:11" ht="15" customHeight="1" x14ac:dyDescent="0.2">
      <c r="A22" s="78" t="s">
        <v>16</v>
      </c>
      <c r="B22" s="79">
        <v>25.71</v>
      </c>
      <c r="C22" s="79">
        <v>20.68</v>
      </c>
      <c r="D22" s="79">
        <v>80.400000000000006</v>
      </c>
      <c r="E22" s="79">
        <v>9.66</v>
      </c>
      <c r="F22" s="79">
        <v>37.6</v>
      </c>
      <c r="G22" s="75"/>
      <c r="H22" s="75"/>
      <c r="I22" s="75"/>
      <c r="J22" s="75"/>
      <c r="K22" s="75"/>
    </row>
    <row r="23" spans="1:11" ht="15" customHeight="1" x14ac:dyDescent="0.2">
      <c r="A23" s="78" t="s">
        <v>199</v>
      </c>
      <c r="B23" s="79">
        <v>0.57999999999999996</v>
      </c>
      <c r="C23" s="79">
        <v>0.42</v>
      </c>
      <c r="D23" s="79">
        <v>71.3</v>
      </c>
      <c r="E23" s="79">
        <v>0.32</v>
      </c>
      <c r="F23" s="79">
        <v>55.6</v>
      </c>
      <c r="G23" s="75"/>
      <c r="H23" s="75"/>
      <c r="I23" s="75"/>
      <c r="J23" s="75"/>
      <c r="K23" s="75"/>
    </row>
    <row r="24" spans="1:11" ht="15" customHeight="1" x14ac:dyDescent="0.2">
      <c r="A24" s="78" t="s">
        <v>200</v>
      </c>
      <c r="B24" s="79">
        <v>2.44</v>
      </c>
      <c r="C24" s="79">
        <v>1.88</v>
      </c>
      <c r="D24" s="79">
        <v>77.099999999999994</v>
      </c>
      <c r="E24" s="79">
        <v>1.63</v>
      </c>
      <c r="F24" s="79">
        <v>66.900000000000006</v>
      </c>
      <c r="G24" s="75"/>
      <c r="H24" s="75"/>
      <c r="I24" s="75"/>
      <c r="J24" s="75"/>
      <c r="K24" s="75"/>
    </row>
    <row r="25" spans="1:11" ht="15" customHeight="1" x14ac:dyDescent="0.2">
      <c r="A25" s="78" t="s">
        <v>947</v>
      </c>
      <c r="B25" s="79">
        <v>7.22</v>
      </c>
      <c r="C25" s="79">
        <v>7.22</v>
      </c>
      <c r="D25" s="79">
        <v>100</v>
      </c>
      <c r="E25" s="79">
        <v>7.22</v>
      </c>
      <c r="F25" s="79">
        <v>100</v>
      </c>
      <c r="G25" s="75"/>
      <c r="H25" s="75"/>
      <c r="I25" s="75"/>
      <c r="J25" s="75"/>
      <c r="K25" s="75"/>
    </row>
    <row r="26" spans="1:11" ht="15" customHeight="1" x14ac:dyDescent="0.2">
      <c r="A26" s="78" t="s">
        <v>247</v>
      </c>
      <c r="B26" s="79">
        <v>6.09</v>
      </c>
      <c r="C26" s="79">
        <v>4.16</v>
      </c>
      <c r="D26" s="79">
        <v>68.3</v>
      </c>
      <c r="E26" s="79">
        <v>4</v>
      </c>
      <c r="F26" s="79">
        <v>65.7</v>
      </c>
      <c r="G26" s="75"/>
      <c r="H26" s="75"/>
      <c r="I26" s="75"/>
      <c r="J26" s="75"/>
      <c r="K26" s="75"/>
    </row>
    <row r="27" spans="1:11" ht="15" customHeight="1" x14ac:dyDescent="0.2">
      <c r="A27" s="78" t="s">
        <v>19</v>
      </c>
      <c r="B27" s="79">
        <v>4.16</v>
      </c>
      <c r="C27" s="79">
        <v>2.34</v>
      </c>
      <c r="D27" s="79">
        <v>56.2</v>
      </c>
      <c r="E27" s="79">
        <v>1.82</v>
      </c>
      <c r="F27" s="79">
        <v>43.7</v>
      </c>
      <c r="G27" s="75"/>
      <c r="H27" s="75"/>
      <c r="I27" s="75"/>
      <c r="J27" s="75"/>
      <c r="K27" s="75"/>
    </row>
    <row r="28" spans="1:11" ht="15" customHeight="1" x14ac:dyDescent="0.2">
      <c r="A28" s="78" t="s">
        <v>248</v>
      </c>
      <c r="B28" s="79">
        <v>0.04</v>
      </c>
      <c r="C28" s="79">
        <v>0.02</v>
      </c>
      <c r="D28" s="79">
        <v>63.3</v>
      </c>
      <c r="E28" s="79">
        <v>0.01</v>
      </c>
      <c r="F28" s="79">
        <v>15</v>
      </c>
      <c r="G28" s="75"/>
      <c r="H28" s="75"/>
      <c r="I28" s="75"/>
      <c r="J28" s="75"/>
      <c r="K28" s="75"/>
    </row>
    <row r="29" spans="1:11" ht="15" customHeight="1" x14ac:dyDescent="0.2">
      <c r="A29" s="78" t="s">
        <v>949</v>
      </c>
      <c r="B29" s="79">
        <v>0.36</v>
      </c>
      <c r="C29" s="79">
        <v>0.21</v>
      </c>
      <c r="D29" s="79">
        <v>57.4</v>
      </c>
      <c r="E29" s="79">
        <v>0.19</v>
      </c>
      <c r="F29" s="79">
        <v>52.9</v>
      </c>
      <c r="G29" s="75"/>
      <c r="H29" s="75"/>
      <c r="I29" s="75"/>
      <c r="J29" s="75"/>
      <c r="K29" s="75"/>
    </row>
    <row r="30" spans="1:11" ht="15" customHeight="1" x14ac:dyDescent="0.2">
      <c r="A30" s="78" t="s">
        <v>950</v>
      </c>
      <c r="B30" s="79">
        <v>0.01</v>
      </c>
      <c r="C30" s="79">
        <v>0</v>
      </c>
      <c r="D30" s="79">
        <v>56.6</v>
      </c>
      <c r="E30" s="79">
        <v>0</v>
      </c>
      <c r="F30" s="79">
        <v>46.2</v>
      </c>
      <c r="G30" s="75"/>
      <c r="H30" s="75"/>
      <c r="I30" s="75"/>
      <c r="J30" s="75"/>
      <c r="K30" s="75"/>
    </row>
    <row r="31" spans="1:11" ht="15" customHeight="1" x14ac:dyDescent="0.2">
      <c r="A31" s="78" t="s">
        <v>249</v>
      </c>
      <c r="B31" s="79">
        <v>0.28999999999999998</v>
      </c>
      <c r="C31" s="79">
        <v>0.23</v>
      </c>
      <c r="D31" s="79">
        <v>79.3</v>
      </c>
      <c r="E31" s="79">
        <v>0.18</v>
      </c>
      <c r="F31" s="79">
        <v>61.3</v>
      </c>
      <c r="G31" s="75"/>
      <c r="H31" s="75"/>
      <c r="I31" s="75"/>
      <c r="J31" s="75"/>
      <c r="K31" s="75"/>
    </row>
    <row r="32" spans="1:11" ht="15" customHeight="1" x14ac:dyDescent="0.2">
      <c r="A32" s="78" t="s">
        <v>250</v>
      </c>
      <c r="B32" s="79">
        <v>6.77</v>
      </c>
      <c r="C32" s="79">
        <v>4.76</v>
      </c>
      <c r="D32" s="79">
        <v>70.400000000000006</v>
      </c>
      <c r="E32" s="79">
        <v>4.62</v>
      </c>
      <c r="F32" s="79">
        <v>68.2</v>
      </c>
      <c r="G32" s="75"/>
      <c r="H32" s="75"/>
      <c r="I32" s="75"/>
      <c r="J32" s="75"/>
      <c r="K32" s="75"/>
    </row>
    <row r="33" spans="1:11" ht="15" customHeight="1" x14ac:dyDescent="0.2">
      <c r="A33" s="78" t="s">
        <v>251</v>
      </c>
      <c r="B33" s="79">
        <v>7.48</v>
      </c>
      <c r="C33" s="79">
        <v>5.14</v>
      </c>
      <c r="D33" s="79">
        <v>68.7</v>
      </c>
      <c r="E33" s="79">
        <v>4.82</v>
      </c>
      <c r="F33" s="79">
        <v>64.5</v>
      </c>
      <c r="G33" s="75"/>
      <c r="H33" s="75"/>
      <c r="I33" s="75"/>
      <c r="J33" s="75"/>
      <c r="K33" s="75"/>
    </row>
    <row r="34" spans="1:11" ht="15" customHeight="1" x14ac:dyDescent="0.2">
      <c r="A34" s="78" t="s">
        <v>951</v>
      </c>
      <c r="B34" s="79">
        <v>2.0299999999999998</v>
      </c>
      <c r="C34" s="79">
        <v>1.86</v>
      </c>
      <c r="D34" s="79">
        <v>91.4</v>
      </c>
      <c r="E34" s="79">
        <v>1.84</v>
      </c>
      <c r="F34" s="79">
        <v>90.7</v>
      </c>
      <c r="G34" s="75"/>
      <c r="H34" s="75"/>
      <c r="I34" s="75"/>
      <c r="J34" s="75"/>
      <c r="K34" s="75"/>
    </row>
    <row r="35" spans="1:11" ht="15" customHeight="1" x14ac:dyDescent="0.2">
      <c r="A35" s="78" t="s">
        <v>253</v>
      </c>
      <c r="B35" s="79">
        <v>1.07</v>
      </c>
      <c r="C35" s="79">
        <v>0.94</v>
      </c>
      <c r="D35" s="79">
        <v>87.3</v>
      </c>
      <c r="E35" s="79">
        <v>0.94</v>
      </c>
      <c r="F35" s="79">
        <v>87.3</v>
      </c>
      <c r="G35" s="75"/>
      <c r="H35" s="75"/>
      <c r="I35" s="75"/>
      <c r="J35" s="75"/>
      <c r="K35" s="75"/>
    </row>
    <row r="36" spans="1:11" ht="15" customHeight="1" x14ac:dyDescent="0.2">
      <c r="A36" s="78" t="s">
        <v>254</v>
      </c>
      <c r="B36" s="79">
        <v>0.03</v>
      </c>
      <c r="C36" s="79">
        <v>0.01</v>
      </c>
      <c r="D36" s="79">
        <v>47.9</v>
      </c>
      <c r="E36" s="79">
        <v>0</v>
      </c>
      <c r="F36" s="79">
        <v>0</v>
      </c>
      <c r="G36" s="75"/>
      <c r="H36" s="75"/>
      <c r="I36" s="75"/>
      <c r="J36" s="75"/>
      <c r="K36" s="75"/>
    </row>
    <row r="37" spans="1:11" ht="15" customHeight="1" x14ac:dyDescent="0.2">
      <c r="A37" s="78" t="s">
        <v>208</v>
      </c>
      <c r="B37" s="79">
        <v>0.36</v>
      </c>
      <c r="C37" s="79">
        <v>0.25</v>
      </c>
      <c r="D37" s="79">
        <v>69.900000000000006</v>
      </c>
      <c r="E37" s="79">
        <v>0.23</v>
      </c>
      <c r="F37" s="79">
        <v>62.5</v>
      </c>
      <c r="G37" s="75"/>
      <c r="H37" s="75"/>
      <c r="I37" s="75"/>
      <c r="J37" s="75"/>
      <c r="K37" s="75"/>
    </row>
    <row r="38" spans="1:11" ht="15" customHeight="1" x14ac:dyDescent="0.2">
      <c r="A38" s="78" t="s">
        <v>214</v>
      </c>
      <c r="B38" s="79">
        <v>0.12</v>
      </c>
      <c r="C38" s="79">
        <v>0.08</v>
      </c>
      <c r="D38" s="79">
        <v>61.4</v>
      </c>
      <c r="E38" s="79">
        <v>0.04</v>
      </c>
      <c r="F38" s="79">
        <v>29</v>
      </c>
      <c r="G38" s="75"/>
      <c r="H38" s="75"/>
      <c r="I38" s="75"/>
      <c r="J38" s="75"/>
      <c r="K38" s="75"/>
    </row>
    <row r="39" spans="1:11" ht="15" customHeight="1" x14ac:dyDescent="0.2">
      <c r="A39" s="78" t="s">
        <v>255</v>
      </c>
      <c r="B39" s="79">
        <v>1.08</v>
      </c>
      <c r="C39" s="79">
        <v>0.9</v>
      </c>
      <c r="D39" s="79">
        <v>82.6</v>
      </c>
      <c r="E39" s="79">
        <v>0.75</v>
      </c>
      <c r="F39" s="79">
        <v>69.599999999999994</v>
      </c>
      <c r="G39" s="75"/>
      <c r="H39" s="75"/>
      <c r="I39" s="75"/>
      <c r="J39" s="75"/>
      <c r="K39" s="75"/>
    </row>
    <row r="40" spans="1:11" ht="15" customHeight="1" x14ac:dyDescent="0.2">
      <c r="A40" s="78" t="s">
        <v>256</v>
      </c>
      <c r="B40" s="79">
        <v>0.05</v>
      </c>
      <c r="C40" s="79">
        <v>0.03</v>
      </c>
      <c r="D40" s="79">
        <v>55.4</v>
      </c>
      <c r="E40" s="79">
        <v>0.03</v>
      </c>
      <c r="F40" s="79">
        <v>49.2</v>
      </c>
      <c r="G40" s="75"/>
      <c r="H40" s="75"/>
      <c r="I40" s="75"/>
      <c r="J40" s="75"/>
      <c r="K40" s="75"/>
    </row>
    <row r="41" spans="1:11" ht="15" customHeight="1" x14ac:dyDescent="0.2">
      <c r="A41" s="78" t="s">
        <v>257</v>
      </c>
      <c r="B41" s="79">
        <v>1.56</v>
      </c>
      <c r="C41" s="79">
        <v>1.28</v>
      </c>
      <c r="D41" s="79">
        <v>82.3</v>
      </c>
      <c r="E41" s="79">
        <v>0.88</v>
      </c>
      <c r="F41" s="79">
        <v>56.4</v>
      </c>
      <c r="G41" s="75"/>
      <c r="H41" s="75"/>
      <c r="I41" s="75"/>
      <c r="J41" s="75"/>
      <c r="K41" s="75"/>
    </row>
    <row r="42" spans="1:11" ht="15" customHeight="1" x14ac:dyDescent="0.2">
      <c r="A42" s="78" t="s">
        <v>258</v>
      </c>
      <c r="B42" s="79">
        <v>7.0000000000000007E-2</v>
      </c>
      <c r="C42" s="79">
        <v>0.05</v>
      </c>
      <c r="D42" s="79">
        <v>66.8</v>
      </c>
      <c r="E42" s="79">
        <v>0.03</v>
      </c>
      <c r="F42" s="79">
        <v>35.299999999999997</v>
      </c>
      <c r="G42" s="75"/>
      <c r="H42" s="75"/>
      <c r="I42" s="75"/>
      <c r="J42" s="75"/>
      <c r="K42" s="75"/>
    </row>
    <row r="43" spans="1:11" ht="15" customHeight="1" x14ac:dyDescent="0.2">
      <c r="A43" s="78" t="s">
        <v>259</v>
      </c>
      <c r="B43" s="79">
        <v>0.54</v>
      </c>
      <c r="C43" s="79">
        <v>0.34</v>
      </c>
      <c r="D43" s="79">
        <v>62.8</v>
      </c>
      <c r="E43" s="79">
        <v>0.21</v>
      </c>
      <c r="F43" s="79">
        <v>38.5</v>
      </c>
      <c r="G43" s="75"/>
      <c r="H43" s="75"/>
      <c r="I43" s="75"/>
      <c r="J43" s="75"/>
      <c r="K43" s="75"/>
    </row>
    <row r="44" spans="1:11" ht="15" customHeight="1" x14ac:dyDescent="0.2">
      <c r="A44" s="78" t="s">
        <v>7</v>
      </c>
      <c r="B44" s="79">
        <v>20.8</v>
      </c>
      <c r="C44" s="79">
        <v>16.43</v>
      </c>
      <c r="D44" s="79">
        <v>79</v>
      </c>
      <c r="E44" s="79">
        <v>9.66</v>
      </c>
      <c r="F44" s="79">
        <v>46.4</v>
      </c>
      <c r="G44" s="75"/>
      <c r="H44" s="75"/>
      <c r="I44" s="75"/>
      <c r="J44" s="75"/>
      <c r="K44" s="75"/>
    </row>
    <row r="45" spans="1:11" ht="15" customHeight="1" x14ac:dyDescent="0.2">
      <c r="A45" s="78" t="s">
        <v>10</v>
      </c>
      <c r="B45" s="79">
        <v>8.77</v>
      </c>
      <c r="C45" s="79">
        <v>6.95</v>
      </c>
      <c r="D45" s="79">
        <v>79.2</v>
      </c>
      <c r="E45" s="79">
        <v>4.84</v>
      </c>
      <c r="F45" s="79">
        <v>55.2</v>
      </c>
      <c r="G45" s="75"/>
      <c r="H45" s="75"/>
      <c r="I45" s="75"/>
      <c r="J45" s="75"/>
      <c r="K45" s="75"/>
    </row>
    <row r="46" spans="1:11" ht="15" customHeight="1" x14ac:dyDescent="0.2">
      <c r="A46" s="78" t="s">
        <v>14</v>
      </c>
      <c r="B46" s="79">
        <v>22.89</v>
      </c>
      <c r="C46" s="79">
        <v>16.96</v>
      </c>
      <c r="D46" s="79">
        <v>74.099999999999994</v>
      </c>
      <c r="E46" s="79">
        <v>0</v>
      </c>
      <c r="F46" s="79">
        <v>0</v>
      </c>
      <c r="G46" s="75"/>
      <c r="H46" s="75"/>
      <c r="I46" s="75"/>
      <c r="J46" s="75"/>
      <c r="K46" s="75"/>
    </row>
    <row r="47" spans="1:11" ht="15" customHeight="1" x14ac:dyDescent="0.2">
      <c r="A47" s="80"/>
      <c r="B47" s="81">
        <v>581.55999999999995</v>
      </c>
      <c r="C47" s="81">
        <v>472.69</v>
      </c>
      <c r="D47" s="81">
        <v>81.28</v>
      </c>
      <c r="E47" s="81">
        <v>277.8</v>
      </c>
      <c r="F47" s="81">
        <v>47.77</v>
      </c>
      <c r="G47" s="75"/>
      <c r="H47" s="75"/>
      <c r="I47" s="75"/>
      <c r="J47" s="75"/>
      <c r="K47" s="75"/>
    </row>
    <row r="48" spans="1:11" ht="15" customHeight="1" x14ac:dyDescent="0.2">
      <c r="A48" s="75"/>
      <c r="B48" s="75"/>
      <c r="C48" s="75" t="s">
        <v>957</v>
      </c>
      <c r="D48" s="75"/>
      <c r="E48" s="75"/>
      <c r="F48" s="75"/>
      <c r="G48" s="75"/>
      <c r="H48" s="75"/>
      <c r="I48" s="75"/>
      <c r="J48" s="75"/>
      <c r="K48" s="75"/>
    </row>
    <row r="49" spans="1:11" ht="12.75" customHeight="1" x14ac:dyDescent="0.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1:11" ht="12.75" customHeight="1" x14ac:dyDescent="0.2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1:11" ht="12.75" customHeight="1" x14ac:dyDescent="0.2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12.75" customHeight="1" x14ac:dyDescent="0.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2.75" customHeight="1" x14ac:dyDescent="0.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ht="12.75" customHeight="1" x14ac:dyDescent="0.2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1:11" ht="12.75" customHeight="1" x14ac:dyDescent="0.2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1:11" ht="12.75" customHeight="1" x14ac:dyDescent="0.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1:11" ht="12.75" customHeight="1" x14ac:dyDescent="0.2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1:11" ht="12.75" customHeight="1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1:11" ht="12.75" customHeight="1" x14ac:dyDescent="0.2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1:11" ht="12.75" customHeight="1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 ht="12.75" customHeight="1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1:11" ht="12.75" customHeight="1" x14ac:dyDescent="0.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 ht="12.75" customHeight="1" x14ac:dyDescent="0.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 ht="12.75" customHeight="1" x14ac:dyDescent="0.2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 ht="12.75" customHeight="1" x14ac:dyDescent="0.2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1:11" ht="12.75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1:11" ht="12.75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1:11" ht="12.75" customHeight="1" x14ac:dyDescent="0.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1:11" ht="12.75" customHeight="1" x14ac:dyDescent="0.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1:11" ht="12.75" customHeight="1" x14ac:dyDescent="0.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1:11" ht="12.75" customHeight="1" x14ac:dyDescent="0.2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1:11" ht="12.75" customHeight="1" x14ac:dyDescent="0.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1:11" ht="12.75" customHeight="1" x14ac:dyDescent="0.2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1:11" ht="12.75" customHeight="1" x14ac:dyDescent="0.2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1:11" ht="12.75" customHeight="1" x14ac:dyDescent="0.2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1:11" ht="12.75" customHeight="1" x14ac:dyDescent="0.2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1:11" ht="12.75" customHeight="1" x14ac:dyDescent="0.2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1:11" ht="12.75" customHeight="1" x14ac:dyDescent="0.2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1:11" ht="12.75" customHeight="1" x14ac:dyDescent="0.2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ht="12.75" customHeight="1" x14ac:dyDescent="0.2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1:11" ht="12.75" customHeight="1" x14ac:dyDescent="0.2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1:11" ht="12.75" customHeight="1" x14ac:dyDescent="0.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1:11" ht="12.75" customHeight="1" x14ac:dyDescent="0.2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1:11" ht="12.75" customHeight="1" x14ac:dyDescent="0.2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1:11" ht="12.75" customHeight="1" x14ac:dyDescent="0.2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1:11" ht="12.75" customHeight="1" x14ac:dyDescent="0.2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1:11" ht="12.75" customHeight="1" x14ac:dyDescent="0.2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1:11" ht="12.75" customHeight="1" x14ac:dyDescent="0.2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1:11" ht="12.75" customHeight="1" x14ac:dyDescent="0.2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1:11" ht="12.75" customHeight="1" x14ac:dyDescent="0.2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1:11" ht="12.75" customHeight="1" x14ac:dyDescent="0.2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1:11" ht="12.75" customHeight="1" x14ac:dyDescent="0.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1:11" ht="12.75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1:11" ht="12.75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1:11" ht="12.75" customHeight="1" x14ac:dyDescent="0.2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1:11" ht="12.75" customHeight="1" x14ac:dyDescent="0.2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1:11" ht="12.75" customHeight="1" x14ac:dyDescent="0.2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1:11" ht="12.75" customHeight="1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1:11" ht="12.75" customHeight="1" x14ac:dyDescent="0.2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1:11" ht="12.75" customHeight="1" x14ac:dyDescent="0.2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</sheetData>
  <mergeCells count="1">
    <mergeCell ref="A1:F1"/>
  </mergeCells>
  <pageMargins left="1.45" right="0.7" top="0.75" bottom="0.75" header="0" footer="0"/>
  <pageSetup scale="85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28515625" defaultRowHeight="15" customHeight="1" x14ac:dyDescent="0.2"/>
  <cols>
    <col min="1" max="11" width="8.85546875" customWidth="1"/>
  </cols>
  <sheetData>
    <row r="1" ht="13.5" customHeight="1" x14ac:dyDescent="0.2"/>
    <row r="2" ht="13.5" customHeight="1" x14ac:dyDescent="0.2"/>
    <row r="3" ht="13.5" customHeight="1" x14ac:dyDescent="0.2"/>
    <row r="4" ht="13.5" customHeight="1" x14ac:dyDescent="0.2"/>
    <row r="5" ht="13.5" customHeight="1" x14ac:dyDescent="0.2"/>
    <row r="6" ht="13.5" customHeight="1" x14ac:dyDescent="0.2"/>
    <row r="7" ht="13.5" customHeight="1" x14ac:dyDescent="0.2"/>
    <row r="8" ht="13.5" customHeight="1" x14ac:dyDescent="0.2"/>
    <row r="9" ht="13.5" customHeight="1" x14ac:dyDescent="0.2"/>
    <row r="10" ht="13.5" customHeight="1" x14ac:dyDescent="0.2"/>
    <row r="11" ht="13.5" customHeight="1" x14ac:dyDescent="0.2"/>
    <row r="12" ht="13.5" customHeight="1" x14ac:dyDescent="0.2"/>
    <row r="13" ht="13.5" customHeight="1" x14ac:dyDescent="0.2"/>
    <row r="14" ht="13.5" customHeight="1" x14ac:dyDescent="0.2"/>
    <row r="15" ht="13.5" customHeight="1" x14ac:dyDescent="0.2"/>
    <row r="16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view="pageBreakPreview" zoomScale="130" zoomScaleNormal="100" zoomScaleSheetLayoutView="130" workbookViewId="0">
      <pane xSplit="2" ySplit="3" topLeftCell="C58" activePane="bottomRight" state="frozen"/>
      <selection pane="topRight" activeCell="C1" sqref="C1"/>
      <selection pane="bottomLeft" activeCell="A4" sqref="A4"/>
      <selection pane="bottomRight" activeCell="D60" sqref="D60"/>
    </sheetView>
  </sheetViews>
  <sheetFormatPr defaultColWidth="14.28515625" defaultRowHeight="15" customHeight="1" x14ac:dyDescent="0.2"/>
  <cols>
    <col min="1" max="1" width="5" style="106" customWidth="1"/>
    <col min="2" max="2" width="20.42578125" style="106" customWidth="1"/>
    <col min="3" max="3" width="21.140625" style="106" customWidth="1"/>
    <col min="4" max="4" width="21.5703125" style="106" customWidth="1"/>
    <col min="5" max="5" width="21.42578125" style="106" customWidth="1"/>
    <col min="6" max="16384" width="14.28515625" style="106"/>
  </cols>
  <sheetData>
    <row r="1" spans="1:5" ht="13.5" customHeight="1" x14ac:dyDescent="0.2">
      <c r="A1" s="452" t="s">
        <v>1070</v>
      </c>
      <c r="B1" s="453"/>
      <c r="C1" s="453"/>
      <c r="D1" s="453"/>
      <c r="E1" s="454"/>
    </row>
    <row r="2" spans="1:5" ht="15" customHeight="1" x14ac:dyDescent="0.2">
      <c r="A2" s="455" t="s">
        <v>69</v>
      </c>
      <c r="B2" s="456"/>
      <c r="C2" s="456"/>
      <c r="D2" s="456"/>
      <c r="E2" s="456"/>
    </row>
    <row r="3" spans="1:5" ht="19.5" customHeight="1" x14ac:dyDescent="0.2">
      <c r="A3" s="307" t="s">
        <v>0</v>
      </c>
      <c r="B3" s="308" t="s">
        <v>70</v>
      </c>
      <c r="C3" s="309" t="s">
        <v>71</v>
      </c>
      <c r="D3" s="309" t="s">
        <v>1019</v>
      </c>
      <c r="E3" s="310" t="s">
        <v>1020</v>
      </c>
    </row>
    <row r="4" spans="1:5" ht="13.5" customHeight="1" x14ac:dyDescent="0.2">
      <c r="A4" s="305">
        <v>1</v>
      </c>
      <c r="B4" s="306" t="s">
        <v>1001</v>
      </c>
      <c r="C4" s="202">
        <v>183577.64999999997</v>
      </c>
      <c r="D4" s="202">
        <v>431567.27000000008</v>
      </c>
      <c r="E4" s="311">
        <f>D4/C4*100</f>
        <v>235.08704354805724</v>
      </c>
    </row>
    <row r="5" spans="1:5" ht="13.5" customHeight="1" x14ac:dyDescent="0.2">
      <c r="A5" s="305">
        <v>2</v>
      </c>
      <c r="B5" s="306" t="s">
        <v>968</v>
      </c>
      <c r="C5" s="202">
        <v>197257.14999999997</v>
      </c>
      <c r="D5" s="202">
        <v>133890.63</v>
      </c>
      <c r="E5" s="311">
        <f t="shared" ref="E5:E59" si="0">D5/C5*100</f>
        <v>67.876185983625959</v>
      </c>
    </row>
    <row r="6" spans="1:5" ht="13.5" customHeight="1" x14ac:dyDescent="0.2">
      <c r="A6" s="305">
        <v>3</v>
      </c>
      <c r="B6" s="306" t="s">
        <v>969</v>
      </c>
      <c r="C6" s="202">
        <v>561611.09000000008</v>
      </c>
      <c r="D6" s="202">
        <v>182386.84</v>
      </c>
      <c r="E6" s="311">
        <f t="shared" si="0"/>
        <v>32.475647872266904</v>
      </c>
    </row>
    <row r="7" spans="1:5" ht="13.5" customHeight="1" x14ac:dyDescent="0.2">
      <c r="A7" s="305">
        <v>4</v>
      </c>
      <c r="B7" s="306" t="s">
        <v>970</v>
      </c>
      <c r="C7" s="202">
        <v>329367.25999999995</v>
      </c>
      <c r="D7" s="202">
        <v>421955.71999999986</v>
      </c>
      <c r="E7" s="311">
        <f t="shared" si="0"/>
        <v>128.11100896913675</v>
      </c>
    </row>
    <row r="8" spans="1:5" ht="13.5" customHeight="1" x14ac:dyDescent="0.2">
      <c r="A8" s="305">
        <v>5</v>
      </c>
      <c r="B8" s="306" t="s">
        <v>971</v>
      </c>
      <c r="C8" s="202">
        <v>828416.48</v>
      </c>
      <c r="D8" s="202">
        <v>587401.66000000015</v>
      </c>
      <c r="E8" s="311">
        <f t="shared" si="0"/>
        <v>70.90656380954664</v>
      </c>
    </row>
    <row r="9" spans="1:5" ht="13.5" customHeight="1" x14ac:dyDescent="0.2">
      <c r="A9" s="305">
        <v>6</v>
      </c>
      <c r="B9" s="306" t="s">
        <v>870</v>
      </c>
      <c r="C9" s="202">
        <v>532220.27000000014</v>
      </c>
      <c r="D9" s="202">
        <v>632594.19000000018</v>
      </c>
      <c r="E9" s="311">
        <f t="shared" si="0"/>
        <v>118.85946959517344</v>
      </c>
    </row>
    <row r="10" spans="1:5" ht="13.5" customHeight="1" x14ac:dyDescent="0.2">
      <c r="A10" s="305">
        <v>7</v>
      </c>
      <c r="B10" s="306" t="s">
        <v>972</v>
      </c>
      <c r="C10" s="202">
        <v>1103555.7499999998</v>
      </c>
      <c r="D10" s="202">
        <v>762675.18000000028</v>
      </c>
      <c r="E10" s="311">
        <f t="shared" si="0"/>
        <v>69.110706912632224</v>
      </c>
    </row>
    <row r="11" spans="1:5" ht="13.5" customHeight="1" x14ac:dyDescent="0.2">
      <c r="A11" s="305">
        <v>8</v>
      </c>
      <c r="B11" s="306" t="s">
        <v>973</v>
      </c>
      <c r="C11" s="202">
        <v>665927.49</v>
      </c>
      <c r="D11" s="202">
        <v>404778.31999999983</v>
      </c>
      <c r="E11" s="311">
        <f t="shared" si="0"/>
        <v>60.784143330680017</v>
      </c>
    </row>
    <row r="12" spans="1:5" ht="13.5" customHeight="1" x14ac:dyDescent="0.2">
      <c r="A12" s="305">
        <v>9</v>
      </c>
      <c r="B12" s="306" t="s">
        <v>871</v>
      </c>
      <c r="C12" s="202">
        <v>15553136.800000004</v>
      </c>
      <c r="D12" s="202">
        <v>12075479.399999999</v>
      </c>
      <c r="E12" s="311">
        <f t="shared" si="0"/>
        <v>77.640154235639443</v>
      </c>
    </row>
    <row r="13" spans="1:5" ht="15.75" customHeight="1" x14ac:dyDescent="0.2">
      <c r="A13" s="305">
        <v>10</v>
      </c>
      <c r="B13" s="306" t="s">
        <v>974</v>
      </c>
      <c r="C13" s="202">
        <v>458087.58</v>
      </c>
      <c r="D13" s="202">
        <v>403222.2</v>
      </c>
      <c r="E13" s="311">
        <f t="shared" si="0"/>
        <v>88.022949672636827</v>
      </c>
    </row>
    <row r="14" spans="1:5" ht="13.5" customHeight="1" x14ac:dyDescent="0.2">
      <c r="A14" s="305">
        <v>11</v>
      </c>
      <c r="B14" s="306" t="s">
        <v>872</v>
      </c>
      <c r="C14" s="202">
        <v>1139421.07</v>
      </c>
      <c r="D14" s="202">
        <v>580794.23999999987</v>
      </c>
      <c r="E14" s="311">
        <f t="shared" si="0"/>
        <v>50.972748818836557</v>
      </c>
    </row>
    <row r="15" spans="1:5" ht="13.5" customHeight="1" x14ac:dyDescent="0.2">
      <c r="A15" s="305">
        <v>12</v>
      </c>
      <c r="B15" s="306" t="s">
        <v>975</v>
      </c>
      <c r="C15" s="202">
        <v>1244072.9499999997</v>
      </c>
      <c r="D15" s="202">
        <v>1054858.5099999998</v>
      </c>
      <c r="E15" s="311">
        <f t="shared" si="0"/>
        <v>84.79072790707329</v>
      </c>
    </row>
    <row r="16" spans="1:5" ht="13.5" customHeight="1" x14ac:dyDescent="0.2">
      <c r="A16" s="305">
        <v>13</v>
      </c>
      <c r="B16" s="306" t="s">
        <v>976</v>
      </c>
      <c r="C16" s="202">
        <v>602730.09</v>
      </c>
      <c r="D16" s="202">
        <v>406241.62999999995</v>
      </c>
      <c r="E16" s="311">
        <f t="shared" si="0"/>
        <v>67.400257053700429</v>
      </c>
    </row>
    <row r="17" spans="1:5" ht="13.5" customHeight="1" x14ac:dyDescent="0.2">
      <c r="A17" s="305">
        <v>14</v>
      </c>
      <c r="B17" s="306" t="s">
        <v>977</v>
      </c>
      <c r="C17" s="202">
        <v>408113.29</v>
      </c>
      <c r="D17" s="202">
        <v>314685.15000000008</v>
      </c>
      <c r="E17" s="311">
        <f t="shared" si="0"/>
        <v>77.10730272959259</v>
      </c>
    </row>
    <row r="18" spans="1:5" ht="13.5" customHeight="1" x14ac:dyDescent="0.2">
      <c r="A18" s="305">
        <v>15</v>
      </c>
      <c r="B18" s="306" t="s">
        <v>873</v>
      </c>
      <c r="C18" s="202">
        <v>1052186.1200000006</v>
      </c>
      <c r="D18" s="202">
        <v>1419400.7600000002</v>
      </c>
      <c r="E18" s="311">
        <f t="shared" si="0"/>
        <v>134.90016005913475</v>
      </c>
    </row>
    <row r="19" spans="1:5" ht="13.5" customHeight="1" x14ac:dyDescent="0.2">
      <c r="A19" s="305">
        <v>16</v>
      </c>
      <c r="B19" s="306" t="s">
        <v>874</v>
      </c>
      <c r="C19" s="202">
        <v>1345723.7600000002</v>
      </c>
      <c r="D19" s="202">
        <v>1645985.24</v>
      </c>
      <c r="E19" s="311">
        <f t="shared" si="0"/>
        <v>122.31226711788159</v>
      </c>
    </row>
    <row r="20" spans="1:5" ht="13.5" customHeight="1" x14ac:dyDescent="0.2">
      <c r="A20" s="305">
        <v>17</v>
      </c>
      <c r="B20" s="306" t="s">
        <v>978</v>
      </c>
      <c r="C20" s="202">
        <v>233006.66</v>
      </c>
      <c r="D20" s="202">
        <v>118214.02</v>
      </c>
      <c r="E20" s="311">
        <f t="shared" si="0"/>
        <v>50.734180731143056</v>
      </c>
    </row>
    <row r="21" spans="1:5" ht="13.5" customHeight="1" x14ac:dyDescent="0.2">
      <c r="A21" s="305">
        <v>18</v>
      </c>
      <c r="B21" s="306" t="s">
        <v>1002</v>
      </c>
      <c r="C21" s="202">
        <v>732725.93000000017</v>
      </c>
      <c r="D21" s="202">
        <v>841435.22000000009</v>
      </c>
      <c r="E21" s="311">
        <f t="shared" si="0"/>
        <v>114.83628264663703</v>
      </c>
    </row>
    <row r="22" spans="1:5" ht="13.5" customHeight="1" x14ac:dyDescent="0.2">
      <c r="A22" s="305">
        <v>19</v>
      </c>
      <c r="B22" s="306" t="s">
        <v>979</v>
      </c>
      <c r="C22" s="202">
        <v>609221.4800000001</v>
      </c>
      <c r="D22" s="202">
        <v>734478.12999999977</v>
      </c>
      <c r="E22" s="311">
        <f t="shared" si="0"/>
        <v>120.56011715148318</v>
      </c>
    </row>
    <row r="23" spans="1:5" ht="13.5" customHeight="1" x14ac:dyDescent="0.2">
      <c r="A23" s="305">
        <v>20</v>
      </c>
      <c r="B23" s="306" t="s">
        <v>875</v>
      </c>
      <c r="C23" s="202">
        <v>3901014.4900000016</v>
      </c>
      <c r="D23" s="202">
        <v>2639168.2199999993</v>
      </c>
      <c r="E23" s="311">
        <f t="shared" si="0"/>
        <v>67.653381620738301</v>
      </c>
    </row>
    <row r="24" spans="1:5" ht="13.5" customHeight="1" x14ac:dyDescent="0.2">
      <c r="A24" s="305">
        <v>21</v>
      </c>
      <c r="B24" s="306" t="s">
        <v>980</v>
      </c>
      <c r="C24" s="202">
        <v>407617.41999999993</v>
      </c>
      <c r="D24" s="202">
        <v>544339.68000000005</v>
      </c>
      <c r="E24" s="311">
        <f t="shared" si="0"/>
        <v>133.54180986671281</v>
      </c>
    </row>
    <row r="25" spans="1:5" ht="13.5" customHeight="1" x14ac:dyDescent="0.2">
      <c r="A25" s="305">
        <v>22</v>
      </c>
      <c r="B25" s="306" t="s">
        <v>981</v>
      </c>
      <c r="C25" s="202">
        <v>1290957.2799999998</v>
      </c>
      <c r="D25" s="202">
        <v>1253133.9400000002</v>
      </c>
      <c r="E25" s="311">
        <f t="shared" si="0"/>
        <v>97.070132328468716</v>
      </c>
    </row>
    <row r="26" spans="1:5" ht="13.5" customHeight="1" x14ac:dyDescent="0.2">
      <c r="A26" s="305">
        <v>23</v>
      </c>
      <c r="B26" s="306" t="s">
        <v>876</v>
      </c>
      <c r="C26" s="202">
        <v>11907647.129999999</v>
      </c>
      <c r="D26" s="202">
        <v>12333253.939999994</v>
      </c>
      <c r="E26" s="311">
        <f t="shared" si="0"/>
        <v>103.57423095724533</v>
      </c>
    </row>
    <row r="27" spans="1:5" ht="13.5" customHeight="1" x14ac:dyDescent="0.2">
      <c r="A27" s="305">
        <v>24</v>
      </c>
      <c r="B27" s="306" t="s">
        <v>877</v>
      </c>
      <c r="C27" s="202">
        <v>5075030.1500000022</v>
      </c>
      <c r="D27" s="202">
        <v>3533655.81</v>
      </c>
      <c r="E27" s="311">
        <f t="shared" si="0"/>
        <v>69.62827225765345</v>
      </c>
    </row>
    <row r="28" spans="1:5" ht="13.5" customHeight="1" x14ac:dyDescent="0.2">
      <c r="A28" s="305">
        <v>25</v>
      </c>
      <c r="B28" s="306" t="s">
        <v>982</v>
      </c>
      <c r="C28" s="202">
        <v>325201.03999999992</v>
      </c>
      <c r="D28" s="202">
        <v>395407.76999999996</v>
      </c>
      <c r="E28" s="311">
        <f t="shared" si="0"/>
        <v>121.58871632144843</v>
      </c>
    </row>
    <row r="29" spans="1:5" ht="13.5" customHeight="1" x14ac:dyDescent="0.2">
      <c r="A29" s="305">
        <v>26</v>
      </c>
      <c r="B29" s="306" t="s">
        <v>878</v>
      </c>
      <c r="C29" s="202">
        <v>935147.07999999984</v>
      </c>
      <c r="D29" s="202">
        <v>634242.82999999996</v>
      </c>
      <c r="E29" s="311">
        <f t="shared" si="0"/>
        <v>67.822788902896434</v>
      </c>
    </row>
    <row r="30" spans="1:5" ht="13.5" customHeight="1" x14ac:dyDescent="0.2">
      <c r="A30" s="305">
        <v>27</v>
      </c>
      <c r="B30" s="306" t="s">
        <v>983</v>
      </c>
      <c r="C30" s="202">
        <v>1062689.7399999998</v>
      </c>
      <c r="D30" s="202">
        <v>1418230.9900000002</v>
      </c>
      <c r="E30" s="311">
        <f t="shared" si="0"/>
        <v>133.45673121865283</v>
      </c>
    </row>
    <row r="31" spans="1:5" ht="13.5" customHeight="1" x14ac:dyDescent="0.2">
      <c r="A31" s="305">
        <v>28</v>
      </c>
      <c r="B31" s="306" t="s">
        <v>1021</v>
      </c>
      <c r="C31" s="202">
        <v>397381.76</v>
      </c>
      <c r="D31" s="202">
        <v>212082.46</v>
      </c>
      <c r="E31" s="311">
        <f t="shared" si="0"/>
        <v>53.369953366757436</v>
      </c>
    </row>
    <row r="32" spans="1:5" ht="13.5" customHeight="1" x14ac:dyDescent="0.2">
      <c r="A32" s="305">
        <v>29</v>
      </c>
      <c r="B32" s="306" t="s">
        <v>984</v>
      </c>
      <c r="C32" s="202">
        <v>565255.0299999998</v>
      </c>
      <c r="D32" s="202">
        <v>289315.8</v>
      </c>
      <c r="E32" s="311">
        <f t="shared" si="0"/>
        <v>51.183233168221442</v>
      </c>
    </row>
    <row r="33" spans="1:5" ht="13.5" customHeight="1" x14ac:dyDescent="0.2">
      <c r="A33" s="305">
        <v>30</v>
      </c>
      <c r="B33" s="306" t="s">
        <v>879</v>
      </c>
      <c r="C33" s="202">
        <v>772508.53</v>
      </c>
      <c r="D33" s="202">
        <v>1007588.7499999998</v>
      </c>
      <c r="E33" s="311">
        <f t="shared" si="0"/>
        <v>130.43076042150625</v>
      </c>
    </row>
    <row r="34" spans="1:5" ht="13.5" customHeight="1" x14ac:dyDescent="0.2">
      <c r="A34" s="305">
        <v>31</v>
      </c>
      <c r="B34" s="306" t="s">
        <v>1022</v>
      </c>
      <c r="C34" s="202">
        <v>256362.02000000002</v>
      </c>
      <c r="D34" s="202">
        <v>66809.64</v>
      </c>
      <c r="E34" s="311">
        <f t="shared" si="0"/>
        <v>26.060662183891353</v>
      </c>
    </row>
    <row r="35" spans="1:5" ht="13.5" customHeight="1" x14ac:dyDescent="0.2">
      <c r="A35" s="305">
        <v>32</v>
      </c>
      <c r="B35" s="306" t="s">
        <v>985</v>
      </c>
      <c r="C35" s="202">
        <v>752733.63999999978</v>
      </c>
      <c r="D35" s="202">
        <v>639540.06999999995</v>
      </c>
      <c r="E35" s="311">
        <f t="shared" si="0"/>
        <v>84.962334086729555</v>
      </c>
    </row>
    <row r="36" spans="1:5" ht="13.5" customHeight="1" x14ac:dyDescent="0.2">
      <c r="A36" s="305">
        <v>33</v>
      </c>
      <c r="B36" s="306" t="s">
        <v>1003</v>
      </c>
      <c r="C36" s="202">
        <v>746432.19</v>
      </c>
      <c r="D36" s="202">
        <v>766520.8600000001</v>
      </c>
      <c r="E36" s="311">
        <f t="shared" si="0"/>
        <v>102.69129202479867</v>
      </c>
    </row>
    <row r="37" spans="1:5" ht="13.5" customHeight="1" x14ac:dyDescent="0.2">
      <c r="A37" s="305">
        <v>34</v>
      </c>
      <c r="B37" s="306" t="s">
        <v>986</v>
      </c>
      <c r="C37" s="202">
        <v>612886.06999999983</v>
      </c>
      <c r="D37" s="202">
        <v>651863.96999999986</v>
      </c>
      <c r="E37" s="311">
        <f t="shared" si="0"/>
        <v>106.3597301208037</v>
      </c>
    </row>
    <row r="38" spans="1:5" ht="13.5" customHeight="1" x14ac:dyDescent="0.2">
      <c r="A38" s="305">
        <v>35</v>
      </c>
      <c r="B38" s="306" t="s">
        <v>1004</v>
      </c>
      <c r="C38" s="202">
        <v>212822.5</v>
      </c>
      <c r="D38" s="202">
        <v>72827.739999999991</v>
      </c>
      <c r="E38" s="311">
        <f t="shared" si="0"/>
        <v>34.219943849921883</v>
      </c>
    </row>
    <row r="39" spans="1:5" ht="13.5" customHeight="1" x14ac:dyDescent="0.2">
      <c r="A39" s="305">
        <v>36</v>
      </c>
      <c r="B39" s="306" t="s">
        <v>1023</v>
      </c>
      <c r="C39" s="202">
        <v>262073.64</v>
      </c>
      <c r="D39" s="202">
        <v>206074.98</v>
      </c>
      <c r="E39" s="311">
        <f t="shared" si="0"/>
        <v>78.632471392391849</v>
      </c>
    </row>
    <row r="40" spans="1:5" ht="13.5" customHeight="1" x14ac:dyDescent="0.2">
      <c r="A40" s="305">
        <v>37</v>
      </c>
      <c r="B40" s="306" t="s">
        <v>987</v>
      </c>
      <c r="C40" s="202">
        <v>480421.30999999982</v>
      </c>
      <c r="D40" s="202">
        <v>206885.06000000003</v>
      </c>
      <c r="E40" s="311">
        <f t="shared" si="0"/>
        <v>43.063256290608784</v>
      </c>
    </row>
    <row r="41" spans="1:5" ht="13.5" customHeight="1" x14ac:dyDescent="0.2">
      <c r="A41" s="305">
        <v>38</v>
      </c>
      <c r="B41" s="306" t="s">
        <v>880</v>
      </c>
      <c r="C41" s="202">
        <v>694942.56</v>
      </c>
      <c r="D41" s="202">
        <v>1006453.1499999996</v>
      </c>
      <c r="E41" s="311">
        <f t="shared" si="0"/>
        <v>144.82537233005263</v>
      </c>
    </row>
    <row r="42" spans="1:5" ht="13.5" customHeight="1" x14ac:dyDescent="0.2">
      <c r="A42" s="305">
        <v>39</v>
      </c>
      <c r="B42" s="306" t="s">
        <v>988</v>
      </c>
      <c r="C42" s="202">
        <v>576219.1</v>
      </c>
      <c r="D42" s="202">
        <v>981741.94999999972</v>
      </c>
      <c r="E42" s="311">
        <f t="shared" si="0"/>
        <v>170.37650261853517</v>
      </c>
    </row>
    <row r="43" spans="1:5" ht="13.5" customHeight="1" x14ac:dyDescent="0.2">
      <c r="A43" s="305">
        <v>40</v>
      </c>
      <c r="B43" s="306" t="s">
        <v>881</v>
      </c>
      <c r="C43" s="202">
        <v>1010234.9100000001</v>
      </c>
      <c r="D43" s="202">
        <v>1392147.2999999996</v>
      </c>
      <c r="E43" s="311">
        <f t="shared" si="0"/>
        <v>137.80431523594839</v>
      </c>
    </row>
    <row r="44" spans="1:5" ht="13.5" customHeight="1" x14ac:dyDescent="0.2">
      <c r="A44" s="305">
        <v>41</v>
      </c>
      <c r="B44" s="306" t="s">
        <v>882</v>
      </c>
      <c r="C44" s="202">
        <v>1726355.1399999997</v>
      </c>
      <c r="D44" s="202">
        <v>876738.65</v>
      </c>
      <c r="E44" s="311">
        <f t="shared" si="0"/>
        <v>50.785532460024427</v>
      </c>
    </row>
    <row r="45" spans="1:5" ht="13.5" customHeight="1" x14ac:dyDescent="0.2">
      <c r="A45" s="305">
        <v>42</v>
      </c>
      <c r="B45" s="306" t="s">
        <v>989</v>
      </c>
      <c r="C45" s="202">
        <v>1810641.2699999996</v>
      </c>
      <c r="D45" s="202">
        <v>1169494.9899999998</v>
      </c>
      <c r="E45" s="311">
        <f t="shared" si="0"/>
        <v>64.590099064736322</v>
      </c>
    </row>
    <row r="46" spans="1:5" ht="13.5" customHeight="1" x14ac:dyDescent="0.2">
      <c r="A46" s="305">
        <v>43</v>
      </c>
      <c r="B46" s="306" t="s">
        <v>990</v>
      </c>
      <c r="C46" s="202">
        <v>1430145.4000000001</v>
      </c>
      <c r="D46" s="202">
        <v>726949.00000000023</v>
      </c>
      <c r="E46" s="311">
        <f t="shared" si="0"/>
        <v>50.830426053183132</v>
      </c>
    </row>
    <row r="47" spans="1:5" ht="13.5" customHeight="1" x14ac:dyDescent="0.2">
      <c r="A47" s="305">
        <v>44</v>
      </c>
      <c r="B47" s="306" t="s">
        <v>991</v>
      </c>
      <c r="C47" s="202">
        <v>866163.59999999951</v>
      </c>
      <c r="D47" s="202">
        <v>1083621.4500000004</v>
      </c>
      <c r="E47" s="311">
        <f t="shared" si="0"/>
        <v>125.10586337269322</v>
      </c>
    </row>
    <row r="48" spans="1:5" ht="13.5" customHeight="1" x14ac:dyDescent="0.2">
      <c r="A48" s="305">
        <v>45</v>
      </c>
      <c r="B48" s="306" t="s">
        <v>883</v>
      </c>
      <c r="C48" s="202">
        <v>683804.96999999974</v>
      </c>
      <c r="D48" s="202">
        <v>584892.53999999992</v>
      </c>
      <c r="E48" s="311">
        <f t="shared" si="0"/>
        <v>85.534993991049831</v>
      </c>
    </row>
    <row r="49" spans="1:5" ht="13.5" customHeight="1" x14ac:dyDescent="0.2">
      <c r="A49" s="305">
        <v>46</v>
      </c>
      <c r="B49" s="306" t="s">
        <v>884</v>
      </c>
      <c r="C49" s="202">
        <v>760462.22000000009</v>
      </c>
      <c r="D49" s="202">
        <v>345847.64</v>
      </c>
      <c r="E49" s="311">
        <f t="shared" si="0"/>
        <v>45.478609049112258</v>
      </c>
    </row>
    <row r="50" spans="1:5" ht="13.5" customHeight="1" x14ac:dyDescent="0.2">
      <c r="A50" s="305">
        <v>47</v>
      </c>
      <c r="B50" s="306" t="s">
        <v>992</v>
      </c>
      <c r="C50" s="202">
        <v>452178.41999999975</v>
      </c>
      <c r="D50" s="202">
        <v>820515.64999999991</v>
      </c>
      <c r="E50" s="311">
        <f t="shared" si="0"/>
        <v>181.45838317538471</v>
      </c>
    </row>
    <row r="51" spans="1:5" ht="13.5" customHeight="1" x14ac:dyDescent="0.2">
      <c r="A51" s="305">
        <v>48</v>
      </c>
      <c r="B51" s="306" t="s">
        <v>1005</v>
      </c>
      <c r="C51" s="202">
        <v>204642.46</v>
      </c>
      <c r="D51" s="202">
        <v>219359.05</v>
      </c>
      <c r="E51" s="311">
        <f t="shared" si="0"/>
        <v>107.19136683560195</v>
      </c>
    </row>
    <row r="52" spans="1:5" ht="13.5" customHeight="1" x14ac:dyDescent="0.2">
      <c r="A52" s="305">
        <v>49</v>
      </c>
      <c r="B52" s="306" t="s">
        <v>993</v>
      </c>
      <c r="C52" s="202">
        <v>718131.82000000007</v>
      </c>
      <c r="D52" s="202">
        <v>542854.85</v>
      </c>
      <c r="E52" s="311">
        <f t="shared" si="0"/>
        <v>75.592646765046553</v>
      </c>
    </row>
    <row r="53" spans="1:5" ht="13.5" customHeight="1" x14ac:dyDescent="0.2">
      <c r="A53" s="305">
        <v>50</v>
      </c>
      <c r="B53" s="306" t="s">
        <v>885</v>
      </c>
      <c r="C53" s="202">
        <v>576600.09999999986</v>
      </c>
      <c r="D53" s="202">
        <v>234969.37999999998</v>
      </c>
      <c r="E53" s="311">
        <f t="shared" si="0"/>
        <v>40.750839273180844</v>
      </c>
    </row>
    <row r="54" spans="1:5" ht="13.5" customHeight="1" x14ac:dyDescent="0.2">
      <c r="A54" s="305">
        <v>51</v>
      </c>
      <c r="B54" s="306" t="s">
        <v>886</v>
      </c>
      <c r="C54" s="202">
        <v>2522217.4700000002</v>
      </c>
      <c r="D54" s="202">
        <v>337697.04999999993</v>
      </c>
      <c r="E54" s="311">
        <f t="shared" si="0"/>
        <v>13.388895050354238</v>
      </c>
    </row>
    <row r="55" spans="1:5" ht="13.5" customHeight="1" x14ac:dyDescent="0.2">
      <c r="A55" s="305">
        <v>52</v>
      </c>
      <c r="B55" s="306" t="s">
        <v>994</v>
      </c>
      <c r="C55" s="202">
        <v>486265.30000000016</v>
      </c>
      <c r="D55" s="202">
        <v>243874.96</v>
      </c>
      <c r="E55" s="311">
        <f t="shared" si="0"/>
        <v>50.152655350895884</v>
      </c>
    </row>
    <row r="56" spans="1:5" ht="13.5" customHeight="1" x14ac:dyDescent="0.2">
      <c r="A56" s="305">
        <v>53</v>
      </c>
      <c r="B56" s="306" t="s">
        <v>887</v>
      </c>
      <c r="C56" s="202">
        <v>2239636.669999999</v>
      </c>
      <c r="D56" s="202">
        <v>2542279.48</v>
      </c>
      <c r="E56" s="311">
        <f t="shared" si="0"/>
        <v>113.51303155792681</v>
      </c>
    </row>
    <row r="57" spans="1:5" ht="13.5" customHeight="1" x14ac:dyDescent="0.2">
      <c r="A57" s="305">
        <v>54</v>
      </c>
      <c r="B57" s="306" t="s">
        <v>1006</v>
      </c>
      <c r="C57" s="202">
        <v>388306.23000000004</v>
      </c>
      <c r="D57" s="202">
        <v>137018.41</v>
      </c>
      <c r="E57" s="311">
        <f t="shared" si="0"/>
        <v>35.286173492503579</v>
      </c>
    </row>
    <row r="58" spans="1:5" ht="13.5" customHeight="1" x14ac:dyDescent="0.2">
      <c r="A58" s="305">
        <v>55</v>
      </c>
      <c r="B58" s="306" t="s">
        <v>995</v>
      </c>
      <c r="C58" s="202">
        <v>848529.39999999956</v>
      </c>
      <c r="D58" s="202">
        <v>1042375.9099999999</v>
      </c>
      <c r="E58" s="311">
        <f t="shared" si="0"/>
        <v>122.84499629594454</v>
      </c>
    </row>
    <row r="59" spans="1:5" ht="13.5" customHeight="1" x14ac:dyDescent="0.2">
      <c r="A59" s="305"/>
      <c r="B59" s="308" t="s">
        <v>264</v>
      </c>
      <c r="C59" s="295">
        <f>SUM(C4:C58)</f>
        <v>75740016.930000007</v>
      </c>
      <c r="D59" s="295">
        <f>SUM(D4:D58)</f>
        <v>64311818.229999982</v>
      </c>
      <c r="E59" s="315">
        <f t="shared" si="0"/>
        <v>84.91128050504382</v>
      </c>
    </row>
    <row r="60" spans="1:5" ht="13.5" customHeight="1" x14ac:dyDescent="0.2">
      <c r="A60" s="275"/>
      <c r="B60" s="273"/>
      <c r="C60" s="128"/>
      <c r="D60" s="368" t="s">
        <v>1094</v>
      </c>
      <c r="E60" s="128"/>
    </row>
    <row r="61" spans="1:5" ht="13.5" customHeight="1" x14ac:dyDescent="0.2">
      <c r="A61" s="275"/>
      <c r="B61" s="273"/>
      <c r="C61" s="128"/>
      <c r="D61" s="128"/>
      <c r="E61" s="273"/>
    </row>
    <row r="62" spans="1:5" ht="13.5" customHeight="1" x14ac:dyDescent="0.2">
      <c r="A62" s="275"/>
      <c r="B62" s="273"/>
      <c r="C62" s="128"/>
      <c r="D62" s="128"/>
      <c r="E62" s="273"/>
    </row>
    <row r="63" spans="1:5" ht="13.5" customHeight="1" x14ac:dyDescent="0.2">
      <c r="A63" s="275"/>
      <c r="B63" s="273"/>
      <c r="C63" s="128"/>
      <c r="D63" s="128"/>
      <c r="E63" s="273"/>
    </row>
    <row r="64" spans="1:5" ht="13.5" customHeight="1" x14ac:dyDescent="0.2">
      <c r="A64" s="275"/>
      <c r="B64" s="273"/>
      <c r="C64" s="128"/>
      <c r="D64" s="128"/>
      <c r="E64" s="273"/>
    </row>
    <row r="65" spans="1:5" ht="13.5" customHeight="1" x14ac:dyDescent="0.2">
      <c r="A65" s="275"/>
      <c r="B65" s="273"/>
      <c r="C65" s="128"/>
      <c r="D65" s="128"/>
      <c r="E65" s="273"/>
    </row>
    <row r="66" spans="1:5" ht="13.5" customHeight="1" x14ac:dyDescent="0.2">
      <c r="A66" s="275"/>
      <c r="B66" s="273"/>
      <c r="C66" s="128"/>
      <c r="D66" s="128"/>
      <c r="E66" s="273"/>
    </row>
    <row r="67" spans="1:5" ht="13.5" customHeight="1" x14ac:dyDescent="0.2">
      <c r="A67" s="275"/>
      <c r="B67" s="273"/>
      <c r="C67" s="128"/>
      <c r="D67" s="128"/>
      <c r="E67" s="273"/>
    </row>
    <row r="68" spans="1:5" ht="13.5" customHeight="1" x14ac:dyDescent="0.2">
      <c r="A68" s="275"/>
      <c r="B68" s="273"/>
      <c r="C68" s="128"/>
      <c r="D68" s="128"/>
      <c r="E68" s="273"/>
    </row>
    <row r="69" spans="1:5" ht="13.5" customHeight="1" x14ac:dyDescent="0.2">
      <c r="A69" s="275"/>
      <c r="B69" s="273"/>
      <c r="C69" s="128"/>
      <c r="D69" s="128"/>
      <c r="E69" s="273"/>
    </row>
    <row r="70" spans="1:5" ht="13.5" customHeight="1" x14ac:dyDescent="0.2">
      <c r="A70" s="275"/>
      <c r="B70" s="273"/>
      <c r="C70" s="128"/>
      <c r="D70" s="128"/>
      <c r="E70" s="273"/>
    </row>
    <row r="71" spans="1:5" ht="13.5" customHeight="1" x14ac:dyDescent="0.2">
      <c r="A71" s="275"/>
      <c r="B71" s="273"/>
      <c r="C71" s="128"/>
      <c r="D71" s="128"/>
      <c r="E71" s="273"/>
    </row>
    <row r="72" spans="1:5" ht="13.5" customHeight="1" x14ac:dyDescent="0.2">
      <c r="A72" s="275"/>
      <c r="B72" s="273"/>
      <c r="C72" s="128"/>
      <c r="D72" s="128"/>
      <c r="E72" s="273"/>
    </row>
    <row r="73" spans="1:5" ht="13.5" customHeight="1" x14ac:dyDescent="0.2">
      <c r="A73" s="275"/>
      <c r="B73" s="273"/>
      <c r="C73" s="128"/>
      <c r="D73" s="128"/>
      <c r="E73" s="273"/>
    </row>
    <row r="74" spans="1:5" ht="13.5" customHeight="1" x14ac:dyDescent="0.2">
      <c r="A74" s="275"/>
      <c r="B74" s="273"/>
      <c r="C74" s="128"/>
      <c r="D74" s="128"/>
      <c r="E74" s="273"/>
    </row>
    <row r="75" spans="1:5" ht="13.5" customHeight="1" x14ac:dyDescent="0.2">
      <c r="A75" s="275"/>
      <c r="B75" s="273"/>
      <c r="C75" s="128"/>
      <c r="D75" s="128"/>
      <c r="E75" s="273"/>
    </row>
    <row r="76" spans="1:5" ht="13.5" customHeight="1" x14ac:dyDescent="0.2">
      <c r="A76" s="275"/>
      <c r="B76" s="273"/>
      <c r="C76" s="128"/>
      <c r="D76" s="128"/>
      <c r="E76" s="273"/>
    </row>
    <row r="77" spans="1:5" ht="13.5" customHeight="1" x14ac:dyDescent="0.2">
      <c r="A77" s="275"/>
      <c r="B77" s="273"/>
      <c r="C77" s="128"/>
      <c r="D77" s="128"/>
      <c r="E77" s="273"/>
    </row>
    <row r="78" spans="1:5" ht="13.5" customHeight="1" x14ac:dyDescent="0.2">
      <c r="A78" s="275"/>
      <c r="B78" s="273"/>
      <c r="C78" s="128"/>
      <c r="D78" s="128"/>
      <c r="E78" s="273"/>
    </row>
    <row r="79" spans="1:5" ht="13.5" customHeight="1" x14ac:dyDescent="0.2">
      <c r="A79" s="275"/>
      <c r="B79" s="273"/>
      <c r="C79" s="128"/>
      <c r="D79" s="128"/>
      <c r="E79" s="273"/>
    </row>
    <row r="80" spans="1:5" ht="13.5" customHeight="1" x14ac:dyDescent="0.2">
      <c r="A80" s="275"/>
      <c r="B80" s="273"/>
      <c r="C80" s="128"/>
      <c r="D80" s="128"/>
      <c r="E80" s="273"/>
    </row>
    <row r="81" spans="1:5" ht="13.5" customHeight="1" x14ac:dyDescent="0.2">
      <c r="A81" s="275"/>
      <c r="B81" s="273"/>
      <c r="C81" s="128"/>
      <c r="D81" s="128"/>
      <c r="E81" s="273"/>
    </row>
    <row r="82" spans="1:5" ht="13.5" customHeight="1" x14ac:dyDescent="0.2">
      <c r="A82" s="275"/>
      <c r="B82" s="273"/>
      <c r="C82" s="128"/>
      <c r="D82" s="128"/>
      <c r="E82" s="273"/>
    </row>
    <row r="83" spans="1:5" ht="13.5" customHeight="1" x14ac:dyDescent="0.2">
      <c r="A83" s="275"/>
      <c r="B83" s="273"/>
      <c r="C83" s="128"/>
      <c r="D83" s="128"/>
      <c r="E83" s="273"/>
    </row>
    <row r="84" spans="1:5" ht="13.5" customHeight="1" x14ac:dyDescent="0.2">
      <c r="A84" s="275"/>
      <c r="B84" s="273"/>
      <c r="C84" s="128"/>
      <c r="D84" s="128"/>
      <c r="E84" s="273"/>
    </row>
    <row r="85" spans="1:5" ht="13.5" customHeight="1" x14ac:dyDescent="0.2">
      <c r="A85" s="275"/>
      <c r="B85" s="273"/>
      <c r="C85" s="128"/>
      <c r="D85" s="128"/>
      <c r="E85" s="273"/>
    </row>
  </sheetData>
  <autoFilter ref="A3:E60"/>
  <sortState ref="B4:E58">
    <sortCondition ref="B4:B58"/>
  </sortState>
  <mergeCells count="2">
    <mergeCell ref="A1:E1"/>
    <mergeCell ref="A2:E2"/>
  </mergeCells>
  <printOptions horizontalCentered="1"/>
  <pageMargins left="0" right="0" top="0" bottom="0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0"/>
  <sheetViews>
    <sheetView zoomScaleNormal="100" zoomScaleSheetLayoutView="85" workbookViewId="0">
      <pane xSplit="2" ySplit="5" topLeftCell="C35" activePane="bottomRight" state="frozen"/>
      <selection pane="topRight" activeCell="C1" sqref="C1"/>
      <selection pane="bottomLeft" activeCell="A6" sqref="A6"/>
      <selection pane="bottomRight" activeCell="F56" sqref="F56"/>
    </sheetView>
  </sheetViews>
  <sheetFormatPr defaultColWidth="14.28515625" defaultRowHeight="15" customHeight="1" x14ac:dyDescent="0.2"/>
  <cols>
    <col min="1" max="1" width="4.42578125" style="410" customWidth="1"/>
    <col min="2" max="2" width="36" style="410" customWidth="1"/>
    <col min="3" max="3" width="12.28515625" style="410" customWidth="1"/>
    <col min="4" max="4" width="12.85546875" style="410" customWidth="1"/>
    <col min="5" max="5" width="10.42578125" style="410" customWidth="1"/>
    <col min="6" max="6" width="10.5703125" style="410" customWidth="1"/>
    <col min="7" max="8" width="9" style="410" customWidth="1"/>
    <col min="9" max="9" width="9.5703125" style="410" customWidth="1"/>
    <col min="10" max="10" width="10.85546875" style="410" customWidth="1"/>
    <col min="11" max="11" width="11.42578125" style="410" customWidth="1"/>
    <col min="12" max="12" width="10.5703125" style="410" customWidth="1"/>
    <col min="13" max="13" width="9" style="410" customWidth="1"/>
    <col min="14" max="16384" width="14.28515625" style="410"/>
  </cols>
  <sheetData>
    <row r="1" spans="1:13" ht="15" customHeight="1" x14ac:dyDescent="0.2">
      <c r="A1" s="458" t="s">
        <v>1050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ht="15" customHeight="1" x14ac:dyDescent="0.2">
      <c r="A2" s="85"/>
      <c r="B2" s="86" t="s">
        <v>73</v>
      </c>
      <c r="C2" s="134"/>
      <c r="D2" s="134"/>
      <c r="E2" s="134"/>
      <c r="F2" s="134"/>
      <c r="G2" s="134"/>
      <c r="H2" s="134" t="s">
        <v>74</v>
      </c>
      <c r="I2" s="134"/>
      <c r="J2" s="135" t="s">
        <v>75</v>
      </c>
      <c r="K2" s="134"/>
      <c r="L2" s="134"/>
      <c r="M2" s="140"/>
    </row>
    <row r="3" spans="1:13" ht="21.75" customHeight="1" x14ac:dyDescent="0.2">
      <c r="A3" s="463" t="s">
        <v>0</v>
      </c>
      <c r="B3" s="463" t="s">
        <v>76</v>
      </c>
      <c r="C3" s="447" t="s">
        <v>1051</v>
      </c>
      <c r="D3" s="464"/>
      <c r="E3" s="464"/>
      <c r="F3" s="464"/>
      <c r="G3" s="464"/>
      <c r="H3" s="464"/>
      <c r="I3" s="464"/>
      <c r="J3" s="464"/>
      <c r="K3" s="464"/>
      <c r="L3" s="457"/>
      <c r="M3" s="460" t="s">
        <v>962</v>
      </c>
    </row>
    <row r="4" spans="1:13" ht="24.75" customHeight="1" x14ac:dyDescent="0.2">
      <c r="A4" s="461"/>
      <c r="B4" s="461"/>
      <c r="C4" s="447" t="s">
        <v>77</v>
      </c>
      <c r="D4" s="457"/>
      <c r="E4" s="447" t="s">
        <v>78</v>
      </c>
      <c r="F4" s="457"/>
      <c r="G4" s="447" t="s">
        <v>79</v>
      </c>
      <c r="H4" s="457"/>
      <c r="I4" s="447" t="s">
        <v>80</v>
      </c>
      <c r="J4" s="457"/>
      <c r="K4" s="447" t="s">
        <v>81</v>
      </c>
      <c r="L4" s="457"/>
      <c r="M4" s="461"/>
    </row>
    <row r="5" spans="1:13" ht="21.75" customHeight="1" x14ac:dyDescent="0.2">
      <c r="A5" s="462"/>
      <c r="B5" s="462"/>
      <c r="C5" s="141" t="s">
        <v>82</v>
      </c>
      <c r="D5" s="141" t="s">
        <v>83</v>
      </c>
      <c r="E5" s="141" t="s">
        <v>82</v>
      </c>
      <c r="F5" s="141" t="s">
        <v>83</v>
      </c>
      <c r="G5" s="141" t="s">
        <v>82</v>
      </c>
      <c r="H5" s="141" t="s">
        <v>83</v>
      </c>
      <c r="I5" s="141" t="s">
        <v>82</v>
      </c>
      <c r="J5" s="141" t="s">
        <v>83</v>
      </c>
      <c r="K5" s="141" t="s">
        <v>82</v>
      </c>
      <c r="L5" s="141" t="s">
        <v>83</v>
      </c>
      <c r="M5" s="462"/>
    </row>
    <row r="6" spans="1:13" ht="13.5" customHeight="1" x14ac:dyDescent="0.2">
      <c r="A6" s="122">
        <v>1</v>
      </c>
      <c r="B6" s="113" t="s">
        <v>6</v>
      </c>
      <c r="C6" s="120">
        <v>125695</v>
      </c>
      <c r="D6" s="120">
        <v>322795.3600000001</v>
      </c>
      <c r="E6" s="120">
        <v>90822</v>
      </c>
      <c r="F6" s="120">
        <v>229330.67000000007</v>
      </c>
      <c r="G6" s="120">
        <v>2433</v>
      </c>
      <c r="H6" s="120">
        <v>31271.02</v>
      </c>
      <c r="I6" s="120">
        <v>3663</v>
      </c>
      <c r="J6" s="120">
        <v>142861.87000000002</v>
      </c>
      <c r="K6" s="120">
        <f>C6+G6+I6</f>
        <v>131791</v>
      </c>
      <c r="L6" s="120">
        <f>D6+H6+J6</f>
        <v>496928.25000000012</v>
      </c>
      <c r="M6" s="142">
        <f>L6*100/'CD Ratio_3(i)'!F6</f>
        <v>20.550963711790818</v>
      </c>
    </row>
    <row r="7" spans="1:13" ht="13.5" customHeight="1" x14ac:dyDescent="0.2">
      <c r="A7" s="122">
        <v>2</v>
      </c>
      <c r="B7" s="113" t="s">
        <v>7</v>
      </c>
      <c r="C7" s="120">
        <v>635891</v>
      </c>
      <c r="D7" s="120">
        <v>1631169.6099999999</v>
      </c>
      <c r="E7" s="120">
        <v>379136</v>
      </c>
      <c r="F7" s="120">
        <v>989693.52000000072</v>
      </c>
      <c r="G7" s="120">
        <v>770</v>
      </c>
      <c r="H7" s="120">
        <v>45244.959999999999</v>
      </c>
      <c r="I7" s="120">
        <v>18154</v>
      </c>
      <c r="J7" s="120">
        <v>106847.83</v>
      </c>
      <c r="K7" s="120">
        <f t="shared" ref="K7:K19" si="0">C7+G7+I7</f>
        <v>654815</v>
      </c>
      <c r="L7" s="120">
        <f t="shared" ref="L7:L18" si="1">D7+H7+J7</f>
        <v>1783262.4</v>
      </c>
      <c r="M7" s="142">
        <f>L7*100/'CD Ratio_3(i)'!F7</f>
        <v>42.643720390739212</v>
      </c>
    </row>
    <row r="8" spans="1:13" ht="13.5" customHeight="1" x14ac:dyDescent="0.2">
      <c r="A8" s="122">
        <v>3</v>
      </c>
      <c r="B8" s="113" t="s">
        <v>8</v>
      </c>
      <c r="C8" s="120">
        <v>42177</v>
      </c>
      <c r="D8" s="120">
        <v>107946.33000000002</v>
      </c>
      <c r="E8" s="120">
        <v>33543</v>
      </c>
      <c r="F8" s="120">
        <v>78472.089999999982</v>
      </c>
      <c r="G8" s="120">
        <v>398</v>
      </c>
      <c r="H8" s="120">
        <v>18759.230000000003</v>
      </c>
      <c r="I8" s="120">
        <v>15543</v>
      </c>
      <c r="J8" s="120">
        <v>103172.49000000008</v>
      </c>
      <c r="K8" s="120">
        <f t="shared" si="0"/>
        <v>58118</v>
      </c>
      <c r="L8" s="120">
        <f t="shared" si="1"/>
        <v>229878.0500000001</v>
      </c>
      <c r="M8" s="142">
        <f>L8*100/'CD Ratio_3(i)'!F8</f>
        <v>23.713354687981123</v>
      </c>
    </row>
    <row r="9" spans="1:13" ht="13.5" customHeight="1" x14ac:dyDescent="0.2">
      <c r="A9" s="122">
        <v>4</v>
      </c>
      <c r="B9" s="113" t="s">
        <v>9</v>
      </c>
      <c r="C9" s="120">
        <v>140359</v>
      </c>
      <c r="D9" s="120">
        <v>379891.2300000001</v>
      </c>
      <c r="E9" s="120">
        <v>127282</v>
      </c>
      <c r="F9" s="120">
        <v>334279.4499999999</v>
      </c>
      <c r="G9" s="120">
        <v>405</v>
      </c>
      <c r="H9" s="120">
        <v>41527.03</v>
      </c>
      <c r="I9" s="120">
        <v>2236</v>
      </c>
      <c r="J9" s="120">
        <v>49160.100000000006</v>
      </c>
      <c r="K9" s="120">
        <f t="shared" si="0"/>
        <v>143000</v>
      </c>
      <c r="L9" s="120">
        <f t="shared" si="1"/>
        <v>470578.3600000001</v>
      </c>
      <c r="M9" s="142">
        <f>L9*100/'CD Ratio_3(i)'!F9</f>
        <v>19.3023552872774</v>
      </c>
    </row>
    <row r="10" spans="1:13" ht="13.5" customHeight="1" x14ac:dyDescent="0.2">
      <c r="A10" s="122">
        <v>5</v>
      </c>
      <c r="B10" s="113" t="s">
        <v>10</v>
      </c>
      <c r="C10" s="120">
        <v>332114</v>
      </c>
      <c r="D10" s="120">
        <v>803088.10000000033</v>
      </c>
      <c r="E10" s="120">
        <v>280236</v>
      </c>
      <c r="F10" s="120">
        <v>629117.38</v>
      </c>
      <c r="G10" s="120">
        <v>1364</v>
      </c>
      <c r="H10" s="120">
        <v>54743.050000000025</v>
      </c>
      <c r="I10" s="120">
        <v>2501</v>
      </c>
      <c r="J10" s="120">
        <v>65118.759999999958</v>
      </c>
      <c r="K10" s="120">
        <f t="shared" si="0"/>
        <v>335979</v>
      </c>
      <c r="L10" s="120">
        <f t="shared" si="1"/>
        <v>922949.91000000038</v>
      </c>
      <c r="M10" s="142">
        <f>L10*100/'CD Ratio_3(i)'!F10</f>
        <v>33.58099881787016</v>
      </c>
    </row>
    <row r="11" spans="1:13" ht="13.5" customHeight="1" x14ac:dyDescent="0.2">
      <c r="A11" s="122">
        <v>6</v>
      </c>
      <c r="B11" s="113" t="s">
        <v>11</v>
      </c>
      <c r="C11" s="120">
        <v>91008</v>
      </c>
      <c r="D11" s="120">
        <v>194732.47000000012</v>
      </c>
      <c r="E11" s="120">
        <v>80132</v>
      </c>
      <c r="F11" s="120">
        <v>170239.30000000002</v>
      </c>
      <c r="G11" s="120">
        <v>338</v>
      </c>
      <c r="H11" s="120">
        <v>5414.420000000001</v>
      </c>
      <c r="I11" s="120">
        <v>420</v>
      </c>
      <c r="J11" s="120">
        <v>32653.24</v>
      </c>
      <c r="K11" s="120">
        <f t="shared" si="0"/>
        <v>91766</v>
      </c>
      <c r="L11" s="120">
        <f t="shared" si="1"/>
        <v>232800.13000000012</v>
      </c>
      <c r="M11" s="142">
        <f>L11*100/'CD Ratio_3(i)'!F11</f>
        <v>17.463270928529553</v>
      </c>
    </row>
    <row r="12" spans="1:13" ht="13.5" customHeight="1" x14ac:dyDescent="0.2">
      <c r="A12" s="122">
        <v>7</v>
      </c>
      <c r="B12" s="113" t="s">
        <v>12</v>
      </c>
      <c r="C12" s="120">
        <v>8639</v>
      </c>
      <c r="D12" s="120">
        <v>23939.370000000006</v>
      </c>
      <c r="E12" s="120">
        <v>4863</v>
      </c>
      <c r="F12" s="120">
        <v>13690.510000000002</v>
      </c>
      <c r="G12" s="120">
        <v>77</v>
      </c>
      <c r="H12" s="120">
        <v>384.76</v>
      </c>
      <c r="I12" s="120">
        <v>237</v>
      </c>
      <c r="J12" s="120">
        <v>7922.1899999999978</v>
      </c>
      <c r="K12" s="120">
        <f t="shared" si="0"/>
        <v>8953</v>
      </c>
      <c r="L12" s="120">
        <f t="shared" si="1"/>
        <v>32246.320000000003</v>
      </c>
      <c r="M12" s="142">
        <f>L12*100/'CD Ratio_3(i)'!F12</f>
        <v>6.8735086381087571</v>
      </c>
    </row>
    <row r="13" spans="1:13" ht="13.5" customHeight="1" x14ac:dyDescent="0.2">
      <c r="A13" s="122">
        <v>8</v>
      </c>
      <c r="B13" s="113" t="s">
        <v>967</v>
      </c>
      <c r="C13" s="120">
        <v>7328</v>
      </c>
      <c r="D13" s="120">
        <v>28959.19999999999</v>
      </c>
      <c r="E13" s="120">
        <v>5027</v>
      </c>
      <c r="F13" s="120">
        <v>9850.0700000000033</v>
      </c>
      <c r="G13" s="120">
        <v>9</v>
      </c>
      <c r="H13" s="120">
        <v>389.75</v>
      </c>
      <c r="I13" s="120">
        <v>376</v>
      </c>
      <c r="J13" s="120">
        <v>7910.4600000000009</v>
      </c>
      <c r="K13" s="120">
        <f t="shared" si="0"/>
        <v>7713</v>
      </c>
      <c r="L13" s="120">
        <f t="shared" si="1"/>
        <v>37259.409999999989</v>
      </c>
      <c r="M13" s="142">
        <f>L13*100/'CD Ratio_3(i)'!F13</f>
        <v>24.371331037839404</v>
      </c>
    </row>
    <row r="14" spans="1:13" ht="13.5" customHeight="1" x14ac:dyDescent="0.2">
      <c r="A14" s="122">
        <v>9</v>
      </c>
      <c r="B14" s="113" t="s">
        <v>13</v>
      </c>
      <c r="C14" s="120">
        <v>207769</v>
      </c>
      <c r="D14" s="120">
        <v>462866.46</v>
      </c>
      <c r="E14" s="120">
        <v>180571</v>
      </c>
      <c r="F14" s="120">
        <v>415798.28000000014</v>
      </c>
      <c r="G14" s="120">
        <v>972</v>
      </c>
      <c r="H14" s="120">
        <v>30994.870000000003</v>
      </c>
      <c r="I14" s="120">
        <v>3800</v>
      </c>
      <c r="J14" s="120">
        <v>160803.46000000005</v>
      </c>
      <c r="K14" s="120">
        <f t="shared" si="0"/>
        <v>212541</v>
      </c>
      <c r="L14" s="120">
        <f t="shared" si="1"/>
        <v>654664.79</v>
      </c>
      <c r="M14" s="142">
        <f>L14*100/'CD Ratio_3(i)'!F14</f>
        <v>17.688467614189086</v>
      </c>
    </row>
    <row r="15" spans="1:13" ht="13.5" customHeight="1" x14ac:dyDescent="0.2">
      <c r="A15" s="122">
        <v>10</v>
      </c>
      <c r="B15" s="113" t="s">
        <v>14</v>
      </c>
      <c r="C15" s="120">
        <v>645036</v>
      </c>
      <c r="D15" s="120">
        <v>1777389.7500000014</v>
      </c>
      <c r="E15" s="120">
        <v>554824</v>
      </c>
      <c r="F15" s="120">
        <v>1324091.75</v>
      </c>
      <c r="G15" s="120">
        <v>60</v>
      </c>
      <c r="H15" s="120">
        <v>16138.579999999998</v>
      </c>
      <c r="I15" s="120">
        <v>16537</v>
      </c>
      <c r="J15" s="120">
        <v>350842.12000000029</v>
      </c>
      <c r="K15" s="120">
        <f t="shared" si="0"/>
        <v>661633</v>
      </c>
      <c r="L15" s="120">
        <f t="shared" si="1"/>
        <v>2144370.4500000016</v>
      </c>
      <c r="M15" s="142">
        <f>L15*100/'CD Ratio_3(i)'!F15</f>
        <v>17.357160186096586</v>
      </c>
    </row>
    <row r="16" spans="1:13" ht="13.5" customHeight="1" x14ac:dyDescent="0.2">
      <c r="A16" s="122">
        <v>11</v>
      </c>
      <c r="B16" s="113" t="s">
        <v>15</v>
      </c>
      <c r="C16" s="120">
        <v>55747</v>
      </c>
      <c r="D16" s="120">
        <f>49716+104684.18</f>
        <v>154400.18</v>
      </c>
      <c r="E16" s="120">
        <v>8660</v>
      </c>
      <c r="F16" s="120">
        <v>34159.380000000012</v>
      </c>
      <c r="G16" s="120">
        <v>372</v>
      </c>
      <c r="H16" s="120">
        <v>10184.470000000001</v>
      </c>
      <c r="I16" s="120">
        <v>34416</v>
      </c>
      <c r="J16" s="120">
        <v>131878.57000000004</v>
      </c>
      <c r="K16" s="120">
        <f t="shared" si="0"/>
        <v>90535</v>
      </c>
      <c r="L16" s="120">
        <f t="shared" si="1"/>
        <v>296463.22000000003</v>
      </c>
      <c r="M16" s="142">
        <f>L16*100/'CD Ratio_3(i)'!F16</f>
        <v>29.538960580044595</v>
      </c>
    </row>
    <row r="17" spans="1:16" ht="13.5" customHeight="1" x14ac:dyDescent="0.2">
      <c r="A17" s="122">
        <v>12</v>
      </c>
      <c r="B17" s="113" t="s">
        <v>16</v>
      </c>
      <c r="C17" s="120">
        <v>216660</v>
      </c>
      <c r="D17" s="120">
        <v>603450.16999999969</v>
      </c>
      <c r="E17" s="120">
        <v>187419</v>
      </c>
      <c r="F17" s="120">
        <v>538172.17000000016</v>
      </c>
      <c r="G17" s="120">
        <v>573</v>
      </c>
      <c r="H17" s="120">
        <v>13491.080000000002</v>
      </c>
      <c r="I17" s="120">
        <v>3276</v>
      </c>
      <c r="J17" s="120">
        <v>102280.32000000008</v>
      </c>
      <c r="K17" s="120">
        <f t="shared" si="0"/>
        <v>220509</v>
      </c>
      <c r="L17" s="120">
        <f t="shared" si="1"/>
        <v>719221.56999999972</v>
      </c>
      <c r="M17" s="142">
        <f>L17*100/'CD Ratio_3(i)'!F17</f>
        <v>31.057237047616219</v>
      </c>
    </row>
    <row r="18" spans="1:16" s="145" customFormat="1" ht="13.5" customHeight="1" x14ac:dyDescent="0.2">
      <c r="A18" s="126"/>
      <c r="B18" s="114" t="s">
        <v>17</v>
      </c>
      <c r="C18" s="127">
        <f t="shared" ref="C18:J18" si="2">SUM(C6:C17)</f>
        <v>2508423</v>
      </c>
      <c r="D18" s="127">
        <f t="shared" si="2"/>
        <v>6490628.2300000023</v>
      </c>
      <c r="E18" s="127">
        <f t="shared" si="2"/>
        <v>1932515</v>
      </c>
      <c r="F18" s="127">
        <f t="shared" si="2"/>
        <v>4766894.57</v>
      </c>
      <c r="G18" s="127">
        <f t="shared" si="2"/>
        <v>7771</v>
      </c>
      <c r="H18" s="127">
        <f t="shared" si="2"/>
        <v>268543.22000000003</v>
      </c>
      <c r="I18" s="127">
        <f t="shared" si="2"/>
        <v>101159</v>
      </c>
      <c r="J18" s="127">
        <f t="shared" si="2"/>
        <v>1261451.4100000004</v>
      </c>
      <c r="K18" s="127">
        <f t="shared" si="0"/>
        <v>2617353</v>
      </c>
      <c r="L18" s="127">
        <f t="shared" si="1"/>
        <v>8020622.8600000022</v>
      </c>
      <c r="M18" s="143">
        <f>L18*100/'CD Ratio_3(i)'!F18</f>
        <v>23.530848608896893</v>
      </c>
    </row>
    <row r="19" spans="1:16" ht="13.5" customHeight="1" x14ac:dyDescent="0.2">
      <c r="A19" s="122">
        <v>13</v>
      </c>
      <c r="B19" s="113" t="s">
        <v>18</v>
      </c>
      <c r="C19" s="120">
        <v>116591</v>
      </c>
      <c r="D19" s="120">
        <v>263790.96999999986</v>
      </c>
      <c r="E19" s="120">
        <v>36969</v>
      </c>
      <c r="F19" s="120">
        <v>191209.18999999992</v>
      </c>
      <c r="G19" s="120">
        <v>105</v>
      </c>
      <c r="H19" s="120">
        <v>7257.83</v>
      </c>
      <c r="I19" s="120">
        <v>1878</v>
      </c>
      <c r="J19" s="120">
        <v>302892.80000000005</v>
      </c>
      <c r="K19" s="120">
        <f t="shared" si="0"/>
        <v>118574</v>
      </c>
      <c r="L19" s="120">
        <f>D19+H19+J19</f>
        <v>573941.59999999986</v>
      </c>
      <c r="M19" s="142">
        <f>L19*100/'CD Ratio_3(i)'!F19</f>
        <v>22.430795391309413</v>
      </c>
    </row>
    <row r="20" spans="1:16" ht="13.5" customHeight="1" x14ac:dyDescent="0.2">
      <c r="A20" s="122">
        <v>14</v>
      </c>
      <c r="B20" s="113" t="s">
        <v>19</v>
      </c>
      <c r="C20" s="120">
        <v>91753</v>
      </c>
      <c r="D20" s="120">
        <v>72921.440000000002</v>
      </c>
      <c r="E20" s="120">
        <v>2020</v>
      </c>
      <c r="F20" s="120">
        <v>23349.22</v>
      </c>
      <c r="G20" s="120">
        <v>0</v>
      </c>
      <c r="H20" s="120">
        <v>0</v>
      </c>
      <c r="I20" s="120">
        <v>5604</v>
      </c>
      <c r="J20" s="120">
        <v>11950.959999999995</v>
      </c>
      <c r="K20" s="120">
        <f t="shared" ref="K20:K30" si="3">C20+G20+I20</f>
        <v>97357</v>
      </c>
      <c r="L20" s="120">
        <f t="shared" ref="L20:L53" si="4">D20+H20+J20</f>
        <v>84872.4</v>
      </c>
      <c r="M20" s="142">
        <f>L20*100/'CD Ratio_3(i)'!F20</f>
        <v>9.3110988780459589</v>
      </c>
    </row>
    <row r="21" spans="1:16" ht="13.5" customHeight="1" x14ac:dyDescent="0.2">
      <c r="A21" s="122">
        <v>15</v>
      </c>
      <c r="B21" s="113" t="s">
        <v>20</v>
      </c>
      <c r="C21" s="120">
        <v>1968</v>
      </c>
      <c r="D21" s="120">
        <v>5070.93</v>
      </c>
      <c r="E21" s="120">
        <v>1</v>
      </c>
      <c r="F21" s="120">
        <v>1.1599999999999999</v>
      </c>
      <c r="G21" s="120">
        <v>0</v>
      </c>
      <c r="H21" s="120">
        <v>0</v>
      </c>
      <c r="I21" s="120">
        <v>0</v>
      </c>
      <c r="J21" s="120">
        <v>0</v>
      </c>
      <c r="K21" s="120">
        <f t="shared" si="3"/>
        <v>1968</v>
      </c>
      <c r="L21" s="120">
        <f t="shared" si="4"/>
        <v>5070.93</v>
      </c>
      <c r="M21" s="142">
        <f>L21*100/'CD Ratio_3(i)'!F21</f>
        <v>36.857751537093399</v>
      </c>
    </row>
    <row r="22" spans="1:16" ht="13.5" customHeight="1" x14ac:dyDescent="0.2">
      <c r="A22" s="122">
        <v>16</v>
      </c>
      <c r="B22" s="113" t="s">
        <v>21</v>
      </c>
      <c r="C22" s="120">
        <v>74</v>
      </c>
      <c r="D22" s="120">
        <v>58.78</v>
      </c>
      <c r="E22" s="120">
        <v>1</v>
      </c>
      <c r="F22" s="120">
        <v>8.3800000000000008</v>
      </c>
      <c r="G22" s="120">
        <v>21</v>
      </c>
      <c r="H22" s="120">
        <v>1359.79</v>
      </c>
      <c r="I22" s="120">
        <v>97</v>
      </c>
      <c r="J22" s="120">
        <v>6144.59</v>
      </c>
      <c r="K22" s="120">
        <f t="shared" si="3"/>
        <v>192</v>
      </c>
      <c r="L22" s="120">
        <f t="shared" si="4"/>
        <v>7563.16</v>
      </c>
      <c r="M22" s="142">
        <v>0</v>
      </c>
    </row>
    <row r="23" spans="1:16" ht="12.75" customHeight="1" x14ac:dyDescent="0.2">
      <c r="A23" s="122">
        <v>17</v>
      </c>
      <c r="B23" s="113" t="s">
        <v>22</v>
      </c>
      <c r="C23" s="120">
        <v>47708</v>
      </c>
      <c r="D23" s="120">
        <v>82032.41</v>
      </c>
      <c r="E23" s="120">
        <v>17633</v>
      </c>
      <c r="F23" s="120">
        <v>37952.83</v>
      </c>
      <c r="G23" s="120">
        <v>14</v>
      </c>
      <c r="H23" s="120">
        <v>244.19</v>
      </c>
      <c r="I23" s="120">
        <v>1967</v>
      </c>
      <c r="J23" s="120">
        <v>49847.31</v>
      </c>
      <c r="K23" s="120">
        <f t="shared" si="3"/>
        <v>49689</v>
      </c>
      <c r="L23" s="120">
        <f t="shared" si="4"/>
        <v>132123.91</v>
      </c>
      <c r="M23" s="142">
        <f>L23*100/'CD Ratio_3(i)'!F23</f>
        <v>46.886717562019612</v>
      </c>
    </row>
    <row r="24" spans="1:16" ht="13.5" customHeight="1" x14ac:dyDescent="0.2">
      <c r="A24" s="122">
        <v>18</v>
      </c>
      <c r="B24" s="113" t="s">
        <v>23</v>
      </c>
      <c r="C24" s="120">
        <v>0</v>
      </c>
      <c r="D24" s="120">
        <v>0</v>
      </c>
      <c r="E24" s="120">
        <v>0</v>
      </c>
      <c r="F24" s="120">
        <v>0</v>
      </c>
      <c r="G24" s="120">
        <v>1</v>
      </c>
      <c r="H24" s="120">
        <v>11.6</v>
      </c>
      <c r="I24" s="120">
        <v>11</v>
      </c>
      <c r="J24" s="120">
        <v>114.39</v>
      </c>
      <c r="K24" s="120">
        <f t="shared" si="3"/>
        <v>12</v>
      </c>
      <c r="L24" s="120">
        <f t="shared" si="4"/>
        <v>125.99</v>
      </c>
      <c r="M24" s="142">
        <f>L24*100/'CD Ratio_3(i)'!F24</f>
        <v>12.515521471783206</v>
      </c>
    </row>
    <row r="25" spans="1:16" ht="13.5" customHeight="1" x14ac:dyDescent="0.2">
      <c r="A25" s="122">
        <v>19</v>
      </c>
      <c r="B25" s="113" t="s">
        <v>24</v>
      </c>
      <c r="C25" s="120">
        <v>5644</v>
      </c>
      <c r="D25" s="120">
        <v>25384.499999999993</v>
      </c>
      <c r="E25" s="120">
        <v>416</v>
      </c>
      <c r="F25" s="120">
        <v>1808.6699999999998</v>
      </c>
      <c r="G25" s="120">
        <v>0</v>
      </c>
      <c r="H25" s="120">
        <v>0</v>
      </c>
      <c r="I25" s="120">
        <v>0</v>
      </c>
      <c r="J25" s="120">
        <v>0</v>
      </c>
      <c r="K25" s="120">
        <f t="shared" si="3"/>
        <v>5644</v>
      </c>
      <c r="L25" s="120">
        <f t="shared" si="4"/>
        <v>25384.499999999993</v>
      </c>
      <c r="M25" s="142">
        <f>L25*100/'CD Ratio_3(i)'!F25</f>
        <v>23.286701219913255</v>
      </c>
    </row>
    <row r="26" spans="1:16" ht="13.5" customHeight="1" x14ac:dyDescent="0.2">
      <c r="A26" s="122">
        <v>20</v>
      </c>
      <c r="B26" s="113" t="s">
        <v>25</v>
      </c>
      <c r="C26" s="120">
        <v>373226</v>
      </c>
      <c r="D26" s="120">
        <v>1132120.25</v>
      </c>
      <c r="E26" s="120">
        <v>77856</v>
      </c>
      <c r="F26" s="120">
        <v>457730.76000000013</v>
      </c>
      <c r="G26" s="120">
        <v>437</v>
      </c>
      <c r="H26" s="120">
        <v>18850.579999999998</v>
      </c>
      <c r="I26" s="120">
        <v>5388</v>
      </c>
      <c r="J26" s="120">
        <v>397037.41000000009</v>
      </c>
      <c r="K26" s="120">
        <f t="shared" si="3"/>
        <v>379051</v>
      </c>
      <c r="L26" s="120">
        <f t="shared" si="4"/>
        <v>1548008.2400000002</v>
      </c>
      <c r="M26" s="142">
        <f>L26*100/'CD Ratio_3(i)'!F26</f>
        <v>20.660971469943565</v>
      </c>
    </row>
    <row r="27" spans="1:16" ht="13.5" customHeight="1" x14ac:dyDescent="0.2">
      <c r="A27" s="122">
        <v>21</v>
      </c>
      <c r="B27" s="113" t="s">
        <v>26</v>
      </c>
      <c r="C27" s="120">
        <v>131114</v>
      </c>
      <c r="D27" s="120">
        <v>755746.67000000039</v>
      </c>
      <c r="E27" s="120">
        <v>66582</v>
      </c>
      <c r="F27" s="120">
        <v>493003.09000000008</v>
      </c>
      <c r="G27" s="120">
        <v>19</v>
      </c>
      <c r="H27" s="120">
        <v>113.74</v>
      </c>
      <c r="I27" s="120">
        <v>2284</v>
      </c>
      <c r="J27" s="120">
        <v>220351.64</v>
      </c>
      <c r="K27" s="120">
        <f t="shared" si="3"/>
        <v>133417</v>
      </c>
      <c r="L27" s="120">
        <f t="shared" si="4"/>
        <v>976212.0500000004</v>
      </c>
      <c r="M27" s="142">
        <f>L27*100/'CD Ratio_3(i)'!F27</f>
        <v>23.735471354371377</v>
      </c>
      <c r="P27" s="408"/>
    </row>
    <row r="28" spans="1:16" ht="13.5" customHeight="1" x14ac:dyDescent="0.2">
      <c r="A28" s="122">
        <v>22</v>
      </c>
      <c r="B28" s="113" t="s">
        <v>27</v>
      </c>
      <c r="C28" s="120">
        <v>35047</v>
      </c>
      <c r="D28" s="120">
        <v>76886.549999999974</v>
      </c>
      <c r="E28" s="120">
        <v>24334</v>
      </c>
      <c r="F28" s="120">
        <v>69121.56</v>
      </c>
      <c r="G28" s="120">
        <v>51</v>
      </c>
      <c r="H28" s="120">
        <v>2172.3799999999997</v>
      </c>
      <c r="I28" s="120">
        <v>878</v>
      </c>
      <c r="J28" s="120">
        <v>12571.850000000006</v>
      </c>
      <c r="K28" s="120">
        <f t="shared" si="3"/>
        <v>35976</v>
      </c>
      <c r="L28" s="120">
        <f t="shared" si="4"/>
        <v>91630.779999999984</v>
      </c>
      <c r="M28" s="142">
        <f>L28*100/'CD Ratio_3(i)'!F28</f>
        <v>15.78973116518487</v>
      </c>
      <c r="N28" s="408"/>
      <c r="O28" s="408"/>
    </row>
    <row r="29" spans="1:16" ht="13.5" customHeight="1" x14ac:dyDescent="0.2">
      <c r="A29" s="122">
        <v>23</v>
      </c>
      <c r="B29" s="113" t="s">
        <v>28</v>
      </c>
      <c r="C29" s="120">
        <v>147391</v>
      </c>
      <c r="D29" s="120">
        <v>237159.91</v>
      </c>
      <c r="E29" s="120">
        <v>8811</v>
      </c>
      <c r="F29" s="120">
        <v>132130.75000000003</v>
      </c>
      <c r="G29" s="120">
        <v>0</v>
      </c>
      <c r="H29" s="120">
        <v>0</v>
      </c>
      <c r="I29" s="120">
        <v>85</v>
      </c>
      <c r="J29" s="120">
        <v>12995.389999999998</v>
      </c>
      <c r="K29" s="120">
        <f t="shared" si="3"/>
        <v>147476</v>
      </c>
      <c r="L29" s="120">
        <f t="shared" si="4"/>
        <v>250155.3</v>
      </c>
      <c r="M29" s="142">
        <f>L29*100/'CD Ratio_3(i)'!F29</f>
        <v>24.301008657494144</v>
      </c>
    </row>
    <row r="30" spans="1:16" ht="12.75" customHeight="1" x14ac:dyDescent="0.2">
      <c r="A30" s="122">
        <v>24</v>
      </c>
      <c r="B30" s="113" t="s">
        <v>29</v>
      </c>
      <c r="C30" s="120">
        <v>505720</v>
      </c>
      <c r="D30" s="120">
        <v>466638.08999999991</v>
      </c>
      <c r="E30" s="120">
        <v>26745</v>
      </c>
      <c r="F30" s="120">
        <v>218523.09000000003</v>
      </c>
      <c r="G30" s="120">
        <v>5</v>
      </c>
      <c r="H30" s="120">
        <v>445.55</v>
      </c>
      <c r="I30" s="120">
        <v>1</v>
      </c>
      <c r="J30" s="120">
        <v>256.88</v>
      </c>
      <c r="K30" s="120">
        <f t="shared" si="3"/>
        <v>505726</v>
      </c>
      <c r="L30" s="120">
        <f>D30+H30+J30</f>
        <v>467340.5199999999</v>
      </c>
      <c r="M30" s="142">
        <f>L30*100/'CD Ratio_3(i)'!F30</f>
        <v>45.419528632041875</v>
      </c>
    </row>
    <row r="31" spans="1:16" ht="13.5" customHeight="1" x14ac:dyDescent="0.2">
      <c r="A31" s="122">
        <v>25</v>
      </c>
      <c r="B31" s="113" t="s">
        <v>30</v>
      </c>
      <c r="C31" s="120">
        <v>0</v>
      </c>
      <c r="D31" s="120">
        <v>0</v>
      </c>
      <c r="E31" s="120">
        <v>1</v>
      </c>
      <c r="F31" s="120">
        <v>0.5</v>
      </c>
      <c r="G31" s="120">
        <v>0</v>
      </c>
      <c r="H31" s="120">
        <v>0</v>
      </c>
      <c r="I31" s="120">
        <v>138</v>
      </c>
      <c r="J31" s="120">
        <v>1467.6499999999999</v>
      </c>
      <c r="K31" s="120">
        <f t="shared" ref="K31:K37" si="5">C31+G31+I31</f>
        <v>138</v>
      </c>
      <c r="L31" s="120">
        <f t="shared" ref="L31:L37" si="6">D31+H31+J31</f>
        <v>1467.6499999999999</v>
      </c>
      <c r="M31" s="142">
        <f>L31*100/'CD Ratio_3(i)'!F31</f>
        <v>27.314466719770117</v>
      </c>
    </row>
    <row r="32" spans="1:16" ht="13.5" customHeight="1" x14ac:dyDescent="0.2">
      <c r="A32" s="122">
        <v>26</v>
      </c>
      <c r="B32" s="113" t="s">
        <v>31</v>
      </c>
      <c r="C32" s="120">
        <v>175</v>
      </c>
      <c r="D32" s="120">
        <v>975.13</v>
      </c>
      <c r="E32" s="120">
        <v>4</v>
      </c>
      <c r="F32" s="120">
        <v>11.77</v>
      </c>
      <c r="G32" s="120">
        <v>18</v>
      </c>
      <c r="H32" s="120">
        <v>4151.59</v>
      </c>
      <c r="I32" s="120">
        <v>172</v>
      </c>
      <c r="J32" s="120">
        <v>4187.9699999999993</v>
      </c>
      <c r="K32" s="120">
        <f t="shared" si="5"/>
        <v>365</v>
      </c>
      <c r="L32" s="120">
        <f t="shared" si="6"/>
        <v>9314.6899999999987</v>
      </c>
      <c r="M32" s="142">
        <f>L32*100/'CD Ratio_3(i)'!F32</f>
        <v>29.475104178895631</v>
      </c>
    </row>
    <row r="33" spans="1:13" ht="13.5" customHeight="1" x14ac:dyDescent="0.2">
      <c r="A33" s="122">
        <v>27</v>
      </c>
      <c r="B33" s="113" t="s">
        <v>32</v>
      </c>
      <c r="C33" s="120">
        <v>1</v>
      </c>
      <c r="D33" s="120">
        <v>13.23</v>
      </c>
      <c r="E33" s="120">
        <v>2</v>
      </c>
      <c r="F33" s="120">
        <v>67.739999999999995</v>
      </c>
      <c r="G33" s="120">
        <v>0</v>
      </c>
      <c r="H33" s="120">
        <v>0</v>
      </c>
      <c r="I33" s="120">
        <v>136</v>
      </c>
      <c r="J33" s="120">
        <v>4947.41</v>
      </c>
      <c r="K33" s="120">
        <f t="shared" si="5"/>
        <v>137</v>
      </c>
      <c r="L33" s="120">
        <f t="shared" si="6"/>
        <v>4960.6399999999994</v>
      </c>
      <c r="M33" s="142">
        <f>L33*100/'CD Ratio_3(i)'!F33</f>
        <v>17.708134767221615</v>
      </c>
    </row>
    <row r="34" spans="1:13" ht="13.5" customHeight="1" x14ac:dyDescent="0.2">
      <c r="A34" s="122">
        <v>28</v>
      </c>
      <c r="B34" s="113" t="s">
        <v>33</v>
      </c>
      <c r="C34" s="120">
        <v>206183</v>
      </c>
      <c r="D34" s="120">
        <v>337401.45000000007</v>
      </c>
      <c r="E34" s="120">
        <v>1092</v>
      </c>
      <c r="F34" s="120">
        <v>246.42</v>
      </c>
      <c r="G34" s="120">
        <v>53</v>
      </c>
      <c r="H34" s="120">
        <v>4057.2599999999998</v>
      </c>
      <c r="I34" s="120">
        <v>733</v>
      </c>
      <c r="J34" s="120">
        <v>121314.15000000001</v>
      </c>
      <c r="K34" s="120">
        <f t="shared" si="5"/>
        <v>206969</v>
      </c>
      <c r="L34" s="120">
        <f t="shared" si="6"/>
        <v>462772.8600000001</v>
      </c>
      <c r="M34" s="142">
        <f>L34*100/'CD Ratio_3(i)'!F34</f>
        <v>34.868761181987423</v>
      </c>
    </row>
    <row r="35" spans="1:13" ht="13.5" customHeight="1" x14ac:dyDescent="0.2">
      <c r="A35" s="122">
        <v>29</v>
      </c>
      <c r="B35" s="113" t="s">
        <v>34</v>
      </c>
      <c r="C35" s="120">
        <v>41012</v>
      </c>
      <c r="D35" s="120">
        <v>22450.2</v>
      </c>
      <c r="E35" s="120">
        <v>0</v>
      </c>
      <c r="F35" s="120">
        <v>0</v>
      </c>
      <c r="G35" s="120">
        <v>0</v>
      </c>
      <c r="H35" s="120">
        <v>0</v>
      </c>
      <c r="I35" s="120">
        <v>10</v>
      </c>
      <c r="J35" s="120">
        <v>609.37</v>
      </c>
      <c r="K35" s="120">
        <f t="shared" si="5"/>
        <v>41022</v>
      </c>
      <c r="L35" s="120">
        <f t="shared" si="6"/>
        <v>23059.57</v>
      </c>
      <c r="M35" s="142">
        <f>L35*100/'CD Ratio_3(i)'!F35</f>
        <v>89.060357090027949</v>
      </c>
    </row>
    <row r="36" spans="1:13" ht="13.5" customHeight="1" x14ac:dyDescent="0.2">
      <c r="A36" s="122">
        <v>30</v>
      </c>
      <c r="B36" s="113" t="s">
        <v>35</v>
      </c>
      <c r="C36" s="120">
        <v>128504</v>
      </c>
      <c r="D36" s="120">
        <v>83814.739999999991</v>
      </c>
      <c r="E36" s="120">
        <v>4998</v>
      </c>
      <c r="F36" s="120">
        <v>23581.61</v>
      </c>
      <c r="G36" s="120">
        <v>2</v>
      </c>
      <c r="H36" s="120">
        <v>37.799999999999997</v>
      </c>
      <c r="I36" s="120">
        <v>19</v>
      </c>
      <c r="J36" s="120">
        <v>214.75</v>
      </c>
      <c r="K36" s="120">
        <f t="shared" si="5"/>
        <v>128525</v>
      </c>
      <c r="L36" s="120">
        <f t="shared" si="6"/>
        <v>84067.29</v>
      </c>
      <c r="M36" s="142">
        <f>L36*100/'CD Ratio_3(i)'!F36</f>
        <v>64.46580456945162</v>
      </c>
    </row>
    <row r="37" spans="1:13" ht="13.5" customHeight="1" x14ac:dyDescent="0.2">
      <c r="A37" s="122">
        <v>31</v>
      </c>
      <c r="B37" s="113" t="s">
        <v>36</v>
      </c>
      <c r="C37" s="120">
        <v>507</v>
      </c>
      <c r="D37" s="120">
        <v>1579.11</v>
      </c>
      <c r="E37" s="120">
        <v>0</v>
      </c>
      <c r="F37" s="120">
        <v>0</v>
      </c>
      <c r="G37" s="120">
        <v>1</v>
      </c>
      <c r="H37" s="120">
        <v>0</v>
      </c>
      <c r="I37" s="120">
        <v>44</v>
      </c>
      <c r="J37" s="120">
        <v>634.1</v>
      </c>
      <c r="K37" s="120">
        <f t="shared" si="5"/>
        <v>552</v>
      </c>
      <c r="L37" s="120">
        <f t="shared" si="6"/>
        <v>2213.21</v>
      </c>
      <c r="M37" s="142">
        <f>L37*100/'CD Ratio_3(i)'!F37</f>
        <v>12.883199526865299</v>
      </c>
    </row>
    <row r="38" spans="1:13" ht="13.5" customHeight="1" x14ac:dyDescent="0.2">
      <c r="A38" s="122">
        <v>32</v>
      </c>
      <c r="B38" s="113" t="s">
        <v>38</v>
      </c>
      <c r="C38" s="120">
        <v>534</v>
      </c>
      <c r="D38" s="120">
        <v>1597.08</v>
      </c>
      <c r="E38" s="120">
        <v>87</v>
      </c>
      <c r="F38" s="120">
        <v>149.57</v>
      </c>
      <c r="G38" s="120">
        <v>0</v>
      </c>
      <c r="H38" s="120">
        <v>0</v>
      </c>
      <c r="I38" s="120">
        <v>144</v>
      </c>
      <c r="J38" s="120">
        <v>1676.3400000000001</v>
      </c>
      <c r="K38" s="120">
        <f>C38+G38+I38</f>
        <v>678</v>
      </c>
      <c r="L38" s="120">
        <f t="shared" si="4"/>
        <v>3273.42</v>
      </c>
      <c r="M38" s="142">
        <f>L38*100/'CD Ratio_3(i)'!F38</f>
        <v>45.292871542762576</v>
      </c>
    </row>
    <row r="39" spans="1:13" ht="13.5" customHeight="1" x14ac:dyDescent="0.2">
      <c r="A39" s="122">
        <v>33</v>
      </c>
      <c r="B39" s="113" t="s">
        <v>39</v>
      </c>
      <c r="C39" s="120">
        <v>86356</v>
      </c>
      <c r="D39" s="120">
        <v>114547.74999999999</v>
      </c>
      <c r="E39" s="120">
        <v>5700</v>
      </c>
      <c r="F39" s="120">
        <v>56851.32</v>
      </c>
      <c r="G39" s="120">
        <v>18</v>
      </c>
      <c r="H39" s="120">
        <v>2880.01</v>
      </c>
      <c r="I39" s="120">
        <v>324</v>
      </c>
      <c r="J39" s="120">
        <v>46438.12</v>
      </c>
      <c r="K39" s="120">
        <f>C39+G39+I39</f>
        <v>86698</v>
      </c>
      <c r="L39" s="120">
        <f t="shared" si="4"/>
        <v>163865.87999999998</v>
      </c>
      <c r="M39" s="142">
        <f>L39*100/'CD Ratio_3(i)'!F39</f>
        <v>24.191972312125237</v>
      </c>
    </row>
    <row r="40" spans="1:13" s="145" customFormat="1" ht="13.5" customHeight="1" x14ac:dyDescent="0.2">
      <c r="A40" s="126"/>
      <c r="B40" s="114" t="s">
        <v>40</v>
      </c>
      <c r="C40" s="127">
        <f t="shared" ref="C40:L40" si="7">SUM(C19:C39)</f>
        <v>1919508</v>
      </c>
      <c r="D40" s="127">
        <f t="shared" si="7"/>
        <v>3680189.19</v>
      </c>
      <c r="E40" s="127">
        <f t="shared" si="7"/>
        <v>273252</v>
      </c>
      <c r="F40" s="127">
        <f t="shared" si="7"/>
        <v>1705747.6300000006</v>
      </c>
      <c r="G40" s="127">
        <f t="shared" si="7"/>
        <v>745</v>
      </c>
      <c r="H40" s="127">
        <f t="shared" si="7"/>
        <v>41582.320000000007</v>
      </c>
      <c r="I40" s="127">
        <f t="shared" si="7"/>
        <v>19913</v>
      </c>
      <c r="J40" s="127">
        <f t="shared" si="7"/>
        <v>1195653.0800000005</v>
      </c>
      <c r="K40" s="127">
        <f t="shared" si="7"/>
        <v>1940166</v>
      </c>
      <c r="L40" s="127">
        <f t="shared" si="7"/>
        <v>4917424.5900000008</v>
      </c>
      <c r="M40" s="143">
        <f>L40*100/'CD Ratio_3(i)'!F40</f>
        <v>24.116362758539097</v>
      </c>
    </row>
    <row r="41" spans="1:13" s="145" customFormat="1" ht="13.5" customHeight="1" x14ac:dyDescent="0.2">
      <c r="A41" s="126"/>
      <c r="B41" s="114" t="s">
        <v>41</v>
      </c>
      <c r="C41" s="127">
        <f t="shared" ref="C41:L41" si="8">C40+C18</f>
        <v>4427931</v>
      </c>
      <c r="D41" s="127">
        <f t="shared" si="8"/>
        <v>10170817.420000002</v>
      </c>
      <c r="E41" s="127">
        <f t="shared" si="8"/>
        <v>2205767</v>
      </c>
      <c r="F41" s="127">
        <f t="shared" si="8"/>
        <v>6472642.2000000011</v>
      </c>
      <c r="G41" s="127">
        <f t="shared" si="8"/>
        <v>8516</v>
      </c>
      <c r="H41" s="127">
        <f t="shared" si="8"/>
        <v>310125.54000000004</v>
      </c>
      <c r="I41" s="127">
        <f t="shared" si="8"/>
        <v>121072</v>
      </c>
      <c r="J41" s="127">
        <f t="shared" si="8"/>
        <v>2457104.4900000012</v>
      </c>
      <c r="K41" s="127">
        <f t="shared" si="8"/>
        <v>4557519</v>
      </c>
      <c r="L41" s="127">
        <f t="shared" si="8"/>
        <v>12938047.450000003</v>
      </c>
      <c r="M41" s="143">
        <f>L41*100/'CD Ratio_3(i)'!F41</f>
        <v>23.750007099001248</v>
      </c>
    </row>
    <row r="42" spans="1:13" ht="13.5" customHeight="1" x14ac:dyDescent="0.2">
      <c r="A42" s="122">
        <v>34</v>
      </c>
      <c r="B42" s="113" t="s">
        <v>43</v>
      </c>
      <c r="C42" s="120">
        <v>744548</v>
      </c>
      <c r="D42" s="120">
        <v>1189227.8699999996</v>
      </c>
      <c r="E42" s="120">
        <v>597513</v>
      </c>
      <c r="F42" s="120">
        <v>948221.43999999971</v>
      </c>
      <c r="G42" s="120">
        <v>479</v>
      </c>
      <c r="H42" s="120">
        <v>18939.879999999997</v>
      </c>
      <c r="I42" s="120">
        <v>1440</v>
      </c>
      <c r="J42" s="120">
        <v>5898.63</v>
      </c>
      <c r="K42" s="120">
        <f t="shared" ref="K42:K53" si="9">C42+G42+I42</f>
        <v>746467</v>
      </c>
      <c r="L42" s="120">
        <f t="shared" si="4"/>
        <v>1214066.3799999994</v>
      </c>
      <c r="M42" s="142">
        <f>L42*100/'CD Ratio_3(i)'!F42</f>
        <v>52.546739987838627</v>
      </c>
    </row>
    <row r="43" spans="1:13" s="145" customFormat="1" ht="13.5" customHeight="1" x14ac:dyDescent="0.2">
      <c r="A43" s="126"/>
      <c r="B43" s="114" t="s">
        <v>44</v>
      </c>
      <c r="C43" s="127">
        <f t="shared" ref="C43:J43" si="10">SUM(C42:C42)</f>
        <v>744548</v>
      </c>
      <c r="D43" s="127">
        <f t="shared" si="10"/>
        <v>1189227.8699999996</v>
      </c>
      <c r="E43" s="127">
        <f t="shared" si="10"/>
        <v>597513</v>
      </c>
      <c r="F43" s="127">
        <f t="shared" si="10"/>
        <v>948221.43999999971</v>
      </c>
      <c r="G43" s="127">
        <f t="shared" si="10"/>
        <v>479</v>
      </c>
      <c r="H43" s="127">
        <f t="shared" si="10"/>
        <v>18939.879999999997</v>
      </c>
      <c r="I43" s="127">
        <f t="shared" si="10"/>
        <v>1440</v>
      </c>
      <c r="J43" s="127">
        <f t="shared" si="10"/>
        <v>5898.63</v>
      </c>
      <c r="K43" s="127">
        <f t="shared" si="9"/>
        <v>746467</v>
      </c>
      <c r="L43" s="127">
        <f t="shared" si="4"/>
        <v>1214066.3799999994</v>
      </c>
      <c r="M43" s="143">
        <f>L43*100/'CD Ratio_3(i)'!F43</f>
        <v>52.546739987838627</v>
      </c>
    </row>
    <row r="44" spans="1:13" ht="13.5" customHeight="1" x14ac:dyDescent="0.2">
      <c r="A44" s="122">
        <v>35</v>
      </c>
      <c r="B44" s="113" t="s">
        <v>45</v>
      </c>
      <c r="C44" s="120">
        <f>E44+G44+I44</f>
        <v>4100719</v>
      </c>
      <c r="D44" s="120">
        <v>4720040.1199999982</v>
      </c>
      <c r="E44" s="120">
        <v>4100411</v>
      </c>
      <c r="F44" s="120">
        <v>4552454.8899999997</v>
      </c>
      <c r="G44" s="120">
        <v>306</v>
      </c>
      <c r="H44" s="120">
        <v>1385.1399999999999</v>
      </c>
      <c r="I44" s="120">
        <v>2</v>
      </c>
      <c r="J44" s="120">
        <v>23.5</v>
      </c>
      <c r="K44" s="120">
        <f t="shared" si="9"/>
        <v>4101027</v>
      </c>
      <c r="L44" s="120">
        <f t="shared" si="4"/>
        <v>4721448.7599999979</v>
      </c>
      <c r="M44" s="142">
        <f>L44*100/'CD Ratio_3(i)'!F44</f>
        <v>90.233177387598943</v>
      </c>
    </row>
    <row r="45" spans="1:13" s="145" customFormat="1" ht="13.5" customHeight="1" x14ac:dyDescent="0.2">
      <c r="A45" s="126"/>
      <c r="B45" s="114" t="s">
        <v>46</v>
      </c>
      <c r="C45" s="127">
        <f t="shared" ref="C45:M45" si="11">C44</f>
        <v>4100719</v>
      </c>
      <c r="D45" s="127">
        <f t="shared" si="11"/>
        <v>4720040.1199999982</v>
      </c>
      <c r="E45" s="127">
        <f t="shared" si="11"/>
        <v>4100411</v>
      </c>
      <c r="F45" s="127">
        <f t="shared" si="11"/>
        <v>4552454.8899999997</v>
      </c>
      <c r="G45" s="127">
        <f t="shared" si="11"/>
        <v>306</v>
      </c>
      <c r="H45" s="127">
        <f t="shared" si="11"/>
        <v>1385.1399999999999</v>
      </c>
      <c r="I45" s="127">
        <f t="shared" si="11"/>
        <v>2</v>
      </c>
      <c r="J45" s="127">
        <f t="shared" si="11"/>
        <v>23.5</v>
      </c>
      <c r="K45" s="127">
        <f t="shared" si="9"/>
        <v>4101027</v>
      </c>
      <c r="L45" s="127">
        <f t="shared" si="4"/>
        <v>4721448.7599999979</v>
      </c>
      <c r="M45" s="127">
        <f t="shared" si="11"/>
        <v>90.233177387598943</v>
      </c>
    </row>
    <row r="46" spans="1:13" ht="13.5" customHeight="1" x14ac:dyDescent="0.2">
      <c r="A46" s="122">
        <v>36</v>
      </c>
      <c r="B46" s="113" t="s">
        <v>47</v>
      </c>
      <c r="C46" s="120">
        <v>222573</v>
      </c>
      <c r="D46" s="120">
        <v>194359.01000000004</v>
      </c>
      <c r="E46" s="120">
        <v>2</v>
      </c>
      <c r="F46" s="120">
        <v>4.28</v>
      </c>
      <c r="G46" s="120">
        <v>142</v>
      </c>
      <c r="H46" s="120">
        <v>5891.2999999999993</v>
      </c>
      <c r="I46" s="120">
        <v>1311</v>
      </c>
      <c r="J46" s="120">
        <v>34555.19</v>
      </c>
      <c r="K46" s="120">
        <f t="shared" si="9"/>
        <v>224026</v>
      </c>
      <c r="L46" s="120">
        <f t="shared" si="4"/>
        <v>234805.50000000003</v>
      </c>
      <c r="M46" s="142">
        <f>L46*100/'CD Ratio_3(i)'!F46</f>
        <v>14.700210074103477</v>
      </c>
    </row>
    <row r="47" spans="1:13" ht="13.5" customHeight="1" x14ac:dyDescent="0.2">
      <c r="A47" s="122">
        <v>37</v>
      </c>
      <c r="B47" s="113" t="s">
        <v>48</v>
      </c>
      <c r="C47" s="120">
        <v>27855</v>
      </c>
      <c r="D47" s="120">
        <v>13127.21</v>
      </c>
      <c r="E47" s="120">
        <v>0</v>
      </c>
      <c r="F47" s="120">
        <v>0</v>
      </c>
      <c r="G47" s="120">
        <v>0</v>
      </c>
      <c r="H47" s="120">
        <v>0</v>
      </c>
      <c r="I47" s="120">
        <v>5210</v>
      </c>
      <c r="J47" s="120">
        <v>32309.279999999995</v>
      </c>
      <c r="K47" s="120">
        <f t="shared" si="9"/>
        <v>33065</v>
      </c>
      <c r="L47" s="120">
        <f t="shared" si="4"/>
        <v>45436.489999999991</v>
      </c>
      <c r="M47" s="142">
        <f>L47*100/'CD Ratio_3(i)'!F47</f>
        <v>41.347356363029796</v>
      </c>
    </row>
    <row r="48" spans="1:13" ht="13.5" customHeight="1" x14ac:dyDescent="0.2">
      <c r="A48" s="122">
        <v>38</v>
      </c>
      <c r="B48" s="113" t="s">
        <v>49</v>
      </c>
      <c r="C48" s="120">
        <v>75492</v>
      </c>
      <c r="D48" s="120">
        <v>52677.350000000006</v>
      </c>
      <c r="E48" s="120">
        <v>270</v>
      </c>
      <c r="F48" s="120">
        <v>1338.6599999999999</v>
      </c>
      <c r="G48" s="120">
        <v>0</v>
      </c>
      <c r="H48" s="120">
        <v>0</v>
      </c>
      <c r="I48" s="120">
        <v>0</v>
      </c>
      <c r="J48" s="120">
        <v>0</v>
      </c>
      <c r="K48" s="120">
        <f t="shared" si="9"/>
        <v>75492</v>
      </c>
      <c r="L48" s="120">
        <f t="shared" si="4"/>
        <v>52677.350000000006</v>
      </c>
      <c r="M48" s="142">
        <f>L48*100/'CD Ratio_3(i)'!F48</f>
        <v>46.784932753045467</v>
      </c>
    </row>
    <row r="49" spans="1:13" ht="13.5" customHeight="1" x14ac:dyDescent="0.2">
      <c r="A49" s="122">
        <v>39</v>
      </c>
      <c r="B49" s="113" t="s">
        <v>51</v>
      </c>
      <c r="C49" s="120">
        <v>190325</v>
      </c>
      <c r="D49" s="120">
        <v>75104.540000000008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 t="shared" si="9"/>
        <v>190325</v>
      </c>
      <c r="L49" s="120">
        <f t="shared" si="4"/>
        <v>75104.540000000008</v>
      </c>
      <c r="M49" s="142">
        <f>L49*100/'CD Ratio_3(i)'!F49</f>
        <v>30.565262005785325</v>
      </c>
    </row>
    <row r="50" spans="1:13" ht="13.5" customHeight="1" x14ac:dyDescent="0.2">
      <c r="A50" s="122">
        <v>40</v>
      </c>
      <c r="B50" s="113" t="s">
        <v>1007</v>
      </c>
      <c r="C50" s="120">
        <v>46165</v>
      </c>
      <c r="D50" s="120">
        <v>17118.39</v>
      </c>
      <c r="E50" s="120">
        <v>590</v>
      </c>
      <c r="F50" s="120">
        <v>2300.1999999999998</v>
      </c>
      <c r="G50" s="120">
        <v>0</v>
      </c>
      <c r="H50" s="120">
        <v>0</v>
      </c>
      <c r="I50" s="120">
        <v>0</v>
      </c>
      <c r="J50" s="120">
        <v>0</v>
      </c>
      <c r="K50" s="120">
        <f t="shared" si="9"/>
        <v>46165</v>
      </c>
      <c r="L50" s="120">
        <f t="shared" si="4"/>
        <v>17118.39</v>
      </c>
      <c r="M50" s="142">
        <f>L50*100/'CD Ratio_3(i)'!F50</f>
        <v>39.263163858161327</v>
      </c>
    </row>
    <row r="51" spans="1:13" ht="13.5" customHeight="1" x14ac:dyDescent="0.2">
      <c r="A51" s="122">
        <v>41</v>
      </c>
      <c r="B51" s="113" t="s">
        <v>52</v>
      </c>
      <c r="C51" s="120">
        <v>67852</v>
      </c>
      <c r="D51" s="120">
        <v>25238.710000000003</v>
      </c>
      <c r="E51" s="120">
        <v>0</v>
      </c>
      <c r="F51" s="120">
        <v>0</v>
      </c>
      <c r="G51" s="120">
        <v>234</v>
      </c>
      <c r="H51" s="120">
        <v>79.970000000000013</v>
      </c>
      <c r="I51" s="120">
        <v>3748</v>
      </c>
      <c r="J51" s="120">
        <v>1429.32</v>
      </c>
      <c r="K51" s="120">
        <f t="shared" si="9"/>
        <v>71834</v>
      </c>
      <c r="L51" s="120">
        <f t="shared" si="4"/>
        <v>26748.000000000004</v>
      </c>
      <c r="M51" s="142">
        <f>L51*100/'CD Ratio_3(i)'!F51</f>
        <v>37.311892154291677</v>
      </c>
    </row>
    <row r="52" spans="1:13" ht="13.5" customHeight="1" x14ac:dyDescent="0.2">
      <c r="A52" s="122">
        <v>42</v>
      </c>
      <c r="B52" s="113" t="s">
        <v>53</v>
      </c>
      <c r="C52" s="120">
        <v>29485</v>
      </c>
      <c r="D52" s="120">
        <v>11497.42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f t="shared" si="9"/>
        <v>29485</v>
      </c>
      <c r="L52" s="120">
        <f t="shared" si="4"/>
        <v>11497.42</v>
      </c>
      <c r="M52" s="142">
        <f>L52*100/'CD Ratio_3(i)'!F52</f>
        <v>16.556638714709166</v>
      </c>
    </row>
    <row r="53" spans="1:13" ht="13.5" customHeight="1" x14ac:dyDescent="0.2">
      <c r="A53" s="122">
        <v>43</v>
      </c>
      <c r="B53" s="113" t="s">
        <v>54</v>
      </c>
      <c r="C53" s="120">
        <v>40576</v>
      </c>
      <c r="D53" s="120">
        <v>11145.58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f t="shared" si="9"/>
        <v>40576</v>
      </c>
      <c r="L53" s="120">
        <f t="shared" si="4"/>
        <v>11145.58</v>
      </c>
      <c r="M53" s="142">
        <f>L53*100/'CD Ratio_3(i)'!F53</f>
        <v>26.119726878507056</v>
      </c>
    </row>
    <row r="54" spans="1:13" s="145" customFormat="1" ht="13.5" customHeight="1" x14ac:dyDescent="0.2">
      <c r="A54" s="126"/>
      <c r="B54" s="114" t="s">
        <v>55</v>
      </c>
      <c r="C54" s="127">
        <f>SUM(C46:C53)</f>
        <v>700323</v>
      </c>
      <c r="D54" s="127">
        <f t="shared" ref="D54:L54" si="12">SUM(D46:D53)</f>
        <v>400268.21000000008</v>
      </c>
      <c r="E54" s="127">
        <f t="shared" si="12"/>
        <v>862</v>
      </c>
      <c r="F54" s="127">
        <f t="shared" si="12"/>
        <v>3643.1399999999994</v>
      </c>
      <c r="G54" s="127">
        <f t="shared" si="12"/>
        <v>376</v>
      </c>
      <c r="H54" s="127">
        <f t="shared" si="12"/>
        <v>5971.2699999999995</v>
      </c>
      <c r="I54" s="127">
        <f t="shared" si="12"/>
        <v>10269</v>
      </c>
      <c r="J54" s="127">
        <f t="shared" si="12"/>
        <v>68293.790000000008</v>
      </c>
      <c r="K54" s="127">
        <f t="shared" si="12"/>
        <v>710968</v>
      </c>
      <c r="L54" s="127">
        <f t="shared" si="12"/>
        <v>474533.27</v>
      </c>
      <c r="M54" s="143">
        <f>L54*100/'CD Ratio_3(i)'!F54</f>
        <v>20.695792521122545</v>
      </c>
    </row>
    <row r="55" spans="1:13" s="145" customFormat="1" ht="13.5" customHeight="1" x14ac:dyDescent="0.2">
      <c r="A55" s="126"/>
      <c r="B55" s="114" t="s">
        <v>5</v>
      </c>
      <c r="C55" s="127">
        <f t="shared" ref="C55:L55" si="13">C54+C45+C43+C41</f>
        <v>9973521</v>
      </c>
      <c r="D55" s="127">
        <f t="shared" si="13"/>
        <v>16480353.619999999</v>
      </c>
      <c r="E55" s="127">
        <f t="shared" si="13"/>
        <v>6904553</v>
      </c>
      <c r="F55" s="127">
        <f t="shared" si="13"/>
        <v>11976961.67</v>
      </c>
      <c r="G55" s="127">
        <f t="shared" si="13"/>
        <v>9677</v>
      </c>
      <c r="H55" s="127">
        <f t="shared" si="13"/>
        <v>336421.83</v>
      </c>
      <c r="I55" s="127">
        <f t="shared" si="13"/>
        <v>132783</v>
      </c>
      <c r="J55" s="127">
        <f t="shared" si="13"/>
        <v>2531320.4100000011</v>
      </c>
      <c r="K55" s="127">
        <f t="shared" si="13"/>
        <v>10115981</v>
      </c>
      <c r="L55" s="127">
        <f t="shared" si="13"/>
        <v>19348095.859999999</v>
      </c>
      <c r="M55" s="143">
        <f>L55*100/'CD Ratio_3(i)'!F57</f>
        <v>30.084821720954785</v>
      </c>
    </row>
    <row r="56" spans="1:13" ht="13.5" customHeight="1" x14ac:dyDescent="0.2">
      <c r="A56" s="85"/>
      <c r="B56" s="84"/>
      <c r="C56" s="134"/>
      <c r="D56" s="134"/>
      <c r="E56" s="134"/>
      <c r="F56" s="135" t="s">
        <v>1095</v>
      </c>
      <c r="G56" s="134"/>
      <c r="H56" s="134"/>
      <c r="I56" s="134"/>
      <c r="J56" s="134"/>
      <c r="K56" s="134"/>
      <c r="L56" s="134"/>
      <c r="M56" s="140"/>
    </row>
    <row r="57" spans="1:13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40"/>
    </row>
    <row r="58" spans="1:13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40"/>
    </row>
    <row r="59" spans="1:13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40"/>
    </row>
    <row r="60" spans="1:13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40"/>
    </row>
    <row r="61" spans="1:13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40"/>
    </row>
    <row r="62" spans="1:13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40"/>
    </row>
    <row r="63" spans="1:13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40"/>
    </row>
    <row r="64" spans="1:13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40"/>
    </row>
    <row r="65" spans="1:13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40"/>
    </row>
    <row r="66" spans="1:13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40"/>
    </row>
    <row r="67" spans="1:13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40"/>
    </row>
    <row r="68" spans="1:13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40"/>
    </row>
    <row r="69" spans="1:13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40"/>
    </row>
    <row r="70" spans="1:13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40"/>
    </row>
    <row r="71" spans="1:13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40"/>
    </row>
    <row r="72" spans="1:13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40"/>
    </row>
    <row r="73" spans="1:13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40"/>
    </row>
    <row r="74" spans="1:13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40"/>
    </row>
    <row r="75" spans="1:13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40"/>
    </row>
    <row r="76" spans="1:13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40"/>
    </row>
    <row r="77" spans="1:13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40"/>
    </row>
    <row r="78" spans="1:13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40"/>
    </row>
    <row r="79" spans="1:13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40"/>
    </row>
    <row r="80" spans="1:13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40"/>
    </row>
    <row r="81" spans="1:13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40"/>
    </row>
    <row r="82" spans="1:13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40"/>
    </row>
    <row r="83" spans="1:13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40"/>
    </row>
    <row r="84" spans="1:13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40"/>
    </row>
    <row r="85" spans="1:13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40"/>
    </row>
    <row r="86" spans="1:13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40"/>
    </row>
    <row r="87" spans="1:13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40"/>
    </row>
    <row r="88" spans="1:13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40"/>
    </row>
    <row r="89" spans="1:13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40"/>
    </row>
    <row r="90" spans="1:13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40"/>
    </row>
  </sheetData>
  <mergeCells count="10">
    <mergeCell ref="I4:J4"/>
    <mergeCell ref="G4:H4"/>
    <mergeCell ref="K4:L4"/>
    <mergeCell ref="A1:M1"/>
    <mergeCell ref="M3:M5"/>
    <mergeCell ref="A3:A5"/>
    <mergeCell ref="B3:B5"/>
    <mergeCell ref="C3:L3"/>
    <mergeCell ref="C4:D4"/>
    <mergeCell ref="E4:F4"/>
  </mergeCells>
  <conditionalFormatting sqref="M6:M44 M46:M55">
    <cfRule type="cellIs" dxfId="6" priority="3" operator="greaterThan">
      <formula>100</formula>
    </cfRule>
    <cfRule type="cellIs" dxfId="5" priority="4" operator="greaterThan">
      <formula>100</formula>
    </cfRule>
  </conditionalFormatting>
  <pageMargins left="0.45" right="0.2" top="0.5" bottom="0.5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7"/>
  <sheetViews>
    <sheetView zoomScaleNormal="100" workbookViewId="0">
      <pane xSplit="3" ySplit="5" topLeftCell="D39" activePane="bottomRight" state="frozen"/>
      <selection pane="topRight" activeCell="D1" sqref="D1"/>
      <selection pane="bottomLeft" activeCell="A6" sqref="A6"/>
      <selection pane="bottomRight" activeCell="G56" sqref="G56"/>
    </sheetView>
  </sheetViews>
  <sheetFormatPr defaultColWidth="14.28515625" defaultRowHeight="15" customHeight="1" x14ac:dyDescent="0.2"/>
  <cols>
    <col min="1" max="1" width="4.42578125" style="83" customWidth="1"/>
    <col min="2" max="2" width="25" style="83" customWidth="1"/>
    <col min="3" max="4" width="9.85546875" style="83" customWidth="1"/>
    <col min="5" max="5" width="7.85546875" style="83" customWidth="1"/>
    <col min="6" max="6" width="9.28515625" style="83" customWidth="1"/>
    <col min="7" max="7" width="7.85546875" style="83" customWidth="1"/>
    <col min="8" max="8" width="9.28515625" style="83" customWidth="1"/>
    <col min="9" max="9" width="8.140625" style="83" customWidth="1"/>
    <col min="10" max="10" width="7.140625" style="83" customWidth="1"/>
    <col min="11" max="11" width="7.85546875" style="83" customWidth="1"/>
    <col min="12" max="12" width="9.28515625" style="83" customWidth="1"/>
    <col min="13" max="13" width="9" style="83" customWidth="1"/>
    <col min="14" max="14" width="10.42578125" style="83" customWidth="1"/>
    <col min="15" max="15" width="9" style="83" customWidth="1"/>
    <col min="16" max="16384" width="14.28515625" style="83"/>
  </cols>
  <sheetData>
    <row r="1" spans="1:15" ht="13.5" customHeight="1" x14ac:dyDescent="0.2">
      <c r="A1" s="458" t="s">
        <v>1052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ht="13.5" customHeight="1" x14ac:dyDescent="0.2">
      <c r="A2" s="85"/>
      <c r="B2" s="99" t="s">
        <v>963</v>
      </c>
      <c r="C2" s="134"/>
      <c r="D2" s="134"/>
      <c r="E2" s="134"/>
      <c r="F2" s="134"/>
      <c r="G2" s="134"/>
      <c r="H2" s="134"/>
      <c r="I2" s="134" t="s">
        <v>74</v>
      </c>
      <c r="J2" s="134"/>
      <c r="K2" s="134"/>
      <c r="L2" s="134" t="s">
        <v>84</v>
      </c>
      <c r="M2" s="134"/>
      <c r="N2" s="134"/>
      <c r="O2" s="140"/>
    </row>
    <row r="3" spans="1:15" ht="24.75" customHeight="1" x14ac:dyDescent="0.2">
      <c r="A3" s="466" t="s">
        <v>0</v>
      </c>
      <c r="B3" s="466" t="s">
        <v>76</v>
      </c>
      <c r="C3" s="447" t="s">
        <v>1051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57"/>
      <c r="O3" s="465" t="s">
        <v>85</v>
      </c>
    </row>
    <row r="4" spans="1:15" ht="24.75" customHeight="1" x14ac:dyDescent="0.2">
      <c r="A4" s="461"/>
      <c r="B4" s="461"/>
      <c r="C4" s="447" t="s">
        <v>86</v>
      </c>
      <c r="D4" s="457"/>
      <c r="E4" s="447" t="s">
        <v>87</v>
      </c>
      <c r="F4" s="457"/>
      <c r="G4" s="447" t="s">
        <v>88</v>
      </c>
      <c r="H4" s="457"/>
      <c r="I4" s="447" t="s">
        <v>89</v>
      </c>
      <c r="J4" s="467"/>
      <c r="K4" s="447" t="s">
        <v>90</v>
      </c>
      <c r="L4" s="457"/>
      <c r="M4" s="447" t="s">
        <v>72</v>
      </c>
      <c r="N4" s="457"/>
      <c r="O4" s="461"/>
    </row>
    <row r="5" spans="1:15" ht="24.75" customHeight="1" x14ac:dyDescent="0.2">
      <c r="A5" s="462"/>
      <c r="B5" s="462"/>
      <c r="C5" s="141" t="s">
        <v>91</v>
      </c>
      <c r="D5" s="141" t="s">
        <v>92</v>
      </c>
      <c r="E5" s="141" t="s">
        <v>91</v>
      </c>
      <c r="F5" s="141" t="s">
        <v>92</v>
      </c>
      <c r="G5" s="141" t="s">
        <v>91</v>
      </c>
      <c r="H5" s="141" t="s">
        <v>92</v>
      </c>
      <c r="I5" s="141" t="s">
        <v>91</v>
      </c>
      <c r="J5" s="141" t="s">
        <v>92</v>
      </c>
      <c r="K5" s="141" t="s">
        <v>91</v>
      </c>
      <c r="L5" s="141" t="s">
        <v>92</v>
      </c>
      <c r="M5" s="141" t="s">
        <v>91</v>
      </c>
      <c r="N5" s="141" t="s">
        <v>92</v>
      </c>
      <c r="O5" s="462"/>
    </row>
    <row r="6" spans="1:15" ht="13.5" customHeight="1" x14ac:dyDescent="0.2">
      <c r="A6" s="149">
        <v>1</v>
      </c>
      <c r="B6" s="120" t="s">
        <v>6</v>
      </c>
      <c r="C6" s="120">
        <v>105463</v>
      </c>
      <c r="D6" s="120">
        <v>471103.05000000016</v>
      </c>
      <c r="E6" s="120">
        <v>1027</v>
      </c>
      <c r="F6" s="120">
        <v>153726.98999999996</v>
      </c>
      <c r="G6" s="120">
        <v>227</v>
      </c>
      <c r="H6" s="120">
        <v>75543.850000000006</v>
      </c>
      <c r="I6" s="120">
        <v>0</v>
      </c>
      <c r="J6" s="120">
        <v>0</v>
      </c>
      <c r="K6" s="120">
        <v>0</v>
      </c>
      <c r="L6" s="120">
        <v>0</v>
      </c>
      <c r="M6" s="120">
        <f>C6+E6+G6+I6+K6</f>
        <v>106717</v>
      </c>
      <c r="N6" s="120">
        <f>D6+F6+H6+J6+L6</f>
        <v>700373.89000000013</v>
      </c>
      <c r="O6" s="142">
        <f>D6*100/'CD Ratio_3(i)'!F6</f>
        <v>19.482936792311516</v>
      </c>
    </row>
    <row r="7" spans="1:15" ht="13.5" customHeight="1" x14ac:dyDescent="0.2">
      <c r="A7" s="149">
        <v>2</v>
      </c>
      <c r="B7" s="120" t="s">
        <v>7</v>
      </c>
      <c r="C7" s="120">
        <v>202807</v>
      </c>
      <c r="D7" s="120">
        <v>435379.06999999977</v>
      </c>
      <c r="E7" s="120">
        <v>1355</v>
      </c>
      <c r="F7" s="120">
        <v>184443.87000000005</v>
      </c>
      <c r="G7" s="120">
        <v>974</v>
      </c>
      <c r="H7" s="120">
        <v>68270.220000000045</v>
      </c>
      <c r="I7" s="120">
        <v>0</v>
      </c>
      <c r="J7" s="120">
        <v>0</v>
      </c>
      <c r="K7" s="120">
        <v>0</v>
      </c>
      <c r="L7" s="120">
        <v>0</v>
      </c>
      <c r="M7" s="120">
        <f t="shared" ref="M7:M17" si="0">C7+E7+G7+I7+K7</f>
        <v>205136</v>
      </c>
      <c r="N7" s="120">
        <f t="shared" ref="N7:N17" si="1">D7+F7+H7+J7+L7</f>
        <v>688093.15999999992</v>
      </c>
      <c r="O7" s="142">
        <f>D7*100/'CD Ratio_3(i)'!F7</f>
        <v>10.411358039658138</v>
      </c>
    </row>
    <row r="8" spans="1:15" ht="13.5" customHeight="1" x14ac:dyDescent="0.2">
      <c r="A8" s="149">
        <v>3</v>
      </c>
      <c r="B8" s="120" t="s">
        <v>8</v>
      </c>
      <c r="C8" s="120">
        <v>19647</v>
      </c>
      <c r="D8" s="120">
        <v>145280.64000000007</v>
      </c>
      <c r="E8" s="120">
        <v>515</v>
      </c>
      <c r="F8" s="120">
        <v>107056.43</v>
      </c>
      <c r="G8" s="120">
        <v>33</v>
      </c>
      <c r="H8" s="120">
        <v>44618.880000000005</v>
      </c>
      <c r="I8" s="120">
        <v>0</v>
      </c>
      <c r="J8" s="120">
        <v>0</v>
      </c>
      <c r="K8" s="120">
        <v>0</v>
      </c>
      <c r="L8" s="120">
        <v>0</v>
      </c>
      <c r="M8" s="120">
        <f t="shared" si="0"/>
        <v>20195</v>
      </c>
      <c r="N8" s="120">
        <f t="shared" si="1"/>
        <v>296955.95000000007</v>
      </c>
      <c r="O8" s="142">
        <f>D8*100/'CD Ratio_3(i)'!F8</f>
        <v>14.986604182595503</v>
      </c>
    </row>
    <row r="9" spans="1:15" ht="13.5" customHeight="1" x14ac:dyDescent="0.2">
      <c r="A9" s="149">
        <v>4</v>
      </c>
      <c r="B9" s="120" t="s">
        <v>9</v>
      </c>
      <c r="C9" s="120">
        <v>59444</v>
      </c>
      <c r="D9" s="120">
        <v>269802.49999999994</v>
      </c>
      <c r="E9" s="120">
        <v>2662</v>
      </c>
      <c r="F9" s="120">
        <v>95601.640000000014</v>
      </c>
      <c r="G9" s="120">
        <v>110</v>
      </c>
      <c r="H9" s="120">
        <v>29675.43</v>
      </c>
      <c r="I9" s="120">
        <v>0</v>
      </c>
      <c r="J9" s="120">
        <v>0</v>
      </c>
      <c r="K9" s="120">
        <v>756</v>
      </c>
      <c r="L9" s="120">
        <v>2300.559999999999</v>
      </c>
      <c r="M9" s="120">
        <f t="shared" si="0"/>
        <v>62972</v>
      </c>
      <c r="N9" s="120">
        <f t="shared" si="1"/>
        <v>397380.12999999995</v>
      </c>
      <c r="O9" s="142">
        <f>D9*100/'CD Ratio_3(i)'!F9</f>
        <v>11.066857626848075</v>
      </c>
    </row>
    <row r="10" spans="1:15" ht="12.75" customHeight="1" x14ac:dyDescent="0.2">
      <c r="A10" s="149">
        <v>5</v>
      </c>
      <c r="B10" s="120" t="s">
        <v>10</v>
      </c>
      <c r="C10" s="120">
        <v>105828</v>
      </c>
      <c r="D10" s="120">
        <v>515147.29000000004</v>
      </c>
      <c r="E10" s="120">
        <v>2358</v>
      </c>
      <c r="F10" s="120">
        <v>202264.60999999987</v>
      </c>
      <c r="G10" s="120">
        <v>106</v>
      </c>
      <c r="H10" s="120">
        <v>51311.120000000017</v>
      </c>
      <c r="I10" s="120">
        <v>0</v>
      </c>
      <c r="J10" s="120">
        <v>0</v>
      </c>
      <c r="K10" s="120">
        <v>3748</v>
      </c>
      <c r="L10" s="120">
        <v>36833.959999999992</v>
      </c>
      <c r="M10" s="120">
        <f t="shared" si="0"/>
        <v>112040</v>
      </c>
      <c r="N10" s="120">
        <f t="shared" si="1"/>
        <v>805556.97999999986</v>
      </c>
      <c r="O10" s="142">
        <f>D10*100/'CD Ratio_3(i)'!F10</f>
        <v>18.743336284109944</v>
      </c>
    </row>
    <row r="11" spans="1:15" ht="13.5" customHeight="1" x14ac:dyDescent="0.2">
      <c r="A11" s="149">
        <v>6</v>
      </c>
      <c r="B11" s="120" t="s">
        <v>11</v>
      </c>
      <c r="C11" s="120">
        <v>35409</v>
      </c>
      <c r="D11" s="120">
        <v>193239.55000000005</v>
      </c>
      <c r="E11" s="120">
        <v>540</v>
      </c>
      <c r="F11" s="120">
        <v>58621.15</v>
      </c>
      <c r="G11" s="120">
        <v>72</v>
      </c>
      <c r="H11" s="120">
        <v>28611.169999999995</v>
      </c>
      <c r="I11" s="120">
        <v>0</v>
      </c>
      <c r="J11" s="120">
        <v>0</v>
      </c>
      <c r="K11" s="120">
        <v>0</v>
      </c>
      <c r="L11" s="120">
        <v>0</v>
      </c>
      <c r="M11" s="120">
        <f t="shared" si="0"/>
        <v>36021</v>
      </c>
      <c r="N11" s="120">
        <f t="shared" si="1"/>
        <v>280471.87000000005</v>
      </c>
      <c r="O11" s="142">
        <f>D11*100/'CD Ratio_3(i)'!F11</f>
        <v>14.495673244500043</v>
      </c>
    </row>
    <row r="12" spans="1:15" ht="13.5" customHeight="1" x14ac:dyDescent="0.2">
      <c r="A12" s="149">
        <v>7</v>
      </c>
      <c r="B12" s="120" t="s">
        <v>12</v>
      </c>
      <c r="C12" s="120">
        <v>10288</v>
      </c>
      <c r="D12" s="120">
        <v>45510.020000000011</v>
      </c>
      <c r="E12" s="120">
        <v>51</v>
      </c>
      <c r="F12" s="120">
        <v>6756.1999999999989</v>
      </c>
      <c r="G12" s="120">
        <v>4</v>
      </c>
      <c r="H12" s="120">
        <v>890.88</v>
      </c>
      <c r="I12" s="120">
        <v>0</v>
      </c>
      <c r="J12" s="120">
        <v>0</v>
      </c>
      <c r="K12" s="120">
        <v>0</v>
      </c>
      <c r="L12" s="120">
        <v>0</v>
      </c>
      <c r="M12" s="120">
        <f t="shared" si="0"/>
        <v>10343</v>
      </c>
      <c r="N12" s="120">
        <f t="shared" si="1"/>
        <v>53157.100000000006</v>
      </c>
      <c r="O12" s="142">
        <f>D12*100/'CD Ratio_3(i)'!F12</f>
        <v>9.7007508326687297</v>
      </c>
    </row>
    <row r="13" spans="1:15" ht="13.5" customHeight="1" x14ac:dyDescent="0.2">
      <c r="A13" s="149">
        <v>8</v>
      </c>
      <c r="B13" s="120" t="s">
        <v>967</v>
      </c>
      <c r="C13" s="120">
        <v>6906</v>
      </c>
      <c r="D13" s="120">
        <v>40533.919999999991</v>
      </c>
      <c r="E13" s="120">
        <v>109</v>
      </c>
      <c r="F13" s="120">
        <v>29393.500000000004</v>
      </c>
      <c r="G13" s="120">
        <v>4</v>
      </c>
      <c r="H13" s="120">
        <v>3002.57</v>
      </c>
      <c r="I13" s="120">
        <v>0</v>
      </c>
      <c r="J13" s="120">
        <v>0</v>
      </c>
      <c r="K13" s="120">
        <v>0</v>
      </c>
      <c r="L13" s="120">
        <v>0</v>
      </c>
      <c r="M13" s="120">
        <f t="shared" si="0"/>
        <v>7019</v>
      </c>
      <c r="N13" s="120">
        <f t="shared" si="1"/>
        <v>72929.990000000005</v>
      </c>
      <c r="O13" s="142">
        <f>D13*100/'CD Ratio_3(i)'!F13</f>
        <v>26.513183718724999</v>
      </c>
    </row>
    <row r="14" spans="1:15" ht="13.5" customHeight="1" x14ac:dyDescent="0.2">
      <c r="A14" s="149">
        <v>9</v>
      </c>
      <c r="B14" s="120" t="s">
        <v>13</v>
      </c>
      <c r="C14" s="120">
        <v>90553</v>
      </c>
      <c r="D14" s="120">
        <v>401502.51000000013</v>
      </c>
      <c r="E14" s="120">
        <v>4342</v>
      </c>
      <c r="F14" s="120">
        <v>188580.04000000007</v>
      </c>
      <c r="G14" s="120">
        <v>289</v>
      </c>
      <c r="H14" s="120">
        <v>82212.42</v>
      </c>
      <c r="I14" s="120">
        <v>0</v>
      </c>
      <c r="J14" s="120">
        <v>0</v>
      </c>
      <c r="K14" s="120">
        <v>0</v>
      </c>
      <c r="L14" s="120">
        <v>0</v>
      </c>
      <c r="M14" s="120">
        <f t="shared" si="0"/>
        <v>95184</v>
      </c>
      <c r="N14" s="120">
        <f t="shared" si="1"/>
        <v>672294.9700000002</v>
      </c>
      <c r="O14" s="142">
        <f>D14*100/'CD Ratio_3(i)'!F14</f>
        <v>10.848245168570363</v>
      </c>
    </row>
    <row r="15" spans="1:15" ht="13.5" customHeight="1" x14ac:dyDescent="0.2">
      <c r="A15" s="149">
        <v>10</v>
      </c>
      <c r="B15" s="120" t="s">
        <v>14</v>
      </c>
      <c r="C15" s="120">
        <v>115137</v>
      </c>
      <c r="D15" s="120">
        <v>1082857.2700000003</v>
      </c>
      <c r="E15" s="120">
        <v>5176</v>
      </c>
      <c r="F15" s="120">
        <v>402464.87999999971</v>
      </c>
      <c r="G15" s="120">
        <v>747</v>
      </c>
      <c r="H15" s="120">
        <v>294876.83</v>
      </c>
      <c r="I15" s="120">
        <v>0</v>
      </c>
      <c r="J15" s="120">
        <v>0</v>
      </c>
      <c r="K15" s="120">
        <v>27912</v>
      </c>
      <c r="L15" s="120">
        <v>48362.409999999982</v>
      </c>
      <c r="M15" s="120">
        <f t="shared" si="0"/>
        <v>148972</v>
      </c>
      <c r="N15" s="120">
        <f t="shared" si="1"/>
        <v>1828561.39</v>
      </c>
      <c r="O15" s="142">
        <f>D15*100/'CD Ratio_3(i)'!F15</f>
        <v>8.7649627395626695</v>
      </c>
    </row>
    <row r="16" spans="1:15" ht="13.5" customHeight="1" x14ac:dyDescent="0.2">
      <c r="A16" s="149">
        <v>11</v>
      </c>
      <c r="B16" s="120" t="s">
        <v>15</v>
      </c>
      <c r="C16" s="120">
        <v>591</v>
      </c>
      <c r="D16" s="120">
        <v>107488.77000000002</v>
      </c>
      <c r="E16" s="120">
        <v>10</v>
      </c>
      <c r="F16" s="120">
        <v>8913.6299999999992</v>
      </c>
      <c r="G16" s="120">
        <v>129</v>
      </c>
      <c r="H16" s="120">
        <v>85.609999999999985</v>
      </c>
      <c r="I16" s="120">
        <v>0</v>
      </c>
      <c r="J16" s="120">
        <v>0</v>
      </c>
      <c r="K16" s="120">
        <v>0</v>
      </c>
      <c r="L16" s="120">
        <v>0</v>
      </c>
      <c r="M16" s="120">
        <f t="shared" si="0"/>
        <v>730</v>
      </c>
      <c r="N16" s="120">
        <f t="shared" si="1"/>
        <v>116488.01000000002</v>
      </c>
      <c r="O16" s="142">
        <f>D16*100/'CD Ratio_3(i)'!F16</f>
        <v>10.709950933635142</v>
      </c>
    </row>
    <row r="17" spans="1:15" ht="13.5" customHeight="1" x14ac:dyDescent="0.2">
      <c r="A17" s="149">
        <v>12</v>
      </c>
      <c r="B17" s="120" t="s">
        <v>16</v>
      </c>
      <c r="C17" s="120">
        <v>72332</v>
      </c>
      <c r="D17" s="120">
        <v>344291.5500000001</v>
      </c>
      <c r="E17" s="120">
        <v>1346</v>
      </c>
      <c r="F17" s="120">
        <v>141524.98000000001</v>
      </c>
      <c r="G17" s="120">
        <v>190</v>
      </c>
      <c r="H17" s="120">
        <v>81435.049999999988</v>
      </c>
      <c r="I17" s="120">
        <v>0</v>
      </c>
      <c r="J17" s="120">
        <v>0</v>
      </c>
      <c r="K17" s="120">
        <v>0</v>
      </c>
      <c r="L17" s="120">
        <v>0</v>
      </c>
      <c r="M17" s="120">
        <f t="shared" si="0"/>
        <v>73868</v>
      </c>
      <c r="N17" s="120">
        <f t="shared" si="1"/>
        <v>567251.58000000007</v>
      </c>
      <c r="O17" s="142">
        <f>D17*100/'CD Ratio_3(i)'!F17</f>
        <v>14.867107339176743</v>
      </c>
    </row>
    <row r="18" spans="1:15" s="145" customFormat="1" ht="13.5" customHeight="1" x14ac:dyDescent="0.2">
      <c r="A18" s="141"/>
      <c r="B18" s="127" t="s">
        <v>17</v>
      </c>
      <c r="C18" s="127">
        <f t="shared" ref="C18:L18" si="2">SUM(C6:C17)</f>
        <v>824405</v>
      </c>
      <c r="D18" s="127">
        <f t="shared" si="2"/>
        <v>4052136.1400000006</v>
      </c>
      <c r="E18" s="127">
        <f t="shared" si="2"/>
        <v>19491</v>
      </c>
      <c r="F18" s="127">
        <f t="shared" si="2"/>
        <v>1579347.9199999995</v>
      </c>
      <c r="G18" s="127">
        <f t="shared" si="2"/>
        <v>2885</v>
      </c>
      <c r="H18" s="127">
        <f t="shared" si="2"/>
        <v>760534.03</v>
      </c>
      <c r="I18" s="127">
        <f t="shared" si="2"/>
        <v>0</v>
      </c>
      <c r="J18" s="127">
        <f t="shared" si="2"/>
        <v>0</v>
      </c>
      <c r="K18" s="127">
        <f t="shared" si="2"/>
        <v>32416</v>
      </c>
      <c r="L18" s="127">
        <f t="shared" si="2"/>
        <v>87496.929999999964</v>
      </c>
      <c r="M18" s="127">
        <f>C18+E18+G18+I18+K18</f>
        <v>879197</v>
      </c>
      <c r="N18" s="127">
        <f>D18+F18+H18+J18+L18</f>
        <v>6479515.0200000005</v>
      </c>
      <c r="O18" s="143">
        <f>D18*100/'CD Ratio_3(i)'!F18</f>
        <v>11.888129353208338</v>
      </c>
    </row>
    <row r="19" spans="1:15" ht="13.5" customHeight="1" x14ac:dyDescent="0.2">
      <c r="A19" s="149">
        <v>13</v>
      </c>
      <c r="B19" s="120" t="s">
        <v>18</v>
      </c>
      <c r="C19" s="120">
        <v>9696</v>
      </c>
      <c r="D19" s="120">
        <v>318054.57</v>
      </c>
      <c r="E19" s="120">
        <v>3042</v>
      </c>
      <c r="F19" s="120">
        <v>286053.15999999992</v>
      </c>
      <c r="G19" s="120">
        <v>511</v>
      </c>
      <c r="H19" s="120">
        <v>115322.16</v>
      </c>
      <c r="I19" s="120">
        <v>0</v>
      </c>
      <c r="J19" s="120">
        <v>0</v>
      </c>
      <c r="K19" s="120">
        <v>0</v>
      </c>
      <c r="L19" s="120">
        <v>0</v>
      </c>
      <c r="M19" s="120">
        <f>C19+E19+G19+I19+K19</f>
        <v>13249</v>
      </c>
      <c r="N19" s="120">
        <f>D19+F19+H19+J19+L19</f>
        <v>719429.89</v>
      </c>
      <c r="O19" s="142">
        <f>D19*100/'CD Ratio_3(i)'!F19</f>
        <v>12.43021412446998</v>
      </c>
    </row>
    <row r="20" spans="1:15" ht="13.5" customHeight="1" x14ac:dyDescent="0.2">
      <c r="A20" s="149">
        <v>14</v>
      </c>
      <c r="B20" s="120" t="s">
        <v>19</v>
      </c>
      <c r="C20" s="120">
        <v>97826</v>
      </c>
      <c r="D20" s="120">
        <v>73428.03</v>
      </c>
      <c r="E20" s="120">
        <v>222</v>
      </c>
      <c r="F20" s="120">
        <v>22497.059999999998</v>
      </c>
      <c r="G20" s="120">
        <v>11</v>
      </c>
      <c r="H20" s="120">
        <v>2127.92</v>
      </c>
      <c r="I20" s="120">
        <v>0</v>
      </c>
      <c r="J20" s="120">
        <v>0</v>
      </c>
      <c r="K20" s="120">
        <v>0</v>
      </c>
      <c r="L20" s="120">
        <v>0</v>
      </c>
      <c r="M20" s="120">
        <f t="shared" ref="M20:M39" si="3">C20+E20+G20+I20+K20</f>
        <v>98059</v>
      </c>
      <c r="N20" s="120">
        <f t="shared" ref="N20:N39" si="4">D20+F20+H20+J20+L20</f>
        <v>98053.01</v>
      </c>
      <c r="O20" s="142">
        <f>D20*100/'CD Ratio_3(i)'!F20</f>
        <v>8.0555710425312004</v>
      </c>
    </row>
    <row r="21" spans="1:15" ht="13.5" customHeight="1" x14ac:dyDescent="0.2">
      <c r="A21" s="149">
        <v>15</v>
      </c>
      <c r="B21" s="120" t="s">
        <v>20</v>
      </c>
      <c r="C21" s="120">
        <v>11</v>
      </c>
      <c r="D21" s="120">
        <v>211.22</v>
      </c>
      <c r="E21" s="120">
        <v>7</v>
      </c>
      <c r="F21" s="120">
        <v>241.43</v>
      </c>
      <c r="G21" s="120">
        <v>0</v>
      </c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f t="shared" si="3"/>
        <v>18</v>
      </c>
      <c r="N21" s="120">
        <f t="shared" si="4"/>
        <v>452.65</v>
      </c>
      <c r="O21" s="142">
        <f>D21*100/'CD Ratio_3(i)'!F21</f>
        <v>1.5352399421141423</v>
      </c>
    </row>
    <row r="22" spans="1:15" ht="13.5" customHeight="1" x14ac:dyDescent="0.2">
      <c r="A22" s="149">
        <v>16</v>
      </c>
      <c r="B22" s="120" t="s">
        <v>21</v>
      </c>
      <c r="C22" s="120">
        <v>46</v>
      </c>
      <c r="D22" s="120">
        <v>6264.34</v>
      </c>
      <c r="E22" s="120">
        <v>1</v>
      </c>
      <c r="F22" s="120">
        <v>1809.22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f t="shared" si="3"/>
        <v>47</v>
      </c>
      <c r="N22" s="120">
        <f t="shared" si="4"/>
        <v>8073.56</v>
      </c>
      <c r="O22" s="142">
        <v>0</v>
      </c>
    </row>
    <row r="23" spans="1:15" ht="13.5" customHeight="1" x14ac:dyDescent="0.2">
      <c r="A23" s="149">
        <v>17</v>
      </c>
      <c r="B23" s="120" t="s">
        <v>22</v>
      </c>
      <c r="C23" s="120">
        <v>57</v>
      </c>
      <c r="D23" s="120">
        <v>2614.5699999999997</v>
      </c>
      <c r="E23" s="120">
        <v>3</v>
      </c>
      <c r="F23" s="120">
        <v>53.57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f t="shared" si="3"/>
        <v>60</v>
      </c>
      <c r="N23" s="120">
        <f t="shared" si="4"/>
        <v>2668.14</v>
      </c>
      <c r="O23" s="142">
        <f>D23*100/'CD Ratio_3(i)'!F23</f>
        <v>0.92783058824197384</v>
      </c>
    </row>
    <row r="24" spans="1:15" ht="13.5" customHeight="1" x14ac:dyDescent="0.2">
      <c r="A24" s="149">
        <v>18</v>
      </c>
      <c r="B24" s="120" t="s">
        <v>23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f t="shared" si="3"/>
        <v>0</v>
      </c>
      <c r="N24" s="120">
        <f t="shared" si="4"/>
        <v>0</v>
      </c>
      <c r="O24" s="142">
        <f>D24*100/'CD Ratio_3(i)'!F24</f>
        <v>0</v>
      </c>
    </row>
    <row r="25" spans="1:15" ht="13.5" customHeight="1" x14ac:dyDescent="0.2">
      <c r="A25" s="149">
        <v>19</v>
      </c>
      <c r="B25" s="120" t="s">
        <v>24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f t="shared" si="3"/>
        <v>0</v>
      </c>
      <c r="N25" s="120">
        <f t="shared" si="4"/>
        <v>0</v>
      </c>
      <c r="O25" s="142">
        <f>D25*100/'CD Ratio_3(i)'!F25</f>
        <v>0</v>
      </c>
    </row>
    <row r="26" spans="1:15" ht="13.5" customHeight="1" x14ac:dyDescent="0.2">
      <c r="A26" s="149">
        <v>20</v>
      </c>
      <c r="B26" s="120" t="s">
        <v>25</v>
      </c>
      <c r="C26" s="120">
        <v>49089</v>
      </c>
      <c r="D26" s="120">
        <v>1164868.1800000002</v>
      </c>
      <c r="E26" s="120">
        <v>12569</v>
      </c>
      <c r="F26" s="120">
        <v>812167.24999999988</v>
      </c>
      <c r="G26" s="120">
        <v>3010</v>
      </c>
      <c r="H26" s="120">
        <v>436924.04000000015</v>
      </c>
      <c r="I26" s="120">
        <v>0</v>
      </c>
      <c r="J26" s="120">
        <v>0</v>
      </c>
      <c r="K26" s="120">
        <v>0</v>
      </c>
      <c r="L26" s="120">
        <v>0</v>
      </c>
      <c r="M26" s="120">
        <f t="shared" si="3"/>
        <v>64668</v>
      </c>
      <c r="N26" s="120">
        <f t="shared" si="4"/>
        <v>2413959.4700000002</v>
      </c>
      <c r="O26" s="142">
        <f>D26*100/'CD Ratio_3(i)'!F26</f>
        <v>15.547273981710255</v>
      </c>
    </row>
    <row r="27" spans="1:15" ht="13.5" customHeight="1" x14ac:dyDescent="0.2">
      <c r="A27" s="149">
        <v>21</v>
      </c>
      <c r="B27" s="120" t="s">
        <v>26</v>
      </c>
      <c r="C27" s="120">
        <v>24994</v>
      </c>
      <c r="D27" s="120">
        <v>772573.70999999938</v>
      </c>
      <c r="E27" s="120">
        <v>7520</v>
      </c>
      <c r="F27" s="120">
        <v>530638.36999999988</v>
      </c>
      <c r="G27" s="120">
        <v>1493</v>
      </c>
      <c r="H27" s="120">
        <v>152585.12999999992</v>
      </c>
      <c r="I27" s="120">
        <v>0</v>
      </c>
      <c r="J27" s="120">
        <v>0</v>
      </c>
      <c r="K27" s="120">
        <v>0</v>
      </c>
      <c r="L27" s="120">
        <v>0</v>
      </c>
      <c r="M27" s="120">
        <f t="shared" si="3"/>
        <v>34007</v>
      </c>
      <c r="N27" s="120">
        <f t="shared" si="4"/>
        <v>1455797.209999999</v>
      </c>
      <c r="O27" s="142">
        <f>D27*100/'CD Ratio_3(i)'!F27</f>
        <v>18.784239718046297</v>
      </c>
    </row>
    <row r="28" spans="1:15" ht="13.5" customHeight="1" x14ac:dyDescent="0.2">
      <c r="A28" s="149">
        <v>22</v>
      </c>
      <c r="B28" s="120" t="s">
        <v>27</v>
      </c>
      <c r="C28" s="120">
        <v>8021</v>
      </c>
      <c r="D28" s="120">
        <v>69148.649999999994</v>
      </c>
      <c r="E28" s="120">
        <v>129</v>
      </c>
      <c r="F28" s="120">
        <v>27904.2</v>
      </c>
      <c r="G28" s="120">
        <v>7</v>
      </c>
      <c r="H28" s="120">
        <v>1325.65</v>
      </c>
      <c r="I28" s="120">
        <v>0</v>
      </c>
      <c r="J28" s="120">
        <v>0</v>
      </c>
      <c r="K28" s="120">
        <v>8</v>
      </c>
      <c r="L28" s="120">
        <v>55.56</v>
      </c>
      <c r="M28" s="120">
        <f t="shared" si="3"/>
        <v>8165</v>
      </c>
      <c r="N28" s="120">
        <f t="shared" si="4"/>
        <v>98434.059999999983</v>
      </c>
      <c r="O28" s="142">
        <f>D28*100/'CD Ratio_3(i)'!F28</f>
        <v>11.915631340641877</v>
      </c>
    </row>
    <row r="29" spans="1:15" ht="13.5" customHeight="1" x14ac:dyDescent="0.2">
      <c r="A29" s="149">
        <v>23</v>
      </c>
      <c r="B29" s="120" t="s">
        <v>28</v>
      </c>
      <c r="C29" s="120">
        <v>20735</v>
      </c>
      <c r="D29" s="120">
        <v>144297.44999999998</v>
      </c>
      <c r="E29" s="120">
        <v>1832</v>
      </c>
      <c r="F29" s="120">
        <v>55371.919999999984</v>
      </c>
      <c r="G29" s="120">
        <v>312</v>
      </c>
      <c r="H29" s="120">
        <v>6115.3399999999974</v>
      </c>
      <c r="I29" s="120">
        <v>0</v>
      </c>
      <c r="J29" s="120">
        <v>0</v>
      </c>
      <c r="K29" s="120">
        <v>0</v>
      </c>
      <c r="L29" s="120">
        <v>0</v>
      </c>
      <c r="M29" s="120">
        <f t="shared" si="3"/>
        <v>22879</v>
      </c>
      <c r="N29" s="120">
        <f t="shared" si="4"/>
        <v>205784.70999999996</v>
      </c>
      <c r="O29" s="142">
        <f>D29*100/'CD Ratio_3(i)'!F29</f>
        <v>14.017586602020137</v>
      </c>
    </row>
    <row r="30" spans="1:15" ht="13.5" customHeight="1" x14ac:dyDescent="0.2">
      <c r="A30" s="149">
        <v>24</v>
      </c>
      <c r="B30" s="120" t="s">
        <v>29</v>
      </c>
      <c r="C30" s="120">
        <v>67026</v>
      </c>
      <c r="D30" s="120">
        <v>181930.63999999996</v>
      </c>
      <c r="E30" s="120">
        <v>1179</v>
      </c>
      <c r="F30" s="120">
        <v>38200.210000000006</v>
      </c>
      <c r="G30" s="120">
        <v>252</v>
      </c>
      <c r="H30" s="120">
        <v>14529.239999999998</v>
      </c>
      <c r="I30" s="120">
        <v>0</v>
      </c>
      <c r="J30" s="120">
        <v>0</v>
      </c>
      <c r="K30" s="120">
        <v>0</v>
      </c>
      <c r="L30" s="120">
        <v>0</v>
      </c>
      <c r="M30" s="120">
        <f t="shared" si="3"/>
        <v>68457</v>
      </c>
      <c r="N30" s="120">
        <f t="shared" si="4"/>
        <v>234660.08999999997</v>
      </c>
      <c r="O30" s="142">
        <f>D30*100/'CD Ratio_3(i)'!F30</f>
        <v>17.681334185457967</v>
      </c>
    </row>
    <row r="31" spans="1:15" ht="13.5" customHeight="1" x14ac:dyDescent="0.2">
      <c r="A31" s="149">
        <v>25</v>
      </c>
      <c r="B31" s="120" t="s">
        <v>30</v>
      </c>
      <c r="C31" s="120">
        <v>5</v>
      </c>
      <c r="D31" s="120">
        <v>81.36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f t="shared" si="3"/>
        <v>5</v>
      </c>
      <c r="N31" s="120">
        <f t="shared" si="4"/>
        <v>81.36</v>
      </c>
      <c r="O31" s="142">
        <f>D31*100/'CD Ratio_3(i)'!F31</f>
        <v>1.5141927655234537</v>
      </c>
    </row>
    <row r="32" spans="1:15" ht="13.5" customHeight="1" x14ac:dyDescent="0.2">
      <c r="A32" s="149">
        <v>26</v>
      </c>
      <c r="B32" s="120" t="s">
        <v>31</v>
      </c>
      <c r="C32" s="120">
        <v>20</v>
      </c>
      <c r="D32" s="120">
        <v>3278.87</v>
      </c>
      <c r="E32" s="120">
        <v>7</v>
      </c>
      <c r="F32" s="120">
        <v>90.57</v>
      </c>
      <c r="G32" s="120">
        <v>0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f t="shared" si="3"/>
        <v>27</v>
      </c>
      <c r="N32" s="120">
        <f t="shared" si="4"/>
        <v>3369.44</v>
      </c>
      <c r="O32" s="142">
        <f>D32*100/'CD Ratio_3(i)'!F32</f>
        <v>10.375550323097766</v>
      </c>
    </row>
    <row r="33" spans="1:15" ht="13.5" customHeight="1" x14ac:dyDescent="0.2">
      <c r="A33" s="149">
        <v>27</v>
      </c>
      <c r="B33" s="120" t="s">
        <v>32</v>
      </c>
      <c r="C33" s="120">
        <v>55</v>
      </c>
      <c r="D33" s="120">
        <v>9955.2000000000007</v>
      </c>
      <c r="E33" s="120">
        <v>1</v>
      </c>
      <c r="F33" s="120">
        <v>454.01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 t="shared" si="3"/>
        <v>56</v>
      </c>
      <c r="N33" s="120">
        <f t="shared" si="4"/>
        <v>10409.210000000001</v>
      </c>
      <c r="O33" s="142">
        <f>D33*100/'CD Ratio_3(i)'!F33</f>
        <v>35.537354703152147</v>
      </c>
    </row>
    <row r="34" spans="1:15" ht="13.5" customHeight="1" x14ac:dyDescent="0.2">
      <c r="A34" s="149">
        <v>28</v>
      </c>
      <c r="B34" s="120" t="s">
        <v>33</v>
      </c>
      <c r="C34" s="120">
        <v>10002</v>
      </c>
      <c r="D34" s="120">
        <v>224227.26</v>
      </c>
      <c r="E34" s="120">
        <v>3301</v>
      </c>
      <c r="F34" s="120">
        <v>179137.22000000006</v>
      </c>
      <c r="G34" s="120">
        <v>884</v>
      </c>
      <c r="H34" s="120">
        <v>89008.08</v>
      </c>
      <c r="I34" s="120">
        <v>0</v>
      </c>
      <c r="J34" s="120">
        <v>0</v>
      </c>
      <c r="K34" s="120">
        <v>0</v>
      </c>
      <c r="L34" s="120">
        <v>0</v>
      </c>
      <c r="M34" s="120">
        <f t="shared" si="3"/>
        <v>14187</v>
      </c>
      <c r="N34" s="120">
        <f t="shared" si="4"/>
        <v>492372.56000000011</v>
      </c>
      <c r="O34" s="142">
        <f>D34*100/'CD Ratio_3(i)'!F34</f>
        <v>16.894955290661166</v>
      </c>
    </row>
    <row r="35" spans="1:15" ht="13.5" customHeight="1" x14ac:dyDescent="0.2">
      <c r="A35" s="149">
        <v>29</v>
      </c>
      <c r="B35" s="120" t="s">
        <v>34</v>
      </c>
      <c r="C35" s="120">
        <v>10</v>
      </c>
      <c r="D35" s="120">
        <v>1699.72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0">
        <f t="shared" si="3"/>
        <v>10</v>
      </c>
      <c r="N35" s="120">
        <f t="shared" si="4"/>
        <v>1699.72</v>
      </c>
      <c r="O35" s="142">
        <f>D35*100/'CD Ratio_3(i)'!F35</f>
        <v>6.5646354269859462</v>
      </c>
    </row>
    <row r="36" spans="1:15" ht="13.5" customHeight="1" x14ac:dyDescent="0.2">
      <c r="A36" s="149">
        <v>30</v>
      </c>
      <c r="B36" s="120" t="s">
        <v>35</v>
      </c>
      <c r="C36" s="120">
        <v>197</v>
      </c>
      <c r="D36" s="120">
        <v>9552.39</v>
      </c>
      <c r="E36" s="120">
        <v>33</v>
      </c>
      <c r="F36" s="120">
        <v>3437.3899999999994</v>
      </c>
      <c r="G36" s="120">
        <v>4</v>
      </c>
      <c r="H36" s="120">
        <v>1741.83</v>
      </c>
      <c r="I36" s="120">
        <v>0</v>
      </c>
      <c r="J36" s="120">
        <v>0</v>
      </c>
      <c r="K36" s="120">
        <v>0</v>
      </c>
      <c r="L36" s="120">
        <v>0</v>
      </c>
      <c r="M36" s="120">
        <f t="shared" si="3"/>
        <v>234</v>
      </c>
      <c r="N36" s="120">
        <f t="shared" si="4"/>
        <v>14731.609999999999</v>
      </c>
      <c r="O36" s="142">
        <f>D36*100/'CD Ratio_3(i)'!F36</f>
        <v>7.3251142853681142</v>
      </c>
    </row>
    <row r="37" spans="1:15" ht="13.5" customHeight="1" x14ac:dyDescent="0.2">
      <c r="A37" s="149">
        <v>31</v>
      </c>
      <c r="B37" s="120" t="s">
        <v>36</v>
      </c>
      <c r="C37" s="120">
        <v>4</v>
      </c>
      <c r="D37" s="120">
        <v>6.26</v>
      </c>
      <c r="E37" s="120">
        <v>4</v>
      </c>
      <c r="F37" s="120">
        <v>554.29999999999995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f t="shared" si="3"/>
        <v>8</v>
      </c>
      <c r="N37" s="120">
        <f t="shared" si="4"/>
        <v>560.55999999999995</v>
      </c>
      <c r="O37" s="142">
        <f>D37*100/'CD Ratio_3(i)'!F37</f>
        <v>3.6439754491519906E-2</v>
      </c>
    </row>
    <row r="38" spans="1:15" ht="13.5" customHeight="1" x14ac:dyDescent="0.2">
      <c r="A38" s="149">
        <v>32</v>
      </c>
      <c r="B38" s="120" t="s">
        <v>38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f t="shared" si="3"/>
        <v>0</v>
      </c>
      <c r="N38" s="120">
        <f t="shared" si="4"/>
        <v>0</v>
      </c>
      <c r="O38" s="142">
        <f>D38*100/'CD Ratio_3(i)'!F38</f>
        <v>0</v>
      </c>
    </row>
    <row r="39" spans="1:15" ht="13.5" customHeight="1" x14ac:dyDescent="0.2">
      <c r="A39" s="149">
        <v>33</v>
      </c>
      <c r="B39" s="120" t="s">
        <v>39</v>
      </c>
      <c r="C39" s="120">
        <v>4394</v>
      </c>
      <c r="D39" s="120">
        <v>120574.74999999999</v>
      </c>
      <c r="E39" s="120">
        <v>1164</v>
      </c>
      <c r="F39" s="120">
        <v>72947.389999999985</v>
      </c>
      <c r="G39" s="120">
        <v>203</v>
      </c>
      <c r="H39" s="120">
        <v>26268.31</v>
      </c>
      <c r="I39" s="120">
        <v>0</v>
      </c>
      <c r="J39" s="120">
        <v>0</v>
      </c>
      <c r="K39" s="120">
        <v>0</v>
      </c>
      <c r="L39" s="120">
        <v>0</v>
      </c>
      <c r="M39" s="120">
        <f t="shared" si="3"/>
        <v>5761</v>
      </c>
      <c r="N39" s="120">
        <f t="shared" si="4"/>
        <v>219790.44999999995</v>
      </c>
      <c r="O39" s="142">
        <f>D39*100/'CD Ratio_3(i)'!F39</f>
        <v>17.800783259708624</v>
      </c>
    </row>
    <row r="40" spans="1:15" s="145" customFormat="1" ht="13.5" customHeight="1" x14ac:dyDescent="0.2">
      <c r="A40" s="141"/>
      <c r="B40" s="127" t="s">
        <v>40</v>
      </c>
      <c r="C40" s="127">
        <f t="shared" ref="C40:N40" si="5">SUM(C19:C39)</f>
        <v>292188</v>
      </c>
      <c r="D40" s="127">
        <f t="shared" si="5"/>
        <v>3102767.17</v>
      </c>
      <c r="E40" s="127">
        <f t="shared" si="5"/>
        <v>31014</v>
      </c>
      <c r="F40" s="127">
        <f t="shared" si="5"/>
        <v>2031557.2699999993</v>
      </c>
      <c r="G40" s="127">
        <f t="shared" si="5"/>
        <v>6687</v>
      </c>
      <c r="H40" s="127">
        <f t="shared" si="5"/>
        <v>845947.7</v>
      </c>
      <c r="I40" s="127">
        <f t="shared" si="5"/>
        <v>0</v>
      </c>
      <c r="J40" s="127">
        <f t="shared" si="5"/>
        <v>0</v>
      </c>
      <c r="K40" s="127">
        <f t="shared" si="5"/>
        <v>8</v>
      </c>
      <c r="L40" s="127">
        <f t="shared" si="5"/>
        <v>55.56</v>
      </c>
      <c r="M40" s="127">
        <f t="shared" si="5"/>
        <v>329897</v>
      </c>
      <c r="N40" s="127">
        <f t="shared" si="5"/>
        <v>5980327.7000000002</v>
      </c>
      <c r="O40" s="143">
        <f>D40*100/'CD Ratio_3(i)'!F40</f>
        <v>15.216798398733703</v>
      </c>
    </row>
    <row r="41" spans="1:15" s="145" customFormat="1" ht="13.5" customHeight="1" x14ac:dyDescent="0.2">
      <c r="A41" s="141"/>
      <c r="B41" s="127" t="s">
        <v>41</v>
      </c>
      <c r="C41" s="127">
        <f t="shared" ref="C41:N41" si="6">C40+C18</f>
        <v>1116593</v>
      </c>
      <c r="D41" s="127">
        <f t="shared" si="6"/>
        <v>7154903.3100000005</v>
      </c>
      <c r="E41" s="127">
        <f t="shared" si="6"/>
        <v>50505</v>
      </c>
      <c r="F41" s="127">
        <f t="shared" si="6"/>
        <v>3610905.1899999985</v>
      </c>
      <c r="G41" s="127">
        <f t="shared" si="6"/>
        <v>9572</v>
      </c>
      <c r="H41" s="127">
        <f t="shared" si="6"/>
        <v>1606481.73</v>
      </c>
      <c r="I41" s="127">
        <f t="shared" si="6"/>
        <v>0</v>
      </c>
      <c r="J41" s="127">
        <f t="shared" si="6"/>
        <v>0</v>
      </c>
      <c r="K41" s="127">
        <f t="shared" si="6"/>
        <v>32424</v>
      </c>
      <c r="L41" s="127">
        <f t="shared" si="6"/>
        <v>87552.489999999962</v>
      </c>
      <c r="M41" s="127">
        <f t="shared" si="6"/>
        <v>1209094</v>
      </c>
      <c r="N41" s="127">
        <f t="shared" si="6"/>
        <v>12459842.720000001</v>
      </c>
      <c r="O41" s="143">
        <f>D41*100/'CD Ratio_3(i)'!F41</f>
        <v>13.134053269001381</v>
      </c>
    </row>
    <row r="42" spans="1:15" ht="13.5" customHeight="1" x14ac:dyDescent="0.2">
      <c r="A42" s="149">
        <v>34</v>
      </c>
      <c r="B42" s="120" t="s">
        <v>43</v>
      </c>
      <c r="C42" s="120">
        <v>247757</v>
      </c>
      <c r="D42" s="120">
        <v>317119.06000000011</v>
      </c>
      <c r="E42" s="120">
        <v>13</v>
      </c>
      <c r="F42" s="120">
        <v>3916.41</v>
      </c>
      <c r="G42" s="120">
        <v>0</v>
      </c>
      <c r="H42" s="120">
        <v>0</v>
      </c>
      <c r="I42" s="178">
        <v>0</v>
      </c>
      <c r="J42" s="178">
        <v>0</v>
      </c>
      <c r="K42" s="120">
        <v>0</v>
      </c>
      <c r="L42" s="120">
        <v>0</v>
      </c>
      <c r="M42" s="120">
        <f t="shared" ref="M42:N46" si="7">C42+E42+G42+I42+K42</f>
        <v>247770</v>
      </c>
      <c r="N42" s="120">
        <f t="shared" si="7"/>
        <v>321035.47000000009</v>
      </c>
      <c r="O42" s="142">
        <f>D42*100/'CD Ratio_3(i)'!F42</f>
        <v>13.725421497140719</v>
      </c>
    </row>
    <row r="43" spans="1:15" s="145" customFormat="1" ht="13.5" customHeight="1" x14ac:dyDescent="0.2">
      <c r="A43" s="141"/>
      <c r="B43" s="127" t="s">
        <v>44</v>
      </c>
      <c r="C43" s="127">
        <f t="shared" ref="C43:L43" si="8">SUM(C42:C42)</f>
        <v>247757</v>
      </c>
      <c r="D43" s="127">
        <f t="shared" si="8"/>
        <v>317119.06000000011</v>
      </c>
      <c r="E43" s="127">
        <f t="shared" si="8"/>
        <v>13</v>
      </c>
      <c r="F43" s="127">
        <f t="shared" si="8"/>
        <v>3916.41</v>
      </c>
      <c r="G43" s="127">
        <f t="shared" si="8"/>
        <v>0</v>
      </c>
      <c r="H43" s="344">
        <f t="shared" si="8"/>
        <v>0</v>
      </c>
      <c r="I43" s="348">
        <f t="shared" si="8"/>
        <v>0</v>
      </c>
      <c r="J43" s="348">
        <f t="shared" si="8"/>
        <v>0</v>
      </c>
      <c r="K43" s="346">
        <f t="shared" si="8"/>
        <v>0</v>
      </c>
      <c r="L43" s="127">
        <f t="shared" si="8"/>
        <v>0</v>
      </c>
      <c r="M43" s="127">
        <f t="shared" si="7"/>
        <v>247770</v>
      </c>
      <c r="N43" s="127">
        <f t="shared" si="7"/>
        <v>321035.47000000009</v>
      </c>
      <c r="O43" s="143">
        <f>D43*100/'CD Ratio_3(i)'!F43</f>
        <v>13.725421497140719</v>
      </c>
    </row>
    <row r="44" spans="1:15" ht="13.5" customHeight="1" x14ac:dyDescent="0.2">
      <c r="A44" s="149">
        <v>35</v>
      </c>
      <c r="B44" s="120" t="s">
        <v>45</v>
      </c>
      <c r="C44" s="120">
        <v>0</v>
      </c>
      <c r="D44" s="120">
        <v>0</v>
      </c>
      <c r="E44" s="120">
        <v>0</v>
      </c>
      <c r="F44" s="120">
        <v>0</v>
      </c>
      <c r="G44" s="120">
        <v>1</v>
      </c>
      <c r="H44" s="345">
        <v>0</v>
      </c>
      <c r="I44" s="349">
        <v>0</v>
      </c>
      <c r="J44" s="349">
        <v>0</v>
      </c>
      <c r="K44" s="347">
        <v>22</v>
      </c>
      <c r="L44" s="120">
        <f>0.00023</f>
        <v>2.3000000000000001E-4</v>
      </c>
      <c r="M44" s="127">
        <f t="shared" si="7"/>
        <v>23</v>
      </c>
      <c r="N44" s="127">
        <f t="shared" si="7"/>
        <v>2.3000000000000001E-4</v>
      </c>
      <c r="O44" s="143">
        <f>D44*100/'CD Ratio_3(i)'!F44</f>
        <v>0</v>
      </c>
    </row>
    <row r="45" spans="1:15" s="145" customFormat="1" ht="13.5" customHeight="1" x14ac:dyDescent="0.2">
      <c r="A45" s="141"/>
      <c r="B45" s="127" t="s">
        <v>46</v>
      </c>
      <c r="C45" s="127">
        <f t="shared" ref="C45:L45" si="9">C44</f>
        <v>0</v>
      </c>
      <c r="D45" s="127">
        <f t="shared" si="9"/>
        <v>0</v>
      </c>
      <c r="E45" s="127">
        <f t="shared" si="9"/>
        <v>0</v>
      </c>
      <c r="F45" s="127">
        <f t="shared" si="9"/>
        <v>0</v>
      </c>
      <c r="G45" s="127">
        <f t="shared" si="9"/>
        <v>1</v>
      </c>
      <c r="H45" s="127">
        <f t="shared" si="9"/>
        <v>0</v>
      </c>
      <c r="I45" s="127">
        <f t="shared" si="9"/>
        <v>0</v>
      </c>
      <c r="J45" s="127">
        <f t="shared" si="9"/>
        <v>0</v>
      </c>
      <c r="K45" s="127">
        <f t="shared" si="9"/>
        <v>22</v>
      </c>
      <c r="L45" s="127">
        <f t="shared" si="9"/>
        <v>2.3000000000000001E-4</v>
      </c>
      <c r="M45" s="127">
        <f t="shared" si="7"/>
        <v>23</v>
      </c>
      <c r="N45" s="127">
        <f t="shared" si="7"/>
        <v>2.3000000000000001E-4</v>
      </c>
      <c r="O45" s="143">
        <f>D45*100/'CD Ratio_3(i)'!F45</f>
        <v>0</v>
      </c>
    </row>
    <row r="46" spans="1:15" ht="13.5" customHeight="1" x14ac:dyDescent="0.2">
      <c r="A46" s="149">
        <v>36</v>
      </c>
      <c r="B46" s="120" t="s">
        <v>47</v>
      </c>
      <c r="C46" s="120">
        <v>87587</v>
      </c>
      <c r="D46" s="120">
        <v>769089.97</v>
      </c>
      <c r="E46" s="120">
        <v>681</v>
      </c>
      <c r="F46" s="120">
        <v>49419.020000000019</v>
      </c>
      <c r="G46" s="120">
        <v>51</v>
      </c>
      <c r="H46" s="345">
        <v>8714.9900000000016</v>
      </c>
      <c r="I46" s="350">
        <v>0</v>
      </c>
      <c r="J46" s="350">
        <v>0</v>
      </c>
      <c r="K46" s="347">
        <v>0</v>
      </c>
      <c r="L46" s="120">
        <v>0</v>
      </c>
      <c r="M46" s="120">
        <f t="shared" si="7"/>
        <v>88319</v>
      </c>
      <c r="N46" s="127">
        <f t="shared" si="7"/>
        <v>827223.98</v>
      </c>
      <c r="O46" s="142">
        <f>D46*100/'CD Ratio_3(i)'!F46</f>
        <v>48.149571133921221</v>
      </c>
    </row>
    <row r="47" spans="1:15" ht="13.5" customHeight="1" x14ac:dyDescent="0.2">
      <c r="A47" s="149">
        <v>37</v>
      </c>
      <c r="B47" s="120" t="s">
        <v>48</v>
      </c>
      <c r="C47" s="120">
        <v>102</v>
      </c>
      <c r="D47" s="120">
        <v>1820.9100000000003</v>
      </c>
      <c r="E47" s="120">
        <v>32</v>
      </c>
      <c r="F47" s="120">
        <v>624.80000000000007</v>
      </c>
      <c r="G47" s="120">
        <v>0</v>
      </c>
      <c r="H47" s="120">
        <v>0</v>
      </c>
      <c r="I47" s="216">
        <v>0</v>
      </c>
      <c r="J47" s="216">
        <v>0</v>
      </c>
      <c r="K47" s="120">
        <v>0</v>
      </c>
      <c r="L47" s="120">
        <v>0</v>
      </c>
      <c r="M47" s="120">
        <f t="shared" ref="M47:N55" si="10">C47+E47+G47+I47+K47</f>
        <v>134</v>
      </c>
      <c r="N47" s="120">
        <f>D47+F47+H47+J47+L47</f>
        <v>2445.7100000000005</v>
      </c>
      <c r="O47" s="142">
        <f>D47*100/'CD Ratio_3(i)'!F47</f>
        <v>1.6570341299471991</v>
      </c>
    </row>
    <row r="48" spans="1:15" ht="13.5" customHeight="1" x14ac:dyDescent="0.2">
      <c r="A48" s="149">
        <v>38</v>
      </c>
      <c r="B48" s="120" t="s">
        <v>49</v>
      </c>
      <c r="C48" s="120">
        <v>31673</v>
      </c>
      <c r="D48" s="120">
        <v>12141.240000000003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f t="shared" si="10"/>
        <v>31673</v>
      </c>
      <c r="N48" s="120">
        <f>D48+F48+H48+J48+L48</f>
        <v>12141.240000000003</v>
      </c>
      <c r="O48" s="142">
        <f>D48*100/'CD Ratio_3(i)'!F48</f>
        <v>10.783137286491931</v>
      </c>
    </row>
    <row r="49" spans="1:15" ht="13.5" customHeight="1" x14ac:dyDescent="0.2">
      <c r="A49" s="149">
        <v>39</v>
      </c>
      <c r="B49" s="120" t="s">
        <v>51</v>
      </c>
      <c r="C49" s="120">
        <v>61700</v>
      </c>
      <c r="D49" s="120">
        <v>54529.310000000005</v>
      </c>
      <c r="E49" s="120">
        <v>60</v>
      </c>
      <c r="F49" s="120">
        <v>2640.4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f t="shared" si="10"/>
        <v>61760</v>
      </c>
      <c r="N49" s="120">
        <f>D49+F49+H49+J49+L49</f>
        <v>57169.710000000006</v>
      </c>
      <c r="O49" s="142">
        <f>D49*100/'CD Ratio_3(i)'!F49</f>
        <v>22.19176959401775</v>
      </c>
    </row>
    <row r="50" spans="1:15" ht="13.5" customHeight="1" x14ac:dyDescent="0.2">
      <c r="A50" s="149">
        <v>40</v>
      </c>
      <c r="B50" s="120" t="s">
        <v>1007</v>
      </c>
      <c r="C50" s="120">
        <v>2006</v>
      </c>
      <c r="D50" s="120">
        <v>16238.25</v>
      </c>
      <c r="E50" s="120">
        <v>44</v>
      </c>
      <c r="F50" s="120">
        <v>1851.9499999999998</v>
      </c>
      <c r="G50" s="120">
        <v>3</v>
      </c>
      <c r="H50" s="120">
        <v>240.11</v>
      </c>
      <c r="I50" s="120">
        <v>0</v>
      </c>
      <c r="J50" s="120">
        <v>0</v>
      </c>
      <c r="K50" s="120">
        <v>0</v>
      </c>
      <c r="L50" s="120">
        <v>0</v>
      </c>
      <c r="M50" s="120">
        <f t="shared" si="10"/>
        <v>2053</v>
      </c>
      <c r="N50" s="120">
        <f>D50+F50+H50+J50+L50</f>
        <v>18330.310000000001</v>
      </c>
      <c r="O50" s="142">
        <f>D50*100/'CD Ratio_3(i)'!F50</f>
        <v>37.244452925759262</v>
      </c>
    </row>
    <row r="51" spans="1:15" ht="13.5" customHeight="1" x14ac:dyDescent="0.2">
      <c r="A51" s="149">
        <v>41</v>
      </c>
      <c r="B51" s="120" t="s">
        <v>52</v>
      </c>
      <c r="C51" s="120">
        <v>25712</v>
      </c>
      <c r="D51" s="120">
        <v>19102.920000000002</v>
      </c>
      <c r="E51" s="120">
        <v>182</v>
      </c>
      <c r="F51" s="120">
        <v>1357.5500000000002</v>
      </c>
      <c r="G51" s="120">
        <v>26</v>
      </c>
      <c r="H51" s="120">
        <v>176.4</v>
      </c>
      <c r="I51" s="120">
        <v>0</v>
      </c>
      <c r="J51" s="120">
        <v>0</v>
      </c>
      <c r="K51" s="120">
        <v>0</v>
      </c>
      <c r="L51" s="120">
        <v>0</v>
      </c>
      <c r="M51" s="120">
        <f t="shared" si="10"/>
        <v>25920</v>
      </c>
      <c r="N51" s="120">
        <f>D51+F51+H51+J51+L51</f>
        <v>20636.870000000003</v>
      </c>
      <c r="O51" s="142">
        <f>D51*100/'CD Ratio_3(i)'!F51</f>
        <v>26.647453673996619</v>
      </c>
    </row>
    <row r="52" spans="1:15" ht="13.5" customHeight="1" x14ac:dyDescent="0.2">
      <c r="A52" s="149">
        <v>42</v>
      </c>
      <c r="B52" s="120" t="s">
        <v>53</v>
      </c>
      <c r="C52" s="120">
        <v>9786</v>
      </c>
      <c r="D52" s="120">
        <v>8234.0400000000009</v>
      </c>
      <c r="E52" s="120">
        <v>23</v>
      </c>
      <c r="F52" s="120">
        <v>1821.98</v>
      </c>
      <c r="G52" s="120">
        <v>1</v>
      </c>
      <c r="H52" s="120">
        <v>4</v>
      </c>
      <c r="I52" s="120">
        <v>0</v>
      </c>
      <c r="J52" s="120">
        <v>0</v>
      </c>
      <c r="K52" s="120">
        <v>0</v>
      </c>
      <c r="L52" s="120">
        <v>0</v>
      </c>
      <c r="M52" s="120">
        <f t="shared" si="10"/>
        <v>9810</v>
      </c>
      <c r="N52" s="120">
        <f t="shared" si="10"/>
        <v>10060.02</v>
      </c>
      <c r="O52" s="142">
        <f>D52*100/'CD Ratio_3(i)'!F52</f>
        <v>11.857271061026204</v>
      </c>
    </row>
    <row r="53" spans="1:15" ht="13.5" customHeight="1" x14ac:dyDescent="0.2">
      <c r="A53" s="149">
        <v>43</v>
      </c>
      <c r="B53" s="120" t="s">
        <v>54</v>
      </c>
      <c r="C53" s="120">
        <v>2219</v>
      </c>
      <c r="D53" s="120">
        <v>10069.290000000001</v>
      </c>
      <c r="E53" s="120">
        <v>26</v>
      </c>
      <c r="F53" s="120">
        <v>549.97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f t="shared" si="10"/>
        <v>2245</v>
      </c>
      <c r="N53" s="120">
        <f t="shared" si="10"/>
        <v>10619.26</v>
      </c>
      <c r="O53" s="142">
        <f>D53*100/'CD Ratio_3(i)'!F53</f>
        <v>23.597435455174367</v>
      </c>
    </row>
    <row r="54" spans="1:15" s="145" customFormat="1" ht="13.5" customHeight="1" x14ac:dyDescent="0.2">
      <c r="A54" s="141"/>
      <c r="B54" s="127" t="s">
        <v>55</v>
      </c>
      <c r="C54" s="127">
        <f>SUM(C46:C53)</f>
        <v>220785</v>
      </c>
      <c r="D54" s="127">
        <f t="shared" ref="D54:N54" si="11">SUM(D46:D53)</f>
        <v>891225.93000000017</v>
      </c>
      <c r="E54" s="127">
        <f t="shared" si="11"/>
        <v>1048</v>
      </c>
      <c r="F54" s="127">
        <f t="shared" si="11"/>
        <v>58265.670000000027</v>
      </c>
      <c r="G54" s="127">
        <f t="shared" si="11"/>
        <v>81</v>
      </c>
      <c r="H54" s="127">
        <f t="shared" si="11"/>
        <v>9135.5000000000018</v>
      </c>
      <c r="I54" s="127">
        <f t="shared" si="11"/>
        <v>0</v>
      </c>
      <c r="J54" s="127">
        <f t="shared" si="11"/>
        <v>0</v>
      </c>
      <c r="K54" s="127">
        <f t="shared" si="11"/>
        <v>0</v>
      </c>
      <c r="L54" s="127">
        <f t="shared" si="11"/>
        <v>0</v>
      </c>
      <c r="M54" s="127">
        <f t="shared" si="11"/>
        <v>221914</v>
      </c>
      <c r="N54" s="127">
        <f t="shared" si="11"/>
        <v>958627.1</v>
      </c>
      <c r="O54" s="143">
        <f>D54*100/'CD Ratio_3(i)'!F54</f>
        <v>38.868985807305961</v>
      </c>
    </row>
    <row r="55" spans="1:15" s="145" customFormat="1" ht="13.5" customHeight="1" x14ac:dyDescent="0.2">
      <c r="A55" s="141"/>
      <c r="B55" s="127" t="s">
        <v>5</v>
      </c>
      <c r="C55" s="127">
        <f t="shared" ref="C55:L55" si="12">C54+C45+C43+C41</f>
        <v>1585135</v>
      </c>
      <c r="D55" s="127">
        <f t="shared" si="12"/>
        <v>8363248.3000000007</v>
      </c>
      <c r="E55" s="127">
        <f t="shared" si="12"/>
        <v>51566</v>
      </c>
      <c r="F55" s="127">
        <f t="shared" si="12"/>
        <v>3673087.2699999986</v>
      </c>
      <c r="G55" s="127">
        <f t="shared" si="12"/>
        <v>9654</v>
      </c>
      <c r="H55" s="127">
        <f t="shared" si="12"/>
        <v>1615617.23</v>
      </c>
      <c r="I55" s="127">
        <f t="shared" si="12"/>
        <v>0</v>
      </c>
      <c r="J55" s="127">
        <f t="shared" si="12"/>
        <v>0</v>
      </c>
      <c r="K55" s="127">
        <f t="shared" si="12"/>
        <v>32446</v>
      </c>
      <c r="L55" s="127">
        <f t="shared" si="12"/>
        <v>87552.490229999967</v>
      </c>
      <c r="M55" s="127">
        <f t="shared" si="10"/>
        <v>1678801</v>
      </c>
      <c r="N55" s="127">
        <f t="shared" si="10"/>
        <v>13739505.29023</v>
      </c>
      <c r="O55" s="143">
        <f>D55*100/'CD Ratio_3(i)'!F57</f>
        <v>13.004216845635279</v>
      </c>
    </row>
    <row r="56" spans="1:15" ht="13.5" customHeight="1" x14ac:dyDescent="0.2">
      <c r="A56" s="85"/>
      <c r="B56" s="84"/>
      <c r="C56" s="134"/>
      <c r="D56" s="134"/>
      <c r="E56" s="134"/>
      <c r="F56" s="134"/>
      <c r="G56" s="135" t="s">
        <v>1096</v>
      </c>
      <c r="H56" s="134"/>
      <c r="I56" s="134"/>
      <c r="J56" s="134"/>
      <c r="K56" s="134"/>
      <c r="L56" s="134"/>
      <c r="M56" s="134"/>
      <c r="N56" s="134"/>
      <c r="O56" s="140"/>
    </row>
    <row r="57" spans="1:15" ht="13.5" customHeight="1" x14ac:dyDescent="0.2">
      <c r="A57" s="85"/>
      <c r="B57" s="8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40"/>
      <c r="O57" s="140"/>
    </row>
    <row r="58" spans="1:15" ht="13.5" customHeight="1" x14ac:dyDescent="0.2">
      <c r="A58" s="85"/>
      <c r="B58" s="8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40"/>
      <c r="O58" s="140"/>
    </row>
    <row r="59" spans="1:15" ht="13.5" customHeight="1" x14ac:dyDescent="0.2">
      <c r="A59" s="85"/>
      <c r="B59" s="8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40"/>
    </row>
    <row r="60" spans="1:15" ht="13.5" customHeight="1" x14ac:dyDescent="0.2">
      <c r="A60" s="85"/>
      <c r="B60" s="8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40"/>
    </row>
    <row r="61" spans="1:15" ht="13.5" customHeight="1" x14ac:dyDescent="0.2">
      <c r="A61" s="85"/>
      <c r="B61" s="8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40"/>
    </row>
    <row r="62" spans="1:15" ht="13.5" customHeight="1" x14ac:dyDescent="0.2">
      <c r="A62" s="85"/>
      <c r="B62" s="8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40"/>
    </row>
    <row r="63" spans="1:15" ht="13.5" customHeight="1" x14ac:dyDescent="0.2">
      <c r="A63" s="85"/>
      <c r="B63" s="8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40"/>
    </row>
    <row r="64" spans="1:15" ht="13.5" customHeight="1" x14ac:dyDescent="0.2">
      <c r="A64" s="85"/>
      <c r="B64" s="8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40"/>
    </row>
    <row r="65" spans="1:15" ht="13.5" customHeight="1" x14ac:dyDescent="0.2">
      <c r="A65" s="85"/>
      <c r="B65" s="8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40"/>
    </row>
    <row r="66" spans="1:15" ht="13.5" customHeight="1" x14ac:dyDescent="0.2">
      <c r="A66" s="85"/>
      <c r="B66" s="8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40"/>
    </row>
    <row r="67" spans="1:15" ht="13.5" customHeight="1" x14ac:dyDescent="0.2">
      <c r="A67" s="85"/>
      <c r="B67" s="8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40"/>
    </row>
    <row r="68" spans="1:15" ht="13.5" customHeight="1" x14ac:dyDescent="0.2">
      <c r="A68" s="85"/>
      <c r="B68" s="8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40"/>
    </row>
    <row r="69" spans="1:15" ht="13.5" customHeight="1" x14ac:dyDescent="0.2">
      <c r="A69" s="85"/>
      <c r="B69" s="8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40"/>
    </row>
    <row r="70" spans="1:15" ht="13.5" customHeight="1" x14ac:dyDescent="0.2">
      <c r="A70" s="85"/>
      <c r="B70" s="8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40"/>
    </row>
    <row r="71" spans="1:15" ht="13.5" customHeight="1" x14ac:dyDescent="0.2">
      <c r="A71" s="85"/>
      <c r="B71" s="8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40"/>
    </row>
    <row r="72" spans="1:15" ht="13.5" customHeight="1" x14ac:dyDescent="0.2">
      <c r="A72" s="85"/>
      <c r="B72" s="8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40"/>
    </row>
    <row r="73" spans="1:15" ht="13.5" customHeight="1" x14ac:dyDescent="0.2">
      <c r="A73" s="85"/>
      <c r="B73" s="8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40"/>
    </row>
    <row r="74" spans="1:15" ht="13.5" customHeight="1" x14ac:dyDescent="0.2">
      <c r="A74" s="85"/>
      <c r="B74" s="8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40"/>
    </row>
    <row r="75" spans="1:15" ht="13.5" customHeight="1" x14ac:dyDescent="0.2">
      <c r="A75" s="85"/>
      <c r="B75" s="8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40"/>
    </row>
    <row r="76" spans="1:15" ht="13.5" customHeight="1" x14ac:dyDescent="0.2">
      <c r="A76" s="85"/>
      <c r="B76" s="8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40"/>
    </row>
    <row r="77" spans="1:15" ht="13.5" customHeight="1" x14ac:dyDescent="0.2">
      <c r="A77" s="85"/>
      <c r="B77" s="8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40"/>
    </row>
    <row r="78" spans="1:15" ht="13.5" customHeight="1" x14ac:dyDescent="0.2">
      <c r="A78" s="85"/>
      <c r="B78" s="8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40"/>
    </row>
    <row r="79" spans="1:15" ht="13.5" customHeight="1" x14ac:dyDescent="0.2">
      <c r="A79" s="85"/>
      <c r="B79" s="8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40"/>
    </row>
    <row r="80" spans="1:15" ht="13.5" customHeight="1" x14ac:dyDescent="0.2">
      <c r="A80" s="85"/>
      <c r="B80" s="8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40"/>
    </row>
    <row r="81" spans="1:15" ht="13.5" customHeight="1" x14ac:dyDescent="0.2">
      <c r="A81" s="85"/>
      <c r="B81" s="8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40"/>
    </row>
    <row r="82" spans="1:15" ht="13.5" customHeight="1" x14ac:dyDescent="0.2">
      <c r="A82" s="85"/>
      <c r="B82" s="8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40"/>
    </row>
    <row r="83" spans="1:15" ht="13.5" customHeight="1" x14ac:dyDescent="0.2">
      <c r="A83" s="85"/>
      <c r="B83" s="8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40"/>
    </row>
    <row r="84" spans="1:15" ht="13.5" customHeight="1" x14ac:dyDescent="0.2">
      <c r="A84" s="85"/>
      <c r="B84" s="8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40"/>
    </row>
    <row r="85" spans="1:15" ht="13.5" customHeight="1" x14ac:dyDescent="0.2">
      <c r="A85" s="85"/>
      <c r="B85" s="8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40"/>
    </row>
    <row r="86" spans="1:15" ht="13.5" customHeight="1" x14ac:dyDescent="0.2">
      <c r="A86" s="85"/>
      <c r="B86" s="8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40"/>
    </row>
    <row r="87" spans="1:15" ht="13.5" customHeight="1" x14ac:dyDescent="0.2">
      <c r="A87" s="85"/>
      <c r="B87" s="8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40"/>
    </row>
    <row r="88" spans="1:15" ht="13.5" customHeight="1" x14ac:dyDescent="0.2">
      <c r="A88" s="85"/>
      <c r="B88" s="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40"/>
    </row>
    <row r="89" spans="1:15" ht="13.5" customHeight="1" x14ac:dyDescent="0.2">
      <c r="A89" s="85"/>
      <c r="B89" s="8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40"/>
    </row>
    <row r="90" spans="1:15" ht="13.5" customHeight="1" x14ac:dyDescent="0.2">
      <c r="A90" s="85"/>
      <c r="B90" s="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40"/>
    </row>
    <row r="91" spans="1:15" ht="13.5" customHeight="1" x14ac:dyDescent="0.2">
      <c r="A91" s="85"/>
      <c r="B91" s="8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40"/>
    </row>
    <row r="92" spans="1:15" ht="13.5" customHeight="1" x14ac:dyDescent="0.2">
      <c r="A92" s="85"/>
      <c r="B92" s="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40"/>
    </row>
    <row r="93" spans="1:15" ht="13.5" customHeight="1" x14ac:dyDescent="0.2">
      <c r="A93" s="85"/>
      <c r="B93" s="8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40"/>
    </row>
    <row r="94" spans="1:15" ht="13.5" customHeight="1" x14ac:dyDescent="0.2">
      <c r="A94" s="85"/>
      <c r="B94" s="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40"/>
    </row>
    <row r="95" spans="1:15" ht="13.5" customHeight="1" x14ac:dyDescent="0.2">
      <c r="A95" s="85"/>
      <c r="B95" s="8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40"/>
    </row>
    <row r="96" spans="1:15" ht="13.5" customHeight="1" x14ac:dyDescent="0.2">
      <c r="A96" s="85"/>
      <c r="B96" s="8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40"/>
    </row>
    <row r="97" spans="1:15" ht="13.5" customHeight="1" x14ac:dyDescent="0.2">
      <c r="A97" s="85"/>
      <c r="B97" s="8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40"/>
    </row>
  </sheetData>
  <mergeCells count="11">
    <mergeCell ref="A1:O1"/>
    <mergeCell ref="O3:O5"/>
    <mergeCell ref="A3:A5"/>
    <mergeCell ref="B3:B5"/>
    <mergeCell ref="M4:N4"/>
    <mergeCell ref="C3:N3"/>
    <mergeCell ref="C4:D4"/>
    <mergeCell ref="E4:F4"/>
    <mergeCell ref="G4:H4"/>
    <mergeCell ref="I4:J4"/>
    <mergeCell ref="K4:L4"/>
  </mergeCells>
  <pageMargins left="0.43307086614173229" right="0" top="0.51181102362204722" bottom="0.51181102362204722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0"/>
  <sheetViews>
    <sheetView zoomScale="115" zoomScaleNormal="115" zoomScaleSheetLayoutView="100" workbookViewId="0">
      <pane xSplit="2" ySplit="5" topLeftCell="E45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5703125" style="338" customWidth="1"/>
    <col min="2" max="2" width="23.85546875" style="338" customWidth="1"/>
    <col min="3" max="3" width="6.7109375" style="338" customWidth="1"/>
    <col min="4" max="4" width="8.42578125" style="338" customWidth="1"/>
    <col min="5" max="5" width="8.5703125" style="338" customWidth="1"/>
    <col min="6" max="6" width="9.28515625" style="338" customWidth="1"/>
    <col min="7" max="7" width="10.140625" style="338" customWidth="1"/>
    <col min="8" max="8" width="9" style="338" customWidth="1"/>
    <col min="9" max="9" width="7" style="338" customWidth="1"/>
    <col min="10" max="10" width="8.140625" style="338" customWidth="1"/>
    <col min="11" max="11" width="7.42578125" style="338" customWidth="1"/>
    <col min="12" max="12" width="7.85546875" style="338" customWidth="1"/>
    <col min="13" max="13" width="8.85546875" style="338" customWidth="1"/>
    <col min="14" max="14" width="9.5703125" style="338" customWidth="1"/>
    <col min="15" max="15" width="9.28515625" style="338" customWidth="1"/>
    <col min="16" max="17" width="10.140625" style="338" customWidth="1"/>
    <col min="18" max="16384" width="14.28515625" style="338"/>
  </cols>
  <sheetData>
    <row r="1" spans="1:17" ht="13.5" customHeight="1" x14ac:dyDescent="0.2">
      <c r="A1" s="458" t="s">
        <v>1053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</row>
    <row r="2" spans="1:17" ht="13.5" customHeight="1" x14ac:dyDescent="0.2">
      <c r="A2" s="98"/>
      <c r="B2" s="99" t="s">
        <v>73</v>
      </c>
      <c r="C2" s="137"/>
      <c r="D2" s="137"/>
      <c r="E2" s="137"/>
      <c r="F2" s="137"/>
      <c r="G2" s="137"/>
      <c r="H2" s="137"/>
      <c r="I2" s="137"/>
      <c r="J2" s="137"/>
      <c r="K2" s="137" t="s">
        <v>93</v>
      </c>
      <c r="L2" s="137"/>
      <c r="M2" s="137"/>
      <c r="N2" s="138" t="s">
        <v>94</v>
      </c>
      <c r="O2" s="137"/>
      <c r="P2" s="137"/>
      <c r="Q2" s="144"/>
    </row>
    <row r="3" spans="1:17" ht="34.5" customHeight="1" x14ac:dyDescent="0.2">
      <c r="A3" s="476" t="s">
        <v>0</v>
      </c>
      <c r="B3" s="476" t="s">
        <v>76</v>
      </c>
      <c r="C3" s="474" t="s">
        <v>1054</v>
      </c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3"/>
      <c r="Q3" s="469" t="s">
        <v>95</v>
      </c>
    </row>
    <row r="4" spans="1:17" ht="24.75" customHeight="1" x14ac:dyDescent="0.2">
      <c r="A4" s="470"/>
      <c r="B4" s="470"/>
      <c r="C4" s="472" t="s">
        <v>96</v>
      </c>
      <c r="D4" s="473"/>
      <c r="E4" s="472" t="s">
        <v>97</v>
      </c>
      <c r="F4" s="473"/>
      <c r="G4" s="472" t="s">
        <v>98</v>
      </c>
      <c r="H4" s="473"/>
      <c r="I4" s="472" t="s">
        <v>99</v>
      </c>
      <c r="J4" s="473"/>
      <c r="K4" s="472" t="s">
        <v>100</v>
      </c>
      <c r="L4" s="473"/>
      <c r="M4" s="472" t="s">
        <v>101</v>
      </c>
      <c r="N4" s="473"/>
      <c r="O4" s="472" t="s">
        <v>102</v>
      </c>
      <c r="P4" s="473"/>
      <c r="Q4" s="470"/>
    </row>
    <row r="5" spans="1:17" ht="33.6" customHeight="1" x14ac:dyDescent="0.2">
      <c r="A5" s="471"/>
      <c r="B5" s="471"/>
      <c r="C5" s="150" t="s">
        <v>91</v>
      </c>
      <c r="D5" s="150" t="s">
        <v>92</v>
      </c>
      <c r="E5" s="150" t="s">
        <v>91</v>
      </c>
      <c r="F5" s="150" t="s">
        <v>92</v>
      </c>
      <c r="G5" s="150" t="s">
        <v>91</v>
      </c>
      <c r="H5" s="150" t="s">
        <v>92</v>
      </c>
      <c r="I5" s="150" t="s">
        <v>91</v>
      </c>
      <c r="J5" s="150" t="s">
        <v>92</v>
      </c>
      <c r="K5" s="150" t="s">
        <v>91</v>
      </c>
      <c r="L5" s="150" t="s">
        <v>92</v>
      </c>
      <c r="M5" s="150" t="s">
        <v>91</v>
      </c>
      <c r="N5" s="150" t="s">
        <v>92</v>
      </c>
      <c r="O5" s="150" t="s">
        <v>91</v>
      </c>
      <c r="P5" s="150" t="s">
        <v>92</v>
      </c>
      <c r="Q5" s="471"/>
    </row>
    <row r="6" spans="1:17" ht="13.5" customHeight="1" x14ac:dyDescent="0.2">
      <c r="A6" s="151">
        <v>1</v>
      </c>
      <c r="B6" s="152" t="s">
        <v>6</v>
      </c>
      <c r="C6" s="153">
        <v>0</v>
      </c>
      <c r="D6" s="153">
        <v>0</v>
      </c>
      <c r="E6" s="153">
        <v>4523</v>
      </c>
      <c r="F6" s="153">
        <v>21586.690000000002</v>
      </c>
      <c r="G6" s="153">
        <v>32436</v>
      </c>
      <c r="H6" s="153">
        <v>155433.68999999997</v>
      </c>
      <c r="I6" s="153">
        <v>6</v>
      </c>
      <c r="J6" s="153">
        <v>130.72</v>
      </c>
      <c r="K6" s="153">
        <v>59</v>
      </c>
      <c r="L6" s="153">
        <v>2769.7899999999995</v>
      </c>
      <c r="M6" s="153">
        <v>1623</v>
      </c>
      <c r="N6" s="153">
        <v>2550.2599999999989</v>
      </c>
      <c r="O6" s="152">
        <f>M6+K6+I6+G6+E6+C6+MSMEoutstanding_5!M6+OutstandingAgri_4!K6</f>
        <v>277155</v>
      </c>
      <c r="P6" s="152">
        <f>N6+L6+J6+H6+F6+D6+MSMEoutstanding_5!N6+OutstandingAgri_4!L6</f>
        <v>1379773.29</v>
      </c>
      <c r="Q6" s="154">
        <f>P6*100/'CD Ratio_3(i)'!F6</f>
        <v>57.061901417937541</v>
      </c>
    </row>
    <row r="7" spans="1:17" ht="13.5" customHeight="1" x14ac:dyDescent="0.2">
      <c r="A7" s="151">
        <v>2</v>
      </c>
      <c r="B7" s="152" t="s">
        <v>7</v>
      </c>
      <c r="C7" s="153">
        <v>2</v>
      </c>
      <c r="D7" s="153">
        <v>0</v>
      </c>
      <c r="E7" s="153">
        <v>6753</v>
      </c>
      <c r="F7" s="153">
        <v>19460.469999999998</v>
      </c>
      <c r="G7" s="153">
        <v>54205</v>
      </c>
      <c r="H7" s="153">
        <v>216415.82000000004</v>
      </c>
      <c r="I7" s="153">
        <v>0</v>
      </c>
      <c r="J7" s="153">
        <v>0</v>
      </c>
      <c r="K7" s="153">
        <v>1</v>
      </c>
      <c r="L7" s="153">
        <v>0</v>
      </c>
      <c r="M7" s="153">
        <v>99</v>
      </c>
      <c r="N7" s="153">
        <v>368.16</v>
      </c>
      <c r="O7" s="152">
        <f>M7+K7+I7+G7+E7+C7+MSMEoutstanding_5!M7+OutstandingAgri_4!K7</f>
        <v>921011</v>
      </c>
      <c r="P7" s="152">
        <f>N7+L7+J7+H7+F7+D7+MSMEoutstanding_5!N7+OutstandingAgri_4!L7</f>
        <v>2707600.01</v>
      </c>
      <c r="Q7" s="154">
        <f>P7*100/'CD Ratio_3(i)'!F7</f>
        <v>64.747699360678894</v>
      </c>
    </row>
    <row r="8" spans="1:17" ht="13.5" customHeight="1" x14ac:dyDescent="0.2">
      <c r="A8" s="151">
        <v>3</v>
      </c>
      <c r="B8" s="152" t="s">
        <v>8</v>
      </c>
      <c r="C8" s="153">
        <v>1</v>
      </c>
      <c r="D8" s="153">
        <v>198.38</v>
      </c>
      <c r="E8" s="153">
        <v>1582</v>
      </c>
      <c r="F8" s="153">
        <v>6508.3399999999965</v>
      </c>
      <c r="G8" s="153">
        <v>11214</v>
      </c>
      <c r="H8" s="153">
        <v>95540.479999999967</v>
      </c>
      <c r="I8" s="153">
        <v>0</v>
      </c>
      <c r="J8" s="153">
        <v>0</v>
      </c>
      <c r="K8" s="153">
        <v>463</v>
      </c>
      <c r="L8" s="153">
        <v>778.18000000000029</v>
      </c>
      <c r="M8" s="153">
        <v>0</v>
      </c>
      <c r="N8" s="153">
        <v>0</v>
      </c>
      <c r="O8" s="152">
        <f>M8+K8+I8+G8+E8+C8+MSMEoutstanding_5!M8+OutstandingAgri_4!K8</f>
        <v>91573</v>
      </c>
      <c r="P8" s="152">
        <f>N8+L8+J8+H8+F8+D8+MSMEoutstanding_5!N8+OutstandingAgri_4!L8</f>
        <v>629859.38000000012</v>
      </c>
      <c r="Q8" s="154">
        <f>P8*100/'CD Ratio_3(i)'!F8</f>
        <v>64.973923702118924</v>
      </c>
    </row>
    <row r="9" spans="1:17" ht="13.5" customHeight="1" x14ac:dyDescent="0.2">
      <c r="A9" s="151">
        <v>4</v>
      </c>
      <c r="B9" s="152" t="s">
        <v>9</v>
      </c>
      <c r="C9" s="153">
        <v>0</v>
      </c>
      <c r="D9" s="153">
        <v>0</v>
      </c>
      <c r="E9" s="153">
        <v>5329</v>
      </c>
      <c r="F9" s="153">
        <v>20715.350000000009</v>
      </c>
      <c r="G9" s="153">
        <v>20108</v>
      </c>
      <c r="H9" s="153">
        <v>171461.65</v>
      </c>
      <c r="I9" s="153">
        <v>1</v>
      </c>
      <c r="J9" s="153">
        <v>0.09</v>
      </c>
      <c r="K9" s="153">
        <v>1040</v>
      </c>
      <c r="L9" s="153">
        <v>1532.5499999999995</v>
      </c>
      <c r="M9" s="153">
        <v>113</v>
      </c>
      <c r="N9" s="153">
        <v>44.889999999999993</v>
      </c>
      <c r="O9" s="152">
        <f>M9+K9+I9+G9+E9+C9+MSMEoutstanding_5!M9+OutstandingAgri_4!K9</f>
        <v>232563</v>
      </c>
      <c r="P9" s="152">
        <f>N9+L9+J9+H9+F9+D9+MSMEoutstanding_5!N9+OutstandingAgri_4!L9</f>
        <v>1061713.02</v>
      </c>
      <c r="Q9" s="154">
        <f>P9*100/'CD Ratio_3(i)'!F9</f>
        <v>43.549732982129171</v>
      </c>
    </row>
    <row r="10" spans="1:17" ht="13.5" customHeight="1" x14ac:dyDescent="0.2">
      <c r="A10" s="151">
        <v>5</v>
      </c>
      <c r="B10" s="152" t="s">
        <v>10</v>
      </c>
      <c r="C10" s="153">
        <v>0</v>
      </c>
      <c r="D10" s="153">
        <v>0</v>
      </c>
      <c r="E10" s="153">
        <v>6090</v>
      </c>
      <c r="F10" s="153">
        <v>25210.3</v>
      </c>
      <c r="G10" s="153">
        <v>90227</v>
      </c>
      <c r="H10" s="153">
        <v>191463.99000000005</v>
      </c>
      <c r="I10" s="153">
        <v>8</v>
      </c>
      <c r="J10" s="153">
        <v>336.59</v>
      </c>
      <c r="K10" s="153">
        <v>0</v>
      </c>
      <c r="L10" s="153">
        <v>0</v>
      </c>
      <c r="M10" s="153">
        <v>403</v>
      </c>
      <c r="N10" s="153">
        <v>90.47999999999999</v>
      </c>
      <c r="O10" s="152">
        <f>M10+K10+I10+G10+E10+C10+MSMEoutstanding_5!M10+OutstandingAgri_4!K10</f>
        <v>544747</v>
      </c>
      <c r="P10" s="152">
        <f>N10+L10+J10+H10+F10+D10+MSMEoutstanding_5!N10+OutstandingAgri_4!L10</f>
        <v>1945608.2500000002</v>
      </c>
      <c r="Q10" s="154">
        <f>P10*100/'CD Ratio_3(i)'!F10</f>
        <v>70.78983120902889</v>
      </c>
    </row>
    <row r="11" spans="1:17" ht="13.5" customHeight="1" x14ac:dyDescent="0.2">
      <c r="A11" s="151">
        <v>6</v>
      </c>
      <c r="B11" s="152" t="s">
        <v>11</v>
      </c>
      <c r="C11" s="153">
        <v>0</v>
      </c>
      <c r="D11" s="153">
        <v>0</v>
      </c>
      <c r="E11" s="153">
        <v>986</v>
      </c>
      <c r="F11" s="153">
        <v>4138.2499999999991</v>
      </c>
      <c r="G11" s="153">
        <v>5536</v>
      </c>
      <c r="H11" s="153">
        <v>48397.010000000017</v>
      </c>
      <c r="I11" s="153">
        <v>0</v>
      </c>
      <c r="J11" s="153">
        <v>0</v>
      </c>
      <c r="K11" s="153">
        <v>468</v>
      </c>
      <c r="L11" s="153">
        <v>754.85</v>
      </c>
      <c r="M11" s="153">
        <v>0</v>
      </c>
      <c r="N11" s="153">
        <v>0</v>
      </c>
      <c r="O11" s="152">
        <f>M11+K11+I11+G11+E11+C11+MSMEoutstanding_5!M11+OutstandingAgri_4!K11</f>
        <v>134777</v>
      </c>
      <c r="P11" s="152">
        <f>N11+L11+J11+H11+F11+D11+MSMEoutstanding_5!N11+OutstandingAgri_4!L11</f>
        <v>566562.11000000022</v>
      </c>
      <c r="Q11" s="154">
        <f>P11*100/'CD Ratio_3(i)'!F11</f>
        <v>42.500094930227753</v>
      </c>
    </row>
    <row r="12" spans="1:17" ht="13.5" customHeight="1" x14ac:dyDescent="0.2">
      <c r="A12" s="151">
        <v>7</v>
      </c>
      <c r="B12" s="152" t="s">
        <v>12</v>
      </c>
      <c r="C12" s="153">
        <v>0</v>
      </c>
      <c r="D12" s="153">
        <v>0</v>
      </c>
      <c r="E12" s="153">
        <v>277</v>
      </c>
      <c r="F12" s="153">
        <v>966.00999999999988</v>
      </c>
      <c r="G12" s="153">
        <v>4643</v>
      </c>
      <c r="H12" s="153">
        <v>37023.46</v>
      </c>
      <c r="I12" s="153">
        <v>0</v>
      </c>
      <c r="J12" s="153">
        <v>0</v>
      </c>
      <c r="K12" s="153">
        <v>58</v>
      </c>
      <c r="L12" s="153">
        <v>94.550000000000011</v>
      </c>
      <c r="M12" s="153">
        <v>178</v>
      </c>
      <c r="N12" s="153">
        <v>1869.5199999999998</v>
      </c>
      <c r="O12" s="152">
        <f>M12+K12+I12+G12+E12+C12+MSMEoutstanding_5!M12+OutstandingAgri_4!K12</f>
        <v>24452</v>
      </c>
      <c r="P12" s="152">
        <f>N12+L12+J12+H12+F12+D12+MSMEoutstanding_5!N12+OutstandingAgri_4!L12</f>
        <v>125356.96000000002</v>
      </c>
      <c r="Q12" s="154">
        <f>P12*100/'CD Ratio_3(i)'!F12</f>
        <v>26.720635018416178</v>
      </c>
    </row>
    <row r="13" spans="1:17" ht="13.5" customHeight="1" x14ac:dyDescent="0.2">
      <c r="A13" s="151">
        <v>8</v>
      </c>
      <c r="B13" s="152" t="s">
        <v>967</v>
      </c>
      <c r="C13" s="153">
        <v>0</v>
      </c>
      <c r="D13" s="153">
        <v>0</v>
      </c>
      <c r="E13" s="153">
        <v>162</v>
      </c>
      <c r="F13" s="153">
        <v>529.3599999999999</v>
      </c>
      <c r="G13" s="153">
        <v>931</v>
      </c>
      <c r="H13" s="153">
        <v>7794.7800000000007</v>
      </c>
      <c r="I13" s="153">
        <v>4</v>
      </c>
      <c r="J13" s="153">
        <v>17.88</v>
      </c>
      <c r="K13" s="153">
        <v>49</v>
      </c>
      <c r="L13" s="153">
        <v>84.3</v>
      </c>
      <c r="M13" s="153">
        <v>416</v>
      </c>
      <c r="N13" s="153">
        <v>70.11999999999999</v>
      </c>
      <c r="O13" s="152">
        <f>M13+K13+I13+G13+E13+C13+MSMEoutstanding_5!M13+OutstandingAgri_4!K13</f>
        <v>16294</v>
      </c>
      <c r="P13" s="152">
        <f>N13+L13+J13+H13+F13+D13+MSMEoutstanding_5!N13+OutstandingAgri_4!L13</f>
        <v>118685.84</v>
      </c>
      <c r="Q13" s="154">
        <f>P13*100/'CD Ratio_3(i)'!F13</f>
        <v>77.632251722290889</v>
      </c>
    </row>
    <row r="14" spans="1:17" ht="13.5" customHeight="1" x14ac:dyDescent="0.2">
      <c r="A14" s="151">
        <v>9</v>
      </c>
      <c r="B14" s="152" t="s">
        <v>13</v>
      </c>
      <c r="C14" s="153">
        <v>0</v>
      </c>
      <c r="D14" s="153">
        <v>0</v>
      </c>
      <c r="E14" s="153">
        <v>6485</v>
      </c>
      <c r="F14" s="153">
        <v>25416.43</v>
      </c>
      <c r="G14" s="153">
        <v>52535</v>
      </c>
      <c r="H14" s="153">
        <v>207021.79999999993</v>
      </c>
      <c r="I14" s="153">
        <v>1</v>
      </c>
      <c r="J14" s="153">
        <v>0.63</v>
      </c>
      <c r="K14" s="153">
        <v>2294</v>
      </c>
      <c r="L14" s="153">
        <v>3509.91</v>
      </c>
      <c r="M14" s="153">
        <v>2651</v>
      </c>
      <c r="N14" s="153">
        <v>305.74000000000007</v>
      </c>
      <c r="O14" s="152">
        <f>M14+K14+I14+G14+E14+C14+MSMEoutstanding_5!M14+OutstandingAgri_4!K14</f>
        <v>371691</v>
      </c>
      <c r="P14" s="152">
        <f>N14+L14+J14+H14+F14+D14+MSMEoutstanding_5!N14+OutstandingAgri_4!L14</f>
        <v>1563214.27</v>
      </c>
      <c r="Q14" s="154">
        <f>P14*100/'CD Ratio_3(i)'!F14</f>
        <v>42.23667655768265</v>
      </c>
    </row>
    <row r="15" spans="1:17" ht="13.5" customHeight="1" x14ac:dyDescent="0.2">
      <c r="A15" s="151">
        <v>10</v>
      </c>
      <c r="B15" s="152" t="s">
        <v>14</v>
      </c>
      <c r="C15" s="153">
        <v>3</v>
      </c>
      <c r="D15" s="153">
        <v>3026.8700000000003</v>
      </c>
      <c r="E15" s="153">
        <v>27032</v>
      </c>
      <c r="F15" s="153">
        <v>112969.51</v>
      </c>
      <c r="G15" s="153">
        <v>196838</v>
      </c>
      <c r="H15" s="153">
        <v>1132256.429999999</v>
      </c>
      <c r="I15" s="153">
        <v>32</v>
      </c>
      <c r="J15" s="153">
        <v>161.70000000000002</v>
      </c>
      <c r="K15" s="153">
        <v>27976</v>
      </c>
      <c r="L15" s="153">
        <v>47975.689999999981</v>
      </c>
      <c r="M15" s="153">
        <v>0</v>
      </c>
      <c r="N15" s="153">
        <v>0</v>
      </c>
      <c r="O15" s="152">
        <f>M15+K15+I15+G15+E15+C15+MSMEoutstanding_5!M15+OutstandingAgri_4!K15</f>
        <v>1062486</v>
      </c>
      <c r="P15" s="152">
        <f>N15+L15+J15+H15+F15+D15+MSMEoutstanding_5!N15+OutstandingAgri_4!L15</f>
        <v>5269322.040000001</v>
      </c>
      <c r="Q15" s="154">
        <f>P15*100/'CD Ratio_3(i)'!F15</f>
        <v>42.651430269620256</v>
      </c>
    </row>
    <row r="16" spans="1:17" ht="13.5" customHeight="1" x14ac:dyDescent="0.2">
      <c r="A16" s="151">
        <v>11</v>
      </c>
      <c r="B16" s="152" t="s">
        <v>15</v>
      </c>
      <c r="C16" s="153">
        <v>4</v>
      </c>
      <c r="D16" s="153">
        <v>9.32</v>
      </c>
      <c r="E16" s="153">
        <v>1307</v>
      </c>
      <c r="F16" s="153">
        <v>3532.8199999999993</v>
      </c>
      <c r="G16" s="153">
        <v>8033</v>
      </c>
      <c r="H16" s="153">
        <v>72524.650000000009</v>
      </c>
      <c r="I16" s="153">
        <v>7</v>
      </c>
      <c r="J16" s="153">
        <v>8598.93</v>
      </c>
      <c r="K16" s="153">
        <v>1</v>
      </c>
      <c r="L16" s="153">
        <v>1.2</v>
      </c>
      <c r="M16" s="153">
        <v>10707</v>
      </c>
      <c r="N16" s="153">
        <v>54227.799999999996</v>
      </c>
      <c r="O16" s="152">
        <f>M16+K16+I16+G16+E16+C16+MSMEoutstanding_5!M16+OutstandingAgri_4!K16</f>
        <v>111324</v>
      </c>
      <c r="P16" s="152">
        <f>N16+L16+J16+H16+F16+D16+MSMEoutstanding_5!N16+OutstandingAgri_4!L16</f>
        <v>551845.95000000007</v>
      </c>
      <c r="Q16" s="154">
        <f>P16*100/'CD Ratio_3(i)'!F16</f>
        <v>54.984749080534378</v>
      </c>
    </row>
    <row r="17" spans="1:17" ht="13.5" customHeight="1" x14ac:dyDescent="0.2">
      <c r="A17" s="151">
        <v>12</v>
      </c>
      <c r="B17" s="152" t="s">
        <v>16</v>
      </c>
      <c r="C17" s="153">
        <v>0</v>
      </c>
      <c r="D17" s="153">
        <v>0</v>
      </c>
      <c r="E17" s="153">
        <v>4293</v>
      </c>
      <c r="F17" s="153">
        <v>15431.190000000002</v>
      </c>
      <c r="G17" s="153">
        <v>30944</v>
      </c>
      <c r="H17" s="153">
        <v>94737.560000000012</v>
      </c>
      <c r="I17" s="153">
        <v>47</v>
      </c>
      <c r="J17" s="153">
        <v>580.17999999999995</v>
      </c>
      <c r="K17" s="153">
        <v>4</v>
      </c>
      <c r="L17" s="153">
        <v>729.48</v>
      </c>
      <c r="M17" s="153">
        <v>1217</v>
      </c>
      <c r="N17" s="153">
        <v>16.849999999999998</v>
      </c>
      <c r="O17" s="152">
        <f>M17+K17+I17+G17+E17+C17+MSMEoutstanding_5!M17+OutstandingAgri_4!K17</f>
        <v>330882</v>
      </c>
      <c r="P17" s="152">
        <f>N17+L17+J17+H17+F17+D17+MSMEoutstanding_5!N17+OutstandingAgri_4!L17</f>
        <v>1397968.4099999997</v>
      </c>
      <c r="Q17" s="154">
        <f>P17*100/'CD Ratio_3(i)'!F17</f>
        <v>60.36670492856485</v>
      </c>
    </row>
    <row r="18" spans="1:17" ht="13.5" customHeight="1" x14ac:dyDescent="0.2">
      <c r="A18" s="150"/>
      <c r="B18" s="155" t="s">
        <v>17</v>
      </c>
      <c r="C18" s="156">
        <f t="shared" ref="C18:N18" si="0">SUM(C6:C17)</f>
        <v>10</v>
      </c>
      <c r="D18" s="156">
        <f t="shared" si="0"/>
        <v>3234.5700000000006</v>
      </c>
      <c r="E18" s="156">
        <f t="shared" si="0"/>
        <v>64819</v>
      </c>
      <c r="F18" s="156">
        <f t="shared" si="0"/>
        <v>256464.72000000003</v>
      </c>
      <c r="G18" s="156">
        <f t="shared" si="0"/>
        <v>507650</v>
      </c>
      <c r="H18" s="156">
        <f t="shared" si="0"/>
        <v>2430071.3199999994</v>
      </c>
      <c r="I18" s="156">
        <f t="shared" si="0"/>
        <v>106</v>
      </c>
      <c r="J18" s="156">
        <f t="shared" si="0"/>
        <v>9826.7200000000012</v>
      </c>
      <c r="K18" s="156">
        <f t="shared" si="0"/>
        <v>32413</v>
      </c>
      <c r="L18" s="156">
        <f t="shared" si="0"/>
        <v>58230.499999999978</v>
      </c>
      <c r="M18" s="156">
        <f t="shared" si="0"/>
        <v>17407</v>
      </c>
      <c r="N18" s="156">
        <f t="shared" si="0"/>
        <v>59543.819999999992</v>
      </c>
      <c r="O18" s="163">
        <f>M18+K18+I18+G18+E18+C18+MSMEoutstanding_5!M18+OutstandingAgri_4!K18</f>
        <v>4118955</v>
      </c>
      <c r="P18" s="163">
        <f>N18+L18+J18+H18+F18+D18+MSMEoutstanding_5!N18+OutstandingAgri_4!L18</f>
        <v>17317509.530000001</v>
      </c>
      <c r="Q18" s="157">
        <f>P18*100/'CD Ratio_3(i)'!F18</f>
        <v>50.805991273545438</v>
      </c>
    </row>
    <row r="19" spans="1:17" ht="13.5" customHeight="1" x14ac:dyDescent="0.2">
      <c r="A19" s="151">
        <v>13</v>
      </c>
      <c r="B19" s="152" t="s">
        <v>18</v>
      </c>
      <c r="C19" s="153">
        <v>0</v>
      </c>
      <c r="D19" s="153">
        <v>0</v>
      </c>
      <c r="E19" s="153">
        <v>1026</v>
      </c>
      <c r="F19" s="153">
        <v>5126.3100000000004</v>
      </c>
      <c r="G19" s="153">
        <v>5452</v>
      </c>
      <c r="H19" s="153">
        <v>57243.359999999971</v>
      </c>
      <c r="I19" s="153">
        <v>0</v>
      </c>
      <c r="J19" s="153">
        <v>0</v>
      </c>
      <c r="K19" s="153">
        <v>0</v>
      </c>
      <c r="L19" s="153">
        <v>0</v>
      </c>
      <c r="M19" s="153">
        <v>53313</v>
      </c>
      <c r="N19" s="153">
        <v>10393.169999999996</v>
      </c>
      <c r="O19" s="152">
        <f>M19+K19+I19+G19+E19+C19+MSMEoutstanding_5!M19+OutstandingAgri_4!K19</f>
        <v>191614</v>
      </c>
      <c r="P19" s="152">
        <f>N19+L19+J19+H19+F19+D19+MSMEoutstanding_5!N19+OutstandingAgri_4!L19</f>
        <v>1366134.3299999998</v>
      </c>
      <c r="Q19" s="154">
        <f>P19*100/'CD Ratio_3(i)'!F19</f>
        <v>53.391285164333055</v>
      </c>
    </row>
    <row r="20" spans="1:17" ht="13.5" customHeight="1" x14ac:dyDescent="0.2">
      <c r="A20" s="151">
        <v>14</v>
      </c>
      <c r="B20" s="152" t="s">
        <v>19</v>
      </c>
      <c r="C20" s="153">
        <v>0</v>
      </c>
      <c r="D20" s="153">
        <v>0</v>
      </c>
      <c r="E20" s="153">
        <v>0</v>
      </c>
      <c r="F20" s="153">
        <v>0</v>
      </c>
      <c r="G20" s="153">
        <v>41832</v>
      </c>
      <c r="H20" s="153">
        <v>361139.31999999983</v>
      </c>
      <c r="I20" s="153">
        <v>0</v>
      </c>
      <c r="J20" s="153">
        <v>0</v>
      </c>
      <c r="K20" s="153">
        <v>0</v>
      </c>
      <c r="L20" s="153">
        <v>0</v>
      </c>
      <c r="M20" s="153">
        <v>71239</v>
      </c>
      <c r="N20" s="153">
        <v>14685.21999999999</v>
      </c>
      <c r="O20" s="152">
        <f>M20+K20+I20+G20+E20+C20+MSMEoutstanding_5!M20+OutstandingAgri_4!K20</f>
        <v>308487</v>
      </c>
      <c r="P20" s="152">
        <f>N20+L20+J20+H20+F20+D20+MSMEoutstanding_5!N20+OutstandingAgri_4!L20</f>
        <v>558749.94999999984</v>
      </c>
      <c r="Q20" s="154">
        <f>P20*100/'CD Ratio_3(i)'!F20</f>
        <v>61.298797165547747</v>
      </c>
    </row>
    <row r="21" spans="1:17" ht="13.5" customHeight="1" x14ac:dyDescent="0.2">
      <c r="A21" s="151">
        <v>15</v>
      </c>
      <c r="B21" s="152" t="s">
        <v>20</v>
      </c>
      <c r="C21" s="153">
        <v>0</v>
      </c>
      <c r="D21" s="153">
        <v>0</v>
      </c>
      <c r="E21" s="153">
        <v>0</v>
      </c>
      <c r="F21" s="153">
        <v>0</v>
      </c>
      <c r="G21" s="153">
        <v>4</v>
      </c>
      <c r="H21" s="153">
        <v>9.48</v>
      </c>
      <c r="I21" s="153">
        <v>0</v>
      </c>
      <c r="J21" s="153">
        <v>0</v>
      </c>
      <c r="K21" s="153">
        <v>0</v>
      </c>
      <c r="L21" s="153">
        <v>0</v>
      </c>
      <c r="M21" s="153">
        <v>0</v>
      </c>
      <c r="N21" s="153">
        <v>0</v>
      </c>
      <c r="O21" s="152">
        <f>M21+K21+I21+G21+E21+C21+MSMEoutstanding_5!M21+OutstandingAgri_4!K21</f>
        <v>1990</v>
      </c>
      <c r="P21" s="152">
        <f>N21+L21+J21+H21+F21+D21+MSMEoutstanding_5!N21+OutstandingAgri_4!L21</f>
        <v>5533.06</v>
      </c>
      <c r="Q21" s="154">
        <f>P21*100/'CD Ratio_3(i)'!F21</f>
        <v>40.216715813436586</v>
      </c>
    </row>
    <row r="22" spans="1:17" ht="13.5" customHeight="1" x14ac:dyDescent="0.2">
      <c r="A22" s="151">
        <v>16</v>
      </c>
      <c r="B22" s="152" t="s">
        <v>21</v>
      </c>
      <c r="C22" s="153">
        <v>0</v>
      </c>
      <c r="D22" s="153">
        <v>0</v>
      </c>
      <c r="E22" s="153">
        <v>1</v>
      </c>
      <c r="F22" s="153">
        <v>3.01</v>
      </c>
      <c r="G22" s="153">
        <v>18</v>
      </c>
      <c r="H22" s="153">
        <v>200.9</v>
      </c>
      <c r="I22" s="153">
        <v>0</v>
      </c>
      <c r="J22" s="153">
        <v>0</v>
      </c>
      <c r="K22" s="153">
        <v>0</v>
      </c>
      <c r="L22" s="153">
        <v>0</v>
      </c>
      <c r="M22" s="153">
        <v>1</v>
      </c>
      <c r="N22" s="153">
        <v>0.25</v>
      </c>
      <c r="O22" s="152">
        <f>M22+K22+I22+G22+E22+C22+MSMEoutstanding_5!M22+OutstandingAgri_4!K22</f>
        <v>259</v>
      </c>
      <c r="P22" s="152">
        <f>N22+L22+J22+H22+F22+D22+MSMEoutstanding_5!N22+OutstandingAgri_4!L22</f>
        <v>15840.880000000001</v>
      </c>
      <c r="Q22" s="154">
        <v>0</v>
      </c>
    </row>
    <row r="23" spans="1:17" ht="14.25" customHeight="1" x14ac:dyDescent="0.2">
      <c r="A23" s="151">
        <v>17</v>
      </c>
      <c r="B23" s="152" t="s">
        <v>22</v>
      </c>
      <c r="C23" s="153">
        <v>0</v>
      </c>
      <c r="D23" s="153">
        <v>0</v>
      </c>
      <c r="E23" s="153">
        <v>0</v>
      </c>
      <c r="F23" s="153">
        <v>0</v>
      </c>
      <c r="G23" s="153">
        <v>34404</v>
      </c>
      <c r="H23" s="153">
        <v>40167.199999999997</v>
      </c>
      <c r="I23" s="153">
        <v>16</v>
      </c>
      <c r="J23" s="153">
        <v>1559.9099999999999</v>
      </c>
      <c r="K23" s="153">
        <v>0</v>
      </c>
      <c r="L23" s="153">
        <v>0</v>
      </c>
      <c r="M23" s="153">
        <v>5456</v>
      </c>
      <c r="N23" s="153">
        <v>507.39000000000004</v>
      </c>
      <c r="O23" s="152">
        <f>M23+K23+I23+G23+E23+C23+MSMEoutstanding_5!M23+OutstandingAgri_4!K23</f>
        <v>89625</v>
      </c>
      <c r="P23" s="152">
        <f>N23+L23+J23+H23+F23+D23+MSMEoutstanding_5!N23+OutstandingAgri_4!L23</f>
        <v>177026.55</v>
      </c>
      <c r="Q23" s="154">
        <f>P23*100/'CD Ratio_3(i)'!F23</f>
        <v>62.821285343650089</v>
      </c>
    </row>
    <row r="24" spans="1:17" ht="13.5" customHeight="1" x14ac:dyDescent="0.2">
      <c r="A24" s="151">
        <v>18</v>
      </c>
      <c r="B24" s="152" t="s">
        <v>23</v>
      </c>
      <c r="C24" s="153">
        <v>0</v>
      </c>
      <c r="D24" s="153">
        <v>0</v>
      </c>
      <c r="E24" s="153">
        <v>3</v>
      </c>
      <c r="F24" s="153">
        <v>6.82</v>
      </c>
      <c r="G24" s="153">
        <v>28</v>
      </c>
      <c r="H24" s="153">
        <v>231.98</v>
      </c>
      <c r="I24" s="153">
        <v>0</v>
      </c>
      <c r="J24" s="153">
        <v>0</v>
      </c>
      <c r="K24" s="153">
        <v>2</v>
      </c>
      <c r="L24" s="153">
        <v>4.76</v>
      </c>
      <c r="M24" s="153">
        <v>1</v>
      </c>
      <c r="N24" s="153">
        <v>0.06</v>
      </c>
      <c r="O24" s="152">
        <f>M24+K24+I24+G24+E24+C24+MSMEoutstanding_5!M24+OutstandingAgri_4!K24</f>
        <v>46</v>
      </c>
      <c r="P24" s="152">
        <f>N24+L24+J24+H24+F24+D24+MSMEoutstanding_5!N24+OutstandingAgri_4!L24</f>
        <v>369.60999999999996</v>
      </c>
      <c r="Q24" s="154">
        <f>P24*100/'CD Ratio_3(i)'!F24</f>
        <v>36.716103589060957</v>
      </c>
    </row>
    <row r="25" spans="1:17" ht="13.5" customHeight="1" x14ac:dyDescent="0.2">
      <c r="A25" s="151">
        <v>19</v>
      </c>
      <c r="B25" s="152" t="s">
        <v>24</v>
      </c>
      <c r="C25" s="153">
        <v>0</v>
      </c>
      <c r="D25" s="153">
        <v>0</v>
      </c>
      <c r="E25" s="153">
        <v>7</v>
      </c>
      <c r="F25" s="153">
        <v>21.23</v>
      </c>
      <c r="G25" s="153">
        <v>144</v>
      </c>
      <c r="H25" s="153">
        <v>1436.49</v>
      </c>
      <c r="I25" s="153">
        <v>0</v>
      </c>
      <c r="J25" s="153">
        <v>0</v>
      </c>
      <c r="K25" s="153">
        <v>0</v>
      </c>
      <c r="L25" s="153">
        <v>0</v>
      </c>
      <c r="M25" s="153">
        <v>7</v>
      </c>
      <c r="N25" s="153">
        <v>0.66</v>
      </c>
      <c r="O25" s="152">
        <f>M25+K25+I25+G25+E25+C25+MSMEoutstanding_5!M25+OutstandingAgri_4!K25</f>
        <v>5802</v>
      </c>
      <c r="P25" s="152">
        <f>N25+L25+J25+H25+F25+D25+MSMEoutstanding_5!N25+OutstandingAgri_4!L25</f>
        <v>26842.879999999994</v>
      </c>
      <c r="Q25" s="154">
        <f>P25*100/'CD Ratio_3(i)'!F25</f>
        <v>24.624559335105488</v>
      </c>
    </row>
    <row r="26" spans="1:17" ht="13.5" customHeight="1" x14ac:dyDescent="0.2">
      <c r="A26" s="151">
        <v>20</v>
      </c>
      <c r="B26" s="152" t="s">
        <v>25</v>
      </c>
      <c r="C26" s="153">
        <v>0</v>
      </c>
      <c r="D26" s="153">
        <v>0</v>
      </c>
      <c r="E26" s="153">
        <v>993</v>
      </c>
      <c r="F26" s="153">
        <v>2233.1299999999997</v>
      </c>
      <c r="G26" s="153">
        <v>53621</v>
      </c>
      <c r="H26" s="153">
        <v>635154.28000000014</v>
      </c>
      <c r="I26" s="153">
        <v>8</v>
      </c>
      <c r="J26" s="153">
        <v>1555.62</v>
      </c>
      <c r="K26" s="153">
        <v>0</v>
      </c>
      <c r="L26" s="153">
        <v>0</v>
      </c>
      <c r="M26" s="153">
        <v>15707</v>
      </c>
      <c r="N26" s="153">
        <v>4171.6499999999996</v>
      </c>
      <c r="O26" s="152">
        <f>M26+K26+I26+G26+E26+C26+MSMEoutstanding_5!M26+OutstandingAgri_4!K26</f>
        <v>514048</v>
      </c>
      <c r="P26" s="152">
        <f>N26+L26+J26+H26+F26+D26+MSMEoutstanding_5!N26+OutstandingAgri_4!L26</f>
        <v>4605082.3900000006</v>
      </c>
      <c r="Q26" s="154">
        <f>P26*100/'CD Ratio_3(i)'!F26</f>
        <v>61.463158540118314</v>
      </c>
    </row>
    <row r="27" spans="1:17" ht="13.5" customHeight="1" x14ac:dyDescent="0.2">
      <c r="A27" s="151">
        <v>21</v>
      </c>
      <c r="B27" s="152" t="s">
        <v>26</v>
      </c>
      <c r="C27" s="153">
        <v>0</v>
      </c>
      <c r="D27" s="153">
        <v>0</v>
      </c>
      <c r="E27" s="153">
        <v>566</v>
      </c>
      <c r="F27" s="153">
        <v>5158.5199999999986</v>
      </c>
      <c r="G27" s="153">
        <v>6776</v>
      </c>
      <c r="H27" s="153">
        <v>65239.370000000054</v>
      </c>
      <c r="I27" s="153">
        <v>0</v>
      </c>
      <c r="J27" s="153">
        <v>0</v>
      </c>
      <c r="K27" s="153">
        <v>0</v>
      </c>
      <c r="L27" s="153">
        <v>0</v>
      </c>
      <c r="M27" s="153">
        <v>736</v>
      </c>
      <c r="N27" s="153">
        <v>303.78000000000014</v>
      </c>
      <c r="O27" s="152">
        <f>M27+K27+I27+G27+E27+C27+MSMEoutstanding_5!M27+OutstandingAgri_4!K27</f>
        <v>175502</v>
      </c>
      <c r="P27" s="152">
        <f>N27+L27+J27+H27+F27+D27+MSMEoutstanding_5!N27+OutstandingAgri_4!L27</f>
        <v>2502710.9299999997</v>
      </c>
      <c r="Q27" s="154">
        <f>P27*100/'CD Ratio_3(i)'!F27</f>
        <v>60.850533024343548</v>
      </c>
    </row>
    <row r="28" spans="1:17" ht="13.5" customHeight="1" x14ac:dyDescent="0.2">
      <c r="A28" s="151">
        <v>22</v>
      </c>
      <c r="B28" s="152" t="s">
        <v>27</v>
      </c>
      <c r="C28" s="153">
        <v>0</v>
      </c>
      <c r="D28" s="153">
        <v>0</v>
      </c>
      <c r="E28" s="153">
        <v>721</v>
      </c>
      <c r="F28" s="153">
        <v>2994.3000000000006</v>
      </c>
      <c r="G28" s="153">
        <v>5375</v>
      </c>
      <c r="H28" s="153">
        <v>66276.86</v>
      </c>
      <c r="I28" s="153">
        <v>10</v>
      </c>
      <c r="J28" s="153">
        <v>30.619999999999997</v>
      </c>
      <c r="K28" s="153">
        <v>13</v>
      </c>
      <c r="L28" s="153">
        <v>15.280000000000001</v>
      </c>
      <c r="M28" s="153">
        <v>0</v>
      </c>
      <c r="N28" s="153">
        <v>0</v>
      </c>
      <c r="O28" s="152">
        <f>M28+K28+I28+G28+E28+C28+MSMEoutstanding_5!M28+OutstandingAgri_4!K28</f>
        <v>50260</v>
      </c>
      <c r="P28" s="152">
        <f>N28+L28+J28+H28+F28+D28+MSMEoutstanding_5!N28+OutstandingAgri_4!L28</f>
        <v>259381.89999999997</v>
      </c>
      <c r="Q28" s="154">
        <f>P28*100/'CD Ratio_3(i)'!F28</f>
        <v>44.696448836459382</v>
      </c>
    </row>
    <row r="29" spans="1:17" ht="13.5" customHeight="1" x14ac:dyDescent="0.2">
      <c r="A29" s="151">
        <v>23</v>
      </c>
      <c r="B29" s="152" t="s">
        <v>28</v>
      </c>
      <c r="C29" s="153">
        <v>0</v>
      </c>
      <c r="D29" s="153">
        <v>0</v>
      </c>
      <c r="E29" s="153">
        <v>0</v>
      </c>
      <c r="F29" s="153">
        <v>0</v>
      </c>
      <c r="G29" s="153">
        <v>5630</v>
      </c>
      <c r="H29" s="153">
        <v>36481.32</v>
      </c>
      <c r="I29" s="153">
        <v>548</v>
      </c>
      <c r="J29" s="153">
        <v>54.12</v>
      </c>
      <c r="K29" s="153">
        <v>0</v>
      </c>
      <c r="L29" s="153">
        <v>0</v>
      </c>
      <c r="M29" s="153">
        <v>0</v>
      </c>
      <c r="N29" s="153">
        <v>0</v>
      </c>
      <c r="O29" s="152">
        <f>M29+K29+I29+G29+E29+C29+MSMEoutstanding_5!M29+OutstandingAgri_4!K29</f>
        <v>176533</v>
      </c>
      <c r="P29" s="152">
        <f>N29+L29+J29+H29+F29+D29+MSMEoutstanding_5!N29+OutstandingAgri_4!L29</f>
        <v>492475.44999999995</v>
      </c>
      <c r="Q29" s="154">
        <f>P29*100/'CD Ratio_3(i)'!F29</f>
        <v>47.840881940351949</v>
      </c>
    </row>
    <row r="30" spans="1:17" ht="13.5" customHeight="1" x14ac:dyDescent="0.2">
      <c r="A30" s="151">
        <v>24</v>
      </c>
      <c r="B30" s="152" t="s">
        <v>29</v>
      </c>
      <c r="C30" s="153">
        <v>0</v>
      </c>
      <c r="D30" s="153">
        <v>0</v>
      </c>
      <c r="E30" s="153">
        <v>0</v>
      </c>
      <c r="F30" s="153">
        <v>0</v>
      </c>
      <c r="G30" s="153">
        <v>1541</v>
      </c>
      <c r="H30" s="153">
        <v>13409.219999999998</v>
      </c>
      <c r="I30" s="153">
        <v>16</v>
      </c>
      <c r="J30" s="153">
        <v>4.62</v>
      </c>
      <c r="K30" s="153">
        <v>0</v>
      </c>
      <c r="L30" s="153">
        <v>0</v>
      </c>
      <c r="M30" s="153">
        <v>9320</v>
      </c>
      <c r="N30" s="153">
        <v>2075.4399999999996</v>
      </c>
      <c r="O30" s="152">
        <f>M30+K30+I30+G30+E30+C30+MSMEoutstanding_5!M30+OutstandingAgri_4!K30</f>
        <v>585060</v>
      </c>
      <c r="P30" s="152">
        <f>N30+L30+J30+H30+F30+D30+MSMEoutstanding_5!N30+OutstandingAgri_4!L30</f>
        <v>717489.8899999999</v>
      </c>
      <c r="Q30" s="154">
        <f>P30*100/'CD Ratio_3(i)'!F30</f>
        <v>69.730851932238991</v>
      </c>
    </row>
    <row r="31" spans="1:17" ht="13.5" customHeight="1" x14ac:dyDescent="0.2">
      <c r="A31" s="151">
        <v>25</v>
      </c>
      <c r="B31" s="152" t="s">
        <v>30</v>
      </c>
      <c r="C31" s="153">
        <v>0</v>
      </c>
      <c r="D31" s="153">
        <v>0</v>
      </c>
      <c r="E31" s="153">
        <v>10</v>
      </c>
      <c r="F31" s="153">
        <v>32.96</v>
      </c>
      <c r="G31" s="153">
        <v>64</v>
      </c>
      <c r="H31" s="153">
        <v>784.71</v>
      </c>
      <c r="I31" s="153">
        <v>0</v>
      </c>
      <c r="J31" s="153">
        <v>0</v>
      </c>
      <c r="K31" s="153">
        <v>2</v>
      </c>
      <c r="L31" s="153">
        <v>3.36</v>
      </c>
      <c r="M31" s="153">
        <v>99</v>
      </c>
      <c r="N31" s="153">
        <v>218.63</v>
      </c>
      <c r="O31" s="152">
        <f>M31+K31+I31+G31+E31+C31+MSMEoutstanding_5!M31+OutstandingAgri_4!K31</f>
        <v>318</v>
      </c>
      <c r="P31" s="152">
        <f>N31+L31+J31+H31+F31+D31+MSMEoutstanding_5!N31+OutstandingAgri_4!L31</f>
        <v>2588.67</v>
      </c>
      <c r="Q31" s="154">
        <f>P31*100/'CD Ratio_3(i)'!F31</f>
        <v>48.177794817202539</v>
      </c>
    </row>
    <row r="32" spans="1:17" ht="13.5" customHeight="1" x14ac:dyDescent="0.2">
      <c r="A32" s="151">
        <v>26</v>
      </c>
      <c r="B32" s="152" t="s">
        <v>31</v>
      </c>
      <c r="C32" s="153">
        <v>0</v>
      </c>
      <c r="D32" s="153">
        <v>0</v>
      </c>
      <c r="E32" s="153">
        <v>6</v>
      </c>
      <c r="F32" s="153">
        <v>20.259999999999998</v>
      </c>
      <c r="G32" s="153">
        <v>223</v>
      </c>
      <c r="H32" s="153">
        <v>2538.0599999999995</v>
      </c>
      <c r="I32" s="153">
        <v>0</v>
      </c>
      <c r="J32" s="153">
        <v>0</v>
      </c>
      <c r="K32" s="153">
        <v>0</v>
      </c>
      <c r="L32" s="153">
        <v>0</v>
      </c>
      <c r="M32" s="153">
        <v>13</v>
      </c>
      <c r="N32" s="153">
        <v>399.52</v>
      </c>
      <c r="O32" s="152">
        <f>M32+K32+I32+G32+E32+C32+MSMEoutstanding_5!M32+OutstandingAgri_4!K32</f>
        <v>634</v>
      </c>
      <c r="P32" s="152">
        <f>N32+L32+J32+H32+F32+D32+MSMEoutstanding_5!N32+OutstandingAgri_4!L32</f>
        <v>15641.969999999998</v>
      </c>
      <c r="Q32" s="154">
        <f>P32*100/'CD Ratio_3(i)'!F32</f>
        <v>49.496944644766501</v>
      </c>
    </row>
    <row r="33" spans="1:17" ht="13.5" customHeight="1" x14ac:dyDescent="0.2">
      <c r="A33" s="151">
        <v>27</v>
      </c>
      <c r="B33" s="152" t="s">
        <v>32</v>
      </c>
      <c r="C33" s="153">
        <v>0</v>
      </c>
      <c r="D33" s="153">
        <v>0</v>
      </c>
      <c r="E33" s="153">
        <v>0</v>
      </c>
      <c r="F33" s="153">
        <v>0</v>
      </c>
      <c r="G33" s="153">
        <v>45</v>
      </c>
      <c r="H33" s="153">
        <v>614.68000000000006</v>
      </c>
      <c r="I33" s="153">
        <v>0</v>
      </c>
      <c r="J33" s="153">
        <v>0</v>
      </c>
      <c r="K33" s="153">
        <v>0</v>
      </c>
      <c r="L33" s="153">
        <v>0</v>
      </c>
      <c r="M33" s="153">
        <v>3</v>
      </c>
      <c r="N33" s="153">
        <v>1.1000000000000001</v>
      </c>
      <c r="O33" s="152">
        <f>M33+K33+I33+G33+E33+C33+MSMEoutstanding_5!M33+OutstandingAgri_4!K33</f>
        <v>241</v>
      </c>
      <c r="P33" s="152">
        <f>N33+L33+J33+H33+F33+D33+MSMEoutstanding_5!N33+OutstandingAgri_4!L33</f>
        <v>15985.630000000001</v>
      </c>
      <c r="Q33" s="154">
        <f>P33*100/'CD Ratio_3(i)'!F33</f>
        <v>57.064348628189286</v>
      </c>
    </row>
    <row r="34" spans="1:17" ht="13.5" customHeight="1" x14ac:dyDescent="0.2">
      <c r="A34" s="151">
        <v>28</v>
      </c>
      <c r="B34" s="152" t="s">
        <v>33</v>
      </c>
      <c r="C34" s="153">
        <v>0</v>
      </c>
      <c r="D34" s="153">
        <v>0</v>
      </c>
      <c r="E34" s="153">
        <v>0</v>
      </c>
      <c r="F34" s="153">
        <v>0</v>
      </c>
      <c r="G34" s="153">
        <v>463</v>
      </c>
      <c r="H34" s="153">
        <v>6832.28</v>
      </c>
      <c r="I34" s="153">
        <v>0</v>
      </c>
      <c r="J34" s="153">
        <v>0</v>
      </c>
      <c r="K34" s="153">
        <v>0</v>
      </c>
      <c r="L34" s="153">
        <v>0</v>
      </c>
      <c r="M34" s="153">
        <v>2384</v>
      </c>
      <c r="N34" s="153">
        <v>600.73</v>
      </c>
      <c r="O34" s="152">
        <f>M34+K34+I34+G34+E34+C34+MSMEoutstanding_5!M34+OutstandingAgri_4!K34</f>
        <v>224003</v>
      </c>
      <c r="P34" s="152">
        <f>N34+L34+J34+H34+F34+D34+MSMEoutstanding_5!N34+OutstandingAgri_4!L34</f>
        <v>962578.43000000017</v>
      </c>
      <c r="Q34" s="154">
        <f>P34*100/'CD Ratio_3(i)'!F34</f>
        <v>72.527843129353769</v>
      </c>
    </row>
    <row r="35" spans="1:17" ht="13.5" customHeight="1" x14ac:dyDescent="0.2">
      <c r="A35" s="151">
        <v>29</v>
      </c>
      <c r="B35" s="152" t="s">
        <v>34</v>
      </c>
      <c r="C35" s="153">
        <v>0</v>
      </c>
      <c r="D35" s="153">
        <v>0</v>
      </c>
      <c r="E35" s="153">
        <v>0</v>
      </c>
      <c r="F35" s="153">
        <v>0</v>
      </c>
      <c r="G35" s="153">
        <v>0</v>
      </c>
      <c r="H35" s="153">
        <v>0</v>
      </c>
      <c r="I35" s="153">
        <v>183</v>
      </c>
      <c r="J35" s="153">
        <v>6.39</v>
      </c>
      <c r="K35" s="153">
        <v>0</v>
      </c>
      <c r="L35" s="153">
        <v>0</v>
      </c>
      <c r="M35" s="153">
        <v>2624</v>
      </c>
      <c r="N35" s="153">
        <v>177.1</v>
      </c>
      <c r="O35" s="152">
        <f>M35+K35+I35+G35+E35+C35+MSMEoutstanding_5!M35+OutstandingAgri_4!K35</f>
        <v>43839</v>
      </c>
      <c r="P35" s="152">
        <f>N35+L35+J35+H35+F35+D35+MSMEoutstanding_5!N35+OutstandingAgri_4!L35</f>
        <v>24942.78</v>
      </c>
      <c r="Q35" s="154">
        <f>P35*100/'CD Ratio_3(i)'!F35</f>
        <v>96.333665095143033</v>
      </c>
    </row>
    <row r="36" spans="1:17" ht="13.5" customHeight="1" x14ac:dyDescent="0.2">
      <c r="A36" s="151">
        <v>30</v>
      </c>
      <c r="B36" s="152" t="s">
        <v>35</v>
      </c>
      <c r="C36" s="153">
        <v>0</v>
      </c>
      <c r="D36" s="153">
        <v>0</v>
      </c>
      <c r="E36" s="153">
        <v>0</v>
      </c>
      <c r="F36" s="153">
        <v>0</v>
      </c>
      <c r="G36" s="153">
        <v>653</v>
      </c>
      <c r="H36" s="153">
        <v>9841.2899999999972</v>
      </c>
      <c r="I36" s="153">
        <v>0</v>
      </c>
      <c r="J36" s="153">
        <v>0</v>
      </c>
      <c r="K36" s="153">
        <v>0</v>
      </c>
      <c r="L36" s="153">
        <v>0</v>
      </c>
      <c r="M36" s="153">
        <v>3681</v>
      </c>
      <c r="N36" s="153">
        <v>980.24</v>
      </c>
      <c r="O36" s="152">
        <f>M36+K36+I36+G36+E36+C36+MSMEoutstanding_5!M36+OutstandingAgri_4!K36</f>
        <v>133093</v>
      </c>
      <c r="P36" s="152">
        <f>N36+L36+J36+H36+F36+D36+MSMEoutstanding_5!N36+OutstandingAgri_4!L36</f>
        <v>109620.43</v>
      </c>
      <c r="Q36" s="154">
        <f>P36*100/'CD Ratio_3(i)'!F36</f>
        <v>84.060866208477179</v>
      </c>
    </row>
    <row r="37" spans="1:17" ht="13.5" customHeight="1" x14ac:dyDescent="0.2">
      <c r="A37" s="151">
        <v>31</v>
      </c>
      <c r="B37" s="152" t="s">
        <v>36</v>
      </c>
      <c r="C37" s="153">
        <v>0</v>
      </c>
      <c r="D37" s="153">
        <v>0</v>
      </c>
      <c r="E37" s="153">
        <v>5</v>
      </c>
      <c r="F37" s="153">
        <v>48.709999999999994</v>
      </c>
      <c r="G37" s="153">
        <v>27</v>
      </c>
      <c r="H37" s="153">
        <v>265.33000000000004</v>
      </c>
      <c r="I37" s="153">
        <v>1</v>
      </c>
      <c r="J37" s="153">
        <v>30.77</v>
      </c>
      <c r="K37" s="153">
        <v>0</v>
      </c>
      <c r="L37" s="153">
        <v>0</v>
      </c>
      <c r="M37" s="153">
        <v>5</v>
      </c>
      <c r="N37" s="153">
        <v>195.94</v>
      </c>
      <c r="O37" s="152">
        <f>M37+K37+I37+G37+E37+C37+MSMEoutstanding_5!M37+OutstandingAgri_4!K37</f>
        <v>598</v>
      </c>
      <c r="P37" s="152">
        <f>N37+L37+J37+H37+F37+D37+MSMEoutstanding_5!N37+OutstandingAgri_4!L37</f>
        <v>3314.52</v>
      </c>
      <c r="Q37" s="154">
        <f>P37*100/'CD Ratio_3(i)'!F37</f>
        <v>19.293976846203282</v>
      </c>
    </row>
    <row r="38" spans="1:17" ht="13.5" customHeight="1" x14ac:dyDescent="0.2">
      <c r="A38" s="151">
        <v>32</v>
      </c>
      <c r="B38" s="152" t="s">
        <v>38</v>
      </c>
      <c r="C38" s="153">
        <v>0</v>
      </c>
      <c r="D38" s="153">
        <v>0</v>
      </c>
      <c r="E38" s="153">
        <v>0</v>
      </c>
      <c r="F38" s="153">
        <v>0</v>
      </c>
      <c r="G38" s="153">
        <v>42</v>
      </c>
      <c r="H38" s="153">
        <v>315.99</v>
      </c>
      <c r="I38" s="153">
        <v>0</v>
      </c>
      <c r="J38" s="153">
        <v>0</v>
      </c>
      <c r="K38" s="153">
        <v>0</v>
      </c>
      <c r="L38" s="153">
        <v>0</v>
      </c>
      <c r="M38" s="153">
        <v>2</v>
      </c>
      <c r="N38" s="153">
        <v>0.14000000000000001</v>
      </c>
      <c r="O38" s="152">
        <f>M38+K38+I38+G38+E38+C38+MSMEoutstanding_5!M38+OutstandingAgri_4!K38</f>
        <v>722</v>
      </c>
      <c r="P38" s="152">
        <f>N38+L38+J38+H38+F38+D38+MSMEoutstanding_5!N38+OutstandingAgri_4!L38</f>
        <v>3589.55</v>
      </c>
      <c r="Q38" s="154">
        <f>P38*100/'CD Ratio_3(i)'!F38</f>
        <v>49.66702318869055</v>
      </c>
    </row>
    <row r="39" spans="1:17" ht="13.5" customHeight="1" x14ac:dyDescent="0.2">
      <c r="A39" s="151">
        <v>33</v>
      </c>
      <c r="B39" s="152" t="s">
        <v>39</v>
      </c>
      <c r="C39" s="153">
        <v>0</v>
      </c>
      <c r="D39" s="153">
        <v>0</v>
      </c>
      <c r="E39" s="153">
        <v>23</v>
      </c>
      <c r="F39" s="153">
        <v>240.17000000000002</v>
      </c>
      <c r="G39" s="153">
        <v>3114</v>
      </c>
      <c r="H39" s="153">
        <v>37116.25</v>
      </c>
      <c r="I39" s="153">
        <v>0</v>
      </c>
      <c r="J39" s="153">
        <v>0</v>
      </c>
      <c r="K39" s="153">
        <v>0</v>
      </c>
      <c r="L39" s="153">
        <v>0</v>
      </c>
      <c r="M39" s="153">
        <v>550</v>
      </c>
      <c r="N39" s="153">
        <v>165.07999999999996</v>
      </c>
      <c r="O39" s="152">
        <f>M39+K39+I39+G39+E39+C39+MSMEoutstanding_5!M39+OutstandingAgri_4!K39</f>
        <v>96146</v>
      </c>
      <c r="P39" s="152">
        <f>N39+L39+J39+H39+F39+D39+MSMEoutstanding_5!N39+OutstandingAgri_4!L39</f>
        <v>421177.82999999996</v>
      </c>
      <c r="Q39" s="154">
        <f>P39*100/'CD Ratio_3(i)'!F39</f>
        <v>62.1796459509508</v>
      </c>
    </row>
    <row r="40" spans="1:17" ht="13.5" customHeight="1" x14ac:dyDescent="0.2">
      <c r="A40" s="150"/>
      <c r="B40" s="155" t="s">
        <v>103</v>
      </c>
      <c r="C40" s="156">
        <f t="shared" ref="C40:N40" si="1">SUM(C19:C39)</f>
        <v>0</v>
      </c>
      <c r="D40" s="156">
        <f t="shared" si="1"/>
        <v>0</v>
      </c>
      <c r="E40" s="156">
        <f t="shared" si="1"/>
        <v>3361</v>
      </c>
      <c r="F40" s="156">
        <f t="shared" si="1"/>
        <v>15885.419999999998</v>
      </c>
      <c r="G40" s="156">
        <f t="shared" si="1"/>
        <v>159456</v>
      </c>
      <c r="H40" s="156">
        <f t="shared" si="1"/>
        <v>1335298.3700000003</v>
      </c>
      <c r="I40" s="156">
        <f t="shared" si="1"/>
        <v>782</v>
      </c>
      <c r="J40" s="156">
        <f t="shared" si="1"/>
        <v>3242.0499999999993</v>
      </c>
      <c r="K40" s="156">
        <f t="shared" si="1"/>
        <v>17</v>
      </c>
      <c r="L40" s="156">
        <f t="shared" si="1"/>
        <v>23.4</v>
      </c>
      <c r="M40" s="156">
        <f t="shared" si="1"/>
        <v>165141</v>
      </c>
      <c r="N40" s="156">
        <f t="shared" si="1"/>
        <v>34876.099999999984</v>
      </c>
      <c r="O40" s="163">
        <f>M40+K40+I40+G40+E40+C40+MSMEoutstanding_5!M40+OutstandingAgri_4!K40</f>
        <v>2598820</v>
      </c>
      <c r="P40" s="163">
        <f>N40+L40+J40+H40+F40+D40+MSMEoutstanding_5!N40+OutstandingAgri_4!L40</f>
        <v>12287077.630000003</v>
      </c>
      <c r="Q40" s="157">
        <f>P40*100/'CD Ratio_3(i)'!F40</f>
        <v>60.259108389786377</v>
      </c>
    </row>
    <row r="41" spans="1:17" ht="13.5" customHeight="1" x14ac:dyDescent="0.2">
      <c r="A41" s="150"/>
      <c r="B41" s="155" t="s">
        <v>41</v>
      </c>
      <c r="C41" s="156">
        <f t="shared" ref="C41:N41" si="2">C40+C18</f>
        <v>10</v>
      </c>
      <c r="D41" s="156">
        <f t="shared" si="2"/>
        <v>3234.5700000000006</v>
      </c>
      <c r="E41" s="156">
        <f t="shared" si="2"/>
        <v>68180</v>
      </c>
      <c r="F41" s="156">
        <f t="shared" si="2"/>
        <v>272350.14</v>
      </c>
      <c r="G41" s="156">
        <f t="shared" si="2"/>
        <v>667106</v>
      </c>
      <c r="H41" s="156">
        <f t="shared" si="2"/>
        <v>3765369.6899999995</v>
      </c>
      <c r="I41" s="156">
        <f t="shared" si="2"/>
        <v>888</v>
      </c>
      <c r="J41" s="156">
        <f t="shared" si="2"/>
        <v>13068.77</v>
      </c>
      <c r="K41" s="156">
        <f t="shared" si="2"/>
        <v>32430</v>
      </c>
      <c r="L41" s="156">
        <f t="shared" si="2"/>
        <v>58253.89999999998</v>
      </c>
      <c r="M41" s="156">
        <f t="shared" si="2"/>
        <v>182548</v>
      </c>
      <c r="N41" s="156">
        <f t="shared" si="2"/>
        <v>94419.919999999984</v>
      </c>
      <c r="O41" s="163">
        <f>M41+K41+I41+G41+E41+C41+MSMEoutstanding_5!M41+OutstandingAgri_4!K41</f>
        <v>6717775</v>
      </c>
      <c r="P41" s="163">
        <f>N41+L41+J41+H41+F41+D41+MSMEoutstanding_5!N41+OutstandingAgri_4!L41</f>
        <v>29604587.160000004</v>
      </c>
      <c r="Q41" s="157">
        <f>P41*100/'CD Ratio_3(i)'!F41</f>
        <v>54.344301791303231</v>
      </c>
    </row>
    <row r="42" spans="1:17" ht="13.5" customHeight="1" x14ac:dyDescent="0.2">
      <c r="A42" s="151">
        <v>34</v>
      </c>
      <c r="B42" s="152" t="s">
        <v>43</v>
      </c>
      <c r="C42" s="153">
        <v>0</v>
      </c>
      <c r="D42" s="153">
        <v>0</v>
      </c>
      <c r="E42" s="153">
        <v>1831</v>
      </c>
      <c r="F42" s="153">
        <v>4706.3099999999977</v>
      </c>
      <c r="G42" s="153">
        <v>220292</v>
      </c>
      <c r="H42" s="153">
        <v>195684.43999999994</v>
      </c>
      <c r="I42" s="153">
        <v>34</v>
      </c>
      <c r="J42" s="153">
        <v>1544.0199999999998</v>
      </c>
      <c r="K42" s="153">
        <v>609</v>
      </c>
      <c r="L42" s="153">
        <v>895.86000000000035</v>
      </c>
      <c r="M42" s="153">
        <v>85296</v>
      </c>
      <c r="N42" s="153">
        <v>173081.48999999993</v>
      </c>
      <c r="O42" s="152">
        <f>M42+K42+I42+G42+E42+C42+MSMEoutstanding_5!M42+OutstandingAgri_4!K42</f>
        <v>1302299</v>
      </c>
      <c r="P42" s="152">
        <f>N42+L42+J42+H42+F42+D42+MSMEoutstanding_5!N42+OutstandingAgri_4!L42</f>
        <v>1911013.9699999993</v>
      </c>
      <c r="Q42" s="154">
        <f>P42*100/'CD Ratio_3(i)'!F42</f>
        <v>82.711749414160749</v>
      </c>
    </row>
    <row r="43" spans="1:17" ht="13.5" customHeight="1" x14ac:dyDescent="0.2">
      <c r="A43" s="150"/>
      <c r="B43" s="155" t="s">
        <v>44</v>
      </c>
      <c r="C43" s="156">
        <f>C42</f>
        <v>0</v>
      </c>
      <c r="D43" s="156">
        <f>D42</f>
        <v>0</v>
      </c>
      <c r="E43" s="156">
        <f>E42</f>
        <v>1831</v>
      </c>
      <c r="F43" s="156">
        <f t="shared" ref="F43:N43" si="3">F42</f>
        <v>4706.3099999999977</v>
      </c>
      <c r="G43" s="156">
        <f t="shared" si="3"/>
        <v>220292</v>
      </c>
      <c r="H43" s="156">
        <f t="shared" si="3"/>
        <v>195684.43999999994</v>
      </c>
      <c r="I43" s="156">
        <f t="shared" si="3"/>
        <v>34</v>
      </c>
      <c r="J43" s="156">
        <f t="shared" si="3"/>
        <v>1544.0199999999998</v>
      </c>
      <c r="K43" s="156">
        <f t="shared" si="3"/>
        <v>609</v>
      </c>
      <c r="L43" s="156">
        <f t="shared" si="3"/>
        <v>895.86000000000035</v>
      </c>
      <c r="M43" s="156">
        <f t="shared" si="3"/>
        <v>85296</v>
      </c>
      <c r="N43" s="156">
        <f t="shared" si="3"/>
        <v>173081.48999999993</v>
      </c>
      <c r="O43" s="152">
        <f>M43+K43+I43+G43+E43+C43+MSMEoutstanding_5!M43+OutstandingAgri_4!K43</f>
        <v>1302299</v>
      </c>
      <c r="P43" s="152">
        <f>N43+L43+J43+H43+F43+D43+MSMEoutstanding_5!N43+OutstandingAgri_4!L43</f>
        <v>1911013.9699999993</v>
      </c>
      <c r="Q43" s="157">
        <f>P43*100/'CD Ratio_3(i)'!F43</f>
        <v>82.711749414160749</v>
      </c>
    </row>
    <row r="44" spans="1:17" ht="13.5" customHeight="1" x14ac:dyDescent="0.2">
      <c r="A44" s="151">
        <v>35</v>
      </c>
      <c r="B44" s="152" t="s">
        <v>45</v>
      </c>
      <c r="C44" s="153">
        <v>0</v>
      </c>
      <c r="D44" s="153">
        <v>0</v>
      </c>
      <c r="E44" s="153">
        <v>59</v>
      </c>
      <c r="F44" s="153">
        <v>112</v>
      </c>
      <c r="G44" s="153">
        <v>11774</v>
      </c>
      <c r="H44" s="153">
        <v>18158.020000000004</v>
      </c>
      <c r="I44" s="153">
        <v>0</v>
      </c>
      <c r="J44" s="153">
        <v>0</v>
      </c>
      <c r="K44" s="153">
        <v>16</v>
      </c>
      <c r="L44" s="153">
        <v>29.33</v>
      </c>
      <c r="M44" s="153">
        <v>5757</v>
      </c>
      <c r="N44" s="153">
        <v>272759.08999999997</v>
      </c>
      <c r="O44" s="152">
        <f>M44+K44+I44+G44+E44+C44+MSMEoutstanding_5!M44+OutstandingAgri_4!K44</f>
        <v>4118656</v>
      </c>
      <c r="P44" s="152">
        <f>N44+L44+J44+H44+F44+D44+MSMEoutstanding_5!N44+OutstandingAgri_4!L44</f>
        <v>5012507.2002299977</v>
      </c>
      <c r="Q44" s="154">
        <f>P44*100/'CD Ratio_3(i)'!F44</f>
        <v>95.795692031394736</v>
      </c>
    </row>
    <row r="45" spans="1:17" ht="13.5" customHeight="1" x14ac:dyDescent="0.2">
      <c r="A45" s="150"/>
      <c r="B45" s="155" t="s">
        <v>46</v>
      </c>
      <c r="C45" s="156">
        <f t="shared" ref="C45:N45" si="4">C44</f>
        <v>0</v>
      </c>
      <c r="D45" s="156">
        <f t="shared" si="4"/>
        <v>0</v>
      </c>
      <c r="E45" s="156">
        <f t="shared" si="4"/>
        <v>59</v>
      </c>
      <c r="F45" s="156">
        <f t="shared" si="4"/>
        <v>112</v>
      </c>
      <c r="G45" s="156">
        <f t="shared" si="4"/>
        <v>11774</v>
      </c>
      <c r="H45" s="156">
        <f t="shared" si="4"/>
        <v>18158.020000000004</v>
      </c>
      <c r="I45" s="156">
        <f t="shared" si="4"/>
        <v>0</v>
      </c>
      <c r="J45" s="156">
        <f t="shared" si="4"/>
        <v>0</v>
      </c>
      <c r="K45" s="156">
        <f t="shared" si="4"/>
        <v>16</v>
      </c>
      <c r="L45" s="156">
        <f t="shared" si="4"/>
        <v>29.33</v>
      </c>
      <c r="M45" s="156">
        <f t="shared" si="4"/>
        <v>5757</v>
      </c>
      <c r="N45" s="156">
        <f t="shared" si="4"/>
        <v>272759.08999999997</v>
      </c>
      <c r="O45" s="163">
        <f>M45+K45+I45+G45+E45+C45+MSMEoutstanding_5!M45+OutstandingAgri_4!K45</f>
        <v>4118656</v>
      </c>
      <c r="P45" s="163">
        <f>N45+L45+J45+H45+F45+D45+MSMEoutstanding_5!N45+OutstandingAgri_4!L45</f>
        <v>5012507.2002299977</v>
      </c>
      <c r="Q45" s="157">
        <f>P45*100/'CD Ratio_3(i)'!F45</f>
        <v>95.795692031394736</v>
      </c>
    </row>
    <row r="46" spans="1:17" ht="13.5" customHeight="1" x14ac:dyDescent="0.2">
      <c r="A46" s="151">
        <v>36</v>
      </c>
      <c r="B46" s="152" t="s">
        <v>47</v>
      </c>
      <c r="C46" s="153">
        <v>0</v>
      </c>
      <c r="D46" s="153">
        <v>0</v>
      </c>
      <c r="E46" s="153">
        <v>0</v>
      </c>
      <c r="F46" s="153">
        <v>0</v>
      </c>
      <c r="G46" s="153">
        <v>10309</v>
      </c>
      <c r="H46" s="153">
        <v>95425.439999999973</v>
      </c>
      <c r="I46" s="153">
        <v>30</v>
      </c>
      <c r="J46" s="153">
        <v>478.95</v>
      </c>
      <c r="K46" s="153">
        <v>3</v>
      </c>
      <c r="L46" s="153">
        <v>1788.43</v>
      </c>
      <c r="M46" s="153">
        <v>17244</v>
      </c>
      <c r="N46" s="153">
        <v>4544.7099999999991</v>
      </c>
      <c r="O46" s="152">
        <f>M46+K46+I46+G46+E46+C46+MSMEoutstanding_5!M46+OutstandingAgri_4!K46</f>
        <v>339931</v>
      </c>
      <c r="P46" s="152">
        <f>N46+L46+J46+H46+F46+D46+MSMEoutstanding_5!N46+OutstandingAgri_4!L46</f>
        <v>1164267.01</v>
      </c>
      <c r="Q46" s="154">
        <f>P46*100/'CD Ratio_3(i)'!F46</f>
        <v>72.889986092098923</v>
      </c>
    </row>
    <row r="47" spans="1:17" ht="13.5" customHeight="1" x14ac:dyDescent="0.2">
      <c r="A47" s="151">
        <v>37</v>
      </c>
      <c r="B47" s="152" t="s">
        <v>48</v>
      </c>
      <c r="C47" s="153">
        <v>0</v>
      </c>
      <c r="D47" s="153">
        <v>0</v>
      </c>
      <c r="E47" s="153">
        <v>0</v>
      </c>
      <c r="F47" s="153">
        <v>0</v>
      </c>
      <c r="G47" s="153">
        <v>289</v>
      </c>
      <c r="H47" s="153">
        <v>2267.2900000000009</v>
      </c>
      <c r="I47" s="153">
        <v>0</v>
      </c>
      <c r="J47" s="153">
        <v>0</v>
      </c>
      <c r="K47" s="153">
        <v>0</v>
      </c>
      <c r="L47" s="153">
        <v>0</v>
      </c>
      <c r="M47" s="153">
        <v>21815</v>
      </c>
      <c r="N47" s="153">
        <v>7572.2900000000009</v>
      </c>
      <c r="O47" s="152">
        <f>M47+K47+I47+G47+E47+C47+MSMEoutstanding_5!M47+OutstandingAgri_4!K47</f>
        <v>55303</v>
      </c>
      <c r="P47" s="152">
        <f>N47+L47+J47+H47+F47+D47+MSMEoutstanding_5!N47+OutstandingAgri_4!L47</f>
        <v>57721.779999999992</v>
      </c>
      <c r="Q47" s="154">
        <f>P47*100/'CD Ratio_3(i)'!F47</f>
        <v>52.527010945792817</v>
      </c>
    </row>
    <row r="48" spans="1:17" ht="13.5" customHeight="1" x14ac:dyDescent="0.2">
      <c r="A48" s="151">
        <v>38</v>
      </c>
      <c r="B48" s="152" t="s">
        <v>49</v>
      </c>
      <c r="C48" s="153">
        <v>0</v>
      </c>
      <c r="D48" s="153">
        <v>0</v>
      </c>
      <c r="E48" s="153">
        <v>32</v>
      </c>
      <c r="F48" s="153">
        <v>5.95</v>
      </c>
      <c r="G48" s="153">
        <v>305</v>
      </c>
      <c r="H48" s="153">
        <v>5193.0499999999993</v>
      </c>
      <c r="I48" s="153">
        <v>0</v>
      </c>
      <c r="J48" s="153">
        <v>0</v>
      </c>
      <c r="K48" s="153">
        <v>0</v>
      </c>
      <c r="L48" s="153">
        <v>0</v>
      </c>
      <c r="M48" s="153">
        <v>84761</v>
      </c>
      <c r="N48" s="153">
        <v>30877.999999999996</v>
      </c>
      <c r="O48" s="152">
        <f>M48+K48+I48+G48+E48+C48+MSMEoutstanding_5!M48+OutstandingAgri_4!K48</f>
        <v>192263</v>
      </c>
      <c r="P48" s="152">
        <f>N48+L48+J48+H48+F48+D48+MSMEoutstanding_5!N48+OutstandingAgri_4!L48</f>
        <v>100895.59</v>
      </c>
      <c r="Q48" s="154">
        <f>P48*100/'CD Ratio_3(i)'!F48</f>
        <v>89.609545530077838</v>
      </c>
    </row>
    <row r="49" spans="1:17" ht="13.5" customHeight="1" x14ac:dyDescent="0.2">
      <c r="A49" s="151">
        <v>39</v>
      </c>
      <c r="B49" s="152" t="s">
        <v>51</v>
      </c>
      <c r="C49" s="153">
        <v>0</v>
      </c>
      <c r="D49" s="153">
        <v>0</v>
      </c>
      <c r="E49" s="153">
        <v>0</v>
      </c>
      <c r="F49" s="153">
        <v>0</v>
      </c>
      <c r="G49" s="153">
        <v>12349</v>
      </c>
      <c r="H49" s="153">
        <v>60882.790000000008</v>
      </c>
      <c r="I49" s="153">
        <v>0</v>
      </c>
      <c r="J49" s="153">
        <v>0</v>
      </c>
      <c r="K49" s="153">
        <v>0</v>
      </c>
      <c r="L49" s="153">
        <v>0</v>
      </c>
      <c r="M49" s="153">
        <v>46894</v>
      </c>
      <c r="N49" s="153">
        <v>20878.199999999993</v>
      </c>
      <c r="O49" s="152">
        <f>M49+K49+I49+G49+E49+C49+MSMEoutstanding_5!M49+OutstandingAgri_4!K49</f>
        <v>311328</v>
      </c>
      <c r="P49" s="152">
        <f>N49+L49+J49+H49+F49+D49+MSMEoutstanding_5!N49+OutstandingAgri_4!L49</f>
        <v>214035.24000000002</v>
      </c>
      <c r="Q49" s="154">
        <f>P49*100/'CD Ratio_3(i)'!F49</f>
        <v>87.105828609976754</v>
      </c>
    </row>
    <row r="50" spans="1:17" ht="13.5" customHeight="1" x14ac:dyDescent="0.2">
      <c r="A50" s="151">
        <v>40</v>
      </c>
      <c r="B50" s="160" t="s">
        <v>1007</v>
      </c>
      <c r="C50" s="153">
        <v>0</v>
      </c>
      <c r="D50" s="153">
        <v>0</v>
      </c>
      <c r="E50" s="153">
        <v>1</v>
      </c>
      <c r="F50" s="153">
        <v>14.07</v>
      </c>
      <c r="G50" s="153">
        <v>160</v>
      </c>
      <c r="H50" s="153">
        <v>1529.51</v>
      </c>
      <c r="I50" s="153">
        <v>0</v>
      </c>
      <c r="J50" s="153">
        <v>0</v>
      </c>
      <c r="K50" s="153">
        <v>0</v>
      </c>
      <c r="L50" s="153">
        <v>0</v>
      </c>
      <c r="M50" s="153">
        <v>8243</v>
      </c>
      <c r="N50" s="153">
        <v>1027.75</v>
      </c>
      <c r="O50" s="152">
        <f>M50+K50+I50+G50+E50+C50+MSMEoutstanding_5!M50+OutstandingAgri_4!K50</f>
        <v>56622</v>
      </c>
      <c r="P50" s="152">
        <f>N50+L50+J50+H50+F50+D50+MSMEoutstanding_5!N50+OutstandingAgri_4!L50</f>
        <v>38020.03</v>
      </c>
      <c r="Q50" s="154">
        <f>P50*100/'CD Ratio_3(i)'!F50</f>
        <v>87.203683744920482</v>
      </c>
    </row>
    <row r="51" spans="1:17" ht="13.5" customHeight="1" x14ac:dyDescent="0.2">
      <c r="A51" s="151">
        <v>41</v>
      </c>
      <c r="B51" s="152" t="s">
        <v>52</v>
      </c>
      <c r="C51" s="153">
        <v>0</v>
      </c>
      <c r="D51" s="153">
        <v>0</v>
      </c>
      <c r="E51" s="153">
        <v>0</v>
      </c>
      <c r="F51" s="153">
        <v>0</v>
      </c>
      <c r="G51" s="153">
        <v>29</v>
      </c>
      <c r="H51" s="153">
        <v>175.01999999999998</v>
      </c>
      <c r="I51" s="153">
        <v>0</v>
      </c>
      <c r="J51" s="153">
        <v>0</v>
      </c>
      <c r="K51" s="153">
        <v>0</v>
      </c>
      <c r="L51" s="153">
        <v>0</v>
      </c>
      <c r="M51" s="153">
        <v>12245</v>
      </c>
      <c r="N51" s="153">
        <v>3486.71</v>
      </c>
      <c r="O51" s="152">
        <f>M51+K51+I51+G51+E51+C51+MSMEoutstanding_5!M51+OutstandingAgri_4!K51</f>
        <v>110028</v>
      </c>
      <c r="P51" s="152">
        <f>N51+L51+J51+H51+F51+D51+MSMEoutstanding_5!N51+OutstandingAgri_4!L51</f>
        <v>51046.600000000006</v>
      </c>
      <c r="Q51" s="154">
        <f>P51*100/'CD Ratio_3(i)'!F51</f>
        <v>71.207014881234699</v>
      </c>
    </row>
    <row r="52" spans="1:17" ht="13.5" customHeight="1" x14ac:dyDescent="0.2">
      <c r="A52" s="151">
        <v>42</v>
      </c>
      <c r="B52" s="152" t="s">
        <v>53</v>
      </c>
      <c r="C52" s="153">
        <v>0</v>
      </c>
      <c r="D52" s="153">
        <v>0</v>
      </c>
      <c r="E52" s="153">
        <v>0</v>
      </c>
      <c r="F52" s="153">
        <v>0</v>
      </c>
      <c r="G52" s="153">
        <v>11681</v>
      </c>
      <c r="H52" s="153">
        <v>21706.78</v>
      </c>
      <c r="I52" s="153">
        <v>0</v>
      </c>
      <c r="J52" s="153">
        <v>0</v>
      </c>
      <c r="K52" s="153">
        <v>0</v>
      </c>
      <c r="L52" s="153">
        <v>0</v>
      </c>
      <c r="M52" s="153">
        <v>9777</v>
      </c>
      <c r="N52" s="153">
        <v>5072.7300000000005</v>
      </c>
      <c r="O52" s="152">
        <f>M52+K52+I52+G52+E52+C52+MSMEoutstanding_5!M52+OutstandingAgri_4!K52</f>
        <v>60753</v>
      </c>
      <c r="P52" s="152">
        <f>N52+L52+J52+H52+F52+D52+MSMEoutstanding_5!N52+OutstandingAgri_4!L52</f>
        <v>48336.95</v>
      </c>
      <c r="Q52" s="154">
        <f>P52*100/'CD Ratio_3(i)'!F52</f>
        <v>69.606695912731837</v>
      </c>
    </row>
    <row r="53" spans="1:17" ht="13.5" customHeight="1" x14ac:dyDescent="0.2">
      <c r="A53" s="151">
        <v>43</v>
      </c>
      <c r="B53" s="152" t="s">
        <v>54</v>
      </c>
      <c r="C53" s="153">
        <v>0</v>
      </c>
      <c r="D53" s="153">
        <v>0</v>
      </c>
      <c r="E53" s="153">
        <v>0</v>
      </c>
      <c r="F53" s="153">
        <v>0</v>
      </c>
      <c r="G53" s="153">
        <v>36</v>
      </c>
      <c r="H53" s="153">
        <v>452.21</v>
      </c>
      <c r="I53" s="153">
        <v>41</v>
      </c>
      <c r="J53" s="153">
        <v>11.33</v>
      </c>
      <c r="K53" s="153">
        <v>0</v>
      </c>
      <c r="L53" s="153">
        <v>0</v>
      </c>
      <c r="M53" s="153">
        <v>39351</v>
      </c>
      <c r="N53" s="153">
        <v>9725.880000000001</v>
      </c>
      <c r="O53" s="152">
        <f>M53+K53+I53+G53+E53+C53+MSMEoutstanding_5!M53+OutstandingAgri_4!K53</f>
        <v>82249</v>
      </c>
      <c r="P53" s="152">
        <f>N53+L53+J53+H53+F53+D53+MSMEoutstanding_5!N53+OutstandingAgri_4!L53</f>
        <v>31954.260000000002</v>
      </c>
      <c r="Q53" s="154">
        <f>P53*100/'CD Ratio_3(i)'!F53</f>
        <v>74.884980755133682</v>
      </c>
    </row>
    <row r="54" spans="1:17" ht="13.5" customHeight="1" x14ac:dyDescent="0.2">
      <c r="A54" s="150"/>
      <c r="B54" s="155" t="s">
        <v>55</v>
      </c>
      <c r="C54" s="156">
        <f>SUM(C46:C53)</f>
        <v>0</v>
      </c>
      <c r="D54" s="156">
        <f t="shared" ref="D54:N54" si="5">SUM(D46:D53)</f>
        <v>0</v>
      </c>
      <c r="E54" s="156">
        <f t="shared" si="5"/>
        <v>33</v>
      </c>
      <c r="F54" s="156">
        <f t="shared" si="5"/>
        <v>20.02</v>
      </c>
      <c r="G54" s="156">
        <f t="shared" si="5"/>
        <v>35158</v>
      </c>
      <c r="H54" s="156">
        <f t="shared" si="5"/>
        <v>187632.09</v>
      </c>
      <c r="I54" s="156">
        <f t="shared" si="5"/>
        <v>71</v>
      </c>
      <c r="J54" s="156">
        <f t="shared" si="5"/>
        <v>490.28</v>
      </c>
      <c r="K54" s="156">
        <f t="shared" si="5"/>
        <v>3</v>
      </c>
      <c r="L54" s="156">
        <f t="shared" si="5"/>
        <v>1788.43</v>
      </c>
      <c r="M54" s="156">
        <f t="shared" si="5"/>
        <v>240330</v>
      </c>
      <c r="N54" s="156">
        <f t="shared" si="5"/>
        <v>83186.27</v>
      </c>
      <c r="O54" s="152">
        <f>M54+K54+I54+G54+E54+C54+MSMEoutstanding_5!M54+OutstandingAgri_4!K54</f>
        <v>1208477</v>
      </c>
      <c r="P54" s="163">
        <f>N54+L54+J54+H54+F54+D54+MSMEoutstanding_5!N54+OutstandingAgri_4!L54</f>
        <v>1706277.46</v>
      </c>
      <c r="Q54" s="157">
        <f>P54*100/'CD Ratio_3(i)'!F54</f>
        <v>74.415781838917155</v>
      </c>
    </row>
    <row r="55" spans="1:17" ht="13.5" customHeight="1" x14ac:dyDescent="0.2">
      <c r="A55" s="155"/>
      <c r="B55" s="155" t="s">
        <v>5</v>
      </c>
      <c r="C55" s="156">
        <f t="shared" ref="C55:I55" si="6">C54+C45+C43+C41</f>
        <v>10</v>
      </c>
      <c r="D55" s="156">
        <f t="shared" si="6"/>
        <v>3234.5700000000006</v>
      </c>
      <c r="E55" s="156">
        <f t="shared" si="6"/>
        <v>70103</v>
      </c>
      <c r="F55" s="156">
        <f t="shared" si="6"/>
        <v>277188.47000000003</v>
      </c>
      <c r="G55" s="156">
        <f t="shared" si="6"/>
        <v>934330</v>
      </c>
      <c r="H55" s="156">
        <f t="shared" si="6"/>
        <v>4166844.2399999993</v>
      </c>
      <c r="I55" s="156">
        <f t="shared" si="6"/>
        <v>993</v>
      </c>
      <c r="J55" s="156">
        <f t="shared" ref="J55:O55" si="7">J54+J45+J43+J41</f>
        <v>15103.07</v>
      </c>
      <c r="K55" s="156">
        <f t="shared" si="7"/>
        <v>33058</v>
      </c>
      <c r="L55" s="156">
        <f t="shared" si="7"/>
        <v>60967.519999999982</v>
      </c>
      <c r="M55" s="156">
        <f t="shared" si="7"/>
        <v>513931</v>
      </c>
      <c r="N55" s="156">
        <f t="shared" si="7"/>
        <v>623446.76999999979</v>
      </c>
      <c r="O55" s="156">
        <f t="shared" si="7"/>
        <v>13347207</v>
      </c>
      <c r="P55" s="264">
        <f>P54+P45+P43+P41</f>
        <v>38234385.790229999</v>
      </c>
      <c r="Q55" s="157">
        <f>P55*100/'CD Ratio_3(i)'!F57</f>
        <v>59.451570244043459</v>
      </c>
    </row>
    <row r="56" spans="1:17" ht="13.5" customHeight="1" x14ac:dyDescent="0.2">
      <c r="A56" s="98"/>
      <c r="B56" s="98"/>
      <c r="C56" s="137"/>
      <c r="D56" s="137"/>
      <c r="E56" s="137"/>
      <c r="F56" s="137"/>
      <c r="G56" s="137"/>
      <c r="H56" s="137"/>
      <c r="I56" s="135" t="s">
        <v>1097</v>
      </c>
      <c r="J56" s="137"/>
      <c r="K56" s="137"/>
      <c r="L56" s="137"/>
      <c r="M56" s="137"/>
      <c r="N56" s="137"/>
      <c r="O56" s="137"/>
      <c r="P56" s="137"/>
      <c r="Q56" s="144"/>
    </row>
    <row r="57" spans="1:17" ht="13.5" customHeight="1" x14ac:dyDescent="0.2">
      <c r="A57" s="98"/>
      <c r="B57" s="9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44"/>
    </row>
    <row r="58" spans="1:17" ht="13.5" customHeight="1" x14ac:dyDescent="0.2">
      <c r="A58" s="98"/>
      <c r="B58" s="98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44"/>
    </row>
    <row r="59" spans="1:17" ht="13.5" customHeight="1" x14ac:dyDescent="0.2">
      <c r="A59" s="98"/>
      <c r="B59" s="98"/>
      <c r="C59" s="137"/>
      <c r="D59" s="144">
        <f>D15/D55*100</f>
        <v>93.578744624478674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44"/>
    </row>
    <row r="60" spans="1:17" ht="13.5" customHeight="1" x14ac:dyDescent="0.2">
      <c r="A60" s="98"/>
      <c r="B60" s="9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44"/>
    </row>
    <row r="61" spans="1:17" ht="13.5" customHeight="1" x14ac:dyDescent="0.2">
      <c r="A61" s="98"/>
      <c r="B61" s="9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44"/>
    </row>
    <row r="62" spans="1:17" ht="13.5" customHeight="1" x14ac:dyDescent="0.2">
      <c r="A62" s="98"/>
      <c r="B62" s="98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44"/>
    </row>
    <row r="63" spans="1:17" ht="13.5" customHeight="1" x14ac:dyDescent="0.2">
      <c r="A63" s="98"/>
      <c r="B63" s="9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44"/>
    </row>
    <row r="64" spans="1:17" ht="13.5" customHeight="1" x14ac:dyDescent="0.2">
      <c r="A64" s="98"/>
      <c r="B64" s="98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44"/>
    </row>
    <row r="65" spans="1:17" ht="13.5" customHeight="1" x14ac:dyDescent="0.2">
      <c r="A65" s="98"/>
      <c r="B65" s="98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44"/>
    </row>
    <row r="66" spans="1:17" ht="13.5" customHeight="1" x14ac:dyDescent="0.2">
      <c r="A66" s="98"/>
      <c r="B66" s="98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44"/>
    </row>
    <row r="67" spans="1:17" ht="13.5" customHeight="1" x14ac:dyDescent="0.2">
      <c r="A67" s="98"/>
      <c r="B67" s="98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44"/>
    </row>
    <row r="68" spans="1:17" ht="13.5" customHeight="1" x14ac:dyDescent="0.2">
      <c r="A68" s="98"/>
      <c r="B68" s="98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44"/>
    </row>
    <row r="69" spans="1:17" ht="13.5" customHeight="1" x14ac:dyDescent="0.2">
      <c r="A69" s="98"/>
      <c r="B69" s="98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44"/>
    </row>
    <row r="70" spans="1:17" ht="13.5" customHeight="1" x14ac:dyDescent="0.2">
      <c r="A70" s="98"/>
      <c r="B70" s="98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44"/>
    </row>
    <row r="71" spans="1:17" ht="13.5" customHeight="1" x14ac:dyDescent="0.2">
      <c r="A71" s="98"/>
      <c r="B71" s="98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44"/>
    </row>
    <row r="72" spans="1:17" ht="13.5" customHeight="1" x14ac:dyDescent="0.2">
      <c r="A72" s="98"/>
      <c r="B72" s="98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44"/>
    </row>
    <row r="73" spans="1:17" ht="13.5" customHeight="1" x14ac:dyDescent="0.2">
      <c r="A73" s="98"/>
      <c r="B73" s="98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44"/>
    </row>
    <row r="74" spans="1:17" ht="13.5" customHeight="1" x14ac:dyDescent="0.2">
      <c r="A74" s="98"/>
      <c r="B74" s="98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44"/>
    </row>
    <row r="75" spans="1:17" ht="13.5" customHeight="1" x14ac:dyDescent="0.2">
      <c r="A75" s="98"/>
      <c r="B75" s="9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44"/>
    </row>
    <row r="76" spans="1:17" ht="13.5" customHeight="1" x14ac:dyDescent="0.2">
      <c r="A76" s="98"/>
      <c r="B76" s="9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44"/>
    </row>
    <row r="77" spans="1:17" ht="13.5" customHeight="1" x14ac:dyDescent="0.2">
      <c r="A77" s="98"/>
      <c r="B77" s="9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44"/>
    </row>
    <row r="78" spans="1:17" ht="13.5" customHeight="1" x14ac:dyDescent="0.2">
      <c r="A78" s="98"/>
      <c r="B78" s="9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44"/>
    </row>
    <row r="79" spans="1:17" ht="13.5" customHeight="1" x14ac:dyDescent="0.2">
      <c r="A79" s="98"/>
      <c r="B79" s="98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44"/>
    </row>
    <row r="80" spans="1:17" ht="13.5" customHeight="1" x14ac:dyDescent="0.2">
      <c r="A80" s="98"/>
      <c r="B80" s="98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44"/>
    </row>
  </sheetData>
  <mergeCells count="12">
    <mergeCell ref="A1:Q1"/>
    <mergeCell ref="Q3:Q5"/>
    <mergeCell ref="O4:P4"/>
    <mergeCell ref="C3:P3"/>
    <mergeCell ref="C4:D4"/>
    <mergeCell ref="A3:A5"/>
    <mergeCell ref="B3:B5"/>
    <mergeCell ref="M4:N4"/>
    <mergeCell ref="K4:L4"/>
    <mergeCell ref="E4:F4"/>
    <mergeCell ref="G4:H4"/>
    <mergeCell ref="I4:J4"/>
  </mergeCells>
  <conditionalFormatting sqref="Q6:Q55">
    <cfRule type="cellIs" dxfId="4" priority="2" operator="greaterThan">
      <formula>100</formula>
    </cfRule>
  </conditionalFormatting>
  <pageMargins left="0.74803149606299213" right="0" top="0.98425196850393704" bottom="0" header="0" footer="0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91"/>
  <sheetViews>
    <sheetView zoomScale="85" zoomScaleNormal="85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I56" sqref="I56"/>
    </sheetView>
  </sheetViews>
  <sheetFormatPr defaultColWidth="14.28515625" defaultRowHeight="15" customHeight="1" x14ac:dyDescent="0.2"/>
  <cols>
    <col min="1" max="1" width="4.42578125" style="339" customWidth="1"/>
    <col min="2" max="2" width="24.5703125" style="339" customWidth="1"/>
    <col min="3" max="3" width="12" style="339" customWidth="1"/>
    <col min="4" max="4" width="10.5703125" style="339" customWidth="1"/>
    <col min="5" max="5" width="9.140625" style="339" customWidth="1"/>
    <col min="6" max="6" width="8.140625" style="339" customWidth="1"/>
    <col min="7" max="7" width="8.85546875" style="339" customWidth="1"/>
    <col min="8" max="8" width="9.85546875" style="339" customWidth="1"/>
    <col min="9" max="9" width="8.7109375" style="339" customWidth="1"/>
    <col min="10" max="10" width="7.85546875" style="339" customWidth="1"/>
    <col min="11" max="11" width="7" style="339" customWidth="1"/>
    <col min="12" max="12" width="7.85546875" style="339" customWidth="1"/>
    <col min="13" max="13" width="7.42578125" style="339" customWidth="1"/>
    <col min="14" max="14" width="7.140625" style="339" customWidth="1"/>
    <col min="15" max="15" width="8.140625" style="339" customWidth="1"/>
    <col min="16" max="16" width="8.5703125" style="339" customWidth="1"/>
    <col min="17" max="17" width="9.85546875" style="339" customWidth="1"/>
    <col min="18" max="18" width="9.5703125" style="339" customWidth="1"/>
    <col min="19" max="19" width="7.85546875" style="339" customWidth="1"/>
    <col min="20" max="16384" width="14.28515625" style="339"/>
  </cols>
  <sheetData>
    <row r="1" spans="1:19" ht="6" customHeight="1" x14ac:dyDescent="0.2">
      <c r="A1" s="477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</row>
    <row r="2" spans="1:19" ht="13.5" customHeight="1" x14ac:dyDescent="0.2">
      <c r="A2" s="98"/>
      <c r="B2" s="99" t="s">
        <v>73</v>
      </c>
      <c r="C2" s="137" t="s">
        <v>93</v>
      </c>
      <c r="D2" s="137"/>
      <c r="E2" s="137"/>
      <c r="F2" s="137"/>
      <c r="G2" s="137"/>
      <c r="H2" s="137"/>
      <c r="I2" s="137"/>
      <c r="J2" s="137"/>
      <c r="K2" s="137"/>
      <c r="L2" s="138" t="s">
        <v>104</v>
      </c>
      <c r="M2" s="137"/>
      <c r="N2" s="137"/>
      <c r="O2" s="137"/>
      <c r="P2" s="137"/>
      <c r="Q2" s="137"/>
      <c r="R2" s="137"/>
      <c r="S2" s="144"/>
    </row>
    <row r="3" spans="1:19" ht="13.5" customHeight="1" x14ac:dyDescent="0.2">
      <c r="A3" s="476" t="s">
        <v>0</v>
      </c>
      <c r="B3" s="476" t="s">
        <v>76</v>
      </c>
      <c r="C3" s="474" t="s">
        <v>1057</v>
      </c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3"/>
    </row>
    <row r="4" spans="1:19" ht="84.75" customHeight="1" x14ac:dyDescent="0.2">
      <c r="A4" s="470"/>
      <c r="B4" s="470"/>
      <c r="C4" s="472" t="s">
        <v>105</v>
      </c>
      <c r="D4" s="473"/>
      <c r="E4" s="472" t="s">
        <v>106</v>
      </c>
      <c r="F4" s="479"/>
      <c r="G4" s="472" t="s">
        <v>107</v>
      </c>
      <c r="H4" s="473"/>
      <c r="I4" s="472" t="s">
        <v>108</v>
      </c>
      <c r="J4" s="473"/>
      <c r="K4" s="472" t="s">
        <v>109</v>
      </c>
      <c r="L4" s="473"/>
      <c r="M4" s="472" t="s">
        <v>110</v>
      </c>
      <c r="N4" s="479"/>
      <c r="O4" s="472" t="s">
        <v>111</v>
      </c>
      <c r="P4" s="473"/>
      <c r="Q4" s="472" t="s">
        <v>112</v>
      </c>
      <c r="R4" s="473"/>
      <c r="S4" s="234" t="s">
        <v>996</v>
      </c>
    </row>
    <row r="5" spans="1:19" ht="13.5" customHeight="1" x14ac:dyDescent="0.2">
      <c r="A5" s="471"/>
      <c r="B5" s="471"/>
      <c r="C5" s="150" t="s">
        <v>91</v>
      </c>
      <c r="D5" s="150" t="s">
        <v>92</v>
      </c>
      <c r="E5" s="150" t="s">
        <v>91</v>
      </c>
      <c r="F5" s="150" t="s">
        <v>92</v>
      </c>
      <c r="G5" s="150" t="s">
        <v>91</v>
      </c>
      <c r="H5" s="150" t="s">
        <v>92</v>
      </c>
      <c r="I5" s="150" t="s">
        <v>91</v>
      </c>
      <c r="J5" s="150" t="s">
        <v>92</v>
      </c>
      <c r="K5" s="150" t="s">
        <v>91</v>
      </c>
      <c r="L5" s="150" t="s">
        <v>92</v>
      </c>
      <c r="M5" s="150" t="s">
        <v>91</v>
      </c>
      <c r="N5" s="150" t="s">
        <v>92</v>
      </c>
      <c r="O5" s="150" t="s">
        <v>91</v>
      </c>
      <c r="P5" s="150" t="s">
        <v>92</v>
      </c>
      <c r="Q5" s="150" t="s">
        <v>91</v>
      </c>
      <c r="R5" s="150" t="s">
        <v>92</v>
      </c>
      <c r="S5" s="150" t="s">
        <v>83</v>
      </c>
    </row>
    <row r="6" spans="1:19" ht="15" customHeight="1" x14ac:dyDescent="0.2">
      <c r="A6" s="151">
        <v>1</v>
      </c>
      <c r="B6" s="152" t="s">
        <v>6</v>
      </c>
      <c r="C6" s="152">
        <v>128550</v>
      </c>
      <c r="D6" s="152">
        <v>310726.78999999986</v>
      </c>
      <c r="E6" s="152">
        <f>SCST_OS_22!C6+SCST_OS_22!E6</f>
        <v>46898</v>
      </c>
      <c r="F6" s="152">
        <f>SCST_OS_22!D6+SCST_OS_22!F6</f>
        <v>118718.84</v>
      </c>
      <c r="G6" s="152">
        <v>2556</v>
      </c>
      <c r="H6" s="152">
        <v>7428.029999999997</v>
      </c>
      <c r="I6" s="152">
        <f>Minority_OS_20!O6</f>
        <v>7878</v>
      </c>
      <c r="J6" s="152">
        <f>Minority_OS_20!P6</f>
        <v>33176.530000000006</v>
      </c>
      <c r="K6" s="152">
        <v>5132</v>
      </c>
      <c r="L6" s="152">
        <v>153.17000000000002</v>
      </c>
      <c r="M6" s="152">
        <v>43</v>
      </c>
      <c r="N6" s="152">
        <v>124.19000000000001</v>
      </c>
      <c r="O6" s="152">
        <v>0</v>
      </c>
      <c r="P6" s="152">
        <v>0</v>
      </c>
      <c r="Q6" s="152">
        <f>C6+E6+G6+I6+K6+O6</f>
        <v>191014</v>
      </c>
      <c r="R6" s="152">
        <f>D6+F6+H6+J6+L6+P6</f>
        <v>470203.35999999987</v>
      </c>
      <c r="S6" s="154">
        <f>R6*100/'CD Ratio_3(i)'!F6</f>
        <v>19.445729214473332</v>
      </c>
    </row>
    <row r="7" spans="1:19" ht="13.5" customHeight="1" x14ac:dyDescent="0.2">
      <c r="A7" s="151">
        <v>2</v>
      </c>
      <c r="B7" s="152" t="s">
        <v>7</v>
      </c>
      <c r="C7" s="152">
        <v>458891</v>
      </c>
      <c r="D7" s="152">
        <v>944711.67999999959</v>
      </c>
      <c r="E7" s="152">
        <f>SCST_OS_22!C7+SCST_OS_22!E7</f>
        <v>124669</v>
      </c>
      <c r="F7" s="152">
        <f>SCST_OS_22!D7+SCST_OS_22!F7</f>
        <v>262445.37</v>
      </c>
      <c r="G7" s="152">
        <v>652</v>
      </c>
      <c r="H7" s="152">
        <v>2104.4599999999996</v>
      </c>
      <c r="I7" s="152">
        <f>Minority_OS_20!O7</f>
        <v>45592</v>
      </c>
      <c r="J7" s="152">
        <f>Minority_OS_20!P7</f>
        <v>201286.74000000005</v>
      </c>
      <c r="K7" s="152">
        <v>741</v>
      </c>
      <c r="L7" s="152">
        <v>19.97</v>
      </c>
      <c r="M7" s="152">
        <v>205</v>
      </c>
      <c r="N7" s="152">
        <v>1443.9900000000007</v>
      </c>
      <c r="O7" s="152">
        <v>7968</v>
      </c>
      <c r="P7" s="152">
        <v>8014.1999999999962</v>
      </c>
      <c r="Q7" s="152">
        <f t="shared" ref="Q7:Q17" si="0">C7+E7+G7+I7+K7+O7</f>
        <v>638513</v>
      </c>
      <c r="R7" s="152">
        <f t="shared" ref="R7:R17" si="1">D7+F7+H7+J7+L7+P7</f>
        <v>1418582.4199999995</v>
      </c>
      <c r="S7" s="154">
        <f>R7*100/'CD Ratio_3(i)'!F7</f>
        <v>33.923012154407651</v>
      </c>
    </row>
    <row r="8" spans="1:19" ht="13.5" customHeight="1" x14ac:dyDescent="0.2">
      <c r="A8" s="151">
        <v>3</v>
      </c>
      <c r="B8" s="152" t="s">
        <v>8</v>
      </c>
      <c r="C8" s="152">
        <v>37563</v>
      </c>
      <c r="D8" s="152">
        <v>78723.340000000026</v>
      </c>
      <c r="E8" s="152">
        <f>SCST_OS_22!C8+SCST_OS_22!E8</f>
        <v>5494</v>
      </c>
      <c r="F8" s="152">
        <f>SCST_OS_22!D8+SCST_OS_22!F8</f>
        <v>12073.609999999997</v>
      </c>
      <c r="G8" s="152">
        <v>21</v>
      </c>
      <c r="H8" s="152">
        <v>27.520000000000003</v>
      </c>
      <c r="I8" s="152">
        <f>Minority_OS_20!O8</f>
        <v>6814</v>
      </c>
      <c r="J8" s="152">
        <f>Minority_OS_20!P8</f>
        <v>50162.350000000006</v>
      </c>
      <c r="K8" s="152">
        <v>0</v>
      </c>
      <c r="L8" s="152">
        <v>0</v>
      </c>
      <c r="M8" s="152">
        <v>0</v>
      </c>
      <c r="N8" s="152">
        <v>0</v>
      </c>
      <c r="O8" s="152">
        <v>1840</v>
      </c>
      <c r="P8" s="152">
        <v>1872.3100000000002</v>
      </c>
      <c r="Q8" s="152">
        <f t="shared" si="0"/>
        <v>51732</v>
      </c>
      <c r="R8" s="152">
        <f t="shared" si="1"/>
        <v>142859.13000000003</v>
      </c>
      <c r="S8" s="154">
        <f>R8*100/'CD Ratio_3(i)'!F8</f>
        <v>14.736810322283507</v>
      </c>
    </row>
    <row r="9" spans="1:19" ht="13.5" customHeight="1" x14ac:dyDescent="0.2">
      <c r="A9" s="151">
        <v>4</v>
      </c>
      <c r="B9" s="152" t="s">
        <v>9</v>
      </c>
      <c r="C9" s="152">
        <v>119729</v>
      </c>
      <c r="D9" s="152">
        <v>270281.10999999993</v>
      </c>
      <c r="E9" s="152">
        <f>SCST_OS_22!C9+SCST_OS_22!E9</f>
        <v>37982</v>
      </c>
      <c r="F9" s="152">
        <f>SCST_OS_22!D9+SCST_OS_22!F9</f>
        <v>94624.550000000017</v>
      </c>
      <c r="G9" s="152">
        <v>2190</v>
      </c>
      <c r="H9" s="152">
        <v>4869.2400000000007</v>
      </c>
      <c r="I9" s="152">
        <f>Minority_OS_20!O9</f>
        <v>30435</v>
      </c>
      <c r="J9" s="152">
        <f>Minority_OS_20!P9</f>
        <v>128568.84999999998</v>
      </c>
      <c r="K9" s="152">
        <v>36800</v>
      </c>
      <c r="L9" s="152">
        <v>2.0600000000000005</v>
      </c>
      <c r="M9" s="152">
        <v>1310</v>
      </c>
      <c r="N9" s="152">
        <v>124.81999999999998</v>
      </c>
      <c r="O9" s="152">
        <v>4523</v>
      </c>
      <c r="P9" s="152">
        <v>31499.639999999992</v>
      </c>
      <c r="Q9" s="152">
        <f t="shared" si="0"/>
        <v>231659</v>
      </c>
      <c r="R9" s="152">
        <f t="shared" si="1"/>
        <v>529845.44999999984</v>
      </c>
      <c r="S9" s="154">
        <f>R9*100/'CD Ratio_3(i)'!F9</f>
        <v>21.733394462183448</v>
      </c>
    </row>
    <row r="10" spans="1:19" ht="13.5" customHeight="1" x14ac:dyDescent="0.2">
      <c r="A10" s="151">
        <v>5</v>
      </c>
      <c r="B10" s="152" t="s">
        <v>10</v>
      </c>
      <c r="C10" s="152">
        <v>277839</v>
      </c>
      <c r="D10" s="152">
        <v>571475.20000000007</v>
      </c>
      <c r="E10" s="152">
        <f>SCST_OS_22!C10+SCST_OS_22!E10</f>
        <v>105535</v>
      </c>
      <c r="F10" s="152">
        <f>SCST_OS_22!D10+SCST_OS_22!F10</f>
        <v>216042.78999999998</v>
      </c>
      <c r="G10" s="152">
        <v>21698</v>
      </c>
      <c r="H10" s="152">
        <v>75539.029999999984</v>
      </c>
      <c r="I10" s="152">
        <f>Minority_OS_20!O10</f>
        <v>9646</v>
      </c>
      <c r="J10" s="152">
        <f>Minority_OS_20!P10</f>
        <v>55680.750000000015</v>
      </c>
      <c r="K10" s="152">
        <v>1</v>
      </c>
      <c r="L10" s="152">
        <v>0.02</v>
      </c>
      <c r="M10" s="152">
        <v>0</v>
      </c>
      <c r="N10" s="152">
        <v>0</v>
      </c>
      <c r="O10" s="152">
        <v>5578</v>
      </c>
      <c r="P10" s="152">
        <v>14161.56</v>
      </c>
      <c r="Q10" s="152">
        <f t="shared" si="0"/>
        <v>420297</v>
      </c>
      <c r="R10" s="152">
        <f t="shared" si="1"/>
        <v>932899.35000000009</v>
      </c>
      <c r="S10" s="154">
        <f>R10*100/'CD Ratio_3(i)'!F10</f>
        <v>33.9430034394194</v>
      </c>
    </row>
    <row r="11" spans="1:19" ht="13.5" customHeight="1" x14ac:dyDescent="0.2">
      <c r="A11" s="151">
        <v>6</v>
      </c>
      <c r="B11" s="152" t="s">
        <v>11</v>
      </c>
      <c r="C11" s="152">
        <v>78180</v>
      </c>
      <c r="D11" s="152">
        <v>147203.87</v>
      </c>
      <c r="E11" s="152">
        <f>SCST_OS_22!C11+SCST_OS_22!E11</f>
        <v>26406</v>
      </c>
      <c r="F11" s="152">
        <f>SCST_OS_22!D11+SCST_OS_22!F11</f>
        <v>50242.419999999984</v>
      </c>
      <c r="G11" s="152">
        <v>19</v>
      </c>
      <c r="H11" s="152">
        <v>49.82</v>
      </c>
      <c r="I11" s="152">
        <f>Minority_OS_20!O11</f>
        <v>9782</v>
      </c>
      <c r="J11" s="152">
        <f>Minority_OS_20!P11</f>
        <v>33361.53</v>
      </c>
      <c r="K11" s="152">
        <v>2</v>
      </c>
      <c r="L11" s="152">
        <v>0</v>
      </c>
      <c r="M11" s="152">
        <v>0</v>
      </c>
      <c r="N11" s="152">
        <v>0</v>
      </c>
      <c r="O11" s="152">
        <v>9495</v>
      </c>
      <c r="P11" s="152">
        <v>2886.79</v>
      </c>
      <c r="Q11" s="152">
        <f t="shared" si="0"/>
        <v>123884</v>
      </c>
      <c r="R11" s="152">
        <f t="shared" si="1"/>
        <v>233744.43</v>
      </c>
      <c r="S11" s="154">
        <f>R11*100/'CD Ratio_3(i)'!F11</f>
        <v>17.53410665674761</v>
      </c>
    </row>
    <row r="12" spans="1:19" ht="13.5" customHeight="1" x14ac:dyDescent="0.2">
      <c r="A12" s="151">
        <v>7</v>
      </c>
      <c r="B12" s="152" t="s">
        <v>12</v>
      </c>
      <c r="C12" s="152">
        <v>6287</v>
      </c>
      <c r="D12" s="152">
        <v>16271.74</v>
      </c>
      <c r="E12" s="152">
        <f>SCST_OS_22!C12+SCST_OS_22!E12</f>
        <v>323</v>
      </c>
      <c r="F12" s="152">
        <f>SCST_OS_22!D12+SCST_OS_22!F12</f>
        <v>1484.62</v>
      </c>
      <c r="G12" s="152">
        <v>206</v>
      </c>
      <c r="H12" s="152">
        <v>367.53999999999996</v>
      </c>
      <c r="I12" s="152">
        <f>Minority_OS_20!O12</f>
        <v>558</v>
      </c>
      <c r="J12" s="152">
        <f>Minority_OS_20!P12</f>
        <v>2062.48</v>
      </c>
      <c r="K12" s="152">
        <v>1</v>
      </c>
      <c r="L12" s="152">
        <v>0.01</v>
      </c>
      <c r="M12" s="152">
        <v>10</v>
      </c>
      <c r="N12" s="152">
        <v>0.89000000000000012</v>
      </c>
      <c r="O12" s="152">
        <v>10675</v>
      </c>
      <c r="P12" s="152">
        <v>17889.5</v>
      </c>
      <c r="Q12" s="152">
        <f t="shared" si="0"/>
        <v>18050</v>
      </c>
      <c r="R12" s="152">
        <f t="shared" si="1"/>
        <v>38075.89</v>
      </c>
      <c r="S12" s="154">
        <f>R12*100/'CD Ratio_3(i)'!F12</f>
        <v>8.1161186398534415</v>
      </c>
    </row>
    <row r="13" spans="1:19" ht="13.5" customHeight="1" x14ac:dyDescent="0.2">
      <c r="A13" s="151">
        <v>8</v>
      </c>
      <c r="B13" s="160" t="s">
        <v>967</v>
      </c>
      <c r="C13" s="152">
        <v>6272</v>
      </c>
      <c r="D13" s="152">
        <v>13168.920000000002</v>
      </c>
      <c r="E13" s="152">
        <f>SCST_OS_22!C13+SCST_OS_22!E13</f>
        <v>1732</v>
      </c>
      <c r="F13" s="152">
        <f>SCST_OS_22!D13+SCST_OS_22!F13</f>
        <v>4447.619999999999</v>
      </c>
      <c r="G13" s="152">
        <v>209</v>
      </c>
      <c r="H13" s="152">
        <v>182.79</v>
      </c>
      <c r="I13" s="152">
        <f>Minority_OS_20!O13</f>
        <v>975</v>
      </c>
      <c r="J13" s="152">
        <f>Minority_OS_20!P13</f>
        <v>5423.14</v>
      </c>
      <c r="K13" s="152">
        <v>37</v>
      </c>
      <c r="L13" s="152">
        <v>1.1500000000000001</v>
      </c>
      <c r="M13" s="152">
        <v>12</v>
      </c>
      <c r="N13" s="152">
        <v>0.34</v>
      </c>
      <c r="O13" s="152">
        <v>0</v>
      </c>
      <c r="P13" s="152">
        <v>0</v>
      </c>
      <c r="Q13" s="152">
        <f t="shared" si="0"/>
        <v>9225</v>
      </c>
      <c r="R13" s="152">
        <f t="shared" si="1"/>
        <v>23223.620000000003</v>
      </c>
      <c r="S13" s="154">
        <f>R13*100/'CD Ratio_3(i)'!F13</f>
        <v>15.190539273622106</v>
      </c>
    </row>
    <row r="14" spans="1:19" ht="13.5" customHeight="1" x14ac:dyDescent="0.2">
      <c r="A14" s="151">
        <v>9</v>
      </c>
      <c r="B14" s="152" t="s">
        <v>13</v>
      </c>
      <c r="C14" s="152">
        <v>238187</v>
      </c>
      <c r="D14" s="152">
        <v>399451.24000000011</v>
      </c>
      <c r="E14" s="152">
        <f>SCST_OS_22!C14+SCST_OS_22!E14</f>
        <v>50785</v>
      </c>
      <c r="F14" s="152">
        <f>SCST_OS_22!D14+SCST_OS_22!F14</f>
        <v>107231.12</v>
      </c>
      <c r="G14" s="152">
        <v>20</v>
      </c>
      <c r="H14" s="152">
        <v>85.24</v>
      </c>
      <c r="I14" s="152">
        <f>Minority_OS_20!O14</f>
        <v>17346</v>
      </c>
      <c r="J14" s="152">
        <f>Minority_OS_20!P14</f>
        <v>56562.600000000006</v>
      </c>
      <c r="K14" s="152">
        <v>4</v>
      </c>
      <c r="L14" s="152">
        <v>0.02</v>
      </c>
      <c r="M14" s="152">
        <v>0</v>
      </c>
      <c r="N14" s="152">
        <v>0</v>
      </c>
      <c r="O14" s="152">
        <v>22272</v>
      </c>
      <c r="P14" s="152">
        <v>122893.94000000008</v>
      </c>
      <c r="Q14" s="152">
        <f t="shared" si="0"/>
        <v>328614</v>
      </c>
      <c r="R14" s="152">
        <f t="shared" si="1"/>
        <v>686224.16000000015</v>
      </c>
      <c r="S14" s="154">
        <f>R14*100/'CD Ratio_3(i)'!F14</f>
        <v>18.541174072053138</v>
      </c>
    </row>
    <row r="15" spans="1:19" ht="13.5" customHeight="1" x14ac:dyDescent="0.2">
      <c r="A15" s="151">
        <v>10</v>
      </c>
      <c r="B15" s="152" t="s">
        <v>14</v>
      </c>
      <c r="C15" s="152">
        <v>391748</v>
      </c>
      <c r="D15" s="152">
        <v>777981.40000000037</v>
      </c>
      <c r="E15" s="152">
        <f>SCST_OS_22!C15+SCST_OS_22!E15</f>
        <v>366977</v>
      </c>
      <c r="F15" s="152">
        <f>SCST_OS_22!D15+SCST_OS_22!F15</f>
        <v>1144227.02</v>
      </c>
      <c r="G15" s="152">
        <v>2470</v>
      </c>
      <c r="H15" s="152">
        <v>3707.1000000000008</v>
      </c>
      <c r="I15" s="152">
        <f>Minority_OS_20!O15</f>
        <v>97400</v>
      </c>
      <c r="J15" s="152">
        <f>Minority_OS_20!P15</f>
        <v>343207.98000000016</v>
      </c>
      <c r="K15" s="152">
        <v>309</v>
      </c>
      <c r="L15" s="152">
        <v>5.1899999999999968</v>
      </c>
      <c r="M15" s="152">
        <v>1</v>
      </c>
      <c r="N15" s="152">
        <v>7.0000000000000007E-2</v>
      </c>
      <c r="O15" s="152">
        <v>64807</v>
      </c>
      <c r="P15" s="152">
        <v>84176.940000000017</v>
      </c>
      <c r="Q15" s="152">
        <f t="shared" si="0"/>
        <v>923711</v>
      </c>
      <c r="R15" s="152">
        <f t="shared" si="1"/>
        <v>2353305.6300000004</v>
      </c>
      <c r="S15" s="154">
        <f>R15*100/'CD Ratio_3(i)'!F15</f>
        <v>19.048342503858382</v>
      </c>
    </row>
    <row r="16" spans="1:19" ht="13.5" customHeight="1" x14ac:dyDescent="0.2">
      <c r="A16" s="151">
        <v>11</v>
      </c>
      <c r="B16" s="152" t="s">
        <v>15</v>
      </c>
      <c r="C16" s="152">
        <v>60109</v>
      </c>
      <c r="D16" s="152">
        <v>101442.78000000003</v>
      </c>
      <c r="E16" s="152">
        <f>SCST_OS_22!C16+SCST_OS_22!E16</f>
        <v>15122</v>
      </c>
      <c r="F16" s="152">
        <f>SCST_OS_22!D16+SCST_OS_22!F16</f>
        <v>35111.830000000009</v>
      </c>
      <c r="G16" s="152">
        <v>150</v>
      </c>
      <c r="H16" s="152">
        <v>70.88000000000001</v>
      </c>
      <c r="I16" s="152">
        <f>Minority_OS_20!O16</f>
        <v>7238</v>
      </c>
      <c r="J16" s="152">
        <f>Minority_OS_20!P16</f>
        <v>23771.15</v>
      </c>
      <c r="K16" s="152">
        <v>0</v>
      </c>
      <c r="L16" s="152">
        <v>0</v>
      </c>
      <c r="M16" s="152">
        <v>102</v>
      </c>
      <c r="N16" s="152">
        <v>11.27</v>
      </c>
      <c r="O16" s="152">
        <v>3210</v>
      </c>
      <c r="P16" s="152">
        <v>2681.7799999999997</v>
      </c>
      <c r="Q16" s="152">
        <f t="shared" si="0"/>
        <v>85829</v>
      </c>
      <c r="R16" s="152">
        <f t="shared" si="1"/>
        <v>163078.42000000004</v>
      </c>
      <c r="S16" s="154">
        <f>R16*100/'CD Ratio_3(i)'!F16</f>
        <v>16.248784654757365</v>
      </c>
    </row>
    <row r="17" spans="1:19" ht="13.5" customHeight="1" x14ac:dyDescent="0.2">
      <c r="A17" s="151">
        <v>12</v>
      </c>
      <c r="B17" s="152" t="s">
        <v>16</v>
      </c>
      <c r="C17" s="152">
        <v>190438</v>
      </c>
      <c r="D17" s="152">
        <v>451276.71000000025</v>
      </c>
      <c r="E17" s="152">
        <f>SCST_OS_22!C17+SCST_OS_22!E17</f>
        <v>67016</v>
      </c>
      <c r="F17" s="152">
        <f>SCST_OS_22!D17+SCST_OS_22!F17</f>
        <v>153382.27999999994</v>
      </c>
      <c r="G17" s="152">
        <v>5699</v>
      </c>
      <c r="H17" s="152">
        <v>10995.989999999994</v>
      </c>
      <c r="I17" s="152">
        <f>Minority_OS_20!O17</f>
        <v>22393</v>
      </c>
      <c r="J17" s="152">
        <f>Minority_OS_20!P17</f>
        <v>77328.49000000002</v>
      </c>
      <c r="K17" s="152">
        <v>10050</v>
      </c>
      <c r="L17" s="152">
        <v>19.43999999999998</v>
      </c>
      <c r="M17" s="152">
        <v>110</v>
      </c>
      <c r="N17" s="152">
        <v>57.24</v>
      </c>
      <c r="O17" s="152">
        <v>15104</v>
      </c>
      <c r="P17" s="152">
        <v>8441.5999999999985</v>
      </c>
      <c r="Q17" s="152">
        <f t="shared" si="0"/>
        <v>310700</v>
      </c>
      <c r="R17" s="152">
        <f t="shared" si="1"/>
        <v>701444.51000000013</v>
      </c>
      <c r="S17" s="154">
        <f>R17*100/'CD Ratio_3(i)'!F17</f>
        <v>30.289592708988163</v>
      </c>
    </row>
    <row r="18" spans="1:19" s="253" customFormat="1" ht="13.5" customHeight="1" x14ac:dyDescent="0.2">
      <c r="A18" s="158"/>
      <c r="B18" s="163" t="s">
        <v>17</v>
      </c>
      <c r="C18" s="163">
        <f>SUM(C6:C17)</f>
        <v>1993793</v>
      </c>
      <c r="D18" s="163">
        <f t="shared" ref="D18:R18" si="2">SUM(D6:D17)</f>
        <v>4082714.7800000007</v>
      </c>
      <c r="E18" s="163">
        <f t="shared" si="2"/>
        <v>848939</v>
      </c>
      <c r="F18" s="163">
        <f t="shared" si="2"/>
        <v>2200032.0699999998</v>
      </c>
      <c r="G18" s="163">
        <f t="shared" si="2"/>
        <v>35890</v>
      </c>
      <c r="H18" s="163">
        <f t="shared" si="2"/>
        <v>105427.63999999998</v>
      </c>
      <c r="I18" s="163">
        <f t="shared" si="2"/>
        <v>256057</v>
      </c>
      <c r="J18" s="163">
        <f t="shared" si="2"/>
        <v>1010592.5900000002</v>
      </c>
      <c r="K18" s="163">
        <f t="shared" si="2"/>
        <v>53077</v>
      </c>
      <c r="L18" s="163">
        <f t="shared" si="2"/>
        <v>201.03</v>
      </c>
      <c r="M18" s="163">
        <f t="shared" si="2"/>
        <v>1793</v>
      </c>
      <c r="N18" s="163">
        <f t="shared" si="2"/>
        <v>1762.8100000000006</v>
      </c>
      <c r="O18" s="163">
        <f t="shared" si="2"/>
        <v>145472</v>
      </c>
      <c r="P18" s="163">
        <f t="shared" si="2"/>
        <v>294518.26000000007</v>
      </c>
      <c r="Q18" s="163">
        <f t="shared" si="2"/>
        <v>3333228</v>
      </c>
      <c r="R18" s="163">
        <f t="shared" si="2"/>
        <v>7693486.370000001</v>
      </c>
      <c r="S18" s="279">
        <f>R18*100/'CD Ratio_3(i)'!F18</f>
        <v>22.571097807119891</v>
      </c>
    </row>
    <row r="19" spans="1:19" ht="13.5" customHeight="1" x14ac:dyDescent="0.2">
      <c r="A19" s="151">
        <v>13</v>
      </c>
      <c r="B19" s="152" t="s">
        <v>18</v>
      </c>
      <c r="C19" s="152">
        <v>81397</v>
      </c>
      <c r="D19" s="152">
        <v>78434.209999999992</v>
      </c>
      <c r="E19" s="152">
        <f>SCST_OS_22!C19+SCST_OS_22!E19</f>
        <v>5588</v>
      </c>
      <c r="F19" s="152">
        <f>SCST_OS_22!D19+SCST_OS_22!F19</f>
        <v>18454.559999999998</v>
      </c>
      <c r="G19" s="152">
        <v>0</v>
      </c>
      <c r="H19" s="152">
        <v>0</v>
      </c>
      <c r="I19" s="152">
        <f>Minority_OS_20!O19</f>
        <v>13405</v>
      </c>
      <c r="J19" s="152">
        <f>Minority_OS_20!P19</f>
        <v>76595.33</v>
      </c>
      <c r="K19" s="152">
        <v>0</v>
      </c>
      <c r="L19" s="152">
        <v>0</v>
      </c>
      <c r="M19" s="152">
        <v>0</v>
      </c>
      <c r="N19" s="152">
        <v>0</v>
      </c>
      <c r="O19" s="152">
        <v>5</v>
      </c>
      <c r="P19" s="152">
        <v>24.89</v>
      </c>
      <c r="Q19" s="152">
        <f t="shared" ref="Q19:Q53" si="3">C19+E19+G19+I19+K19+O19</f>
        <v>100395</v>
      </c>
      <c r="R19" s="152">
        <f t="shared" ref="R19:R53" si="4">D19+F19+H19+J19+L19+P19</f>
        <v>173508.99</v>
      </c>
      <c r="S19" s="154">
        <f>R19*100/'CD Ratio_3(i)'!F19</f>
        <v>6.7810813038168902</v>
      </c>
    </row>
    <row r="20" spans="1:19" ht="13.5" customHeight="1" x14ac:dyDescent="0.2">
      <c r="A20" s="151">
        <v>14</v>
      </c>
      <c r="B20" s="152" t="s">
        <v>19</v>
      </c>
      <c r="C20" s="152">
        <v>89239</v>
      </c>
      <c r="D20" s="152">
        <v>49134.200000000004</v>
      </c>
      <c r="E20" s="152">
        <f>SCST_OS_22!C20+SCST_OS_22!E20</f>
        <v>7332</v>
      </c>
      <c r="F20" s="152">
        <f>SCST_OS_22!D20+SCST_OS_22!F20</f>
        <v>4068.83</v>
      </c>
      <c r="G20" s="152">
        <v>0</v>
      </c>
      <c r="H20" s="152">
        <v>0</v>
      </c>
      <c r="I20" s="152">
        <f>Minority_OS_20!O20</f>
        <v>65924</v>
      </c>
      <c r="J20" s="152">
        <f>Minority_OS_20!P20</f>
        <v>51517.26</v>
      </c>
      <c r="K20" s="152">
        <v>0</v>
      </c>
      <c r="L20" s="152">
        <v>0</v>
      </c>
      <c r="M20" s="152">
        <v>0</v>
      </c>
      <c r="N20" s="152">
        <v>0</v>
      </c>
      <c r="O20" s="152">
        <v>0</v>
      </c>
      <c r="P20" s="152">
        <v>0</v>
      </c>
      <c r="Q20" s="152">
        <f t="shared" si="3"/>
        <v>162495</v>
      </c>
      <c r="R20" s="152">
        <f t="shared" si="4"/>
        <v>104720.29000000001</v>
      </c>
      <c r="S20" s="154">
        <f>R20*100/'CD Ratio_3(i)'!F20</f>
        <v>11.488551928867894</v>
      </c>
    </row>
    <row r="21" spans="1:19" ht="13.5" customHeight="1" x14ac:dyDescent="0.2">
      <c r="A21" s="151">
        <v>15</v>
      </c>
      <c r="B21" s="152" t="s">
        <v>20</v>
      </c>
      <c r="C21" s="152">
        <v>1144</v>
      </c>
      <c r="D21" s="152">
        <v>316.08000000000004</v>
      </c>
      <c r="E21" s="152">
        <f>SCST_OS_22!C21+SCST_OS_22!E21</f>
        <v>58</v>
      </c>
      <c r="F21" s="152">
        <f>SCST_OS_22!D21+SCST_OS_22!F21</f>
        <v>163.55000000000001</v>
      </c>
      <c r="G21" s="152">
        <v>0</v>
      </c>
      <c r="H21" s="152">
        <v>0</v>
      </c>
      <c r="I21" s="152">
        <f>Minority_OS_20!O21</f>
        <v>144</v>
      </c>
      <c r="J21" s="152">
        <f>Minority_OS_20!P21</f>
        <v>445.18</v>
      </c>
      <c r="K21" s="152">
        <v>0</v>
      </c>
      <c r="L21" s="152">
        <v>0</v>
      </c>
      <c r="M21" s="152">
        <v>0</v>
      </c>
      <c r="N21" s="152">
        <v>0</v>
      </c>
      <c r="O21" s="152">
        <v>0</v>
      </c>
      <c r="P21" s="152">
        <v>0</v>
      </c>
      <c r="Q21" s="152">
        <f t="shared" si="3"/>
        <v>1346</v>
      </c>
      <c r="R21" s="152">
        <f t="shared" si="4"/>
        <v>924.81000000000006</v>
      </c>
      <c r="S21" s="154">
        <f>R21*100/'CD Ratio_3(i)'!F21</f>
        <v>6.7219261948043743</v>
      </c>
    </row>
    <row r="22" spans="1:19" ht="13.5" customHeight="1" x14ac:dyDescent="0.2">
      <c r="A22" s="151">
        <v>16</v>
      </c>
      <c r="B22" s="152" t="s">
        <v>21</v>
      </c>
      <c r="C22" s="152">
        <v>74</v>
      </c>
      <c r="D22" s="152">
        <v>58.78</v>
      </c>
      <c r="E22" s="152">
        <f>SCST_OS_22!C22+SCST_OS_22!E22</f>
        <v>0</v>
      </c>
      <c r="F22" s="152">
        <f>SCST_OS_22!D22+SCST_OS_22!F22</f>
        <v>0</v>
      </c>
      <c r="G22" s="152">
        <v>0</v>
      </c>
      <c r="H22" s="152">
        <v>0</v>
      </c>
      <c r="I22" s="152">
        <f>Minority_OS_20!O22</f>
        <v>0</v>
      </c>
      <c r="J22" s="152">
        <f>Minority_OS_20!P22</f>
        <v>0</v>
      </c>
      <c r="K22" s="152">
        <v>0</v>
      </c>
      <c r="L22" s="152">
        <v>0</v>
      </c>
      <c r="M22" s="152">
        <v>0</v>
      </c>
      <c r="N22" s="152">
        <v>0</v>
      </c>
      <c r="O22" s="152">
        <v>0</v>
      </c>
      <c r="P22" s="152">
        <v>0</v>
      </c>
      <c r="Q22" s="152">
        <f t="shared" si="3"/>
        <v>74</v>
      </c>
      <c r="R22" s="152">
        <f t="shared" si="4"/>
        <v>58.78</v>
      </c>
      <c r="S22" s="154">
        <v>0</v>
      </c>
    </row>
    <row r="23" spans="1:19" ht="13.5" customHeight="1" x14ac:dyDescent="0.2">
      <c r="A23" s="151">
        <v>17</v>
      </c>
      <c r="B23" s="152" t="s">
        <v>22</v>
      </c>
      <c r="C23" s="152">
        <v>57096</v>
      </c>
      <c r="D23" s="152">
        <v>49799.16</v>
      </c>
      <c r="E23" s="152">
        <f>SCST_OS_22!C23+SCST_OS_22!E23</f>
        <v>18</v>
      </c>
      <c r="F23" s="152">
        <f>SCST_OS_22!D23+SCST_OS_22!F23</f>
        <v>98.889999999999986</v>
      </c>
      <c r="G23" s="152">
        <v>521</v>
      </c>
      <c r="H23" s="152">
        <v>225.23</v>
      </c>
      <c r="I23" s="152">
        <f>Minority_OS_20!O23</f>
        <v>6393</v>
      </c>
      <c r="J23" s="152">
        <f>Minority_OS_20!P23</f>
        <v>7327.4</v>
      </c>
      <c r="K23" s="152">
        <v>0</v>
      </c>
      <c r="L23" s="152">
        <v>0</v>
      </c>
      <c r="M23" s="152">
        <v>0</v>
      </c>
      <c r="N23" s="152">
        <v>0</v>
      </c>
      <c r="O23" s="152">
        <v>3275</v>
      </c>
      <c r="P23" s="152">
        <v>300.94999999999993</v>
      </c>
      <c r="Q23" s="152">
        <f t="shared" si="3"/>
        <v>67303</v>
      </c>
      <c r="R23" s="152">
        <f t="shared" si="4"/>
        <v>57751.630000000005</v>
      </c>
      <c r="S23" s="154">
        <f>R23*100/'CD Ratio_3(i)'!F23</f>
        <v>20.494279684549593</v>
      </c>
    </row>
    <row r="24" spans="1:19" ht="13.5" customHeight="1" x14ac:dyDescent="0.2">
      <c r="A24" s="151">
        <v>18</v>
      </c>
      <c r="B24" s="152" t="s">
        <v>23</v>
      </c>
      <c r="C24" s="152">
        <v>0</v>
      </c>
      <c r="D24" s="152">
        <v>0</v>
      </c>
      <c r="E24" s="152">
        <f>SCST_OS_22!C24+SCST_OS_22!E24</f>
        <v>0</v>
      </c>
      <c r="F24" s="152">
        <f>SCST_OS_22!D24+SCST_OS_22!F24</f>
        <v>0</v>
      </c>
      <c r="G24" s="152">
        <v>0</v>
      </c>
      <c r="H24" s="152">
        <v>0</v>
      </c>
      <c r="I24" s="152">
        <f>Minority_OS_20!O24</f>
        <v>1</v>
      </c>
      <c r="J24" s="152">
        <f>Minority_OS_20!P24</f>
        <v>0.22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f t="shared" si="3"/>
        <v>1</v>
      </c>
      <c r="R24" s="152">
        <f t="shared" si="4"/>
        <v>0.22</v>
      </c>
      <c r="S24" s="154">
        <f>R24*100/'CD Ratio_3(i)'!F24</f>
        <v>2.185423227075407E-2</v>
      </c>
    </row>
    <row r="25" spans="1:19" ht="13.5" customHeight="1" x14ac:dyDescent="0.2">
      <c r="A25" s="151">
        <v>19</v>
      </c>
      <c r="B25" s="152" t="s">
        <v>24</v>
      </c>
      <c r="C25" s="152">
        <v>3696</v>
      </c>
      <c r="D25" s="152">
        <v>12268.85</v>
      </c>
      <c r="E25" s="152">
        <f>SCST_OS_22!C25+SCST_OS_22!E25</f>
        <v>443</v>
      </c>
      <c r="F25" s="152">
        <f>SCST_OS_22!D25+SCST_OS_22!F25</f>
        <v>1237.4099999999999</v>
      </c>
      <c r="G25" s="152">
        <v>0</v>
      </c>
      <c r="H25" s="152">
        <v>0</v>
      </c>
      <c r="I25" s="152">
        <f>Minority_OS_20!O25</f>
        <v>1418</v>
      </c>
      <c r="J25" s="152">
        <f>Minority_OS_20!P25</f>
        <v>6162.44</v>
      </c>
      <c r="K25" s="152">
        <v>0</v>
      </c>
      <c r="L25" s="152">
        <v>0</v>
      </c>
      <c r="M25" s="152">
        <v>0</v>
      </c>
      <c r="N25" s="152">
        <v>0</v>
      </c>
      <c r="O25" s="152">
        <v>37</v>
      </c>
      <c r="P25" s="152">
        <v>22.380000000000003</v>
      </c>
      <c r="Q25" s="152">
        <f t="shared" si="3"/>
        <v>5594</v>
      </c>
      <c r="R25" s="152">
        <f t="shared" si="4"/>
        <v>19691.080000000002</v>
      </c>
      <c r="S25" s="154">
        <f>R25*100/'CD Ratio_3(i)'!F25</f>
        <v>18.063790764340826</v>
      </c>
    </row>
    <row r="26" spans="1:19" ht="13.5" customHeight="1" x14ac:dyDescent="0.2">
      <c r="A26" s="151">
        <v>20</v>
      </c>
      <c r="B26" s="152" t="s">
        <v>25</v>
      </c>
      <c r="C26" s="152">
        <v>211223</v>
      </c>
      <c r="D26" s="152">
        <v>348125</v>
      </c>
      <c r="E26" s="152">
        <f>SCST_OS_22!C26+SCST_OS_22!E26</f>
        <v>5630</v>
      </c>
      <c r="F26" s="152">
        <f>SCST_OS_22!D26+SCST_OS_22!F26</f>
        <v>41197.789999999986</v>
      </c>
      <c r="G26" s="152">
        <v>5340</v>
      </c>
      <c r="H26" s="152">
        <v>11348.469999999998</v>
      </c>
      <c r="I26" s="152">
        <f>Minority_OS_20!O26</f>
        <v>23217</v>
      </c>
      <c r="J26" s="152">
        <f>Minority_OS_20!P26</f>
        <v>313325.71999999997</v>
      </c>
      <c r="K26" s="152">
        <v>0</v>
      </c>
      <c r="L26" s="152">
        <v>0</v>
      </c>
      <c r="M26" s="152">
        <v>0</v>
      </c>
      <c r="N26" s="152">
        <v>0</v>
      </c>
      <c r="O26" s="152">
        <v>112</v>
      </c>
      <c r="P26" s="152">
        <v>112.93000000000002</v>
      </c>
      <c r="Q26" s="152">
        <f t="shared" si="3"/>
        <v>245522</v>
      </c>
      <c r="R26" s="152">
        <f t="shared" si="4"/>
        <v>714109.91</v>
      </c>
      <c r="S26" s="154">
        <f>R26*100/'CD Ratio_3(i)'!F26</f>
        <v>9.531089109004979</v>
      </c>
    </row>
    <row r="27" spans="1:19" ht="13.5" customHeight="1" x14ac:dyDescent="0.2">
      <c r="A27" s="151">
        <v>21</v>
      </c>
      <c r="B27" s="152" t="s">
        <v>26</v>
      </c>
      <c r="C27" s="152">
        <v>58349</v>
      </c>
      <c r="D27" s="152">
        <v>127325.59999999998</v>
      </c>
      <c r="E27" s="152">
        <f>SCST_OS_22!C27+SCST_OS_22!E27</f>
        <v>18028</v>
      </c>
      <c r="F27" s="152">
        <f>SCST_OS_22!D27+SCST_OS_22!F27</f>
        <v>73569.890000000014</v>
      </c>
      <c r="G27" s="152">
        <v>117</v>
      </c>
      <c r="H27" s="152">
        <v>219.5</v>
      </c>
      <c r="I27" s="152">
        <f>Minority_OS_20!O27</f>
        <v>17109</v>
      </c>
      <c r="J27" s="152">
        <f>Minority_OS_20!P27</f>
        <v>277530.20000000007</v>
      </c>
      <c r="K27" s="152">
        <v>0</v>
      </c>
      <c r="L27" s="152">
        <v>0</v>
      </c>
      <c r="M27" s="152">
        <v>0</v>
      </c>
      <c r="N27" s="152">
        <v>0</v>
      </c>
      <c r="O27" s="152">
        <v>44</v>
      </c>
      <c r="P27" s="152">
        <v>25.140000000000008</v>
      </c>
      <c r="Q27" s="152">
        <f t="shared" si="3"/>
        <v>93647</v>
      </c>
      <c r="R27" s="152">
        <f t="shared" si="4"/>
        <v>478670.33000000007</v>
      </c>
      <c r="S27" s="154">
        <f>R27*100/'CD Ratio_3(i)'!F27</f>
        <v>11.638317623617215</v>
      </c>
    </row>
    <row r="28" spans="1:19" ht="13.5" customHeight="1" x14ac:dyDescent="0.2">
      <c r="A28" s="151">
        <v>22</v>
      </c>
      <c r="B28" s="152" t="s">
        <v>27</v>
      </c>
      <c r="C28" s="152">
        <v>25708</v>
      </c>
      <c r="D28" s="152">
        <v>39252.280000000006</v>
      </c>
      <c r="E28" s="152">
        <f>SCST_OS_22!C28+SCST_OS_22!E28</f>
        <v>7359</v>
      </c>
      <c r="F28" s="152">
        <f>SCST_OS_22!D28+SCST_OS_22!F28</f>
        <v>19037.329999999998</v>
      </c>
      <c r="G28" s="152">
        <v>5</v>
      </c>
      <c r="H28" s="152">
        <v>18.05</v>
      </c>
      <c r="I28" s="152">
        <f>Minority_OS_20!O28</f>
        <v>4932</v>
      </c>
      <c r="J28" s="152">
        <f>Minority_OS_20!P28</f>
        <v>26039.759999999998</v>
      </c>
      <c r="K28" s="152">
        <v>0</v>
      </c>
      <c r="L28" s="152">
        <v>0</v>
      </c>
      <c r="M28" s="152">
        <v>0</v>
      </c>
      <c r="N28" s="152">
        <v>0</v>
      </c>
      <c r="O28" s="152">
        <v>811</v>
      </c>
      <c r="P28" s="152">
        <v>2518.9</v>
      </c>
      <c r="Q28" s="152">
        <f t="shared" si="3"/>
        <v>38815</v>
      </c>
      <c r="R28" s="152">
        <f t="shared" si="4"/>
        <v>86866.319999999992</v>
      </c>
      <c r="S28" s="154">
        <f>R28*100/'CD Ratio_3(i)'!F28</f>
        <v>14.968723829579123</v>
      </c>
    </row>
    <row r="29" spans="1:19" ht="13.5" customHeight="1" x14ac:dyDescent="0.2">
      <c r="A29" s="151">
        <v>23</v>
      </c>
      <c r="B29" s="152" t="s">
        <v>28</v>
      </c>
      <c r="C29" s="152">
        <v>22432</v>
      </c>
      <c r="D29" s="152">
        <v>7371.9000000000015</v>
      </c>
      <c r="E29" s="152">
        <f>SCST_OS_22!C29+SCST_OS_22!E29</f>
        <v>66797</v>
      </c>
      <c r="F29" s="152">
        <f>SCST_OS_22!D29+SCST_OS_22!F29</f>
        <v>1812.32</v>
      </c>
      <c r="G29" s="152">
        <v>0</v>
      </c>
      <c r="H29" s="152">
        <v>0</v>
      </c>
      <c r="I29" s="152">
        <f>Minority_OS_20!O29</f>
        <v>5725</v>
      </c>
      <c r="J29" s="152">
        <f>Minority_OS_20!P29</f>
        <v>1339.5699999999995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 t="shared" si="3"/>
        <v>94954</v>
      </c>
      <c r="R29" s="152">
        <f t="shared" si="4"/>
        <v>10523.79</v>
      </c>
      <c r="S29" s="154">
        <f>R29*100/'CD Ratio_3(i)'!F29</f>
        <v>1.0223197825496815</v>
      </c>
    </row>
    <row r="30" spans="1:19" ht="13.5" customHeight="1" x14ac:dyDescent="0.2">
      <c r="A30" s="151">
        <v>24</v>
      </c>
      <c r="B30" s="152" t="s">
        <v>29</v>
      </c>
      <c r="C30" s="152">
        <v>468026</v>
      </c>
      <c r="D30" s="152">
        <v>207250.15999999997</v>
      </c>
      <c r="E30" s="152">
        <f>SCST_OS_22!C30+SCST_OS_22!E30</f>
        <v>280178</v>
      </c>
      <c r="F30" s="152">
        <f>SCST_OS_22!D30+SCST_OS_22!F30</f>
        <v>80278.049999999988</v>
      </c>
      <c r="G30" s="152">
        <v>0</v>
      </c>
      <c r="H30" s="152">
        <v>0</v>
      </c>
      <c r="I30" s="152">
        <f>Minority_OS_20!O30</f>
        <v>100349</v>
      </c>
      <c r="J30" s="152">
        <f>Minority_OS_20!P30</f>
        <v>37177.26</v>
      </c>
      <c r="K30" s="152">
        <v>0</v>
      </c>
      <c r="L30" s="152">
        <v>0</v>
      </c>
      <c r="M30" s="152">
        <v>0</v>
      </c>
      <c r="N30" s="152">
        <v>0</v>
      </c>
      <c r="O30" s="152">
        <v>508272</v>
      </c>
      <c r="P30" s="152">
        <v>219795.08</v>
      </c>
      <c r="Q30" s="152">
        <f t="shared" si="3"/>
        <v>1356825</v>
      </c>
      <c r="R30" s="152">
        <f t="shared" si="4"/>
        <v>544500.54999999993</v>
      </c>
      <c r="S30" s="154">
        <f>R30*100/'CD Ratio_3(i)'!F30</f>
        <v>52.918497888622085</v>
      </c>
    </row>
    <row r="31" spans="1:19" ht="13.5" customHeight="1" x14ac:dyDescent="0.2">
      <c r="A31" s="151">
        <v>25</v>
      </c>
      <c r="B31" s="152" t="s">
        <v>30</v>
      </c>
      <c r="C31" s="152">
        <v>0</v>
      </c>
      <c r="D31" s="152">
        <v>0</v>
      </c>
      <c r="E31" s="152">
        <f>SCST_OS_22!C31+SCST_OS_22!E31</f>
        <v>20</v>
      </c>
      <c r="F31" s="152">
        <f>SCST_OS_22!D31+SCST_OS_22!F31</f>
        <v>100.11000000000001</v>
      </c>
      <c r="G31" s="152">
        <v>0</v>
      </c>
      <c r="H31" s="152">
        <v>0</v>
      </c>
      <c r="I31" s="152">
        <f>Minority_OS_20!O31</f>
        <v>291</v>
      </c>
      <c r="J31" s="152">
        <f>Minority_OS_20!P31</f>
        <v>1842.6599999999999</v>
      </c>
      <c r="K31" s="152">
        <v>2</v>
      </c>
      <c r="L31" s="152">
        <v>0.05</v>
      </c>
      <c r="M31" s="152">
        <v>22</v>
      </c>
      <c r="N31" s="152">
        <v>2.09</v>
      </c>
      <c r="O31" s="152">
        <v>0</v>
      </c>
      <c r="P31" s="152">
        <v>0</v>
      </c>
      <c r="Q31" s="152">
        <f t="shared" si="3"/>
        <v>313</v>
      </c>
      <c r="R31" s="152">
        <f t="shared" si="4"/>
        <v>1942.82</v>
      </c>
      <c r="S31" s="154">
        <f>R31*100/'CD Ratio_3(i)'!F31</f>
        <v>36.157866134639583</v>
      </c>
    </row>
    <row r="32" spans="1:19" ht="13.5" customHeight="1" x14ac:dyDescent="0.2">
      <c r="A32" s="151">
        <v>26</v>
      </c>
      <c r="B32" s="152" t="s">
        <v>31</v>
      </c>
      <c r="C32" s="152">
        <v>145</v>
      </c>
      <c r="D32" s="152">
        <v>222.71999999999997</v>
      </c>
      <c r="E32" s="152">
        <f>SCST_OS_22!C32+SCST_OS_22!E32</f>
        <v>33</v>
      </c>
      <c r="F32" s="152">
        <f>SCST_OS_22!D32+SCST_OS_22!F32</f>
        <v>305.14999999999998</v>
      </c>
      <c r="G32" s="152">
        <v>1</v>
      </c>
      <c r="H32" s="152">
        <v>0</v>
      </c>
      <c r="I32" s="152">
        <f>Minority_OS_20!O32</f>
        <v>78</v>
      </c>
      <c r="J32" s="152">
        <f>Minority_OS_20!P32</f>
        <v>622.89</v>
      </c>
      <c r="K32" s="152">
        <v>0</v>
      </c>
      <c r="L32" s="152">
        <v>0</v>
      </c>
      <c r="M32" s="152">
        <v>0</v>
      </c>
      <c r="N32" s="152">
        <v>0</v>
      </c>
      <c r="O32" s="152">
        <v>5</v>
      </c>
      <c r="P32" s="152">
        <v>18.03</v>
      </c>
      <c r="Q32" s="152">
        <f t="shared" si="3"/>
        <v>262</v>
      </c>
      <c r="R32" s="152">
        <f t="shared" si="4"/>
        <v>1168.7899999999997</v>
      </c>
      <c r="S32" s="154">
        <f>R32*100/'CD Ratio_3(i)'!F32</f>
        <v>3.6984813250093582</v>
      </c>
    </row>
    <row r="33" spans="1:19" ht="13.5" customHeight="1" x14ac:dyDescent="0.2">
      <c r="A33" s="151">
        <v>27</v>
      </c>
      <c r="B33" s="152" t="s">
        <v>32</v>
      </c>
      <c r="C33" s="152">
        <v>0</v>
      </c>
      <c r="D33" s="152">
        <v>0</v>
      </c>
      <c r="E33" s="152">
        <f>SCST_OS_22!C33+SCST_OS_22!E33</f>
        <v>49</v>
      </c>
      <c r="F33" s="152">
        <f>SCST_OS_22!D33+SCST_OS_22!F33</f>
        <v>740.58</v>
      </c>
      <c r="G33" s="152">
        <v>0</v>
      </c>
      <c r="H33" s="152">
        <v>0</v>
      </c>
      <c r="I33" s="152">
        <f>Minority_OS_20!O33</f>
        <v>34</v>
      </c>
      <c r="J33" s="152">
        <f>Minority_OS_20!P33</f>
        <v>261.48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f t="shared" si="3"/>
        <v>83</v>
      </c>
      <c r="R33" s="152">
        <f t="shared" si="4"/>
        <v>1002.0600000000001</v>
      </c>
      <c r="S33" s="154">
        <f>R33*100/'CD Ratio_3(i)'!F33</f>
        <v>3.5770814904613304</v>
      </c>
    </row>
    <row r="34" spans="1:19" ht="13.5" customHeight="1" x14ac:dyDescent="0.2">
      <c r="A34" s="151">
        <v>28</v>
      </c>
      <c r="B34" s="152" t="s">
        <v>33</v>
      </c>
      <c r="C34" s="152">
        <v>150161</v>
      </c>
      <c r="D34" s="152">
        <v>152583.4</v>
      </c>
      <c r="E34" s="152">
        <f>SCST_OS_22!C34+SCST_OS_22!E34</f>
        <v>100067</v>
      </c>
      <c r="F34" s="152">
        <f>SCST_OS_22!D34+SCST_OS_22!F34</f>
        <v>108774.07</v>
      </c>
      <c r="G34" s="152">
        <v>0</v>
      </c>
      <c r="H34" s="152">
        <v>0</v>
      </c>
      <c r="I34" s="152">
        <f>Minority_OS_20!O34</f>
        <v>6282</v>
      </c>
      <c r="J34" s="152">
        <f>Minority_OS_20!P34</f>
        <v>58811.28</v>
      </c>
      <c r="K34" s="152">
        <v>0</v>
      </c>
      <c r="L34" s="152">
        <v>0</v>
      </c>
      <c r="M34" s="152">
        <v>0</v>
      </c>
      <c r="N34" s="152">
        <v>0</v>
      </c>
      <c r="O34" s="152">
        <v>79961</v>
      </c>
      <c r="P34" s="152">
        <v>146505.65</v>
      </c>
      <c r="Q34" s="152">
        <f t="shared" si="3"/>
        <v>336471</v>
      </c>
      <c r="R34" s="152">
        <f t="shared" si="4"/>
        <v>466674.4</v>
      </c>
      <c r="S34" s="154">
        <f>R34*100/'CD Ratio_3(i)'!F34</f>
        <v>35.162732324767852</v>
      </c>
    </row>
    <row r="35" spans="1:19" ht="13.5" customHeight="1" x14ac:dyDescent="0.2">
      <c r="A35" s="151">
        <v>29</v>
      </c>
      <c r="B35" s="152" t="s">
        <v>34</v>
      </c>
      <c r="C35" s="152">
        <v>0</v>
      </c>
      <c r="D35" s="152">
        <v>0</v>
      </c>
      <c r="E35" s="152">
        <f>SCST_OS_22!C35+SCST_OS_22!E35</f>
        <v>0</v>
      </c>
      <c r="F35" s="152">
        <f>SCST_OS_22!D35+SCST_OS_22!F35</f>
        <v>0</v>
      </c>
      <c r="G35" s="152">
        <v>0</v>
      </c>
      <c r="H35" s="152">
        <v>0</v>
      </c>
      <c r="I35" s="152">
        <f>Minority_OS_20!O35</f>
        <v>0</v>
      </c>
      <c r="J35" s="152">
        <f>Minority_OS_20!P35</f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f t="shared" si="3"/>
        <v>0</v>
      </c>
      <c r="R35" s="152">
        <f t="shared" si="4"/>
        <v>0</v>
      </c>
      <c r="S35" s="154">
        <f>R35*100/'CD Ratio_3(i)'!F35</f>
        <v>0</v>
      </c>
    </row>
    <row r="36" spans="1:19" ht="13.5" customHeight="1" x14ac:dyDescent="0.2">
      <c r="A36" s="151">
        <v>30</v>
      </c>
      <c r="B36" s="152" t="s">
        <v>35</v>
      </c>
      <c r="C36" s="152">
        <v>113232</v>
      </c>
      <c r="D36" s="152">
        <v>51480.869999999988</v>
      </c>
      <c r="E36" s="152">
        <f>SCST_OS_22!C36+SCST_OS_22!E36</f>
        <v>47025</v>
      </c>
      <c r="F36" s="152">
        <f>SCST_OS_22!D36+SCST_OS_22!F36</f>
        <v>19366.129999999997</v>
      </c>
      <c r="G36" s="152">
        <v>0</v>
      </c>
      <c r="H36" s="152">
        <v>0</v>
      </c>
      <c r="I36" s="152">
        <f>Minority_OS_20!O36</f>
        <v>9632</v>
      </c>
      <c r="J36" s="152">
        <f>Minority_OS_20!P36</f>
        <v>3960.630000000001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f t="shared" si="3"/>
        <v>169889</v>
      </c>
      <c r="R36" s="152">
        <f t="shared" si="4"/>
        <v>74807.62999999999</v>
      </c>
      <c r="S36" s="154">
        <f>R36*100/'CD Ratio_3(i)'!F36</f>
        <v>57.365166117331079</v>
      </c>
    </row>
    <row r="37" spans="1:19" ht="13.5" customHeight="1" x14ac:dyDescent="0.2">
      <c r="A37" s="151">
        <v>31</v>
      </c>
      <c r="B37" s="152" t="s">
        <v>36</v>
      </c>
      <c r="C37" s="152">
        <v>507</v>
      </c>
      <c r="D37" s="152">
        <v>1579.11</v>
      </c>
      <c r="E37" s="152">
        <f>SCST_OS_22!C37+SCST_OS_22!E37</f>
        <v>4</v>
      </c>
      <c r="F37" s="152">
        <f>SCST_OS_22!D37+SCST_OS_22!F37</f>
        <v>3.52</v>
      </c>
      <c r="G37" s="152">
        <v>0</v>
      </c>
      <c r="H37" s="152">
        <v>0</v>
      </c>
      <c r="I37" s="152">
        <f>Minority_OS_20!O37</f>
        <v>56</v>
      </c>
      <c r="J37" s="152">
        <f>Minority_OS_20!P37</f>
        <v>259.88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f t="shared" si="3"/>
        <v>567</v>
      </c>
      <c r="R37" s="152">
        <f t="shared" si="4"/>
        <v>1842.5099999999998</v>
      </c>
      <c r="S37" s="154">
        <f>R37*100/'CD Ratio_3(i)'!F37</f>
        <v>10.725337387886634</v>
      </c>
    </row>
    <row r="38" spans="1:19" ht="13.5" customHeight="1" x14ac:dyDescent="0.2">
      <c r="A38" s="151">
        <v>32</v>
      </c>
      <c r="B38" s="152" t="s">
        <v>38</v>
      </c>
      <c r="C38" s="152">
        <v>254</v>
      </c>
      <c r="D38" s="152">
        <v>558.38</v>
      </c>
      <c r="E38" s="152">
        <f>SCST_OS_22!C38+SCST_OS_22!E38</f>
        <v>24</v>
      </c>
      <c r="F38" s="152">
        <f>SCST_OS_22!D38+SCST_OS_22!F38</f>
        <v>44.14</v>
      </c>
      <c r="G38" s="152">
        <v>0</v>
      </c>
      <c r="H38" s="152">
        <v>0</v>
      </c>
      <c r="I38" s="152">
        <f>Minority_OS_20!O38</f>
        <v>51</v>
      </c>
      <c r="J38" s="152">
        <f>Minority_OS_20!P38</f>
        <v>337.36</v>
      </c>
      <c r="K38" s="152">
        <v>0</v>
      </c>
      <c r="L38" s="152">
        <v>0</v>
      </c>
      <c r="M38" s="152">
        <v>1</v>
      </c>
      <c r="N38" s="152">
        <v>0.06</v>
      </c>
      <c r="O38" s="152">
        <v>1</v>
      </c>
      <c r="P38" s="152">
        <v>0.08</v>
      </c>
      <c r="Q38" s="152">
        <f t="shared" si="3"/>
        <v>330</v>
      </c>
      <c r="R38" s="152">
        <f t="shared" si="4"/>
        <v>939.96</v>
      </c>
      <c r="S38" s="154">
        <f>R38*100/'CD Ratio_3(i)'!F38</f>
        <v>13.005812738767133</v>
      </c>
    </row>
    <row r="39" spans="1:19" ht="13.5" customHeight="1" x14ac:dyDescent="0.2">
      <c r="A39" s="151">
        <v>33</v>
      </c>
      <c r="B39" s="152" t="s">
        <v>39</v>
      </c>
      <c r="C39" s="152">
        <v>77006</v>
      </c>
      <c r="D39" s="152">
        <v>51779.57999999998</v>
      </c>
      <c r="E39" s="152">
        <f>SCST_OS_22!C39+SCST_OS_22!E39</f>
        <v>38875</v>
      </c>
      <c r="F39" s="152">
        <f>SCST_OS_22!D39+SCST_OS_22!F39</f>
        <v>23550.84</v>
      </c>
      <c r="G39" s="152">
        <v>0</v>
      </c>
      <c r="H39" s="152">
        <v>0</v>
      </c>
      <c r="I39" s="152">
        <f>Minority_OS_20!O39</f>
        <v>4200</v>
      </c>
      <c r="J39" s="152">
        <f>Minority_OS_20!P39</f>
        <v>25214.22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f t="shared" si="3"/>
        <v>120081</v>
      </c>
      <c r="R39" s="152">
        <f t="shared" si="4"/>
        <v>100544.63999999998</v>
      </c>
      <c r="S39" s="154">
        <f>R39*100/'CD Ratio_3(i)'!F39</f>
        <v>14.843682815559893</v>
      </c>
    </row>
    <row r="40" spans="1:19" s="253" customFormat="1" ht="13.5" customHeight="1" x14ac:dyDescent="0.2">
      <c r="A40" s="158"/>
      <c r="B40" s="163" t="s">
        <v>103</v>
      </c>
      <c r="C40" s="163">
        <f>SUM(C19:C39)</f>
        <v>1359689</v>
      </c>
      <c r="D40" s="163">
        <f t="shared" ref="D40:R40" si="5">SUM(D19:D39)</f>
        <v>1177540.2799999998</v>
      </c>
      <c r="E40" s="163">
        <f t="shared" si="5"/>
        <v>577528</v>
      </c>
      <c r="F40" s="163">
        <f t="shared" si="5"/>
        <v>392803.16</v>
      </c>
      <c r="G40" s="163">
        <f t="shared" si="5"/>
        <v>5984</v>
      </c>
      <c r="H40" s="163">
        <f t="shared" si="5"/>
        <v>11811.249999999996</v>
      </c>
      <c r="I40" s="163">
        <f t="shared" si="5"/>
        <v>259241</v>
      </c>
      <c r="J40" s="163">
        <f t="shared" si="5"/>
        <v>888770.74</v>
      </c>
      <c r="K40" s="163">
        <f t="shared" si="5"/>
        <v>2</v>
      </c>
      <c r="L40" s="163">
        <f t="shared" si="5"/>
        <v>0.05</v>
      </c>
      <c r="M40" s="163">
        <f t="shared" si="5"/>
        <v>23</v>
      </c>
      <c r="N40" s="163">
        <f t="shared" si="5"/>
        <v>2.15</v>
      </c>
      <c r="O40" s="163">
        <f t="shared" si="5"/>
        <v>592523</v>
      </c>
      <c r="P40" s="163">
        <f t="shared" si="5"/>
        <v>369324.02999999997</v>
      </c>
      <c r="Q40" s="163">
        <f t="shared" si="5"/>
        <v>2794967</v>
      </c>
      <c r="R40" s="163">
        <f t="shared" si="5"/>
        <v>2840249.51</v>
      </c>
      <c r="S40" s="279">
        <f>R40*100/'CD Ratio_3(i)'!F40</f>
        <v>13.929341722334964</v>
      </c>
    </row>
    <row r="41" spans="1:19" s="253" customFormat="1" ht="13.5" customHeight="1" x14ac:dyDescent="0.2">
      <c r="A41" s="158"/>
      <c r="B41" s="163" t="s">
        <v>41</v>
      </c>
      <c r="C41" s="163">
        <f>C40+C18</f>
        <v>3353482</v>
      </c>
      <c r="D41" s="163">
        <f t="shared" ref="D41:R41" si="6">D40+D18</f>
        <v>5260255.0600000005</v>
      </c>
      <c r="E41" s="163">
        <f t="shared" si="6"/>
        <v>1426467</v>
      </c>
      <c r="F41" s="163">
        <f t="shared" si="6"/>
        <v>2592835.23</v>
      </c>
      <c r="G41" s="163">
        <f t="shared" si="6"/>
        <v>41874</v>
      </c>
      <c r="H41" s="163">
        <f t="shared" si="6"/>
        <v>117238.88999999998</v>
      </c>
      <c r="I41" s="163">
        <f t="shared" si="6"/>
        <v>515298</v>
      </c>
      <c r="J41" s="163">
        <f t="shared" si="6"/>
        <v>1899363.33</v>
      </c>
      <c r="K41" s="163">
        <f t="shared" si="6"/>
        <v>53079</v>
      </c>
      <c r="L41" s="163">
        <f t="shared" si="6"/>
        <v>201.08</v>
      </c>
      <c r="M41" s="163">
        <f t="shared" si="6"/>
        <v>1816</v>
      </c>
      <c r="N41" s="163">
        <f t="shared" si="6"/>
        <v>1764.9600000000007</v>
      </c>
      <c r="O41" s="163">
        <f t="shared" si="6"/>
        <v>737995</v>
      </c>
      <c r="P41" s="163">
        <f t="shared" si="6"/>
        <v>663842.29</v>
      </c>
      <c r="Q41" s="163">
        <f t="shared" si="6"/>
        <v>6128195</v>
      </c>
      <c r="R41" s="163">
        <f t="shared" si="6"/>
        <v>10533735.880000001</v>
      </c>
      <c r="S41" s="279">
        <f>R41*100/'CD Ratio_3(i)'!F41</f>
        <v>19.33648047712208</v>
      </c>
    </row>
    <row r="42" spans="1:19" ht="13.5" customHeight="1" x14ac:dyDescent="0.2">
      <c r="A42" s="151">
        <v>34</v>
      </c>
      <c r="B42" s="152" t="s">
        <v>43</v>
      </c>
      <c r="C42" s="152">
        <v>534946</v>
      </c>
      <c r="D42" s="152">
        <v>604796.22000000044</v>
      </c>
      <c r="E42" s="152">
        <f>SCST_OS_22!C42+SCST_OS_22!E42</f>
        <v>237675</v>
      </c>
      <c r="F42" s="152">
        <f>SCST_OS_22!D42+SCST_OS_22!F42</f>
        <v>268408.03000000014</v>
      </c>
      <c r="G42" s="152">
        <v>114642</v>
      </c>
      <c r="H42" s="152">
        <v>235967.29999999987</v>
      </c>
      <c r="I42" s="152">
        <f>Minority_OS_20!O42</f>
        <v>37197</v>
      </c>
      <c r="J42" s="370">
        <f>Minority_OS_20!P42</f>
        <v>54786.55</v>
      </c>
      <c r="K42" s="373">
        <v>11434</v>
      </c>
      <c r="L42" s="373">
        <v>13.830000000000002</v>
      </c>
      <c r="M42" s="373">
        <v>0</v>
      </c>
      <c r="N42" s="373">
        <v>0</v>
      </c>
      <c r="O42" s="373">
        <v>0</v>
      </c>
      <c r="P42" s="371">
        <v>0</v>
      </c>
      <c r="Q42" s="152">
        <f t="shared" si="3"/>
        <v>935894</v>
      </c>
      <c r="R42" s="152">
        <f t="shared" si="4"/>
        <v>1163971.9300000006</v>
      </c>
      <c r="S42" s="154">
        <f>R42*100/'CD Ratio_3(i)'!F42</f>
        <v>50.378571852762093</v>
      </c>
    </row>
    <row r="43" spans="1:19" s="253" customFormat="1" ht="13.5" customHeight="1" x14ac:dyDescent="0.2">
      <c r="A43" s="158"/>
      <c r="B43" s="163" t="s">
        <v>44</v>
      </c>
      <c r="C43" s="163">
        <f>C42</f>
        <v>534946</v>
      </c>
      <c r="D43" s="163">
        <f t="shared" ref="D43:R43" si="7">D42</f>
        <v>604796.22000000044</v>
      </c>
      <c r="E43" s="163">
        <f t="shared" si="7"/>
        <v>237675</v>
      </c>
      <c r="F43" s="163">
        <f t="shared" si="7"/>
        <v>268408.03000000014</v>
      </c>
      <c r="G43" s="163">
        <f t="shared" si="7"/>
        <v>114642</v>
      </c>
      <c r="H43" s="163">
        <f t="shared" si="7"/>
        <v>235967.29999999987</v>
      </c>
      <c r="I43" s="163">
        <f t="shared" si="7"/>
        <v>37197</v>
      </c>
      <c r="J43" s="163">
        <f t="shared" si="7"/>
        <v>54786.55</v>
      </c>
      <c r="K43" s="163">
        <f t="shared" si="7"/>
        <v>11434</v>
      </c>
      <c r="L43" s="163">
        <f t="shared" si="7"/>
        <v>13.830000000000002</v>
      </c>
      <c r="M43" s="163">
        <f t="shared" si="7"/>
        <v>0</v>
      </c>
      <c r="N43" s="163">
        <f t="shared" si="7"/>
        <v>0</v>
      </c>
      <c r="O43" s="163">
        <f t="shared" si="7"/>
        <v>0</v>
      </c>
      <c r="P43" s="163">
        <f t="shared" si="7"/>
        <v>0</v>
      </c>
      <c r="Q43" s="163">
        <f t="shared" si="7"/>
        <v>935894</v>
      </c>
      <c r="R43" s="163">
        <f t="shared" si="7"/>
        <v>1163971.9300000006</v>
      </c>
      <c r="S43" s="279">
        <f>R43*100/'CD Ratio_3(i)'!F43</f>
        <v>50.378571852762093</v>
      </c>
    </row>
    <row r="44" spans="1:19" ht="13.5" customHeight="1" x14ac:dyDescent="0.2">
      <c r="A44" s="151">
        <v>35</v>
      </c>
      <c r="B44" s="152" t="s">
        <v>45</v>
      </c>
      <c r="C44" s="152">
        <v>1495201</v>
      </c>
      <c r="D44" s="152">
        <v>1121616.3</v>
      </c>
      <c r="E44" s="152">
        <f>SCST_OS_22!C44+SCST_OS_22!E44</f>
        <v>2806072</v>
      </c>
      <c r="F44" s="152">
        <f>SCST_OS_22!D44+SCST_OS_22!F44</f>
        <v>275052.51999999996</v>
      </c>
      <c r="G44" s="152">
        <v>641</v>
      </c>
      <c r="H44" s="152">
        <v>566.1099999999999</v>
      </c>
      <c r="I44" s="152">
        <f>Minority_OS_20!O44</f>
        <v>208951</v>
      </c>
      <c r="J44" s="152">
        <f>Minority_OS_20!P44</f>
        <v>30199.060000000005</v>
      </c>
      <c r="K44" s="373"/>
      <c r="L44" s="373"/>
      <c r="M44" s="373"/>
      <c r="N44" s="373"/>
      <c r="O44" s="373">
        <v>112</v>
      </c>
      <c r="P44" s="371">
        <v>439.72</v>
      </c>
      <c r="Q44" s="152">
        <f t="shared" si="3"/>
        <v>4510977</v>
      </c>
      <c r="R44" s="152">
        <f t="shared" si="4"/>
        <v>1427873.7100000002</v>
      </c>
      <c r="S44" s="154">
        <f>R44*100/'CD Ratio_3(i)'!F44</f>
        <v>27.288569316490708</v>
      </c>
    </row>
    <row r="45" spans="1:19" s="253" customFormat="1" ht="13.5" customHeight="1" x14ac:dyDescent="0.2">
      <c r="A45" s="158"/>
      <c r="B45" s="163" t="s">
        <v>46</v>
      </c>
      <c r="C45" s="163">
        <f t="shared" ref="C45:R45" si="8">C44</f>
        <v>1495201</v>
      </c>
      <c r="D45" s="163">
        <f t="shared" si="8"/>
        <v>1121616.3</v>
      </c>
      <c r="E45" s="163">
        <f t="shared" si="8"/>
        <v>2806072</v>
      </c>
      <c r="F45" s="163">
        <f t="shared" si="8"/>
        <v>275052.51999999996</v>
      </c>
      <c r="G45" s="163">
        <f t="shared" si="8"/>
        <v>641</v>
      </c>
      <c r="H45" s="163">
        <f t="shared" si="8"/>
        <v>566.1099999999999</v>
      </c>
      <c r="I45" s="163">
        <f t="shared" si="8"/>
        <v>208951</v>
      </c>
      <c r="J45" s="163">
        <f t="shared" si="8"/>
        <v>30199.060000000005</v>
      </c>
      <c r="K45" s="163">
        <f t="shared" si="8"/>
        <v>0</v>
      </c>
      <c r="L45" s="163">
        <f t="shared" si="8"/>
        <v>0</v>
      </c>
      <c r="M45" s="163">
        <f t="shared" si="8"/>
        <v>0</v>
      </c>
      <c r="N45" s="163">
        <f t="shared" si="8"/>
        <v>0</v>
      </c>
      <c r="O45" s="163">
        <f t="shared" si="8"/>
        <v>112</v>
      </c>
      <c r="P45" s="163">
        <f t="shared" si="8"/>
        <v>439.72</v>
      </c>
      <c r="Q45" s="163">
        <f t="shared" si="8"/>
        <v>4510977</v>
      </c>
      <c r="R45" s="163">
        <f t="shared" si="8"/>
        <v>1427873.7100000002</v>
      </c>
      <c r="S45" s="279">
        <f>R45*100/'CD Ratio_3(i)'!F45</f>
        <v>27.288569316490708</v>
      </c>
    </row>
    <row r="46" spans="1:19" ht="13.5" customHeight="1" x14ac:dyDescent="0.2">
      <c r="A46" s="151">
        <v>36</v>
      </c>
      <c r="B46" s="152" t="s">
        <v>47</v>
      </c>
      <c r="C46" s="152">
        <v>188698</v>
      </c>
      <c r="D46" s="152">
        <v>133110.10999999996</v>
      </c>
      <c r="E46" s="152">
        <f>SCST_OS_22!C46+SCST_OS_22!E46</f>
        <v>21610</v>
      </c>
      <c r="F46" s="152">
        <f>SCST_OS_22!D46+SCST_OS_22!F46</f>
        <v>56060.6</v>
      </c>
      <c r="G46" s="152">
        <v>0</v>
      </c>
      <c r="H46" s="152">
        <v>0</v>
      </c>
      <c r="I46" s="152">
        <f>Minority_OS_20!O46</f>
        <v>18898</v>
      </c>
      <c r="J46" s="370">
        <f>Minority_OS_20!P46</f>
        <v>143153.46000000002</v>
      </c>
      <c r="K46" s="373">
        <v>0</v>
      </c>
      <c r="L46" s="373">
        <v>0</v>
      </c>
      <c r="M46" s="373">
        <v>0</v>
      </c>
      <c r="N46" s="373">
        <v>0</v>
      </c>
      <c r="O46" s="373">
        <v>0</v>
      </c>
      <c r="P46" s="371">
        <v>0</v>
      </c>
      <c r="Q46" s="152">
        <f t="shared" si="3"/>
        <v>229206</v>
      </c>
      <c r="R46" s="152">
        <f t="shared" si="4"/>
        <v>332324.17</v>
      </c>
      <c r="S46" s="154">
        <f>R46*100/'CD Ratio_3(i)'!F46</f>
        <v>20.805454351376248</v>
      </c>
    </row>
    <row r="47" spans="1:19" ht="13.5" customHeight="1" x14ac:dyDescent="0.2">
      <c r="A47" s="151">
        <v>37</v>
      </c>
      <c r="B47" s="152" t="s">
        <v>48</v>
      </c>
      <c r="C47" s="152">
        <v>7464</v>
      </c>
      <c r="D47" s="152">
        <v>2179.9700000000003</v>
      </c>
      <c r="E47" s="152">
        <f>SCST_OS_22!C47+SCST_OS_22!E47</f>
        <v>5783</v>
      </c>
      <c r="F47" s="152">
        <f>SCST_OS_22!D47+SCST_OS_22!F47</f>
        <v>2876.2</v>
      </c>
      <c r="G47" s="152">
        <v>0</v>
      </c>
      <c r="H47" s="152">
        <v>0</v>
      </c>
      <c r="I47" s="152">
        <f>Minority_OS_20!O47</f>
        <v>1925</v>
      </c>
      <c r="J47" s="152">
        <f>Minority_OS_20!P47</f>
        <v>952.54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152">
        <v>0</v>
      </c>
      <c r="Q47" s="152">
        <f t="shared" si="3"/>
        <v>15172</v>
      </c>
      <c r="R47" s="152">
        <f t="shared" si="4"/>
        <v>6008.71</v>
      </c>
      <c r="S47" s="154">
        <f>R47*100/'CD Ratio_3(i)'!F47</f>
        <v>5.4679459978554856</v>
      </c>
    </row>
    <row r="48" spans="1:19" ht="13.5" customHeight="1" x14ac:dyDescent="0.2">
      <c r="A48" s="151">
        <v>38</v>
      </c>
      <c r="B48" s="152" t="s">
        <v>49</v>
      </c>
      <c r="C48" s="152">
        <v>75492</v>
      </c>
      <c r="D48" s="152">
        <v>52677.350000000006</v>
      </c>
      <c r="E48" s="152">
        <f>SCST_OS_22!C48+SCST_OS_22!E48</f>
        <v>63640</v>
      </c>
      <c r="F48" s="152">
        <f>SCST_OS_22!D48+SCST_OS_22!F48</f>
        <v>17134.07</v>
      </c>
      <c r="G48" s="152">
        <v>0</v>
      </c>
      <c r="H48" s="152">
        <v>0</v>
      </c>
      <c r="I48" s="152">
        <f>Minority_OS_20!O48</f>
        <v>9567</v>
      </c>
      <c r="J48" s="152">
        <f>Minority_OS_20!P48</f>
        <v>6371.8199999999988</v>
      </c>
      <c r="K48" s="152">
        <v>0</v>
      </c>
      <c r="L48" s="152">
        <v>0</v>
      </c>
      <c r="M48" s="152">
        <v>0</v>
      </c>
      <c r="N48" s="152">
        <v>0</v>
      </c>
      <c r="O48" s="152">
        <v>84761</v>
      </c>
      <c r="P48" s="152">
        <v>30878</v>
      </c>
      <c r="Q48" s="152">
        <f t="shared" si="3"/>
        <v>233460</v>
      </c>
      <c r="R48" s="152">
        <f t="shared" si="4"/>
        <v>107061.24</v>
      </c>
      <c r="S48" s="154">
        <f>R48*100/'CD Ratio_3(i)'!F48</f>
        <v>95.085514245831661</v>
      </c>
    </row>
    <row r="49" spans="1:19" ht="13.5" customHeight="1" x14ac:dyDescent="0.2">
      <c r="A49" s="151">
        <v>39</v>
      </c>
      <c r="B49" s="152" t="s">
        <v>51</v>
      </c>
      <c r="C49" s="152">
        <v>129803</v>
      </c>
      <c r="D49" s="152">
        <v>38279.69</v>
      </c>
      <c r="E49" s="152">
        <f>SCST_OS_22!C49+SCST_OS_22!E49</f>
        <v>139026</v>
      </c>
      <c r="F49" s="152">
        <f>SCST_OS_22!D49+SCST_OS_22!F49</f>
        <v>59272.709999999992</v>
      </c>
      <c r="G49" s="152">
        <v>0</v>
      </c>
      <c r="H49" s="152">
        <v>0</v>
      </c>
      <c r="I49" s="152">
        <f>Minority_OS_20!O49</f>
        <v>31445</v>
      </c>
      <c r="J49" s="152">
        <f>Minority_OS_20!P49</f>
        <v>16651.829999999998</v>
      </c>
      <c r="K49" s="152">
        <v>0</v>
      </c>
      <c r="L49" s="152">
        <v>0</v>
      </c>
      <c r="M49" s="152">
        <v>0</v>
      </c>
      <c r="N49" s="152">
        <v>0</v>
      </c>
      <c r="O49" s="152">
        <v>31442</v>
      </c>
      <c r="P49" s="152">
        <v>10858.810000000001</v>
      </c>
      <c r="Q49" s="152">
        <f t="shared" si="3"/>
        <v>331716</v>
      </c>
      <c r="R49" s="152">
        <f t="shared" si="4"/>
        <v>125063.03999999999</v>
      </c>
      <c r="S49" s="154">
        <f>R49*100/'CD Ratio_3(i)'!F49</f>
        <v>50.896851040429908</v>
      </c>
    </row>
    <row r="50" spans="1:19" ht="13.5" customHeight="1" x14ac:dyDescent="0.2">
      <c r="A50" s="151">
        <v>40</v>
      </c>
      <c r="B50" s="160" t="s">
        <v>1007</v>
      </c>
      <c r="C50" s="152">
        <v>45468</v>
      </c>
      <c r="D50" s="152">
        <v>15895.64</v>
      </c>
      <c r="E50" s="152">
        <f>SCST_OS_22!C50+SCST_OS_22!E50</f>
        <v>851</v>
      </c>
      <c r="F50" s="152">
        <f>SCST_OS_22!D50+SCST_OS_22!F50</f>
        <v>2285.66</v>
      </c>
      <c r="G50" s="152">
        <v>118</v>
      </c>
      <c r="H50" s="152">
        <v>52.959999999999994</v>
      </c>
      <c r="I50" s="152">
        <f>Minority_OS_20!O50</f>
        <v>1659</v>
      </c>
      <c r="J50" s="152">
        <f>Minority_OS_20!P50</f>
        <v>2467.36</v>
      </c>
      <c r="K50" s="152">
        <v>0</v>
      </c>
      <c r="L50" s="152">
        <v>0</v>
      </c>
      <c r="M50" s="152">
        <v>0</v>
      </c>
      <c r="N50" s="152">
        <v>0</v>
      </c>
      <c r="O50" s="152">
        <v>0</v>
      </c>
      <c r="P50" s="152">
        <v>0</v>
      </c>
      <c r="Q50" s="152">
        <f t="shared" si="3"/>
        <v>48096</v>
      </c>
      <c r="R50" s="152">
        <f t="shared" si="4"/>
        <v>20701.62</v>
      </c>
      <c r="S50" s="154">
        <f>R50*100/'CD Ratio_3(i)'!F50</f>
        <v>47.481749054051789</v>
      </c>
    </row>
    <row r="51" spans="1:19" ht="13.5" customHeight="1" x14ac:dyDescent="0.2">
      <c r="A51" s="151">
        <v>41</v>
      </c>
      <c r="B51" s="152" t="s">
        <v>52</v>
      </c>
      <c r="C51" s="152">
        <v>66955</v>
      </c>
      <c r="D51" s="152">
        <v>23671.619999999995</v>
      </c>
      <c r="E51" s="152">
        <f>SCST_OS_22!C51+SCST_OS_22!E51</f>
        <v>35540</v>
      </c>
      <c r="F51" s="152">
        <f>SCST_OS_22!D51+SCST_OS_22!F51</f>
        <v>12473.880000000001</v>
      </c>
      <c r="G51" s="152">
        <v>0</v>
      </c>
      <c r="H51" s="152">
        <v>0</v>
      </c>
      <c r="I51" s="152">
        <f>Minority_OS_20!O51</f>
        <v>13802</v>
      </c>
      <c r="J51" s="152">
        <f>Minority_OS_20!P51</f>
        <v>5092.7800000000007</v>
      </c>
      <c r="K51" s="152">
        <v>0</v>
      </c>
      <c r="L51" s="152">
        <v>0</v>
      </c>
      <c r="M51" s="152">
        <v>0</v>
      </c>
      <c r="N51" s="152">
        <v>0</v>
      </c>
      <c r="O51" s="152">
        <v>2326</v>
      </c>
      <c r="P51" s="152">
        <v>1989.38</v>
      </c>
      <c r="Q51" s="152">
        <f t="shared" si="3"/>
        <v>118623</v>
      </c>
      <c r="R51" s="152">
        <f t="shared" si="4"/>
        <v>43227.659999999996</v>
      </c>
      <c r="S51" s="154">
        <f>R51*100/'CD Ratio_3(i)'!F51</f>
        <v>60.3000518918195</v>
      </c>
    </row>
    <row r="52" spans="1:19" ht="13.5" customHeight="1" x14ac:dyDescent="0.2">
      <c r="A52" s="151">
        <v>42</v>
      </c>
      <c r="B52" s="152" t="s">
        <v>53</v>
      </c>
      <c r="C52" s="152">
        <v>24211</v>
      </c>
      <c r="D52" s="152">
        <v>9440.51</v>
      </c>
      <c r="E52" s="152">
        <f>SCST_OS_22!C52+SCST_OS_22!E52</f>
        <v>34315</v>
      </c>
      <c r="F52" s="152">
        <f>SCST_OS_22!D52+SCST_OS_22!F52</f>
        <v>18458.399999999994</v>
      </c>
      <c r="G52" s="152">
        <v>0</v>
      </c>
      <c r="H52" s="152">
        <v>0</v>
      </c>
      <c r="I52" s="152">
        <f>Minority_OS_20!O52</f>
        <v>6531</v>
      </c>
      <c r="J52" s="152">
        <f>Minority_OS_20!P52</f>
        <v>2978.7799999999993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f t="shared" si="3"/>
        <v>65057</v>
      </c>
      <c r="R52" s="152">
        <f t="shared" si="4"/>
        <v>30877.689999999995</v>
      </c>
      <c r="S52" s="154">
        <f>R52*100/'CD Ratio_3(i)'!F52</f>
        <v>44.464824080079538</v>
      </c>
    </row>
    <row r="53" spans="1:19" ht="13.5" customHeight="1" x14ac:dyDescent="0.2">
      <c r="A53" s="151">
        <v>43</v>
      </c>
      <c r="B53" s="152" t="s">
        <v>54</v>
      </c>
      <c r="C53" s="152">
        <v>40576</v>
      </c>
      <c r="D53" s="152">
        <v>11145.580000000004</v>
      </c>
      <c r="E53" s="152">
        <f>SCST_OS_22!C53+SCST_OS_22!E53</f>
        <v>32799</v>
      </c>
      <c r="F53" s="152">
        <f>SCST_OS_22!D53+SCST_OS_22!F53</f>
        <v>10763.539999999999</v>
      </c>
      <c r="G53" s="152">
        <v>0</v>
      </c>
      <c r="H53" s="152">
        <v>0</v>
      </c>
      <c r="I53" s="152">
        <f>Minority_OS_20!O53</f>
        <v>3736</v>
      </c>
      <c r="J53" s="152">
        <f>Minority_OS_20!P53</f>
        <v>2520.9299999999994</v>
      </c>
      <c r="K53" s="152">
        <v>0</v>
      </c>
      <c r="L53" s="152">
        <v>0</v>
      </c>
      <c r="M53" s="152">
        <v>0</v>
      </c>
      <c r="N53" s="152">
        <v>0</v>
      </c>
      <c r="O53" s="152">
        <v>0</v>
      </c>
      <c r="P53" s="152">
        <v>0</v>
      </c>
      <c r="Q53" s="152">
        <f t="shared" si="3"/>
        <v>77111</v>
      </c>
      <c r="R53" s="152">
        <f t="shared" si="4"/>
        <v>24430.050000000003</v>
      </c>
      <c r="S53" s="154">
        <f>R53*100/'CD Ratio_3(i)'!F53</f>
        <v>57.251954014799715</v>
      </c>
    </row>
    <row r="54" spans="1:19" s="253" customFormat="1" ht="13.5" customHeight="1" x14ac:dyDescent="0.2">
      <c r="A54" s="158"/>
      <c r="B54" s="163" t="s">
        <v>55</v>
      </c>
      <c r="C54" s="163">
        <f>SUM(C46:C53)</f>
        <v>578667</v>
      </c>
      <c r="D54" s="163">
        <f t="shared" ref="D54:R54" si="9">SUM(D46:D53)</f>
        <v>286400.46999999997</v>
      </c>
      <c r="E54" s="163">
        <f t="shared" si="9"/>
        <v>333564</v>
      </c>
      <c r="F54" s="163">
        <f t="shared" si="9"/>
        <v>179325.06</v>
      </c>
      <c r="G54" s="163">
        <f t="shared" si="9"/>
        <v>118</v>
      </c>
      <c r="H54" s="163">
        <f t="shared" si="9"/>
        <v>52.959999999999994</v>
      </c>
      <c r="I54" s="163">
        <f t="shared" si="9"/>
        <v>87563</v>
      </c>
      <c r="J54" s="163">
        <f t="shared" si="9"/>
        <v>180189.5</v>
      </c>
      <c r="K54" s="163">
        <f t="shared" si="9"/>
        <v>0</v>
      </c>
      <c r="L54" s="163">
        <f t="shared" si="9"/>
        <v>0</v>
      </c>
      <c r="M54" s="163">
        <f t="shared" si="9"/>
        <v>0</v>
      </c>
      <c r="N54" s="163">
        <f t="shared" si="9"/>
        <v>0</v>
      </c>
      <c r="O54" s="163">
        <f t="shared" si="9"/>
        <v>118529</v>
      </c>
      <c r="P54" s="163">
        <f t="shared" si="9"/>
        <v>43726.189999999995</v>
      </c>
      <c r="Q54" s="163">
        <f t="shared" si="9"/>
        <v>1118441</v>
      </c>
      <c r="R54" s="163">
        <f t="shared" si="9"/>
        <v>689694.18</v>
      </c>
      <c r="S54" s="279">
        <f>R54*100/'CD Ratio_3(i)'!F54</f>
        <v>30.079593054256755</v>
      </c>
    </row>
    <row r="55" spans="1:19" s="253" customFormat="1" ht="13.5" customHeight="1" x14ac:dyDescent="0.2">
      <c r="A55" s="163"/>
      <c r="B55" s="163" t="s">
        <v>5</v>
      </c>
      <c r="C55" s="163">
        <f>C54+C45+C43+C41</f>
        <v>5962296</v>
      </c>
      <c r="D55" s="163">
        <f>D54+D45+D43+D41</f>
        <v>7273068.0500000007</v>
      </c>
      <c r="E55" s="163">
        <f t="shared" ref="E55:R55" si="10">E54+E45+E43+E41</f>
        <v>4803778</v>
      </c>
      <c r="F55" s="163">
        <f t="shared" si="10"/>
        <v>3315620.84</v>
      </c>
      <c r="G55" s="163">
        <f t="shared" si="10"/>
        <v>157275</v>
      </c>
      <c r="H55" s="163">
        <f t="shared" si="10"/>
        <v>353825.25999999989</v>
      </c>
      <c r="I55" s="163">
        <f t="shared" si="10"/>
        <v>849009</v>
      </c>
      <c r="J55" s="163">
        <f t="shared" si="10"/>
        <v>2164538.44</v>
      </c>
      <c r="K55" s="163">
        <f t="shared" si="10"/>
        <v>64513</v>
      </c>
      <c r="L55" s="163">
        <f t="shared" si="10"/>
        <v>214.91000000000003</v>
      </c>
      <c r="M55" s="163">
        <f t="shared" si="10"/>
        <v>1816</v>
      </c>
      <c r="N55" s="163">
        <f t="shared" si="10"/>
        <v>1764.9600000000007</v>
      </c>
      <c r="O55" s="163">
        <f t="shared" si="10"/>
        <v>856636</v>
      </c>
      <c r="P55" s="163">
        <f t="shared" si="10"/>
        <v>708008.20000000007</v>
      </c>
      <c r="Q55" s="163">
        <f t="shared" si="10"/>
        <v>12693507</v>
      </c>
      <c r="R55" s="163">
        <f t="shared" si="10"/>
        <v>13815275.700000001</v>
      </c>
      <c r="S55" s="279">
        <f>R55*100/'CD Ratio_3(i)'!F57</f>
        <v>21.481705976018397</v>
      </c>
    </row>
    <row r="56" spans="1:19" ht="13.5" customHeight="1" x14ac:dyDescent="0.2">
      <c r="A56" s="98"/>
      <c r="B56" s="98"/>
      <c r="C56" s="135"/>
      <c r="D56" s="135"/>
      <c r="E56" s="135"/>
      <c r="F56" s="135"/>
      <c r="G56" s="135"/>
      <c r="H56" s="135"/>
      <c r="I56" s="135" t="s">
        <v>1098</v>
      </c>
      <c r="J56" s="135"/>
      <c r="K56" s="135"/>
      <c r="L56" s="135"/>
      <c r="M56" s="135"/>
      <c r="N56" s="135"/>
      <c r="O56" s="135"/>
      <c r="P56" s="135"/>
      <c r="Q56" s="135"/>
      <c r="R56" s="135"/>
      <c r="S56" s="342"/>
    </row>
    <row r="57" spans="1:19" ht="13.5" customHeight="1" x14ac:dyDescent="0.2">
      <c r="A57" s="98"/>
      <c r="B57" s="9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44"/>
    </row>
    <row r="58" spans="1:19" ht="13.5" customHeight="1" x14ac:dyDescent="0.2">
      <c r="A58" s="98"/>
      <c r="B58" s="98"/>
      <c r="C58" s="137"/>
      <c r="D58" s="137"/>
      <c r="E58" s="137"/>
      <c r="F58" s="137"/>
      <c r="G58" s="137"/>
      <c r="H58" s="144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44"/>
    </row>
    <row r="59" spans="1:19" ht="13.5" customHeight="1" x14ac:dyDescent="0.2">
      <c r="A59" s="98"/>
      <c r="B59" s="98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44"/>
    </row>
    <row r="60" spans="1:19" ht="13.5" customHeight="1" x14ac:dyDescent="0.2">
      <c r="A60" s="98"/>
      <c r="B60" s="98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44"/>
    </row>
    <row r="61" spans="1:19" ht="13.5" customHeight="1" x14ac:dyDescent="0.2">
      <c r="A61" s="98"/>
      <c r="B61" s="98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44"/>
    </row>
    <row r="62" spans="1:19" ht="13.5" customHeight="1" x14ac:dyDescent="0.2">
      <c r="A62" s="98"/>
      <c r="B62" s="98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44"/>
    </row>
    <row r="63" spans="1:19" ht="13.5" customHeight="1" x14ac:dyDescent="0.2">
      <c r="A63" s="98"/>
      <c r="B63" s="9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44"/>
    </row>
    <row r="64" spans="1:19" ht="13.5" customHeight="1" x14ac:dyDescent="0.2">
      <c r="A64" s="98"/>
      <c r="B64" s="98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44"/>
    </row>
    <row r="65" spans="1:19" ht="13.5" customHeight="1" x14ac:dyDescent="0.2">
      <c r="A65" s="98"/>
      <c r="B65" s="98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44"/>
    </row>
    <row r="66" spans="1:19" ht="13.5" customHeight="1" x14ac:dyDescent="0.2">
      <c r="A66" s="98"/>
      <c r="B66" s="98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44"/>
    </row>
    <row r="67" spans="1:19" ht="13.5" customHeight="1" x14ac:dyDescent="0.2">
      <c r="A67" s="98"/>
      <c r="B67" s="98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44"/>
    </row>
    <row r="68" spans="1:19" ht="13.5" customHeight="1" x14ac:dyDescent="0.2">
      <c r="A68" s="98"/>
      <c r="B68" s="98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44"/>
    </row>
    <row r="69" spans="1:19" ht="13.5" customHeight="1" x14ac:dyDescent="0.2">
      <c r="A69" s="98"/>
      <c r="B69" s="98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44"/>
    </row>
    <row r="70" spans="1:19" ht="13.5" customHeight="1" x14ac:dyDescent="0.2">
      <c r="A70" s="98"/>
      <c r="B70" s="98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44"/>
    </row>
    <row r="71" spans="1:19" ht="13.5" customHeight="1" x14ac:dyDescent="0.2">
      <c r="A71" s="98"/>
      <c r="B71" s="98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44"/>
    </row>
    <row r="72" spans="1:19" ht="13.5" customHeight="1" x14ac:dyDescent="0.2">
      <c r="A72" s="98"/>
      <c r="B72" s="98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44"/>
    </row>
    <row r="73" spans="1:19" ht="13.5" customHeight="1" x14ac:dyDescent="0.2">
      <c r="A73" s="98"/>
      <c r="B73" s="98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44"/>
    </row>
    <row r="74" spans="1:19" ht="13.5" customHeight="1" x14ac:dyDescent="0.2">
      <c r="A74" s="98"/>
      <c r="B74" s="98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44"/>
    </row>
    <row r="75" spans="1:19" ht="13.5" customHeight="1" x14ac:dyDescent="0.2">
      <c r="A75" s="98"/>
      <c r="B75" s="9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44"/>
    </row>
    <row r="76" spans="1:19" ht="13.5" customHeight="1" x14ac:dyDescent="0.2">
      <c r="A76" s="98"/>
      <c r="B76" s="9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44"/>
    </row>
    <row r="77" spans="1:19" ht="13.5" customHeight="1" x14ac:dyDescent="0.2">
      <c r="A77" s="98"/>
      <c r="B77" s="9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44"/>
    </row>
    <row r="78" spans="1:19" ht="13.5" customHeight="1" x14ac:dyDescent="0.2">
      <c r="A78" s="98"/>
      <c r="B78" s="9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44"/>
    </row>
    <row r="79" spans="1:19" ht="13.5" customHeight="1" x14ac:dyDescent="0.2">
      <c r="A79" s="98"/>
      <c r="B79" s="98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44"/>
    </row>
    <row r="80" spans="1:19" ht="13.5" customHeight="1" x14ac:dyDescent="0.2">
      <c r="A80" s="98"/>
      <c r="B80" s="98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44"/>
    </row>
    <row r="81" spans="1:19" ht="13.5" customHeight="1" x14ac:dyDescent="0.2">
      <c r="A81" s="98"/>
      <c r="B81" s="98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44"/>
    </row>
    <row r="82" spans="1:19" ht="13.5" customHeight="1" x14ac:dyDescent="0.2">
      <c r="A82" s="98"/>
      <c r="B82" s="98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44"/>
    </row>
    <row r="83" spans="1:19" ht="13.5" customHeight="1" x14ac:dyDescent="0.2">
      <c r="A83" s="98"/>
      <c r="B83" s="98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44"/>
    </row>
    <row r="84" spans="1:19" ht="13.5" customHeight="1" x14ac:dyDescent="0.2">
      <c r="A84" s="98"/>
      <c r="B84" s="98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44"/>
    </row>
    <row r="85" spans="1:19" ht="13.5" customHeight="1" x14ac:dyDescent="0.2">
      <c r="A85" s="98"/>
      <c r="B85" s="98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44"/>
    </row>
    <row r="86" spans="1:19" ht="13.5" customHeight="1" x14ac:dyDescent="0.2">
      <c r="A86" s="98"/>
      <c r="B86" s="98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44"/>
    </row>
    <row r="87" spans="1:19" ht="13.5" customHeight="1" x14ac:dyDescent="0.2">
      <c r="A87" s="98"/>
      <c r="B87" s="98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44"/>
    </row>
    <row r="88" spans="1:19" ht="13.5" customHeight="1" x14ac:dyDescent="0.2">
      <c r="A88" s="98"/>
      <c r="B88" s="98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44"/>
    </row>
    <row r="89" spans="1:19" ht="13.5" customHeight="1" x14ac:dyDescent="0.2">
      <c r="A89" s="98"/>
      <c r="B89" s="98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44"/>
    </row>
    <row r="90" spans="1:19" ht="13.5" customHeight="1" x14ac:dyDescent="0.2">
      <c r="A90" s="98"/>
      <c r="B90" s="98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44"/>
    </row>
    <row r="91" spans="1:19" ht="13.5" customHeight="1" x14ac:dyDescent="0.2">
      <c r="A91" s="98"/>
      <c r="B91" s="98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44"/>
    </row>
  </sheetData>
  <mergeCells count="12">
    <mergeCell ref="A1:S1"/>
    <mergeCell ref="A3:A5"/>
    <mergeCell ref="B3:B5"/>
    <mergeCell ref="C4:D4"/>
    <mergeCell ref="E4:F4"/>
    <mergeCell ref="O4:P4"/>
    <mergeCell ref="Q4:R4"/>
    <mergeCell ref="G4:H4"/>
    <mergeCell ref="I4:J4"/>
    <mergeCell ref="K4:L4"/>
    <mergeCell ref="M4:N4"/>
    <mergeCell ref="C3:S3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87"/>
  <sheetViews>
    <sheetView zoomScaleNormal="100" zoomScaleSheetLayoutView="100" workbookViewId="0">
      <pane xSplit="2" ySplit="5" topLeftCell="C39" activePane="bottomRight" state="frozen"/>
      <selection pane="topRight" activeCell="C1" sqref="C1"/>
      <selection pane="bottomLeft" activeCell="A6" sqref="A6"/>
      <selection pane="bottomRight" activeCell="H56" sqref="H56"/>
    </sheetView>
  </sheetViews>
  <sheetFormatPr defaultColWidth="14.28515625" defaultRowHeight="15" customHeight="1" x14ac:dyDescent="0.2"/>
  <cols>
    <col min="1" max="1" width="4.42578125" style="83" customWidth="1"/>
    <col min="2" max="2" width="23.140625" style="83" customWidth="1"/>
    <col min="3" max="3" width="7.42578125" style="83" customWidth="1"/>
    <col min="4" max="4" width="7.140625" style="83" customWidth="1"/>
    <col min="5" max="5" width="7.42578125" style="83" customWidth="1"/>
    <col min="6" max="6" width="8" style="83" customWidth="1"/>
    <col min="7" max="7" width="7.85546875" style="83" customWidth="1"/>
    <col min="8" max="8" width="9" style="83" customWidth="1"/>
    <col min="9" max="10" width="8.5703125" style="83" customWidth="1"/>
    <col min="11" max="11" width="12.5703125" style="83" customWidth="1"/>
    <col min="12" max="12" width="9.85546875" style="83" customWidth="1"/>
    <col min="13" max="13" width="12.7109375" style="83" customWidth="1"/>
    <col min="14" max="14" width="9.85546875" style="83" customWidth="1"/>
    <col min="15" max="16384" width="14.28515625" style="83"/>
  </cols>
  <sheetData>
    <row r="1" spans="1:14" ht="13.5" customHeight="1" x14ac:dyDescent="0.2">
      <c r="A1" s="477" t="s">
        <v>1055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3.5" customHeight="1" x14ac:dyDescent="0.2">
      <c r="A2" s="484" t="s">
        <v>0</v>
      </c>
      <c r="B2" s="484" t="s">
        <v>76</v>
      </c>
      <c r="C2" s="474" t="s">
        <v>964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8"/>
    </row>
    <row r="3" spans="1:14" ht="13.5" customHeight="1" x14ac:dyDescent="0.2">
      <c r="A3" s="485"/>
      <c r="B3" s="485"/>
      <c r="C3" s="480" t="s">
        <v>113</v>
      </c>
      <c r="D3" s="481"/>
      <c r="E3" s="480" t="s">
        <v>97</v>
      </c>
      <c r="F3" s="481"/>
      <c r="G3" s="480" t="s">
        <v>98</v>
      </c>
      <c r="H3" s="481"/>
      <c r="I3" s="480" t="s">
        <v>114</v>
      </c>
      <c r="J3" s="481"/>
      <c r="K3" s="480" t="s">
        <v>101</v>
      </c>
      <c r="L3" s="481"/>
      <c r="M3" s="480" t="s">
        <v>115</v>
      </c>
      <c r="N3" s="481"/>
    </row>
    <row r="4" spans="1:14" ht="13.5" customHeight="1" x14ac:dyDescent="0.2">
      <c r="A4" s="485"/>
      <c r="B4" s="485"/>
      <c r="C4" s="482"/>
      <c r="D4" s="483"/>
      <c r="E4" s="482"/>
      <c r="F4" s="483"/>
      <c r="G4" s="482"/>
      <c r="H4" s="483"/>
      <c r="I4" s="482"/>
      <c r="J4" s="483"/>
      <c r="K4" s="482"/>
      <c r="L4" s="483"/>
      <c r="M4" s="482"/>
      <c r="N4" s="483"/>
    </row>
    <row r="5" spans="1:14" ht="13.5" customHeight="1" x14ac:dyDescent="0.2">
      <c r="A5" s="486"/>
      <c r="B5" s="486"/>
      <c r="C5" s="158" t="s">
        <v>91</v>
      </c>
      <c r="D5" s="158" t="s">
        <v>92</v>
      </c>
      <c r="E5" s="158" t="s">
        <v>91</v>
      </c>
      <c r="F5" s="158" t="s">
        <v>92</v>
      </c>
      <c r="G5" s="158" t="s">
        <v>91</v>
      </c>
      <c r="H5" s="158" t="s">
        <v>92</v>
      </c>
      <c r="I5" s="158" t="s">
        <v>91</v>
      </c>
      <c r="J5" s="158" t="s">
        <v>92</v>
      </c>
      <c r="K5" s="158" t="s">
        <v>91</v>
      </c>
      <c r="L5" s="158" t="s">
        <v>92</v>
      </c>
      <c r="M5" s="158" t="s">
        <v>91</v>
      </c>
      <c r="N5" s="158" t="s">
        <v>92</v>
      </c>
    </row>
    <row r="6" spans="1:14" ht="13.5" customHeight="1" x14ac:dyDescent="0.2">
      <c r="A6" s="159">
        <v>1</v>
      </c>
      <c r="B6" s="160" t="s">
        <v>6</v>
      </c>
      <c r="C6" s="160">
        <v>716</v>
      </c>
      <c r="D6" s="160">
        <v>8279.92</v>
      </c>
      <c r="E6" s="160">
        <v>473</v>
      </c>
      <c r="F6" s="160">
        <v>15419.380000000003</v>
      </c>
      <c r="G6" s="160">
        <v>12546</v>
      </c>
      <c r="H6" s="160">
        <v>302773.50999999989</v>
      </c>
      <c r="I6" s="160">
        <v>53549</v>
      </c>
      <c r="J6" s="160">
        <v>110675.29000000002</v>
      </c>
      <c r="K6" s="160">
        <v>53256</v>
      </c>
      <c r="L6" s="160">
        <v>601107.44999999995</v>
      </c>
      <c r="M6" s="160">
        <f t="shared" ref="M6:N21" si="0">C6+E6+G6+I6+K6</f>
        <v>120540</v>
      </c>
      <c r="N6" s="160">
        <f t="shared" si="0"/>
        <v>1038255.5499999998</v>
      </c>
    </row>
    <row r="7" spans="1:14" ht="13.5" customHeight="1" x14ac:dyDescent="0.2">
      <c r="A7" s="159">
        <v>2</v>
      </c>
      <c r="B7" s="160" t="s">
        <v>7</v>
      </c>
      <c r="C7" s="160">
        <v>0</v>
      </c>
      <c r="D7" s="160">
        <v>0</v>
      </c>
      <c r="E7" s="160">
        <v>179</v>
      </c>
      <c r="F7" s="160">
        <v>4162.5599999999995</v>
      </c>
      <c r="G7" s="160">
        <v>1899</v>
      </c>
      <c r="H7" s="160">
        <v>97943.67999999992</v>
      </c>
      <c r="I7" s="160">
        <v>36097</v>
      </c>
      <c r="J7" s="160">
        <v>137450.07999999996</v>
      </c>
      <c r="K7" s="160">
        <v>115133</v>
      </c>
      <c r="L7" s="160">
        <f>5+1234608.55</f>
        <v>1234613.55</v>
      </c>
      <c r="M7" s="160">
        <f t="shared" si="0"/>
        <v>153308</v>
      </c>
      <c r="N7" s="160">
        <f t="shared" si="0"/>
        <v>1474169.8699999999</v>
      </c>
    </row>
    <row r="8" spans="1:14" ht="13.5" customHeight="1" x14ac:dyDescent="0.2">
      <c r="A8" s="159">
        <v>3</v>
      </c>
      <c r="B8" s="160" t="s">
        <v>8</v>
      </c>
      <c r="C8" s="160">
        <v>142</v>
      </c>
      <c r="D8" s="160">
        <v>4983.0200000000004</v>
      </c>
      <c r="E8" s="160">
        <v>2985</v>
      </c>
      <c r="F8" s="160">
        <v>99703.89999999998</v>
      </c>
      <c r="G8" s="160">
        <v>37210</v>
      </c>
      <c r="H8" s="160">
        <v>182013.82</v>
      </c>
      <c r="I8" s="160">
        <v>86</v>
      </c>
      <c r="J8" s="160">
        <v>52799.94000000001</v>
      </c>
      <c r="K8" s="160">
        <v>86</v>
      </c>
      <c r="L8" s="160">
        <v>43</v>
      </c>
      <c r="M8" s="160">
        <f t="shared" si="0"/>
        <v>40509</v>
      </c>
      <c r="N8" s="160">
        <f t="shared" si="0"/>
        <v>339543.68</v>
      </c>
    </row>
    <row r="9" spans="1:14" ht="13.5" customHeight="1" x14ac:dyDescent="0.2">
      <c r="A9" s="159">
        <v>4</v>
      </c>
      <c r="B9" s="160" t="s">
        <v>9</v>
      </c>
      <c r="C9" s="160">
        <v>159</v>
      </c>
      <c r="D9" s="160">
        <v>56204.069999999992</v>
      </c>
      <c r="E9" s="160">
        <v>257</v>
      </c>
      <c r="F9" s="160">
        <v>7560.3600000000006</v>
      </c>
      <c r="G9" s="160">
        <v>2844</v>
      </c>
      <c r="H9" s="160">
        <v>84387.699999999983</v>
      </c>
      <c r="I9" s="160">
        <v>54563</v>
      </c>
      <c r="J9" s="160">
        <v>140637.21000000002</v>
      </c>
      <c r="K9" s="160">
        <v>29512</v>
      </c>
      <c r="L9" s="160">
        <v>1087429.8300000003</v>
      </c>
      <c r="M9" s="160">
        <f t="shared" si="0"/>
        <v>87335</v>
      </c>
      <c r="N9" s="160">
        <f t="shared" si="0"/>
        <v>1376219.1700000004</v>
      </c>
    </row>
    <row r="10" spans="1:14" ht="13.5" customHeight="1" x14ac:dyDescent="0.2">
      <c r="A10" s="159">
        <v>5</v>
      </c>
      <c r="B10" s="160" t="s">
        <v>10</v>
      </c>
      <c r="C10" s="160">
        <v>0</v>
      </c>
      <c r="D10" s="160">
        <v>0</v>
      </c>
      <c r="E10" s="160">
        <v>71</v>
      </c>
      <c r="F10" s="160">
        <v>1269.75</v>
      </c>
      <c r="G10" s="160">
        <v>474</v>
      </c>
      <c r="H10" s="160">
        <v>8154.5299999999988</v>
      </c>
      <c r="I10" s="160">
        <v>64573</v>
      </c>
      <c r="J10" s="160">
        <v>461499.39999999991</v>
      </c>
      <c r="K10" s="160">
        <v>28377</v>
      </c>
      <c r="L10" s="160">
        <v>331897.10999999993</v>
      </c>
      <c r="M10" s="160">
        <f t="shared" si="0"/>
        <v>93495</v>
      </c>
      <c r="N10" s="160">
        <f t="shared" si="0"/>
        <v>802820.7899999998</v>
      </c>
    </row>
    <row r="11" spans="1:14" ht="13.5" customHeight="1" x14ac:dyDescent="0.2">
      <c r="A11" s="161">
        <v>6</v>
      </c>
      <c r="B11" s="162" t="s">
        <v>11</v>
      </c>
      <c r="C11" s="162">
        <v>11</v>
      </c>
      <c r="D11" s="162">
        <v>1153.5700000000002</v>
      </c>
      <c r="E11" s="162">
        <v>128</v>
      </c>
      <c r="F11" s="162">
        <v>3570.1000000000008</v>
      </c>
      <c r="G11" s="162">
        <v>5726</v>
      </c>
      <c r="H11" s="162">
        <v>95771.659999999945</v>
      </c>
      <c r="I11" s="162">
        <v>33436</v>
      </c>
      <c r="J11" s="162">
        <v>147818.50000000003</v>
      </c>
      <c r="K11" s="162">
        <v>3707</v>
      </c>
      <c r="L11" s="162">
        <v>518208.32</v>
      </c>
      <c r="M11" s="160">
        <f t="shared" si="0"/>
        <v>43008</v>
      </c>
      <c r="N11" s="160">
        <f t="shared" si="0"/>
        <v>766522.14999999991</v>
      </c>
    </row>
    <row r="12" spans="1:14" ht="13.5" customHeight="1" x14ac:dyDescent="0.2">
      <c r="A12" s="159">
        <v>7</v>
      </c>
      <c r="B12" s="160" t="s">
        <v>12</v>
      </c>
      <c r="C12" s="160">
        <v>66</v>
      </c>
      <c r="D12" s="160">
        <v>454.19</v>
      </c>
      <c r="E12" s="160">
        <v>18</v>
      </c>
      <c r="F12" s="160">
        <v>261.60000000000002</v>
      </c>
      <c r="G12" s="160">
        <v>1016</v>
      </c>
      <c r="H12" s="160">
        <v>21225.600000000009</v>
      </c>
      <c r="I12" s="160">
        <v>1032</v>
      </c>
      <c r="J12" s="160">
        <v>3498.4799999999996</v>
      </c>
      <c r="K12" s="160">
        <v>17574</v>
      </c>
      <c r="L12" s="160">
        <f>-5+318347</f>
        <v>318342</v>
      </c>
      <c r="M12" s="160">
        <f t="shared" si="0"/>
        <v>19706</v>
      </c>
      <c r="N12" s="160">
        <f t="shared" si="0"/>
        <v>343781.87</v>
      </c>
    </row>
    <row r="13" spans="1:14" ht="13.5" customHeight="1" x14ac:dyDescent="0.2">
      <c r="A13" s="159">
        <v>8</v>
      </c>
      <c r="B13" s="160" t="s">
        <v>967</v>
      </c>
      <c r="C13" s="160">
        <v>0</v>
      </c>
      <c r="D13" s="160">
        <v>0</v>
      </c>
      <c r="E13" s="160">
        <v>24</v>
      </c>
      <c r="F13" s="160">
        <v>505.63</v>
      </c>
      <c r="G13" s="160">
        <v>300</v>
      </c>
      <c r="H13" s="160">
        <v>7265.6900000000005</v>
      </c>
      <c r="I13" s="160">
        <v>473</v>
      </c>
      <c r="J13" s="160">
        <v>803.49000000000012</v>
      </c>
      <c r="K13" s="160">
        <v>4760</v>
      </c>
      <c r="L13" s="160">
        <f>-12571+38192.77</f>
        <v>25621.769999999997</v>
      </c>
      <c r="M13" s="160">
        <f t="shared" si="0"/>
        <v>5557</v>
      </c>
      <c r="N13" s="160">
        <f t="shared" si="0"/>
        <v>34196.58</v>
      </c>
    </row>
    <row r="14" spans="1:14" ht="13.5" customHeight="1" x14ac:dyDescent="0.2">
      <c r="A14" s="159">
        <v>9</v>
      </c>
      <c r="B14" s="160" t="s">
        <v>13</v>
      </c>
      <c r="C14" s="160">
        <v>225</v>
      </c>
      <c r="D14" s="160">
        <v>203466.66000000003</v>
      </c>
      <c r="E14" s="160">
        <v>427</v>
      </c>
      <c r="F14" s="160">
        <v>13371.29999999999</v>
      </c>
      <c r="G14" s="160">
        <v>8144</v>
      </c>
      <c r="H14" s="160">
        <v>216003.87999999998</v>
      </c>
      <c r="I14" s="160">
        <v>16506</v>
      </c>
      <c r="J14" s="160">
        <v>55187.319999999992</v>
      </c>
      <c r="K14" s="160">
        <v>54546</v>
      </c>
      <c r="L14" s="160">
        <f>3+1649835.75</f>
        <v>1649838.75</v>
      </c>
      <c r="M14" s="160">
        <f t="shared" si="0"/>
        <v>79848</v>
      </c>
      <c r="N14" s="160">
        <f t="shared" si="0"/>
        <v>2137867.91</v>
      </c>
    </row>
    <row r="15" spans="1:14" ht="13.5" customHeight="1" x14ac:dyDescent="0.2">
      <c r="A15" s="159">
        <v>10</v>
      </c>
      <c r="B15" s="160" t="s">
        <v>14</v>
      </c>
      <c r="C15" s="160">
        <v>210</v>
      </c>
      <c r="D15" s="160">
        <v>3148.4500000000003</v>
      </c>
      <c r="E15" s="160">
        <v>2629</v>
      </c>
      <c r="F15" s="160">
        <v>61614.14999999998</v>
      </c>
      <c r="G15" s="160">
        <v>121603</v>
      </c>
      <c r="H15" s="160">
        <v>1519183.0399999996</v>
      </c>
      <c r="I15" s="160">
        <v>88083</v>
      </c>
      <c r="J15" s="160">
        <v>107223.98999999998</v>
      </c>
      <c r="K15" s="160">
        <v>1172702</v>
      </c>
      <c r="L15" s="160">
        <v>5393893.1799999988</v>
      </c>
      <c r="M15" s="160">
        <f t="shared" si="0"/>
        <v>1385227</v>
      </c>
      <c r="N15" s="160">
        <f t="shared" si="0"/>
        <v>7085062.8099999987</v>
      </c>
    </row>
    <row r="16" spans="1:14" ht="13.5" customHeight="1" x14ac:dyDescent="0.2">
      <c r="A16" s="159">
        <v>11</v>
      </c>
      <c r="B16" s="160" t="s">
        <v>15</v>
      </c>
      <c r="C16" s="160">
        <v>0</v>
      </c>
      <c r="D16" s="160">
        <v>0</v>
      </c>
      <c r="E16" s="160">
        <v>18</v>
      </c>
      <c r="F16" s="160">
        <v>324.88</v>
      </c>
      <c r="G16" s="160">
        <v>2717</v>
      </c>
      <c r="H16" s="160">
        <v>94833.75999999998</v>
      </c>
      <c r="I16" s="160">
        <v>628</v>
      </c>
      <c r="J16" s="160">
        <v>682.29000000000019</v>
      </c>
      <c r="K16" s="160">
        <v>15488</v>
      </c>
      <c r="L16" s="160">
        <v>355947.66000000021</v>
      </c>
      <c r="M16" s="160">
        <f t="shared" si="0"/>
        <v>18851</v>
      </c>
      <c r="N16" s="160">
        <f t="shared" si="0"/>
        <v>451788.5900000002</v>
      </c>
    </row>
    <row r="17" spans="1:14" ht="13.5" customHeight="1" x14ac:dyDescent="0.2">
      <c r="A17" s="159">
        <v>12</v>
      </c>
      <c r="B17" s="160" t="s">
        <v>16</v>
      </c>
      <c r="C17" s="160">
        <v>111</v>
      </c>
      <c r="D17" s="160">
        <v>33242.06</v>
      </c>
      <c r="E17" s="160">
        <v>961</v>
      </c>
      <c r="F17" s="160">
        <v>23125.830000000009</v>
      </c>
      <c r="G17" s="160">
        <v>8972</v>
      </c>
      <c r="H17" s="160">
        <v>158021.85999999987</v>
      </c>
      <c r="I17" s="160">
        <v>52117</v>
      </c>
      <c r="J17" s="160">
        <v>294516.20000000019</v>
      </c>
      <c r="K17" s="160">
        <v>56369</v>
      </c>
      <c r="L17" s="160">
        <v>408919.39000000007</v>
      </c>
      <c r="M17" s="160">
        <f t="shared" si="0"/>
        <v>118530</v>
      </c>
      <c r="N17" s="160">
        <f t="shared" si="0"/>
        <v>917825.34000000008</v>
      </c>
    </row>
    <row r="18" spans="1:14" ht="13.5" customHeight="1" x14ac:dyDescent="0.2">
      <c r="A18" s="158"/>
      <c r="B18" s="163" t="s">
        <v>17</v>
      </c>
      <c r="C18" s="163">
        <f t="shared" ref="C18:N18" si="1">SUM(C6:C17)</f>
        <v>1640</v>
      </c>
      <c r="D18" s="163">
        <f t="shared" si="1"/>
        <v>310931.94000000006</v>
      </c>
      <c r="E18" s="163">
        <f t="shared" si="1"/>
        <v>8170</v>
      </c>
      <c r="F18" s="163">
        <f t="shared" si="1"/>
        <v>230889.44</v>
      </c>
      <c r="G18" s="163">
        <f t="shared" si="1"/>
        <v>203451</v>
      </c>
      <c r="H18" s="163">
        <f t="shared" si="1"/>
        <v>2787578.7299999991</v>
      </c>
      <c r="I18" s="163">
        <f t="shared" si="1"/>
        <v>401143</v>
      </c>
      <c r="J18" s="163">
        <f t="shared" si="1"/>
        <v>1512792.1900000002</v>
      </c>
      <c r="K18" s="163">
        <f t="shared" si="1"/>
        <v>1551510</v>
      </c>
      <c r="L18" s="163">
        <f t="shared" si="1"/>
        <v>11925862.009999998</v>
      </c>
      <c r="M18" s="163">
        <f t="shared" si="1"/>
        <v>2165914</v>
      </c>
      <c r="N18" s="163">
        <f t="shared" si="1"/>
        <v>16768054.309999999</v>
      </c>
    </row>
    <row r="19" spans="1:14" ht="13.5" customHeight="1" x14ac:dyDescent="0.2">
      <c r="A19" s="159">
        <v>13</v>
      </c>
      <c r="B19" s="160" t="s">
        <v>18</v>
      </c>
      <c r="C19" s="160">
        <v>3</v>
      </c>
      <c r="D19" s="160">
        <v>516.15</v>
      </c>
      <c r="E19" s="160">
        <v>348</v>
      </c>
      <c r="F19" s="160">
        <v>10339.06</v>
      </c>
      <c r="G19" s="160">
        <v>4777</v>
      </c>
      <c r="H19" s="160">
        <v>154702.62999999995</v>
      </c>
      <c r="I19" s="160">
        <v>292395</v>
      </c>
      <c r="J19" s="160">
        <v>158950.79999999996</v>
      </c>
      <c r="K19" s="160">
        <v>147255</v>
      </c>
      <c r="L19" s="160">
        <v>868078.43</v>
      </c>
      <c r="M19" s="160">
        <f t="shared" si="0"/>
        <v>444778</v>
      </c>
      <c r="N19" s="160">
        <f t="shared" si="0"/>
        <v>1192587.0699999998</v>
      </c>
    </row>
    <row r="20" spans="1:14" ht="13.5" customHeight="1" x14ac:dyDescent="0.2">
      <c r="A20" s="159">
        <v>14</v>
      </c>
      <c r="B20" s="160" t="s">
        <v>19</v>
      </c>
      <c r="C20" s="160">
        <v>0</v>
      </c>
      <c r="D20" s="160">
        <v>0</v>
      </c>
      <c r="E20" s="160">
        <v>0</v>
      </c>
      <c r="F20" s="160">
        <v>0</v>
      </c>
      <c r="G20" s="160">
        <v>6583</v>
      </c>
      <c r="H20" s="160">
        <v>109551.95999999999</v>
      </c>
      <c r="I20" s="160">
        <v>11584</v>
      </c>
      <c r="J20" s="160">
        <v>119855.67</v>
      </c>
      <c r="K20" s="160">
        <v>115650</v>
      </c>
      <c r="L20" s="160">
        <v>123360.95000000001</v>
      </c>
      <c r="M20" s="160">
        <f t="shared" si="0"/>
        <v>133817</v>
      </c>
      <c r="N20" s="160">
        <f t="shared" si="0"/>
        <v>352768.58</v>
      </c>
    </row>
    <row r="21" spans="1:14" ht="13.5" customHeight="1" x14ac:dyDescent="0.2">
      <c r="A21" s="159">
        <v>15</v>
      </c>
      <c r="B21" s="160" t="s">
        <v>20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636</v>
      </c>
      <c r="J21" s="160">
        <v>1541.54</v>
      </c>
      <c r="K21" s="160">
        <v>9</v>
      </c>
      <c r="L21" s="160">
        <v>6684.44</v>
      </c>
      <c r="M21" s="160">
        <f t="shared" si="0"/>
        <v>645</v>
      </c>
      <c r="N21" s="160">
        <f t="shared" si="0"/>
        <v>8225.98</v>
      </c>
    </row>
    <row r="22" spans="1:14" ht="13.5" customHeight="1" x14ac:dyDescent="0.2">
      <c r="A22" s="159">
        <v>16</v>
      </c>
      <c r="B22" s="160" t="s">
        <v>21</v>
      </c>
      <c r="C22" s="160">
        <v>0</v>
      </c>
      <c r="D22" s="160">
        <v>0</v>
      </c>
      <c r="E22" s="160">
        <v>3</v>
      </c>
      <c r="F22" s="160">
        <v>147.97999999999999</v>
      </c>
      <c r="G22" s="160">
        <v>22</v>
      </c>
      <c r="H22" s="160">
        <v>1013.47</v>
      </c>
      <c r="I22" s="160">
        <v>253</v>
      </c>
      <c r="J22" s="160">
        <v>2028.84</v>
      </c>
      <c r="K22" s="160">
        <v>70</v>
      </c>
      <c r="L22" s="160">
        <f>8+1353.22</f>
        <v>1361.22</v>
      </c>
      <c r="M22" s="160">
        <f t="shared" ref="M22:N54" si="2">C22+E22+G22+I22+K22</f>
        <v>348</v>
      </c>
      <c r="N22" s="160">
        <f t="shared" si="2"/>
        <v>4551.51</v>
      </c>
    </row>
    <row r="23" spans="1:14" ht="13.5" customHeight="1" x14ac:dyDescent="0.2">
      <c r="A23" s="159">
        <v>17</v>
      </c>
      <c r="B23" s="160" t="s">
        <v>22</v>
      </c>
      <c r="C23" s="160">
        <v>285</v>
      </c>
      <c r="D23" s="160">
        <v>743.2199999999998</v>
      </c>
      <c r="E23" s="160">
        <v>31</v>
      </c>
      <c r="F23" s="160">
        <v>219.33</v>
      </c>
      <c r="G23" s="160">
        <v>1120</v>
      </c>
      <c r="H23" s="160">
        <v>25546.659999999993</v>
      </c>
      <c r="I23" s="160">
        <v>2</v>
      </c>
      <c r="J23" s="160">
        <v>0</v>
      </c>
      <c r="K23" s="160">
        <v>4798</v>
      </c>
      <c r="L23" s="160">
        <f>37953+40305.28</f>
        <v>78258.28</v>
      </c>
      <c r="M23" s="160">
        <f t="shared" si="2"/>
        <v>6236</v>
      </c>
      <c r="N23" s="160">
        <f t="shared" si="2"/>
        <v>104767.48999999999</v>
      </c>
    </row>
    <row r="24" spans="1:14" ht="13.5" customHeight="1" x14ac:dyDescent="0.2">
      <c r="A24" s="159">
        <v>18</v>
      </c>
      <c r="B24" s="160" t="s">
        <v>23</v>
      </c>
      <c r="C24" s="160">
        <v>0</v>
      </c>
      <c r="D24" s="160">
        <v>0</v>
      </c>
      <c r="E24" s="160">
        <v>0</v>
      </c>
      <c r="F24" s="160">
        <v>0</v>
      </c>
      <c r="G24" s="160">
        <v>5</v>
      </c>
      <c r="H24" s="160">
        <v>34.53</v>
      </c>
      <c r="I24" s="160">
        <v>4</v>
      </c>
      <c r="J24" s="160">
        <v>8.41</v>
      </c>
      <c r="K24" s="160">
        <v>197</v>
      </c>
      <c r="L24" s="160">
        <v>594.13</v>
      </c>
      <c r="M24" s="160">
        <f t="shared" si="2"/>
        <v>206</v>
      </c>
      <c r="N24" s="160">
        <f t="shared" si="2"/>
        <v>637.06999999999994</v>
      </c>
    </row>
    <row r="25" spans="1:14" ht="13.5" customHeight="1" x14ac:dyDescent="0.2">
      <c r="A25" s="159">
        <v>19</v>
      </c>
      <c r="B25" s="160" t="s">
        <v>24</v>
      </c>
      <c r="C25" s="160">
        <v>0</v>
      </c>
      <c r="D25" s="160">
        <v>0</v>
      </c>
      <c r="E25" s="160">
        <v>6</v>
      </c>
      <c r="F25" s="160">
        <v>99.14</v>
      </c>
      <c r="G25" s="160">
        <v>102</v>
      </c>
      <c r="H25" s="160">
        <v>3782.25</v>
      </c>
      <c r="I25" s="160">
        <v>637</v>
      </c>
      <c r="J25" s="160">
        <v>899.8599999999999</v>
      </c>
      <c r="K25" s="160">
        <v>7944</v>
      </c>
      <c r="L25" s="160">
        <f>22359+55025</f>
        <v>77384</v>
      </c>
      <c r="M25" s="160">
        <f t="shared" si="2"/>
        <v>8689</v>
      </c>
      <c r="N25" s="160">
        <f t="shared" si="2"/>
        <v>82165.25</v>
      </c>
    </row>
    <row r="26" spans="1:14" ht="13.5" customHeight="1" x14ac:dyDescent="0.2">
      <c r="A26" s="159">
        <v>20</v>
      </c>
      <c r="B26" s="160" t="s">
        <v>25</v>
      </c>
      <c r="C26" s="160">
        <v>11123</v>
      </c>
      <c r="D26" s="160">
        <v>180473.27999999991</v>
      </c>
      <c r="E26" s="160">
        <v>104</v>
      </c>
      <c r="F26" s="160">
        <v>301.11</v>
      </c>
      <c r="G26" s="160">
        <v>45508</v>
      </c>
      <c r="H26" s="160">
        <v>760557.69000000006</v>
      </c>
      <c r="I26" s="160">
        <v>129892</v>
      </c>
      <c r="J26" s="160">
        <v>478830.8600000001</v>
      </c>
      <c r="K26" s="160">
        <v>1132309</v>
      </c>
      <c r="L26" s="160">
        <v>1467181.7600000005</v>
      </c>
      <c r="M26" s="160">
        <f t="shared" si="2"/>
        <v>1318936</v>
      </c>
      <c r="N26" s="160">
        <f t="shared" si="2"/>
        <v>2887344.7</v>
      </c>
    </row>
    <row r="27" spans="1:14" ht="13.5" customHeight="1" x14ac:dyDescent="0.2">
      <c r="A27" s="159">
        <v>21</v>
      </c>
      <c r="B27" s="160" t="s">
        <v>26</v>
      </c>
      <c r="C27" s="160">
        <v>0</v>
      </c>
      <c r="D27" s="160">
        <v>0</v>
      </c>
      <c r="E27" s="160">
        <v>753</v>
      </c>
      <c r="F27" s="160">
        <v>23742.829999999994</v>
      </c>
      <c r="G27" s="160">
        <v>18763</v>
      </c>
      <c r="H27" s="160">
        <v>435738.14999999979</v>
      </c>
      <c r="I27" s="160">
        <v>50373</v>
      </c>
      <c r="J27" s="160">
        <v>228018.62</v>
      </c>
      <c r="K27" s="160">
        <v>357098</v>
      </c>
      <c r="L27" s="160">
        <v>922671.93000000028</v>
      </c>
      <c r="M27" s="160">
        <f t="shared" si="2"/>
        <v>426987</v>
      </c>
      <c r="N27" s="160">
        <f t="shared" si="2"/>
        <v>1610171.5300000003</v>
      </c>
    </row>
    <row r="28" spans="1:14" ht="13.5" customHeight="1" x14ac:dyDescent="0.2">
      <c r="A28" s="159">
        <v>22</v>
      </c>
      <c r="B28" s="160" t="s">
        <v>27</v>
      </c>
      <c r="C28" s="160">
        <v>0</v>
      </c>
      <c r="D28" s="160">
        <v>0</v>
      </c>
      <c r="E28" s="160">
        <v>71</v>
      </c>
      <c r="F28" s="160">
        <v>2342.7600000000002</v>
      </c>
      <c r="G28" s="160">
        <v>2632</v>
      </c>
      <c r="H28" s="160">
        <v>83225.639999999985</v>
      </c>
      <c r="I28" s="160">
        <v>1383</v>
      </c>
      <c r="J28" s="160">
        <v>27689.229999999992</v>
      </c>
      <c r="K28" s="160">
        <v>29104</v>
      </c>
      <c r="L28" s="160">
        <f>-675+208354.24</f>
        <v>207679.24</v>
      </c>
      <c r="M28" s="160">
        <f t="shared" si="2"/>
        <v>33190</v>
      </c>
      <c r="N28" s="160">
        <f t="shared" si="2"/>
        <v>320936.87</v>
      </c>
    </row>
    <row r="29" spans="1:14" ht="13.5" customHeight="1" x14ac:dyDescent="0.2">
      <c r="A29" s="159">
        <v>23</v>
      </c>
      <c r="B29" s="160" t="s">
        <v>28</v>
      </c>
      <c r="C29" s="160">
        <v>84</v>
      </c>
      <c r="D29" s="160">
        <v>1133.5700000000004</v>
      </c>
      <c r="E29" s="160">
        <v>414</v>
      </c>
      <c r="F29" s="160">
        <v>13541.100000000002</v>
      </c>
      <c r="G29" s="160">
        <v>3945</v>
      </c>
      <c r="H29" s="160">
        <v>61241.75</v>
      </c>
      <c r="I29" s="160">
        <v>85170</v>
      </c>
      <c r="J29" s="160">
        <v>85532.88</v>
      </c>
      <c r="K29" s="160">
        <v>493810</v>
      </c>
      <c r="L29" s="160">
        <v>375478.25000000006</v>
      </c>
      <c r="M29" s="160">
        <f t="shared" si="2"/>
        <v>583423</v>
      </c>
      <c r="N29" s="160">
        <f t="shared" si="2"/>
        <v>536927.55000000005</v>
      </c>
    </row>
    <row r="30" spans="1:14" ht="13.5" customHeight="1" x14ac:dyDescent="0.2">
      <c r="A30" s="159">
        <v>24</v>
      </c>
      <c r="B30" s="160" t="s">
        <v>29</v>
      </c>
      <c r="C30" s="160">
        <v>0</v>
      </c>
      <c r="D30" s="160">
        <v>0</v>
      </c>
      <c r="E30" s="160">
        <v>0</v>
      </c>
      <c r="F30" s="160">
        <v>0</v>
      </c>
      <c r="G30" s="160">
        <v>773</v>
      </c>
      <c r="H30" s="160">
        <v>14776.840000000002</v>
      </c>
      <c r="I30" s="160">
        <v>0</v>
      </c>
      <c r="J30" s="160">
        <v>0</v>
      </c>
      <c r="K30" s="160">
        <v>250484</v>
      </c>
      <c r="L30" s="160">
        <f>-702+297377.49</f>
        <v>296675.49</v>
      </c>
      <c r="M30" s="160">
        <f t="shared" si="2"/>
        <v>251257</v>
      </c>
      <c r="N30" s="160">
        <f t="shared" si="2"/>
        <v>311452.33</v>
      </c>
    </row>
    <row r="31" spans="1:14" ht="13.5" customHeight="1" x14ac:dyDescent="0.2">
      <c r="A31" s="159">
        <v>25</v>
      </c>
      <c r="B31" s="160" t="s">
        <v>30</v>
      </c>
      <c r="C31" s="160">
        <v>0</v>
      </c>
      <c r="D31" s="160">
        <v>0</v>
      </c>
      <c r="E31" s="160">
        <v>0</v>
      </c>
      <c r="F31" s="160">
        <v>0</v>
      </c>
      <c r="G31" s="160">
        <v>28</v>
      </c>
      <c r="H31" s="160">
        <v>416.63</v>
      </c>
      <c r="I31" s="160">
        <v>272</v>
      </c>
      <c r="J31" s="160">
        <v>1364.19</v>
      </c>
      <c r="K31" s="160">
        <v>266</v>
      </c>
      <c r="L31" s="160">
        <f>1003.17+0.5</f>
        <v>1003.67</v>
      </c>
      <c r="M31" s="160">
        <f t="shared" si="2"/>
        <v>566</v>
      </c>
      <c r="N31" s="160">
        <f t="shared" si="2"/>
        <v>2784.4900000000002</v>
      </c>
    </row>
    <row r="32" spans="1:14" ht="13.5" customHeight="1" x14ac:dyDescent="0.2">
      <c r="A32" s="159">
        <v>26</v>
      </c>
      <c r="B32" s="160" t="s">
        <v>31</v>
      </c>
      <c r="C32" s="160">
        <v>0</v>
      </c>
      <c r="D32" s="160">
        <v>0</v>
      </c>
      <c r="E32" s="160">
        <v>4</v>
      </c>
      <c r="F32" s="160">
        <v>124.25999999999999</v>
      </c>
      <c r="G32" s="160">
        <v>75</v>
      </c>
      <c r="H32" s="160">
        <v>2703.8399999999997</v>
      </c>
      <c r="I32" s="160">
        <v>315</v>
      </c>
      <c r="J32" s="160">
        <v>11098.83</v>
      </c>
      <c r="K32" s="160">
        <v>416</v>
      </c>
      <c r="L32" s="160">
        <f>151+1882.42</f>
        <v>2033.42</v>
      </c>
      <c r="M32" s="160">
        <f t="shared" si="2"/>
        <v>810</v>
      </c>
      <c r="N32" s="160">
        <f t="shared" si="2"/>
        <v>15960.35</v>
      </c>
    </row>
    <row r="33" spans="1:14" ht="13.5" customHeight="1" x14ac:dyDescent="0.2">
      <c r="A33" s="159">
        <v>27</v>
      </c>
      <c r="B33" s="160" t="s">
        <v>32</v>
      </c>
      <c r="C33" s="160">
        <v>0</v>
      </c>
      <c r="D33" s="160">
        <v>0</v>
      </c>
      <c r="E33" s="160">
        <v>0</v>
      </c>
      <c r="F33" s="160">
        <v>0</v>
      </c>
      <c r="G33" s="160">
        <v>58</v>
      </c>
      <c r="H33" s="160">
        <v>2312.3200000000002</v>
      </c>
      <c r="I33" s="160">
        <v>406</v>
      </c>
      <c r="J33" s="160">
        <v>4048.5400000000004</v>
      </c>
      <c r="K33" s="160">
        <v>132</v>
      </c>
      <c r="L33" s="160">
        <f>68+5599.12</f>
        <v>5667.12</v>
      </c>
      <c r="M33" s="160">
        <f t="shared" si="2"/>
        <v>596</v>
      </c>
      <c r="N33" s="160">
        <f t="shared" si="2"/>
        <v>12027.98</v>
      </c>
    </row>
    <row r="34" spans="1:14" ht="13.5" customHeight="1" x14ac:dyDescent="0.2">
      <c r="A34" s="159">
        <v>28</v>
      </c>
      <c r="B34" s="160" t="s">
        <v>33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0</v>
      </c>
      <c r="K34" s="160">
        <v>69765</v>
      </c>
      <c r="L34" s="160">
        <v>364606.31999999989</v>
      </c>
      <c r="M34" s="160">
        <f t="shared" si="2"/>
        <v>69765</v>
      </c>
      <c r="N34" s="160">
        <f t="shared" si="2"/>
        <v>364606.31999999989</v>
      </c>
    </row>
    <row r="35" spans="1:14" ht="13.5" customHeight="1" x14ac:dyDescent="0.2">
      <c r="A35" s="159">
        <v>29</v>
      </c>
      <c r="B35" s="160" t="s">
        <v>34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91</v>
      </c>
      <c r="L35" s="160">
        <v>949.3</v>
      </c>
      <c r="M35" s="160">
        <f t="shared" si="2"/>
        <v>91</v>
      </c>
      <c r="N35" s="160">
        <f t="shared" si="2"/>
        <v>949.3</v>
      </c>
    </row>
    <row r="36" spans="1:14" ht="13.5" customHeight="1" x14ac:dyDescent="0.2">
      <c r="A36" s="159">
        <v>30</v>
      </c>
      <c r="B36" s="160" t="s">
        <v>35</v>
      </c>
      <c r="C36" s="160">
        <v>40</v>
      </c>
      <c r="D36" s="160">
        <v>54.010000000000005</v>
      </c>
      <c r="E36" s="160">
        <v>1</v>
      </c>
      <c r="F36" s="160">
        <v>27.74</v>
      </c>
      <c r="G36" s="160">
        <v>203</v>
      </c>
      <c r="H36" s="160">
        <v>9356.7000000000007</v>
      </c>
      <c r="I36" s="160">
        <v>367</v>
      </c>
      <c r="J36" s="160">
        <v>172.14</v>
      </c>
      <c r="K36" s="160">
        <v>5467</v>
      </c>
      <c r="L36" s="160">
        <v>11174.959999999997</v>
      </c>
      <c r="M36" s="160">
        <f t="shared" si="2"/>
        <v>6078</v>
      </c>
      <c r="N36" s="160">
        <f t="shared" si="2"/>
        <v>20785.549999999996</v>
      </c>
    </row>
    <row r="37" spans="1:14" ht="13.5" customHeight="1" x14ac:dyDescent="0.2">
      <c r="A37" s="159">
        <v>31</v>
      </c>
      <c r="B37" s="160" t="s">
        <v>36</v>
      </c>
      <c r="C37" s="160">
        <v>0</v>
      </c>
      <c r="D37" s="160">
        <v>0</v>
      </c>
      <c r="E37" s="160">
        <v>0</v>
      </c>
      <c r="F37" s="160">
        <v>0</v>
      </c>
      <c r="G37" s="160">
        <v>9</v>
      </c>
      <c r="H37" s="160">
        <v>416.02000000000004</v>
      </c>
      <c r="I37" s="160">
        <v>942</v>
      </c>
      <c r="J37" s="160">
        <v>1935</v>
      </c>
      <c r="K37" s="160">
        <v>269</v>
      </c>
      <c r="L37" s="160">
        <v>11513.47</v>
      </c>
      <c r="M37" s="160">
        <f t="shared" si="2"/>
        <v>1220</v>
      </c>
      <c r="N37" s="160">
        <f t="shared" si="2"/>
        <v>13864.49</v>
      </c>
    </row>
    <row r="38" spans="1:14" ht="13.5" customHeight="1" x14ac:dyDescent="0.2">
      <c r="A38" s="159">
        <v>32</v>
      </c>
      <c r="B38" s="160" t="s">
        <v>38</v>
      </c>
      <c r="C38" s="160">
        <v>0</v>
      </c>
      <c r="D38" s="160">
        <v>0</v>
      </c>
      <c r="E38" s="160">
        <v>0</v>
      </c>
      <c r="F38" s="160">
        <v>0</v>
      </c>
      <c r="G38" s="160">
        <v>8</v>
      </c>
      <c r="H38" s="160">
        <v>242.59</v>
      </c>
      <c r="I38" s="160">
        <v>204</v>
      </c>
      <c r="J38" s="160">
        <v>452.17999999999995</v>
      </c>
      <c r="K38" s="160">
        <v>45</v>
      </c>
      <c r="L38" s="160">
        <f>150+2793.33</f>
        <v>2943.33</v>
      </c>
      <c r="M38" s="160">
        <f t="shared" si="2"/>
        <v>257</v>
      </c>
      <c r="N38" s="160">
        <f t="shared" si="2"/>
        <v>3638.1</v>
      </c>
    </row>
    <row r="39" spans="1:14" ht="13.5" customHeight="1" x14ac:dyDescent="0.2">
      <c r="A39" s="159">
        <v>33</v>
      </c>
      <c r="B39" s="160" t="s">
        <v>39</v>
      </c>
      <c r="C39" s="160">
        <v>0</v>
      </c>
      <c r="D39" s="160">
        <v>0</v>
      </c>
      <c r="E39" s="160">
        <v>52</v>
      </c>
      <c r="F39" s="160">
        <v>1652.75</v>
      </c>
      <c r="G39" s="160">
        <v>3075</v>
      </c>
      <c r="H39" s="160">
        <v>96842.710000000021</v>
      </c>
      <c r="I39" s="160">
        <v>5928</v>
      </c>
      <c r="J39" s="160">
        <v>18218.98</v>
      </c>
      <c r="K39" s="160">
        <v>59821</v>
      </c>
      <c r="L39" s="160">
        <v>139464.14000000001</v>
      </c>
      <c r="M39" s="160">
        <f t="shared" si="2"/>
        <v>68876</v>
      </c>
      <c r="N39" s="160">
        <f t="shared" si="2"/>
        <v>256178.58000000002</v>
      </c>
    </row>
    <row r="40" spans="1:14" ht="13.5" customHeight="1" x14ac:dyDescent="0.2">
      <c r="A40" s="158"/>
      <c r="B40" s="163" t="s">
        <v>103</v>
      </c>
      <c r="C40" s="163">
        <f t="shared" ref="C40:L40" si="3">SUM(C19:C39)</f>
        <v>11535</v>
      </c>
      <c r="D40" s="163">
        <f t="shared" si="3"/>
        <v>182920.22999999992</v>
      </c>
      <c r="E40" s="163">
        <f t="shared" si="3"/>
        <v>1787</v>
      </c>
      <c r="F40" s="163">
        <f t="shared" si="3"/>
        <v>52538.06</v>
      </c>
      <c r="G40" s="163">
        <f t="shared" si="3"/>
        <v>87686</v>
      </c>
      <c r="H40" s="163">
        <f t="shared" si="3"/>
        <v>1762462.38</v>
      </c>
      <c r="I40" s="163">
        <f t="shared" si="3"/>
        <v>580763</v>
      </c>
      <c r="J40" s="163">
        <f t="shared" si="3"/>
        <v>1140646.5699999998</v>
      </c>
      <c r="K40" s="163">
        <f t="shared" si="3"/>
        <v>2675000</v>
      </c>
      <c r="L40" s="163">
        <f t="shared" si="3"/>
        <v>4964763.8500000006</v>
      </c>
      <c r="M40" s="163">
        <f t="shared" si="2"/>
        <v>3356771</v>
      </c>
      <c r="N40" s="163">
        <f t="shared" si="2"/>
        <v>8103331.0899999999</v>
      </c>
    </row>
    <row r="41" spans="1:14" ht="24.95" customHeight="1" x14ac:dyDescent="0.2">
      <c r="A41" s="158"/>
      <c r="B41" s="164" t="s">
        <v>41</v>
      </c>
      <c r="C41" s="163">
        <f t="shared" ref="C41:L41" si="4">C40+C18</f>
        <v>13175</v>
      </c>
      <c r="D41" s="163">
        <f t="shared" si="4"/>
        <v>493852.17</v>
      </c>
      <c r="E41" s="163">
        <f t="shared" si="4"/>
        <v>9957</v>
      </c>
      <c r="F41" s="163">
        <f t="shared" si="4"/>
        <v>283427.5</v>
      </c>
      <c r="G41" s="163">
        <f t="shared" si="4"/>
        <v>291137</v>
      </c>
      <c r="H41" s="163">
        <f t="shared" si="4"/>
        <v>4550041.1099999994</v>
      </c>
      <c r="I41" s="163">
        <f t="shared" si="4"/>
        <v>981906</v>
      </c>
      <c r="J41" s="163">
        <f t="shared" si="4"/>
        <v>2653438.7599999998</v>
      </c>
      <c r="K41" s="163">
        <f t="shared" si="4"/>
        <v>4226510</v>
      </c>
      <c r="L41" s="163">
        <f t="shared" si="4"/>
        <v>16890625.859999999</v>
      </c>
      <c r="M41" s="163">
        <f t="shared" si="2"/>
        <v>5522685</v>
      </c>
      <c r="N41" s="163">
        <f t="shared" si="2"/>
        <v>24871385.399999999</v>
      </c>
    </row>
    <row r="42" spans="1:14" ht="13.5" customHeight="1" x14ac:dyDescent="0.2">
      <c r="A42" s="159">
        <v>34</v>
      </c>
      <c r="B42" s="160" t="s">
        <v>43</v>
      </c>
      <c r="C42" s="160">
        <v>0</v>
      </c>
      <c r="D42" s="160">
        <v>0</v>
      </c>
      <c r="E42" s="160">
        <v>24</v>
      </c>
      <c r="F42" s="160">
        <v>678.28000000000009</v>
      </c>
      <c r="G42" s="160">
        <v>317</v>
      </c>
      <c r="H42" s="160">
        <v>11831.06</v>
      </c>
      <c r="I42" s="160">
        <v>10504</v>
      </c>
      <c r="J42" s="160">
        <v>30286.97</v>
      </c>
      <c r="K42" s="160">
        <v>99508</v>
      </c>
      <c r="L42" s="160">
        <v>356640.4</v>
      </c>
      <c r="M42" s="160">
        <f t="shared" si="2"/>
        <v>110353</v>
      </c>
      <c r="N42" s="160">
        <f t="shared" si="2"/>
        <v>399436.71</v>
      </c>
    </row>
    <row r="43" spans="1:14" ht="13.5" customHeight="1" x14ac:dyDescent="0.2">
      <c r="A43" s="158"/>
      <c r="B43" s="163" t="s">
        <v>44</v>
      </c>
      <c r="C43" s="163">
        <f>C42</f>
        <v>0</v>
      </c>
      <c r="D43" s="163">
        <f t="shared" ref="D43:N43" si="5">D42</f>
        <v>0</v>
      </c>
      <c r="E43" s="163">
        <f t="shared" si="5"/>
        <v>24</v>
      </c>
      <c r="F43" s="163">
        <f t="shared" si="5"/>
        <v>678.28000000000009</v>
      </c>
      <c r="G43" s="163">
        <f t="shared" si="5"/>
        <v>317</v>
      </c>
      <c r="H43" s="163">
        <f t="shared" si="5"/>
        <v>11831.06</v>
      </c>
      <c r="I43" s="163">
        <f t="shared" si="5"/>
        <v>10504</v>
      </c>
      <c r="J43" s="163">
        <f t="shared" si="5"/>
        <v>30286.97</v>
      </c>
      <c r="K43" s="163">
        <f t="shared" si="5"/>
        <v>99508</v>
      </c>
      <c r="L43" s="163">
        <f t="shared" si="5"/>
        <v>356640.4</v>
      </c>
      <c r="M43" s="163">
        <f t="shared" si="5"/>
        <v>110353</v>
      </c>
      <c r="N43" s="163">
        <f t="shared" si="5"/>
        <v>399436.71</v>
      </c>
    </row>
    <row r="44" spans="1:14" ht="13.5" customHeight="1" x14ac:dyDescent="0.2">
      <c r="A44" s="159">
        <v>35</v>
      </c>
      <c r="B44" s="160" t="s">
        <v>45</v>
      </c>
      <c r="C44" s="160">
        <v>0</v>
      </c>
      <c r="D44" s="160">
        <v>0</v>
      </c>
      <c r="E44" s="160">
        <v>0</v>
      </c>
      <c r="F44" s="160">
        <v>0</v>
      </c>
      <c r="G44" s="160">
        <v>0</v>
      </c>
      <c r="H44" s="160">
        <v>0</v>
      </c>
      <c r="I44" s="160">
        <v>21699</v>
      </c>
      <c r="J44" s="160">
        <v>35944.51</v>
      </c>
      <c r="K44" s="160">
        <v>25591</v>
      </c>
      <c r="L44" s="160">
        <f>5822+178223.63</f>
        <v>184045.63</v>
      </c>
      <c r="M44" s="160">
        <f t="shared" si="2"/>
        <v>47290</v>
      </c>
      <c r="N44" s="160">
        <f t="shared" si="2"/>
        <v>219990.14</v>
      </c>
    </row>
    <row r="45" spans="1:14" ht="13.5" customHeight="1" x14ac:dyDescent="0.2">
      <c r="A45" s="158"/>
      <c r="B45" s="163" t="s">
        <v>46</v>
      </c>
      <c r="C45" s="163">
        <f t="shared" ref="C45:L45" si="6">C44</f>
        <v>0</v>
      </c>
      <c r="D45" s="163">
        <f t="shared" si="6"/>
        <v>0</v>
      </c>
      <c r="E45" s="163">
        <f t="shared" si="6"/>
        <v>0</v>
      </c>
      <c r="F45" s="163">
        <f t="shared" si="6"/>
        <v>0</v>
      </c>
      <c r="G45" s="163">
        <f t="shared" si="6"/>
        <v>0</v>
      </c>
      <c r="H45" s="163">
        <f t="shared" si="6"/>
        <v>0</v>
      </c>
      <c r="I45" s="163">
        <f t="shared" si="6"/>
        <v>21699</v>
      </c>
      <c r="J45" s="163">
        <f t="shared" si="6"/>
        <v>35944.51</v>
      </c>
      <c r="K45" s="163">
        <f t="shared" si="6"/>
        <v>25591</v>
      </c>
      <c r="L45" s="163">
        <f t="shared" si="6"/>
        <v>184045.63</v>
      </c>
      <c r="M45" s="163">
        <f t="shared" si="2"/>
        <v>47290</v>
      </c>
      <c r="N45" s="163">
        <f t="shared" si="2"/>
        <v>219990.14</v>
      </c>
    </row>
    <row r="46" spans="1:14" ht="13.5" customHeight="1" x14ac:dyDescent="0.2">
      <c r="A46" s="159">
        <v>36</v>
      </c>
      <c r="B46" s="160" t="s">
        <v>47</v>
      </c>
      <c r="C46" s="160">
        <v>0</v>
      </c>
      <c r="D46" s="160">
        <v>0</v>
      </c>
      <c r="E46" s="160">
        <v>0</v>
      </c>
      <c r="F46" s="160">
        <v>0</v>
      </c>
      <c r="G46" s="160">
        <v>4311</v>
      </c>
      <c r="H46" s="160">
        <v>61278.030000000013</v>
      </c>
      <c r="I46" s="160">
        <v>1877</v>
      </c>
      <c r="J46" s="160">
        <v>1161.5700000000002</v>
      </c>
      <c r="K46" s="160">
        <v>121495</v>
      </c>
      <c r="L46" s="160">
        <f>4+370582.51</f>
        <v>370586.51</v>
      </c>
      <c r="M46" s="160">
        <f t="shared" si="2"/>
        <v>127683</v>
      </c>
      <c r="N46" s="160">
        <f t="shared" si="2"/>
        <v>433026.11000000004</v>
      </c>
    </row>
    <row r="47" spans="1:14" ht="13.5" customHeight="1" x14ac:dyDescent="0.2">
      <c r="A47" s="159">
        <v>37</v>
      </c>
      <c r="B47" s="160" t="s">
        <v>48</v>
      </c>
      <c r="C47" s="160">
        <v>0</v>
      </c>
      <c r="D47" s="160">
        <v>0</v>
      </c>
      <c r="E47" s="160">
        <v>0</v>
      </c>
      <c r="F47" s="160">
        <v>0</v>
      </c>
      <c r="G47" s="160">
        <v>133</v>
      </c>
      <c r="H47" s="160">
        <v>1877.7500000000002</v>
      </c>
      <c r="I47" s="160">
        <v>0</v>
      </c>
      <c r="J47" s="160">
        <v>0</v>
      </c>
      <c r="K47" s="160">
        <v>13937</v>
      </c>
      <c r="L47" s="160">
        <f>50290.12</f>
        <v>50290.12</v>
      </c>
      <c r="M47" s="160">
        <f t="shared" si="2"/>
        <v>14070</v>
      </c>
      <c r="N47" s="160">
        <f t="shared" si="2"/>
        <v>52167.87</v>
      </c>
    </row>
    <row r="48" spans="1:14" ht="13.5" customHeight="1" x14ac:dyDescent="0.2">
      <c r="A48" s="159">
        <v>38</v>
      </c>
      <c r="B48" s="160" t="s">
        <v>49</v>
      </c>
      <c r="C48" s="160">
        <v>0</v>
      </c>
      <c r="D48" s="160">
        <v>0</v>
      </c>
      <c r="E48" s="160">
        <v>0</v>
      </c>
      <c r="F48" s="160">
        <v>0</v>
      </c>
      <c r="G48" s="160">
        <v>0</v>
      </c>
      <c r="H48" s="160">
        <v>0</v>
      </c>
      <c r="I48" s="160">
        <v>0</v>
      </c>
      <c r="J48" s="160">
        <v>0</v>
      </c>
      <c r="K48" s="160">
        <v>6173</v>
      </c>
      <c r="L48" s="160">
        <v>11699.029999999997</v>
      </c>
      <c r="M48" s="160">
        <f t="shared" si="2"/>
        <v>6173</v>
      </c>
      <c r="N48" s="160">
        <f t="shared" si="2"/>
        <v>11699.029999999997</v>
      </c>
    </row>
    <row r="49" spans="1:14" ht="13.5" customHeight="1" x14ac:dyDescent="0.2">
      <c r="A49" s="159">
        <v>39</v>
      </c>
      <c r="B49" s="160" t="s">
        <v>51</v>
      </c>
      <c r="C49" s="160">
        <v>0</v>
      </c>
      <c r="D49" s="160">
        <v>0</v>
      </c>
      <c r="E49" s="160">
        <v>0</v>
      </c>
      <c r="F49" s="160">
        <v>0</v>
      </c>
      <c r="G49" s="160">
        <v>468</v>
      </c>
      <c r="H49" s="160">
        <v>6462.6399999999994</v>
      </c>
      <c r="I49" s="160">
        <v>0</v>
      </c>
      <c r="J49" s="160">
        <v>0</v>
      </c>
      <c r="K49" s="160">
        <v>27227</v>
      </c>
      <c r="L49" s="160">
        <v>25220.76</v>
      </c>
      <c r="M49" s="160">
        <f t="shared" si="2"/>
        <v>27695</v>
      </c>
      <c r="N49" s="160">
        <f t="shared" si="2"/>
        <v>31683.399999999998</v>
      </c>
    </row>
    <row r="50" spans="1:14" ht="13.5" customHeight="1" x14ac:dyDescent="0.2">
      <c r="A50" s="159">
        <v>40</v>
      </c>
      <c r="B50" s="160" t="s">
        <v>1007</v>
      </c>
      <c r="C50" s="160">
        <v>0</v>
      </c>
      <c r="D50" s="160">
        <v>0</v>
      </c>
      <c r="E50" s="160">
        <v>1</v>
      </c>
      <c r="F50" s="160">
        <v>22.58</v>
      </c>
      <c r="G50" s="160">
        <v>75</v>
      </c>
      <c r="H50" s="160">
        <v>1332.28</v>
      </c>
      <c r="I50" s="160">
        <v>211</v>
      </c>
      <c r="J50" s="160">
        <v>1809.42</v>
      </c>
      <c r="K50" s="160">
        <v>1011</v>
      </c>
      <c r="L50" s="160">
        <f>-1038+3453.22</f>
        <v>2415.2199999999998</v>
      </c>
      <c r="M50" s="160">
        <f t="shared" si="2"/>
        <v>1298</v>
      </c>
      <c r="N50" s="160">
        <f t="shared" si="2"/>
        <v>5579.5</v>
      </c>
    </row>
    <row r="51" spans="1:14" ht="13.5" customHeight="1" x14ac:dyDescent="0.2">
      <c r="A51" s="159">
        <v>41</v>
      </c>
      <c r="B51" s="160" t="s">
        <v>52</v>
      </c>
      <c r="C51" s="160">
        <v>0</v>
      </c>
      <c r="D51" s="160">
        <v>0</v>
      </c>
      <c r="E51" s="160">
        <v>0</v>
      </c>
      <c r="F51" s="160">
        <v>0</v>
      </c>
      <c r="G51" s="160">
        <v>749</v>
      </c>
      <c r="H51" s="160">
        <v>5002.4400000000005</v>
      </c>
      <c r="I51" s="160">
        <v>3213</v>
      </c>
      <c r="J51" s="160">
        <v>2023.48</v>
      </c>
      <c r="K51" s="160">
        <v>10478</v>
      </c>
      <c r="L51" s="160">
        <v>13615.08</v>
      </c>
      <c r="M51" s="160">
        <f t="shared" si="2"/>
        <v>14440</v>
      </c>
      <c r="N51" s="160">
        <f t="shared" si="2"/>
        <v>20641</v>
      </c>
    </row>
    <row r="52" spans="1:14" ht="13.5" customHeight="1" x14ac:dyDescent="0.2">
      <c r="A52" s="159">
        <v>42</v>
      </c>
      <c r="B52" s="160" t="s">
        <v>53</v>
      </c>
      <c r="C52" s="160">
        <v>0</v>
      </c>
      <c r="D52" s="160">
        <v>0</v>
      </c>
      <c r="E52" s="160">
        <v>0</v>
      </c>
      <c r="F52" s="160">
        <v>0</v>
      </c>
      <c r="G52" s="160">
        <v>1364</v>
      </c>
      <c r="H52" s="160">
        <v>17099.25</v>
      </c>
      <c r="I52" s="160">
        <v>21</v>
      </c>
      <c r="J52" s="160">
        <v>20.969999999999995</v>
      </c>
      <c r="K52" s="160">
        <v>2295</v>
      </c>
      <c r="L52" s="160">
        <v>3985.74</v>
      </c>
      <c r="M52" s="160">
        <f t="shared" si="2"/>
        <v>3680</v>
      </c>
      <c r="N52" s="160">
        <f t="shared" si="2"/>
        <v>21105.96</v>
      </c>
    </row>
    <row r="53" spans="1:14" ht="13.5" customHeight="1" x14ac:dyDescent="0.2">
      <c r="A53" s="159">
        <v>43</v>
      </c>
      <c r="B53" s="160" t="s">
        <v>54</v>
      </c>
      <c r="C53" s="160">
        <v>0</v>
      </c>
      <c r="D53" s="160">
        <v>0</v>
      </c>
      <c r="E53" s="160">
        <v>0</v>
      </c>
      <c r="F53" s="160">
        <v>0</v>
      </c>
      <c r="G53" s="160">
        <v>0</v>
      </c>
      <c r="H53" s="160">
        <v>0</v>
      </c>
      <c r="I53" s="160">
        <v>0</v>
      </c>
      <c r="J53" s="160">
        <v>0</v>
      </c>
      <c r="K53" s="160">
        <v>13058</v>
      </c>
      <c r="L53" s="160">
        <v>10716.859999999997</v>
      </c>
      <c r="M53" s="160">
        <f t="shared" si="2"/>
        <v>13058</v>
      </c>
      <c r="N53" s="160">
        <f t="shared" si="2"/>
        <v>10716.859999999997</v>
      </c>
    </row>
    <row r="54" spans="1:14" ht="13.5" customHeight="1" x14ac:dyDescent="0.2">
      <c r="A54" s="158"/>
      <c r="B54" s="163" t="s">
        <v>55</v>
      </c>
      <c r="C54" s="163">
        <f>SUM(C46:C53)</f>
        <v>0</v>
      </c>
      <c r="D54" s="163">
        <f>SUM(D46:D53)</f>
        <v>0</v>
      </c>
      <c r="E54" s="163">
        <f>SUM(E46:E53)</f>
        <v>1</v>
      </c>
      <c r="F54" s="163">
        <f t="shared" ref="F54:L54" si="7">SUM(F46:F53)</f>
        <v>22.58</v>
      </c>
      <c r="G54" s="163">
        <f t="shared" si="7"/>
        <v>7100</v>
      </c>
      <c r="H54" s="163">
        <f t="shared" si="7"/>
        <v>93052.390000000014</v>
      </c>
      <c r="I54" s="163">
        <f t="shared" si="7"/>
        <v>5322</v>
      </c>
      <c r="J54" s="163">
        <f t="shared" si="7"/>
        <v>5015.4400000000005</v>
      </c>
      <c r="K54" s="163">
        <f t="shared" si="7"/>
        <v>195674</v>
      </c>
      <c r="L54" s="163">
        <f t="shared" si="7"/>
        <v>488529.31999999995</v>
      </c>
      <c r="M54" s="163">
        <f t="shared" si="2"/>
        <v>208097</v>
      </c>
      <c r="N54" s="163">
        <f t="shared" si="2"/>
        <v>586619.73</v>
      </c>
    </row>
    <row r="55" spans="1:14" ht="13.5" customHeight="1" x14ac:dyDescent="0.2">
      <c r="A55" s="163"/>
      <c r="B55" s="163" t="s">
        <v>5</v>
      </c>
      <c r="C55" s="163">
        <f t="shared" ref="C55:N55" si="8">C54+C45+C43+C41</f>
        <v>13175</v>
      </c>
      <c r="D55" s="163">
        <f t="shared" si="8"/>
        <v>493852.17</v>
      </c>
      <c r="E55" s="163">
        <f t="shared" si="8"/>
        <v>9982</v>
      </c>
      <c r="F55" s="163">
        <f t="shared" si="8"/>
        <v>284128.36</v>
      </c>
      <c r="G55" s="163">
        <f t="shared" si="8"/>
        <v>298554</v>
      </c>
      <c r="H55" s="163">
        <f t="shared" si="8"/>
        <v>4654924.5599999996</v>
      </c>
      <c r="I55" s="163">
        <f t="shared" si="8"/>
        <v>1019431</v>
      </c>
      <c r="J55" s="163">
        <f t="shared" si="8"/>
        <v>2724685.6799999997</v>
      </c>
      <c r="K55" s="163">
        <f t="shared" si="8"/>
        <v>4547283</v>
      </c>
      <c r="L55" s="163">
        <f t="shared" si="8"/>
        <v>17919841.210000001</v>
      </c>
      <c r="M55" s="163">
        <f t="shared" si="8"/>
        <v>5888425</v>
      </c>
      <c r="N55" s="163">
        <f t="shared" si="8"/>
        <v>26077431.979999997</v>
      </c>
    </row>
    <row r="56" spans="1:14" ht="13.5" customHeight="1" x14ac:dyDescent="0.2">
      <c r="A56" s="134"/>
      <c r="B56" s="134"/>
      <c r="C56" s="134"/>
      <c r="D56" s="134"/>
      <c r="E56" s="134"/>
      <c r="F56" s="134"/>
      <c r="G56" s="134"/>
      <c r="H56" s="135" t="s">
        <v>1037</v>
      </c>
      <c r="I56" s="134"/>
      <c r="J56" s="134"/>
      <c r="K56" s="134"/>
      <c r="L56" s="134"/>
      <c r="M56" s="134"/>
      <c r="N56" s="135"/>
    </row>
    <row r="57" spans="1:14" ht="13.5" customHeight="1" x14ac:dyDescent="0.2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</row>
    <row r="58" spans="1:14" ht="13.5" customHeight="1" x14ac:dyDescent="0.2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</row>
    <row r="59" spans="1:14" ht="13.5" customHeight="1" x14ac:dyDescent="0.2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</row>
    <row r="60" spans="1:14" ht="13.5" customHeight="1" x14ac:dyDescent="0.2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</row>
    <row r="61" spans="1:14" ht="13.5" customHeight="1" x14ac:dyDescent="0.2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</row>
    <row r="62" spans="1:14" ht="13.5" customHeight="1" x14ac:dyDescent="0.2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1:14" ht="13.5" customHeight="1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1:14" ht="13.5" customHeight="1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</row>
    <row r="65" spans="1:14" ht="13.5" customHeight="1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</row>
    <row r="66" spans="1:14" ht="13.5" customHeight="1" x14ac:dyDescent="0.2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</row>
    <row r="67" spans="1:14" ht="13.5" customHeight="1" x14ac:dyDescent="0.2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</row>
    <row r="68" spans="1:14" ht="13.5" customHeight="1" x14ac:dyDescent="0.2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</row>
    <row r="69" spans="1:14" ht="13.5" customHeight="1" x14ac:dyDescent="0.2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</row>
    <row r="70" spans="1:14" ht="13.5" customHeight="1" x14ac:dyDescent="0.2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</row>
    <row r="71" spans="1:14" ht="13.5" customHeight="1" x14ac:dyDescent="0.2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</row>
    <row r="72" spans="1:14" ht="13.5" customHeight="1" x14ac:dyDescent="0.2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</row>
    <row r="73" spans="1:14" ht="13.5" customHeight="1" x14ac:dyDescent="0.2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</row>
    <row r="74" spans="1:14" ht="13.5" customHeight="1" x14ac:dyDescent="0.2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</row>
    <row r="75" spans="1:14" ht="13.5" customHeight="1" x14ac:dyDescent="0.2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</row>
    <row r="76" spans="1:14" ht="13.5" customHeight="1" x14ac:dyDescent="0.2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</row>
    <row r="77" spans="1:14" ht="13.5" customHeight="1" x14ac:dyDescent="0.2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</row>
    <row r="78" spans="1:14" ht="13.5" customHeight="1" x14ac:dyDescent="0.2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</row>
    <row r="79" spans="1:14" ht="13.5" customHeight="1" x14ac:dyDescent="0.2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</row>
    <row r="80" spans="1:14" ht="13.5" customHeight="1" x14ac:dyDescent="0.2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</row>
    <row r="81" spans="1:14" ht="13.5" customHeight="1" x14ac:dyDescent="0.2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</row>
    <row r="82" spans="1:14" ht="13.5" customHeight="1" x14ac:dyDescent="0.2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</row>
    <row r="83" spans="1:14" ht="13.5" customHeight="1" x14ac:dyDescent="0.2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</row>
    <row r="84" spans="1:14" ht="13.5" customHeight="1" x14ac:dyDescent="0.2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</row>
    <row r="85" spans="1:14" ht="13.5" customHeight="1" x14ac:dyDescent="0.2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</row>
    <row r="86" spans="1:14" ht="13.5" customHeight="1" x14ac:dyDescent="0.2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</row>
    <row r="87" spans="1:14" ht="13.5" customHeight="1" x14ac:dyDescent="0.2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</row>
  </sheetData>
  <mergeCells count="10">
    <mergeCell ref="E3:F4"/>
    <mergeCell ref="G3:H4"/>
    <mergeCell ref="I3:J4"/>
    <mergeCell ref="K3:L4"/>
    <mergeCell ref="A1:N1"/>
    <mergeCell ref="A2:A5"/>
    <mergeCell ref="B2:B5"/>
    <mergeCell ref="C2:N2"/>
    <mergeCell ref="C3:D4"/>
    <mergeCell ref="M3:N4"/>
  </mergeCells>
  <pageMargins left="0.94488188976377963" right="0.19685039370078741" top="0.98425196850393704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25</vt:i4>
      </vt:variant>
    </vt:vector>
  </HeadingPairs>
  <TitlesOfParts>
    <vt:vector size="61" baseType="lpstr">
      <vt:lpstr>Branch ATM_1</vt:lpstr>
      <vt:lpstr>CD Ratio_2</vt:lpstr>
      <vt:lpstr>CD Ratio_3(i)</vt:lpstr>
      <vt:lpstr>CD Ratio_3(ii)Dist</vt:lpstr>
      <vt:lpstr>OutstandingAgri_4</vt:lpstr>
      <vt:lpstr>MSMEoutstanding_5</vt:lpstr>
      <vt:lpstr>Pri Sec_outstanding_6</vt:lpstr>
      <vt:lpstr>Weaker Sec_7</vt:lpstr>
      <vt:lpstr>NPS_OS_8</vt:lpstr>
      <vt:lpstr>ACP_Agri_9(i)</vt:lpstr>
      <vt:lpstr>ACP_Agri_9(ii)</vt:lpstr>
      <vt:lpstr>ACP_MSME_10</vt:lpstr>
      <vt:lpstr>ACP_PS_11(i)</vt:lpstr>
      <vt:lpstr>ACP_PS_11(ii)</vt:lpstr>
      <vt:lpstr>ACP_NPS_12</vt:lpstr>
      <vt:lpstr>NPA_13</vt:lpstr>
      <vt:lpstr>NPA crop Loan </vt:lpstr>
      <vt:lpstr>NPA_PS_14</vt:lpstr>
      <vt:lpstr>NPA_NPS_15</vt:lpstr>
      <vt:lpstr>NPA_Govt. Sch16</vt:lpstr>
      <vt:lpstr>KCC_17</vt:lpstr>
      <vt:lpstr>Education Loan_18</vt:lpstr>
      <vt:lpstr>SHGs_19</vt:lpstr>
      <vt:lpstr>Restructured Acs_33</vt:lpstr>
      <vt:lpstr>Minority_OS_20</vt:lpstr>
      <vt:lpstr>SCST_OS_22</vt:lpstr>
      <vt:lpstr>SCST_Disb_23</vt:lpstr>
      <vt:lpstr>Women_24</vt:lpstr>
      <vt:lpstr>PMJDY_25</vt:lpstr>
      <vt:lpstr>RSETIs_26</vt:lpstr>
      <vt:lpstr>MUDRA_27</vt:lpstr>
      <vt:lpstr>SUI_28_Dist.</vt:lpstr>
      <vt:lpstr>PMAY_29</vt:lpstr>
      <vt:lpstr>Aadh_Auh_31</vt:lpstr>
      <vt:lpstr>Aadhaar Auth_31</vt:lpstr>
      <vt:lpstr>Sheet1</vt:lpstr>
      <vt:lpstr>'ACP_Agri_9(i)'!Print_Area</vt:lpstr>
      <vt:lpstr>'ACP_Agri_9(ii)'!Print_Area</vt:lpstr>
      <vt:lpstr>ACP_MSME_10!Print_Area</vt:lpstr>
      <vt:lpstr>ACP_NPS_12!Print_Area</vt:lpstr>
      <vt:lpstr>'ACP_PS_11(i)'!Print_Area</vt:lpstr>
      <vt:lpstr>'ACP_PS_11(ii)'!Print_Area</vt:lpstr>
      <vt:lpstr>'Branch ATM_1'!Print_Area</vt:lpstr>
      <vt:lpstr>'CD Ratio_2'!Print_Area</vt:lpstr>
      <vt:lpstr>'CD Ratio_3(i)'!Print_Area</vt:lpstr>
      <vt:lpstr>'CD Ratio_3(ii)Dist'!Print_Area</vt:lpstr>
      <vt:lpstr>'Education Loan_18'!Print_Area</vt:lpstr>
      <vt:lpstr>KCC_17!Print_Area</vt:lpstr>
      <vt:lpstr>Minority_OS_20!Print_Area</vt:lpstr>
      <vt:lpstr>MSMEoutstanding_5!Print_Area</vt:lpstr>
      <vt:lpstr>NPA_13!Print_Area</vt:lpstr>
      <vt:lpstr>'NPA_Govt. Sch16'!Print_Area</vt:lpstr>
      <vt:lpstr>NPA_NPS_15!Print_Area</vt:lpstr>
      <vt:lpstr>NPA_PS_14!Print_Area</vt:lpstr>
      <vt:lpstr>NPS_OS_8!Print_Area</vt:lpstr>
      <vt:lpstr>OutstandingAgri_4!Print_Area</vt:lpstr>
      <vt:lpstr>'Pri Sec_outstanding_6'!Print_Area</vt:lpstr>
      <vt:lpstr>SCST_Disb_23!Print_Area</vt:lpstr>
      <vt:lpstr>SCST_OS_22!Print_Area</vt:lpstr>
      <vt:lpstr>'Weaker Sec_7'!Print_Area</vt:lpstr>
      <vt:lpstr>Women_24!Print_Area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 MISHRA</dc:creator>
  <cp:lastModifiedBy>SHUBAM MISHRA</cp:lastModifiedBy>
  <cp:lastPrinted>2026-03-06T05:51:09Z</cp:lastPrinted>
  <dcterms:created xsi:type="dcterms:W3CDTF">2015-10-29T06:25:08Z</dcterms:created>
  <dcterms:modified xsi:type="dcterms:W3CDTF">2026-03-20T07:48:53Z</dcterms:modified>
</cp:coreProperties>
</file>