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/>
  <bookViews>
    <workbookView xWindow="-105" yWindow="-105" windowWidth="19425" windowHeight="11505" activeTab="5"/>
  </bookViews>
  <sheets>
    <sheet name="Branch ATM_1" sheetId="1" r:id="rId1"/>
    <sheet name="CD Ratio_2" sheetId="2" r:id="rId2"/>
    <sheet name="CD Ratio_3(i)" sheetId="3" r:id="rId3"/>
    <sheet name="CD Ratio_3(ii)Dist" sheetId="4" r:id="rId4"/>
    <sheet name="OutstandingAgri_4" sheetId="5" r:id="rId5"/>
    <sheet name="MSMEoutstanding_5" sheetId="6" r:id="rId6"/>
    <sheet name="Pri Sec_outstanding_6" sheetId="7" r:id="rId7"/>
    <sheet name="Weaker Sec_7" sheetId="8" r:id="rId8"/>
    <sheet name="NPS_OS_8" sheetId="9" r:id="rId9"/>
    <sheet name="ACP_Agri_9(i)" sheetId="10" r:id="rId10"/>
    <sheet name="ACP_Agri_9(ii)" sheetId="11" r:id="rId11"/>
    <sheet name="ACP_MSME_10" sheetId="12" r:id="rId12"/>
    <sheet name="ACP_PS_11(i)" sheetId="13" r:id="rId13"/>
    <sheet name="ACP_PS_11(ii)" sheetId="14" r:id="rId14"/>
    <sheet name="ACP_NPS_12" sheetId="15" r:id="rId15"/>
    <sheet name="NPA_13" sheetId="16" r:id="rId16"/>
    <sheet name="NPA_PS_14" sheetId="17" r:id="rId17"/>
    <sheet name="NPA_NPS_15" sheetId="18" r:id="rId18"/>
    <sheet name="NPA_Govt. Sch16" sheetId="19" r:id="rId19"/>
    <sheet name="KCC_17" sheetId="20" r:id="rId20"/>
    <sheet name="Education Loan_18" sheetId="21" r:id="rId21"/>
    <sheet name="SHGs_19" sheetId="22" r:id="rId22"/>
    <sheet name="Restructured Acs_33" sheetId="23" state="hidden" r:id="rId23"/>
    <sheet name="Minority_OS_20" sheetId="24" r:id="rId24"/>
    <sheet name="SCST_OS_22" sheetId="26" r:id="rId25"/>
    <sheet name="SCST_Disb_23" sheetId="27" r:id="rId26"/>
    <sheet name="Women_24" sheetId="28" r:id="rId27"/>
    <sheet name="PMJDY_25" sheetId="29" state="hidden" r:id="rId28"/>
    <sheet name="RSETIs_26" sheetId="30" state="hidden" r:id="rId29"/>
    <sheet name="MUDRA_27" sheetId="31" state="hidden" r:id="rId30"/>
    <sheet name="SUI_28_Dist." sheetId="32" state="hidden" r:id="rId31"/>
    <sheet name="PMAY_29" sheetId="33" state="hidden" r:id="rId32"/>
    <sheet name="Aadh_Auh_31" sheetId="34" state="hidden" r:id="rId33"/>
    <sheet name="Aadhaar Auth_31" sheetId="35" state="hidden" r:id="rId34"/>
    <sheet name="Sheet1" sheetId="36" state="hidden" r:id="rId35"/>
  </sheets>
  <definedNames>
    <definedName name="_xlnm._FilterDatabase" localSheetId="9" hidden="1">'ACP_Agri_9(i)'!$H$5:$K$48</definedName>
    <definedName name="_xlnm._FilterDatabase" localSheetId="10" hidden="1">'ACP_Agri_9(ii)'!$M$5:$P$54</definedName>
    <definedName name="_xlnm._FilterDatabase" localSheetId="11" hidden="1">ACP_MSME_10!$C$5:$P$54</definedName>
    <definedName name="_xlnm._FilterDatabase" localSheetId="13" hidden="1">'ACP_PS_11(ii)'!$S$5:$T$54</definedName>
    <definedName name="_xlnm._FilterDatabase" localSheetId="1" hidden="1">'CD Ratio_2'!$F$5:$H$52</definedName>
    <definedName name="_xlnm._FilterDatabase" localSheetId="2" hidden="1">'CD Ratio_3(i)'!$C$5:$J$53</definedName>
    <definedName name="_xlnm._FilterDatabase" localSheetId="3" hidden="1">'CD Ratio_3(ii)Dist'!$A$3:$E$59</definedName>
    <definedName name="_xlnm._FilterDatabase" localSheetId="5" hidden="1">MSMEoutstanding_5!$C$5:$N$46</definedName>
    <definedName name="_xlnm._FilterDatabase" localSheetId="4" hidden="1">OutstandingAgri_4!$C$5:$L$45</definedName>
    <definedName name="_xlnm._FilterDatabase" localSheetId="6" hidden="1">'Pri Sec_outstanding_6'!$C$5:$P$49</definedName>
    <definedName name="CompanyName">#REF!</definedName>
    <definedName name="CustomerLookup">#REF!</definedName>
    <definedName name="Invoice_No">#REF!</definedName>
    <definedName name="_xlnm.Print_Area" localSheetId="9">'ACP_Agri_9(i)'!$A$1:$L$56</definedName>
    <definedName name="_xlnm.Print_Area" localSheetId="10">'ACP_Agri_9(ii)'!$A$1:$Q$56</definedName>
    <definedName name="_xlnm.Print_Area" localSheetId="11">ACP_MSME_10!$A$1:$Q$56</definedName>
    <definedName name="_xlnm.Print_Area" localSheetId="14">ACP_NPS_12!$A$1:$Q$56</definedName>
    <definedName name="_xlnm.Print_Area" localSheetId="12">'ACP_PS_11(i)'!$A$1:$Q$56</definedName>
    <definedName name="_xlnm.Print_Area" localSheetId="13">'ACP_PS_11(ii)'!$A$1:$U$56</definedName>
    <definedName name="_xlnm.Print_Area" localSheetId="0">'Branch ATM_1'!$A$1:$G$59</definedName>
    <definedName name="_xlnm.Print_Area" localSheetId="1">'CD Ratio_2'!$A$1:$K$58</definedName>
    <definedName name="_xlnm.Print_Area" localSheetId="2">'CD Ratio_3(i)'!$A$1:$J$58</definedName>
    <definedName name="_xlnm.Print_Area" localSheetId="3">'CD Ratio_3(ii)Dist'!$A$1:$E$60</definedName>
    <definedName name="_xlnm.Print_Area" localSheetId="20">'Education Loan_18'!$A$1:$N$56</definedName>
    <definedName name="_xlnm.Print_Area" localSheetId="19">KCC_17!$A$1:$F$56</definedName>
    <definedName name="_xlnm.Print_Area" localSheetId="23">Minority_OS_20!$A$1:$P$56</definedName>
    <definedName name="_xlnm.Print_Area" localSheetId="5">MSMEoutstanding_5!$A$1:$O$56</definedName>
    <definedName name="_xlnm.Print_Area" localSheetId="15">NPA_13!$A$1:$G$56</definedName>
    <definedName name="_xlnm.Print_Area" localSheetId="18">'NPA_Govt. Sch16'!$A$1:$AA$56</definedName>
    <definedName name="_xlnm.Print_Area" localSheetId="17">NPA_NPS_15!$A$1:$K$56</definedName>
    <definedName name="_xlnm.Print_Area" localSheetId="16">NPA_PS_14!$A$1:$Q$56</definedName>
    <definedName name="_xlnm.Print_Area" localSheetId="8">NPS_OS_8!$A$1:$N$56</definedName>
    <definedName name="_xlnm.Print_Area" localSheetId="4">OutstandingAgri_4!$A$1:$M$56</definedName>
    <definedName name="_xlnm.Print_Area" localSheetId="6">'Pri Sec_outstanding_6'!$A$1:$Q$56</definedName>
    <definedName name="_xlnm.Print_Area" localSheetId="25">SCST_Disb_23!$A$1:$F$56</definedName>
    <definedName name="_xlnm.Print_Area" localSheetId="24">SCST_OS_22!$A$1:$F$56</definedName>
    <definedName name="_xlnm.Print_Area" localSheetId="7">'Weaker Sec_7'!$A$1:$S$56</definedName>
    <definedName name="_xlnm.Print_Area" localSheetId="26">Women_24!$A$1:$F$56</definedName>
    <definedName name="rngInvoice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3" l="1"/>
  <c r="D43" i="16" l="1"/>
  <c r="D55" i="16" s="1"/>
  <c r="C43" i="16"/>
  <c r="C55" i="16"/>
  <c r="D43" i="28" l="1"/>
  <c r="E43" i="28"/>
  <c r="F43" i="28"/>
  <c r="C43" i="28"/>
  <c r="F43" i="21"/>
  <c r="G43" i="21"/>
  <c r="H43" i="21"/>
  <c r="K43" i="21"/>
  <c r="L43" i="21"/>
  <c r="M43" i="21"/>
  <c r="N43" i="21"/>
  <c r="E43" i="21"/>
  <c r="P43" i="13"/>
  <c r="O43" i="13"/>
  <c r="N43" i="13"/>
  <c r="M43" i="13"/>
  <c r="K43" i="13"/>
  <c r="J43" i="13"/>
  <c r="I43" i="13"/>
  <c r="H43" i="13"/>
  <c r="D43" i="13"/>
  <c r="E43" i="13"/>
  <c r="F43" i="13"/>
  <c r="C43" i="13"/>
  <c r="D43" i="9" l="1"/>
  <c r="E43" i="9"/>
  <c r="F43" i="9"/>
  <c r="G43" i="9"/>
  <c r="H43" i="9"/>
  <c r="I43" i="9"/>
  <c r="J43" i="9"/>
  <c r="K43" i="9"/>
  <c r="L43" i="9"/>
  <c r="M43" i="9"/>
  <c r="N43" i="9"/>
  <c r="C43" i="9"/>
  <c r="D43" i="8"/>
  <c r="C43" i="8"/>
  <c r="G43" i="8"/>
  <c r="H43" i="8"/>
  <c r="K43" i="8"/>
  <c r="L43" i="8"/>
  <c r="M43" i="8"/>
  <c r="N43" i="8"/>
  <c r="O43" i="8"/>
  <c r="P43" i="8"/>
  <c r="O55" i="7"/>
  <c r="D43" i="7"/>
  <c r="C43" i="7"/>
  <c r="J55" i="7"/>
  <c r="K55" i="7"/>
  <c r="L55" i="7"/>
  <c r="M55" i="7"/>
  <c r="N55" i="7"/>
  <c r="O53" i="7"/>
  <c r="O54" i="7"/>
  <c r="L55" i="5"/>
  <c r="F43" i="7"/>
  <c r="G43" i="7"/>
  <c r="H43" i="7"/>
  <c r="I43" i="7"/>
  <c r="J43" i="7"/>
  <c r="K43" i="7"/>
  <c r="L43" i="7"/>
  <c r="M43" i="7"/>
  <c r="N43" i="7"/>
  <c r="E43" i="7"/>
  <c r="D44" i="1"/>
  <c r="E44" i="1"/>
  <c r="G44" i="1"/>
  <c r="C44" i="1"/>
  <c r="AA19" i="19" l="1"/>
  <c r="L19" i="19"/>
  <c r="G19" i="19"/>
  <c r="X54" i="19" l="1"/>
  <c r="Y54" i="19"/>
  <c r="Z54" i="19"/>
  <c r="Z43" i="19"/>
  <c r="Y43" i="19"/>
  <c r="X43" i="19"/>
  <c r="W43" i="19"/>
  <c r="U43" i="19"/>
  <c r="T43" i="19"/>
  <c r="S43" i="19"/>
  <c r="R43" i="19"/>
  <c r="P43" i="19"/>
  <c r="O43" i="19"/>
  <c r="N43" i="19"/>
  <c r="M43" i="19"/>
  <c r="K43" i="19"/>
  <c r="J43" i="19"/>
  <c r="I43" i="19"/>
  <c r="H43" i="19"/>
  <c r="D43" i="19"/>
  <c r="E43" i="19"/>
  <c r="F43" i="19"/>
  <c r="Z40" i="19"/>
  <c r="Y40" i="19"/>
  <c r="X40" i="19"/>
  <c r="W40" i="19"/>
  <c r="U40" i="19"/>
  <c r="T40" i="19"/>
  <c r="S40" i="19"/>
  <c r="R40" i="19"/>
  <c r="P40" i="19"/>
  <c r="O40" i="19"/>
  <c r="N40" i="19"/>
  <c r="M40" i="19"/>
  <c r="K40" i="19"/>
  <c r="J40" i="19"/>
  <c r="I40" i="19"/>
  <c r="H40" i="19"/>
  <c r="D40" i="19"/>
  <c r="E40" i="19"/>
  <c r="F40" i="19"/>
  <c r="Z18" i="19"/>
  <c r="Y18" i="19"/>
  <c r="X18" i="19"/>
  <c r="W18" i="19"/>
  <c r="U18" i="19"/>
  <c r="T18" i="19"/>
  <c r="S18" i="19"/>
  <c r="R18" i="19"/>
  <c r="P18" i="19"/>
  <c r="O18" i="19"/>
  <c r="N18" i="19"/>
  <c r="M18" i="19"/>
  <c r="K18" i="19"/>
  <c r="J18" i="19"/>
  <c r="I18" i="19"/>
  <c r="H18" i="19"/>
  <c r="D18" i="19"/>
  <c r="E18" i="19"/>
  <c r="F18" i="19"/>
  <c r="M41" i="19" l="1"/>
  <c r="Q18" i="19"/>
  <c r="E41" i="19"/>
  <c r="O41" i="19"/>
  <c r="Y41" i="19"/>
  <c r="D41" i="19"/>
  <c r="P41" i="19"/>
  <c r="K41" i="19"/>
  <c r="Z41" i="19"/>
  <c r="W41" i="19"/>
  <c r="F41" i="19"/>
  <c r="N41" i="19"/>
  <c r="X41" i="19"/>
  <c r="H41" i="19"/>
  <c r="J41" i="19"/>
  <c r="I41" i="19"/>
  <c r="U41" i="19"/>
  <c r="R41" i="19"/>
  <c r="S41" i="19"/>
  <c r="T41" i="19"/>
  <c r="AA54" i="19"/>
  <c r="AA53" i="19"/>
  <c r="AA52" i="19"/>
  <c r="AA51" i="19"/>
  <c r="AA50" i="19"/>
  <c r="AA49" i="19"/>
  <c r="AA48" i="19"/>
  <c r="AA47" i="19"/>
  <c r="AA46" i="19"/>
  <c r="AA44" i="19"/>
  <c r="AA43" i="19"/>
  <c r="AA42" i="19"/>
  <c r="AA40" i="19"/>
  <c r="AA39" i="19"/>
  <c r="AA38" i="19"/>
  <c r="AA37" i="19"/>
  <c r="AA36" i="19"/>
  <c r="AA35" i="19"/>
  <c r="AA34" i="19"/>
  <c r="AA33" i="19"/>
  <c r="AA32" i="19"/>
  <c r="AA31" i="19"/>
  <c r="AA30" i="19"/>
  <c r="AA29" i="19"/>
  <c r="AA28" i="19"/>
  <c r="AA27" i="19"/>
  <c r="AA26" i="19"/>
  <c r="AA25" i="19"/>
  <c r="AA24" i="19"/>
  <c r="AA23" i="19"/>
  <c r="AA22" i="19"/>
  <c r="AA21" i="19"/>
  <c r="AA20" i="19"/>
  <c r="AA18" i="19"/>
  <c r="AA17" i="19"/>
  <c r="AA16" i="19"/>
  <c r="AA15" i="19"/>
  <c r="AA14" i="19"/>
  <c r="AA13" i="19"/>
  <c r="AA12" i="19"/>
  <c r="AA11" i="19"/>
  <c r="AA10" i="19"/>
  <c r="AA9" i="19"/>
  <c r="AA8" i="19"/>
  <c r="AA7" i="19"/>
  <c r="AA6" i="19"/>
  <c r="V53" i="19"/>
  <c r="V52" i="19"/>
  <c r="V51" i="19"/>
  <c r="V50" i="19"/>
  <c r="V49" i="19"/>
  <c r="V48" i="19"/>
  <c r="V47" i="19"/>
  <c r="V46" i="19"/>
  <c r="V44" i="19"/>
  <c r="V43" i="19"/>
  <c r="V42" i="19"/>
  <c r="V40" i="19"/>
  <c r="V39" i="19"/>
  <c r="V38" i="19"/>
  <c r="V37" i="19"/>
  <c r="V36" i="19"/>
  <c r="V35" i="19"/>
  <c r="V34" i="19"/>
  <c r="V33" i="19"/>
  <c r="V32" i="19"/>
  <c r="V31" i="19"/>
  <c r="V30" i="19"/>
  <c r="V29" i="19"/>
  <c r="V28" i="19"/>
  <c r="V27" i="19"/>
  <c r="V26" i="19"/>
  <c r="V25" i="19"/>
  <c r="V24" i="19"/>
  <c r="V23" i="19"/>
  <c r="V22" i="19"/>
  <c r="V21" i="19"/>
  <c r="V20" i="19"/>
  <c r="V18" i="19"/>
  <c r="V17" i="19"/>
  <c r="V16" i="19"/>
  <c r="V15" i="19"/>
  <c r="V14" i="19"/>
  <c r="V13" i="19"/>
  <c r="V12" i="19"/>
  <c r="V11" i="19"/>
  <c r="V10" i="19"/>
  <c r="V9" i="19"/>
  <c r="V8" i="19"/>
  <c r="V7" i="19"/>
  <c r="V6" i="19"/>
  <c r="Q54" i="19"/>
  <c r="Q53" i="19"/>
  <c r="Q52" i="19"/>
  <c r="Q51" i="19"/>
  <c r="Q50" i="19"/>
  <c r="Q49" i="19"/>
  <c r="Q48" i="19"/>
  <c r="Q47" i="19"/>
  <c r="Q46" i="19"/>
  <c r="Q44" i="19"/>
  <c r="Q43" i="19"/>
  <c r="Q42" i="19"/>
  <c r="Q40" i="19"/>
  <c r="Q39" i="19"/>
  <c r="Q38" i="19"/>
  <c r="Q37" i="19"/>
  <c r="Q36" i="19"/>
  <c r="Q35" i="19"/>
  <c r="Q34" i="19"/>
  <c r="Q33" i="19"/>
  <c r="Q32" i="19"/>
  <c r="Q31" i="19"/>
  <c r="Q30" i="19"/>
  <c r="Q29" i="19"/>
  <c r="Q28" i="19"/>
  <c r="Q27" i="19"/>
  <c r="Q26" i="19"/>
  <c r="Q25" i="19"/>
  <c r="Q24" i="19"/>
  <c r="Q23" i="19"/>
  <c r="Q22" i="19"/>
  <c r="Q21" i="19"/>
  <c r="Q20" i="19"/>
  <c r="Q17" i="19"/>
  <c r="Q16" i="19"/>
  <c r="Q15" i="19"/>
  <c r="Q14" i="19"/>
  <c r="Q13" i="19"/>
  <c r="Q12" i="19"/>
  <c r="Q11" i="19"/>
  <c r="Q10" i="19"/>
  <c r="Q9" i="19"/>
  <c r="Q8" i="19"/>
  <c r="Q7" i="19"/>
  <c r="Q6" i="19"/>
  <c r="L53" i="19"/>
  <c r="L52" i="19"/>
  <c r="L51" i="19"/>
  <c r="L50" i="19"/>
  <c r="L49" i="19"/>
  <c r="L48" i="19"/>
  <c r="L47" i="19"/>
  <c r="L46" i="19"/>
  <c r="L44" i="19"/>
  <c r="L43" i="19"/>
  <c r="L42" i="19"/>
  <c r="L40" i="19"/>
  <c r="L39" i="19"/>
  <c r="L38" i="19"/>
  <c r="L37" i="19"/>
  <c r="L36" i="19"/>
  <c r="L35" i="19"/>
  <c r="L34" i="19"/>
  <c r="L33" i="19"/>
  <c r="L32" i="19"/>
  <c r="L31" i="19"/>
  <c r="L30" i="19"/>
  <c r="L29" i="19"/>
  <c r="L28" i="19"/>
  <c r="L27" i="19"/>
  <c r="L26" i="19"/>
  <c r="L25" i="19"/>
  <c r="L24" i="19"/>
  <c r="L23" i="19"/>
  <c r="L22" i="19"/>
  <c r="L21" i="19"/>
  <c r="L20" i="19"/>
  <c r="L18" i="19"/>
  <c r="L17" i="19"/>
  <c r="L16" i="19"/>
  <c r="L15" i="19"/>
  <c r="L14" i="19"/>
  <c r="L13" i="19"/>
  <c r="L12" i="19"/>
  <c r="L11" i="19"/>
  <c r="L10" i="19"/>
  <c r="L9" i="19"/>
  <c r="L8" i="19"/>
  <c r="L7" i="19"/>
  <c r="L6" i="19"/>
  <c r="G7" i="19"/>
  <c r="G8" i="19"/>
  <c r="G9" i="19"/>
  <c r="G10" i="19"/>
  <c r="G11" i="19"/>
  <c r="G12" i="19"/>
  <c r="G13" i="19"/>
  <c r="G14" i="19"/>
  <c r="G15" i="19"/>
  <c r="G16" i="19"/>
  <c r="G17" i="19"/>
  <c r="G18" i="19"/>
  <c r="G20" i="19"/>
  <c r="G21" i="19"/>
  <c r="G22" i="19"/>
  <c r="G23" i="19"/>
  <c r="G24" i="19"/>
  <c r="G25" i="19"/>
  <c r="G26" i="19"/>
  <c r="G27" i="19"/>
  <c r="G28" i="19"/>
  <c r="G29" i="19"/>
  <c r="G30" i="19"/>
  <c r="G31" i="19"/>
  <c r="G32" i="19"/>
  <c r="G33" i="19"/>
  <c r="G34" i="19"/>
  <c r="G35" i="19"/>
  <c r="G36" i="19"/>
  <c r="G37" i="19"/>
  <c r="G38" i="19"/>
  <c r="G39" i="19"/>
  <c r="G40" i="19"/>
  <c r="G42" i="19"/>
  <c r="G43" i="19"/>
  <c r="G44" i="19"/>
  <c r="G46" i="19"/>
  <c r="G47" i="19"/>
  <c r="G48" i="19"/>
  <c r="G49" i="19"/>
  <c r="G50" i="19"/>
  <c r="G51" i="19"/>
  <c r="G52" i="19"/>
  <c r="G53" i="19"/>
  <c r="G6" i="19"/>
  <c r="L47" i="9" l="1"/>
  <c r="K9" i="5" l="1"/>
  <c r="K10" i="5"/>
  <c r="K11" i="5"/>
  <c r="K12" i="5"/>
  <c r="K13" i="5"/>
  <c r="K14" i="5"/>
  <c r="K15" i="5"/>
  <c r="K16" i="5"/>
  <c r="K17" i="5"/>
  <c r="K19" i="5"/>
  <c r="E4" i="4" l="1"/>
  <c r="D59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C59" i="4"/>
  <c r="E59" i="4" l="1"/>
  <c r="G35" i="10" l="1"/>
  <c r="D19" i="1" l="1"/>
  <c r="E19" i="1"/>
  <c r="L32" i="9" l="1"/>
  <c r="L21" i="9"/>
  <c r="L20" i="9"/>
  <c r="L12" i="9"/>
  <c r="F12" i="3"/>
  <c r="L14" i="9"/>
  <c r="P32" i="17"/>
  <c r="L52" i="9" l="1"/>
  <c r="L51" i="9"/>
  <c r="L46" i="9"/>
  <c r="L23" i="9"/>
  <c r="L25" i="9"/>
  <c r="L28" i="9"/>
  <c r="L30" i="9"/>
  <c r="L33" i="9"/>
  <c r="L38" i="9" l="1"/>
  <c r="M11" i="6"/>
  <c r="M12" i="6"/>
  <c r="M13" i="6"/>
  <c r="M14" i="6"/>
  <c r="M15" i="6"/>
  <c r="M16" i="6"/>
  <c r="M17" i="6"/>
  <c r="L13" i="9" l="1"/>
  <c r="L7" i="9" l="1"/>
  <c r="L8" i="9"/>
  <c r="G13" i="10"/>
  <c r="G14" i="10"/>
  <c r="C45" i="17"/>
  <c r="D45" i="17"/>
  <c r="E7" i="8"/>
  <c r="F7" i="8"/>
  <c r="E8" i="8"/>
  <c r="F8" i="8"/>
  <c r="E9" i="8"/>
  <c r="F9" i="8"/>
  <c r="E10" i="8"/>
  <c r="F10" i="8"/>
  <c r="E11" i="8"/>
  <c r="F11" i="8"/>
  <c r="E12" i="8"/>
  <c r="F12" i="8"/>
  <c r="E13" i="8"/>
  <c r="F13" i="8"/>
  <c r="E14" i="8"/>
  <c r="F14" i="8"/>
  <c r="E15" i="8"/>
  <c r="F15" i="8"/>
  <c r="E16" i="8"/>
  <c r="F16" i="8"/>
  <c r="E17" i="8"/>
  <c r="F17" i="8"/>
  <c r="E19" i="8"/>
  <c r="F19" i="8"/>
  <c r="E20" i="8"/>
  <c r="F20" i="8"/>
  <c r="E21" i="8"/>
  <c r="F21" i="8"/>
  <c r="E22" i="8"/>
  <c r="F22" i="8"/>
  <c r="E23" i="8"/>
  <c r="F23" i="8"/>
  <c r="E24" i="8"/>
  <c r="F24" i="8"/>
  <c r="E25" i="8"/>
  <c r="F25" i="8"/>
  <c r="E26" i="8"/>
  <c r="F26" i="8"/>
  <c r="E27" i="8"/>
  <c r="F27" i="8"/>
  <c r="E28" i="8"/>
  <c r="F28" i="8"/>
  <c r="E29" i="8"/>
  <c r="F29" i="8"/>
  <c r="E30" i="8"/>
  <c r="F30" i="8"/>
  <c r="E31" i="8"/>
  <c r="F31" i="8"/>
  <c r="E32" i="8"/>
  <c r="F32" i="8"/>
  <c r="E33" i="8"/>
  <c r="F33" i="8"/>
  <c r="E34" i="8"/>
  <c r="F34" i="8"/>
  <c r="E35" i="8"/>
  <c r="F35" i="8"/>
  <c r="E36" i="8"/>
  <c r="F36" i="8"/>
  <c r="E37" i="8"/>
  <c r="F37" i="8"/>
  <c r="E38" i="8"/>
  <c r="F38" i="8"/>
  <c r="E39" i="8"/>
  <c r="F39" i="8"/>
  <c r="E42" i="8"/>
  <c r="F42" i="8"/>
  <c r="F43" i="8" s="1"/>
  <c r="E44" i="8"/>
  <c r="F44" i="8"/>
  <c r="E46" i="8"/>
  <c r="F46" i="8"/>
  <c r="E47" i="8"/>
  <c r="F47" i="8"/>
  <c r="E48" i="8"/>
  <c r="F48" i="8"/>
  <c r="E49" i="8"/>
  <c r="F49" i="8"/>
  <c r="E50" i="8"/>
  <c r="F50" i="8"/>
  <c r="E51" i="8"/>
  <c r="F51" i="8"/>
  <c r="E52" i="8"/>
  <c r="F52" i="8"/>
  <c r="E53" i="8"/>
  <c r="F53" i="8"/>
  <c r="F6" i="8"/>
  <c r="M18" i="8"/>
  <c r="N18" i="8"/>
  <c r="D6" i="3"/>
  <c r="D7" i="3"/>
  <c r="D8" i="3"/>
  <c r="D9" i="3"/>
  <c r="D10" i="3"/>
  <c r="D11" i="3"/>
  <c r="D12" i="3"/>
  <c r="I12" i="3" s="1"/>
  <c r="D13" i="3"/>
  <c r="D14" i="3"/>
  <c r="D15" i="3"/>
  <c r="D16" i="3"/>
  <c r="D17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2" i="3"/>
  <c r="D44" i="3"/>
  <c r="D45" i="3" s="1"/>
  <c r="D46" i="3"/>
  <c r="D47" i="3"/>
  <c r="D48" i="3"/>
  <c r="D49" i="3"/>
  <c r="D50" i="3"/>
  <c r="D51" i="3"/>
  <c r="D52" i="3"/>
  <c r="D53" i="3"/>
  <c r="D55" i="3"/>
  <c r="I55" i="3" s="1"/>
  <c r="J18" i="15"/>
  <c r="I18" i="15"/>
  <c r="Q50" i="14"/>
  <c r="Q51" i="14"/>
  <c r="Q52" i="14"/>
  <c r="J45" i="11"/>
  <c r="K45" i="11"/>
  <c r="I45" i="11"/>
  <c r="H45" i="11"/>
  <c r="I18" i="10"/>
  <c r="H18" i="10"/>
  <c r="H40" i="10"/>
  <c r="I40" i="10"/>
  <c r="H43" i="10"/>
  <c r="I43" i="10"/>
  <c r="H45" i="10"/>
  <c r="I45" i="10"/>
  <c r="H54" i="10"/>
  <c r="I54" i="10"/>
  <c r="N46" i="6"/>
  <c r="M44" i="6"/>
  <c r="D45" i="6"/>
  <c r="E45" i="6"/>
  <c r="F45" i="6"/>
  <c r="G45" i="6"/>
  <c r="H45" i="6"/>
  <c r="I45" i="6"/>
  <c r="J45" i="6"/>
  <c r="K45" i="6"/>
  <c r="L44" i="6"/>
  <c r="L45" i="6" s="1"/>
  <c r="E6" i="8"/>
  <c r="I40" i="5"/>
  <c r="G45" i="8"/>
  <c r="O45" i="8"/>
  <c r="P45" i="8"/>
  <c r="M22" i="6"/>
  <c r="N22" i="6"/>
  <c r="K22" i="2"/>
  <c r="K23" i="2"/>
  <c r="I23" i="2"/>
  <c r="J23" i="2"/>
  <c r="J25" i="2"/>
  <c r="I45" i="18"/>
  <c r="J45" i="18"/>
  <c r="M10" i="6"/>
  <c r="N10" i="6"/>
  <c r="G18" i="8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F7" i="3"/>
  <c r="F8" i="3"/>
  <c r="F9" i="3"/>
  <c r="F10" i="3"/>
  <c r="F11" i="3"/>
  <c r="F13" i="3"/>
  <c r="F14" i="3"/>
  <c r="F15" i="3"/>
  <c r="F16" i="3"/>
  <c r="F17" i="3"/>
  <c r="F19" i="3"/>
  <c r="F20" i="3"/>
  <c r="F21" i="3"/>
  <c r="F22" i="3"/>
  <c r="I22" i="3" s="1"/>
  <c r="F23" i="3"/>
  <c r="F24" i="3"/>
  <c r="O24" i="6" s="1"/>
  <c r="F25" i="3"/>
  <c r="F26" i="3"/>
  <c r="F27" i="3"/>
  <c r="F28" i="3"/>
  <c r="O28" i="6" s="1"/>
  <c r="F29" i="3"/>
  <c r="F30" i="3"/>
  <c r="O30" i="6" s="1"/>
  <c r="F31" i="3"/>
  <c r="F32" i="3"/>
  <c r="F33" i="3"/>
  <c r="F34" i="3"/>
  <c r="F35" i="3"/>
  <c r="F36" i="3"/>
  <c r="F37" i="3"/>
  <c r="F38" i="3"/>
  <c r="F39" i="3"/>
  <c r="F42" i="3"/>
  <c r="F44" i="3"/>
  <c r="F46" i="3"/>
  <c r="F47" i="3"/>
  <c r="F48" i="3"/>
  <c r="F49" i="3"/>
  <c r="F50" i="3"/>
  <c r="F51" i="3"/>
  <c r="F52" i="3"/>
  <c r="J52" i="3" s="1"/>
  <c r="F53" i="3"/>
  <c r="O53" i="6" s="1"/>
  <c r="F6" i="3"/>
  <c r="G40" i="3"/>
  <c r="G18" i="3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D40" i="5"/>
  <c r="E40" i="5"/>
  <c r="E40" i="20" s="1"/>
  <c r="F40" i="5"/>
  <c r="G40" i="5"/>
  <c r="H40" i="5"/>
  <c r="J40" i="5"/>
  <c r="D45" i="5"/>
  <c r="E45" i="5"/>
  <c r="F45" i="5"/>
  <c r="F45" i="20" s="1"/>
  <c r="K7" i="21"/>
  <c r="L7" i="21"/>
  <c r="K8" i="21"/>
  <c r="L8" i="21"/>
  <c r="K9" i="21"/>
  <c r="L9" i="21"/>
  <c r="K10" i="21"/>
  <c r="L10" i="21"/>
  <c r="K11" i="21"/>
  <c r="L11" i="21"/>
  <c r="K12" i="21"/>
  <c r="L12" i="21"/>
  <c r="K13" i="21"/>
  <c r="L13" i="21"/>
  <c r="K14" i="21"/>
  <c r="L14" i="21"/>
  <c r="K15" i="21"/>
  <c r="L15" i="21"/>
  <c r="K16" i="21"/>
  <c r="L16" i="21"/>
  <c r="K17" i="21"/>
  <c r="L17" i="21"/>
  <c r="K19" i="21"/>
  <c r="L19" i="21"/>
  <c r="K20" i="21"/>
  <c r="L20" i="21"/>
  <c r="K21" i="21"/>
  <c r="L21" i="21"/>
  <c r="K22" i="21"/>
  <c r="L22" i="21"/>
  <c r="K23" i="21"/>
  <c r="L23" i="21"/>
  <c r="K24" i="21"/>
  <c r="L24" i="21"/>
  <c r="K25" i="21"/>
  <c r="L25" i="21"/>
  <c r="K26" i="21"/>
  <c r="L26" i="21"/>
  <c r="K27" i="21"/>
  <c r="L27" i="21"/>
  <c r="K28" i="21"/>
  <c r="L28" i="21"/>
  <c r="K29" i="21"/>
  <c r="L29" i="21"/>
  <c r="K30" i="21"/>
  <c r="L30" i="21"/>
  <c r="K31" i="21"/>
  <c r="L31" i="21"/>
  <c r="K32" i="21"/>
  <c r="L32" i="21"/>
  <c r="K33" i="21"/>
  <c r="L33" i="21"/>
  <c r="K34" i="21"/>
  <c r="L34" i="21"/>
  <c r="K35" i="21"/>
  <c r="L35" i="21"/>
  <c r="K36" i="21"/>
  <c r="L36" i="21"/>
  <c r="K37" i="21"/>
  <c r="L37" i="21"/>
  <c r="K38" i="21"/>
  <c r="L38" i="21"/>
  <c r="K39" i="21"/>
  <c r="L39" i="21"/>
  <c r="K42" i="21"/>
  <c r="L42" i="21"/>
  <c r="K44" i="21"/>
  <c r="L44" i="21"/>
  <c r="K46" i="21"/>
  <c r="L46" i="21"/>
  <c r="K47" i="21"/>
  <c r="L47" i="21"/>
  <c r="K48" i="21"/>
  <c r="L48" i="21"/>
  <c r="K49" i="21"/>
  <c r="L49" i="21"/>
  <c r="K50" i="21"/>
  <c r="L50" i="21"/>
  <c r="K51" i="21"/>
  <c r="L51" i="21"/>
  <c r="K52" i="21"/>
  <c r="L52" i="21"/>
  <c r="K53" i="21"/>
  <c r="L53" i="21"/>
  <c r="L6" i="21"/>
  <c r="K6" i="21"/>
  <c r="C18" i="6"/>
  <c r="D18" i="6"/>
  <c r="E18" i="6"/>
  <c r="F18" i="6"/>
  <c r="G18" i="6"/>
  <c r="H18" i="6"/>
  <c r="I18" i="6"/>
  <c r="J18" i="6"/>
  <c r="K31" i="5"/>
  <c r="L31" i="5"/>
  <c r="E31" i="17" s="1"/>
  <c r="K32" i="5"/>
  <c r="L32" i="5"/>
  <c r="E32" i="17" s="1"/>
  <c r="K33" i="5"/>
  <c r="L33" i="5"/>
  <c r="E33" i="17" s="1"/>
  <c r="K34" i="5"/>
  <c r="L34" i="5"/>
  <c r="E34" i="17" s="1"/>
  <c r="K35" i="5"/>
  <c r="L35" i="5"/>
  <c r="K36" i="5"/>
  <c r="L36" i="5"/>
  <c r="E36" i="17" s="1"/>
  <c r="K37" i="5"/>
  <c r="L37" i="5"/>
  <c r="E37" i="17" s="1"/>
  <c r="L30" i="5"/>
  <c r="P7" i="12"/>
  <c r="P8" i="12"/>
  <c r="Q8" i="12" s="1"/>
  <c r="P9" i="12"/>
  <c r="Q9" i="12" s="1"/>
  <c r="P10" i="12"/>
  <c r="Q10" i="12" s="1"/>
  <c r="P11" i="12"/>
  <c r="P12" i="12"/>
  <c r="Q12" i="12" s="1"/>
  <c r="P13" i="12"/>
  <c r="P14" i="12"/>
  <c r="Q14" i="12" s="1"/>
  <c r="P15" i="12"/>
  <c r="P16" i="12"/>
  <c r="P17" i="12"/>
  <c r="O7" i="12"/>
  <c r="O8" i="12"/>
  <c r="O9" i="12"/>
  <c r="O10" i="12"/>
  <c r="O11" i="12"/>
  <c r="O12" i="12"/>
  <c r="O13" i="12"/>
  <c r="O14" i="12"/>
  <c r="O15" i="12"/>
  <c r="O16" i="12"/>
  <c r="O17" i="12"/>
  <c r="D54" i="12"/>
  <c r="E54" i="12"/>
  <c r="F54" i="12"/>
  <c r="G54" i="12"/>
  <c r="H54" i="12"/>
  <c r="I54" i="12"/>
  <c r="J54" i="12"/>
  <c r="K54" i="12"/>
  <c r="L54" i="12"/>
  <c r="M54" i="12"/>
  <c r="N54" i="12"/>
  <c r="K18" i="12"/>
  <c r="P9" i="15"/>
  <c r="Q9" i="15" s="1"/>
  <c r="P10" i="15"/>
  <c r="Q10" i="15" s="1"/>
  <c r="P7" i="11"/>
  <c r="T7" i="14" s="1"/>
  <c r="O7" i="11"/>
  <c r="F7" i="20"/>
  <c r="F8" i="20"/>
  <c r="F9" i="20"/>
  <c r="F10" i="20"/>
  <c r="F11" i="20"/>
  <c r="F12" i="20"/>
  <c r="F13" i="20"/>
  <c r="F14" i="20"/>
  <c r="F15" i="20"/>
  <c r="F16" i="20"/>
  <c r="F17" i="20"/>
  <c r="F19" i="20"/>
  <c r="F20" i="20"/>
  <c r="F21" i="20"/>
  <c r="F22" i="20"/>
  <c r="F23" i="20"/>
  <c r="F24" i="20"/>
  <c r="F25" i="20"/>
  <c r="F26" i="20"/>
  <c r="F27" i="20"/>
  <c r="F28" i="20"/>
  <c r="F29" i="20"/>
  <c r="F30" i="20"/>
  <c r="F31" i="20"/>
  <c r="F32" i="20"/>
  <c r="F33" i="20"/>
  <c r="F34" i="20"/>
  <c r="F35" i="20"/>
  <c r="F36" i="20"/>
  <c r="F37" i="20"/>
  <c r="F38" i="20"/>
  <c r="F39" i="20"/>
  <c r="F42" i="20"/>
  <c r="F44" i="20"/>
  <c r="F46" i="20"/>
  <c r="F47" i="20"/>
  <c r="F48" i="20"/>
  <c r="F49" i="20"/>
  <c r="F50" i="20"/>
  <c r="F51" i="20"/>
  <c r="F52" i="20"/>
  <c r="F53" i="20"/>
  <c r="E7" i="20"/>
  <c r="E8" i="20"/>
  <c r="E9" i="20"/>
  <c r="E10" i="20"/>
  <c r="E11" i="20"/>
  <c r="E12" i="20"/>
  <c r="E13" i="20"/>
  <c r="E14" i="20"/>
  <c r="E15" i="20"/>
  <c r="E16" i="20"/>
  <c r="E17" i="20"/>
  <c r="E19" i="20"/>
  <c r="E20" i="20"/>
  <c r="E21" i="20"/>
  <c r="E22" i="20"/>
  <c r="E23" i="20"/>
  <c r="E24" i="20"/>
  <c r="E25" i="20"/>
  <c r="E26" i="20"/>
  <c r="E27" i="20"/>
  <c r="E28" i="20"/>
  <c r="E29" i="20"/>
  <c r="E30" i="20"/>
  <c r="E31" i="20"/>
  <c r="E32" i="20"/>
  <c r="E33" i="20"/>
  <c r="E34" i="20"/>
  <c r="E35" i="20"/>
  <c r="E36" i="20"/>
  <c r="E37" i="20"/>
  <c r="E38" i="20"/>
  <c r="E39" i="20"/>
  <c r="E42" i="20"/>
  <c r="E44" i="20"/>
  <c r="E46" i="20"/>
  <c r="E47" i="20"/>
  <c r="E48" i="20"/>
  <c r="E49" i="20"/>
  <c r="E50" i="20"/>
  <c r="E51" i="20"/>
  <c r="E52" i="20"/>
  <c r="E53" i="20"/>
  <c r="D7" i="20"/>
  <c r="D8" i="20"/>
  <c r="D9" i="20"/>
  <c r="D10" i="20"/>
  <c r="D11" i="20"/>
  <c r="D12" i="20"/>
  <c r="D13" i="20"/>
  <c r="D14" i="20"/>
  <c r="D15" i="20"/>
  <c r="D16" i="20"/>
  <c r="D17" i="20"/>
  <c r="D19" i="20"/>
  <c r="D20" i="20"/>
  <c r="D21" i="20"/>
  <c r="D22" i="20"/>
  <c r="D23" i="20"/>
  <c r="D24" i="20"/>
  <c r="D25" i="20"/>
  <c r="D26" i="20"/>
  <c r="D27" i="20"/>
  <c r="D28" i="20"/>
  <c r="D29" i="20"/>
  <c r="D30" i="20"/>
  <c r="D31" i="20"/>
  <c r="D32" i="20"/>
  <c r="D33" i="20"/>
  <c r="D34" i="20"/>
  <c r="D35" i="20"/>
  <c r="D36" i="20"/>
  <c r="D37" i="20"/>
  <c r="D38" i="20"/>
  <c r="D39" i="20"/>
  <c r="D42" i="20"/>
  <c r="D44" i="20"/>
  <c r="D46" i="20"/>
  <c r="D47" i="20"/>
  <c r="D48" i="20"/>
  <c r="D49" i="20"/>
  <c r="D50" i="20"/>
  <c r="D51" i="20"/>
  <c r="D52" i="20"/>
  <c r="D53" i="20"/>
  <c r="C7" i="20"/>
  <c r="C8" i="20"/>
  <c r="C9" i="20"/>
  <c r="C10" i="20"/>
  <c r="C11" i="20"/>
  <c r="C12" i="20"/>
  <c r="C13" i="20"/>
  <c r="C14" i="20"/>
  <c r="C15" i="20"/>
  <c r="C16" i="20"/>
  <c r="C17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2" i="20"/>
  <c r="C44" i="20"/>
  <c r="C46" i="20"/>
  <c r="C47" i="20"/>
  <c r="C48" i="20"/>
  <c r="C49" i="20"/>
  <c r="C50" i="20"/>
  <c r="C51" i="20"/>
  <c r="C52" i="20"/>
  <c r="C53" i="20"/>
  <c r="G54" i="3"/>
  <c r="G43" i="3"/>
  <c r="D56" i="2"/>
  <c r="E56" i="2"/>
  <c r="F56" i="2"/>
  <c r="G56" i="2"/>
  <c r="H56" i="2"/>
  <c r="D54" i="2"/>
  <c r="E54" i="2"/>
  <c r="F54" i="2"/>
  <c r="G54" i="2"/>
  <c r="H54" i="2"/>
  <c r="D45" i="2"/>
  <c r="E45" i="2"/>
  <c r="F45" i="2"/>
  <c r="G45" i="2"/>
  <c r="H45" i="2"/>
  <c r="D43" i="2"/>
  <c r="E43" i="2"/>
  <c r="F43" i="2"/>
  <c r="G43" i="2"/>
  <c r="H43" i="2"/>
  <c r="D40" i="2"/>
  <c r="E40" i="2"/>
  <c r="F40" i="2"/>
  <c r="G40" i="2"/>
  <c r="H40" i="2"/>
  <c r="D18" i="2"/>
  <c r="E18" i="2"/>
  <c r="F18" i="2"/>
  <c r="G18" i="2"/>
  <c r="H18" i="2"/>
  <c r="N7" i="9"/>
  <c r="N8" i="9"/>
  <c r="N9" i="9"/>
  <c r="N10" i="9"/>
  <c r="N11" i="9"/>
  <c r="N12" i="9"/>
  <c r="N13" i="9"/>
  <c r="N14" i="9"/>
  <c r="N15" i="9"/>
  <c r="N16" i="9"/>
  <c r="N17" i="9"/>
  <c r="N19" i="9"/>
  <c r="N20" i="9"/>
  <c r="N21" i="9"/>
  <c r="K21" i="18" s="1"/>
  <c r="N22" i="9"/>
  <c r="N23" i="9"/>
  <c r="K23" i="18" s="1"/>
  <c r="N24" i="9"/>
  <c r="K24" i="18" s="1"/>
  <c r="N25" i="9"/>
  <c r="N26" i="9"/>
  <c r="N27" i="9"/>
  <c r="N28" i="9"/>
  <c r="N29" i="9"/>
  <c r="K29" i="18" s="1"/>
  <c r="N30" i="9"/>
  <c r="K30" i="18" s="1"/>
  <c r="N31" i="9"/>
  <c r="K31" i="18" s="1"/>
  <c r="N32" i="9"/>
  <c r="N33" i="9"/>
  <c r="K33" i="18" s="1"/>
  <c r="N34" i="9"/>
  <c r="N35" i="9"/>
  <c r="N36" i="9"/>
  <c r="K36" i="18" s="1"/>
  <c r="N37" i="9"/>
  <c r="K37" i="18" s="1"/>
  <c r="N38" i="9"/>
  <c r="K38" i="18" s="1"/>
  <c r="N39" i="9"/>
  <c r="N42" i="9"/>
  <c r="N44" i="9"/>
  <c r="N46" i="9"/>
  <c r="N47" i="9"/>
  <c r="K47" i="18" s="1"/>
  <c r="N48" i="9"/>
  <c r="N49" i="9"/>
  <c r="N50" i="9"/>
  <c r="N51" i="9"/>
  <c r="K51" i="18" s="1"/>
  <c r="N52" i="9"/>
  <c r="N53" i="9"/>
  <c r="M7" i="9"/>
  <c r="M8" i="9"/>
  <c r="M9" i="9"/>
  <c r="M10" i="9"/>
  <c r="M11" i="9"/>
  <c r="M12" i="9"/>
  <c r="M13" i="9"/>
  <c r="M14" i="9"/>
  <c r="M15" i="9"/>
  <c r="M16" i="9"/>
  <c r="M17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M37" i="9"/>
  <c r="M38" i="9"/>
  <c r="M39" i="9"/>
  <c r="M42" i="9"/>
  <c r="M44" i="9"/>
  <c r="M46" i="9"/>
  <c r="M47" i="9"/>
  <c r="M48" i="9"/>
  <c r="M49" i="9"/>
  <c r="M50" i="9"/>
  <c r="M51" i="9"/>
  <c r="M52" i="9"/>
  <c r="M53" i="9"/>
  <c r="D13" i="16"/>
  <c r="D14" i="16"/>
  <c r="D15" i="16"/>
  <c r="C13" i="16"/>
  <c r="C14" i="16"/>
  <c r="I28" i="3"/>
  <c r="I46" i="3"/>
  <c r="I20" i="3"/>
  <c r="M32" i="6"/>
  <c r="N32" i="6"/>
  <c r="L6" i="5"/>
  <c r="M45" i="19"/>
  <c r="M55" i="19" s="1"/>
  <c r="N45" i="19"/>
  <c r="O45" i="19"/>
  <c r="O55" i="19" s="1"/>
  <c r="P45" i="19"/>
  <c r="P55" i="19" s="1"/>
  <c r="Z45" i="19"/>
  <c r="Z55" i="19" s="1"/>
  <c r="Y45" i="19"/>
  <c r="Y55" i="19" s="1"/>
  <c r="X45" i="19"/>
  <c r="W45" i="19"/>
  <c r="U45" i="19"/>
  <c r="T45" i="19"/>
  <c r="S45" i="19"/>
  <c r="R45" i="19"/>
  <c r="K45" i="19"/>
  <c r="J45" i="19"/>
  <c r="I45" i="19"/>
  <c r="H45" i="19"/>
  <c r="D45" i="19"/>
  <c r="E45" i="19"/>
  <c r="F45" i="19"/>
  <c r="C45" i="19"/>
  <c r="L41" i="19"/>
  <c r="AO18" i="19"/>
  <c r="AN18" i="19"/>
  <c r="AM18" i="19"/>
  <c r="AL18" i="19"/>
  <c r="AJ18" i="19"/>
  <c r="AI18" i="19"/>
  <c r="AH18" i="19"/>
  <c r="AG18" i="19"/>
  <c r="AE18" i="19"/>
  <c r="AD18" i="19"/>
  <c r="AC18" i="19"/>
  <c r="AB18" i="19"/>
  <c r="AE55" i="19"/>
  <c r="AD55" i="19"/>
  <c r="AC55" i="19"/>
  <c r="AB55" i="19"/>
  <c r="AO55" i="19"/>
  <c r="AN55" i="19"/>
  <c r="AM55" i="19"/>
  <c r="AL55" i="19"/>
  <c r="AJ55" i="19"/>
  <c r="AI55" i="19"/>
  <c r="AH55" i="19"/>
  <c r="AG55" i="19"/>
  <c r="AP7" i="19"/>
  <c r="AP8" i="19"/>
  <c r="AP9" i="19"/>
  <c r="AP10" i="19"/>
  <c r="AP11" i="19"/>
  <c r="AP12" i="19"/>
  <c r="AP13" i="19"/>
  <c r="AP14" i="19"/>
  <c r="AP15" i="19"/>
  <c r="AP16" i="19"/>
  <c r="AP17" i="19"/>
  <c r="AP19" i="19"/>
  <c r="AP20" i="19"/>
  <c r="AP21" i="19"/>
  <c r="AP22" i="19"/>
  <c r="AP23" i="19"/>
  <c r="AP24" i="19"/>
  <c r="AP25" i="19"/>
  <c r="AP26" i="19"/>
  <c r="AP27" i="19"/>
  <c r="AP28" i="19"/>
  <c r="AP29" i="19"/>
  <c r="AP30" i="19"/>
  <c r="AP31" i="19"/>
  <c r="AP32" i="19"/>
  <c r="AP33" i="19"/>
  <c r="AP34" i="19"/>
  <c r="AP35" i="19"/>
  <c r="AP36" i="19"/>
  <c r="AP37" i="19"/>
  <c r="AP38" i="19"/>
  <c r="AP39" i="19"/>
  <c r="AP40" i="19"/>
  <c r="AP41" i="19"/>
  <c r="AP42" i="19"/>
  <c r="AP43" i="19"/>
  <c r="AP44" i="19"/>
  <c r="AP45" i="19"/>
  <c r="AP46" i="19"/>
  <c r="AP47" i="19"/>
  <c r="AP48" i="19"/>
  <c r="AP49" i="19"/>
  <c r="AP50" i="19"/>
  <c r="AP51" i="19"/>
  <c r="AP52" i="19"/>
  <c r="AP53" i="19"/>
  <c r="AP54" i="19"/>
  <c r="AP56" i="19"/>
  <c r="AK7" i="19"/>
  <c r="AK8" i="19"/>
  <c r="AK9" i="19"/>
  <c r="AK10" i="19"/>
  <c r="AK11" i="19"/>
  <c r="AK12" i="19"/>
  <c r="AK13" i="19"/>
  <c r="AK14" i="19"/>
  <c r="AK15" i="19"/>
  <c r="AK16" i="19"/>
  <c r="AK17" i="19"/>
  <c r="AK19" i="19"/>
  <c r="AK20" i="19"/>
  <c r="AK21" i="19"/>
  <c r="AK22" i="19"/>
  <c r="AK23" i="19"/>
  <c r="AK24" i="19"/>
  <c r="AK25" i="19"/>
  <c r="AK26" i="19"/>
  <c r="AK27" i="19"/>
  <c r="AK28" i="19"/>
  <c r="AK29" i="19"/>
  <c r="AK30" i="19"/>
  <c r="AK31" i="19"/>
  <c r="AK32" i="19"/>
  <c r="AK33" i="19"/>
  <c r="AK34" i="19"/>
  <c r="AK35" i="19"/>
  <c r="AK36" i="19"/>
  <c r="AK37" i="19"/>
  <c r="AK38" i="19"/>
  <c r="AK39" i="19"/>
  <c r="AK40" i="19"/>
  <c r="AK41" i="19"/>
  <c r="AK42" i="19"/>
  <c r="AK43" i="19"/>
  <c r="AK44" i="19"/>
  <c r="AK45" i="19"/>
  <c r="AK46" i="19"/>
  <c r="AK47" i="19"/>
  <c r="AK48" i="19"/>
  <c r="AK49" i="19"/>
  <c r="AK50" i="19"/>
  <c r="AK51" i="19"/>
  <c r="AK52" i="19"/>
  <c r="AK53" i="19"/>
  <c r="AK54" i="19"/>
  <c r="AK56" i="19"/>
  <c r="AF19" i="19"/>
  <c r="AF20" i="19"/>
  <c r="AF21" i="19"/>
  <c r="AF22" i="19"/>
  <c r="AF23" i="19"/>
  <c r="AF24" i="19"/>
  <c r="AF25" i="19"/>
  <c r="AF26" i="19"/>
  <c r="AF27" i="19"/>
  <c r="AF28" i="19"/>
  <c r="AF29" i="19"/>
  <c r="AF30" i="19"/>
  <c r="AF31" i="19"/>
  <c r="AF32" i="19"/>
  <c r="AF33" i="19"/>
  <c r="AF34" i="19"/>
  <c r="AF35" i="19"/>
  <c r="AF36" i="19"/>
  <c r="AF37" i="19"/>
  <c r="AF38" i="19"/>
  <c r="AF39" i="19"/>
  <c r="AF40" i="19"/>
  <c r="AF41" i="19"/>
  <c r="AF42" i="19"/>
  <c r="AF43" i="19"/>
  <c r="AF44" i="19"/>
  <c r="AF45" i="19"/>
  <c r="AF46" i="19"/>
  <c r="AF47" i="19"/>
  <c r="AF48" i="19"/>
  <c r="AF49" i="19"/>
  <c r="AF50" i="19"/>
  <c r="AF51" i="19"/>
  <c r="AF52" i="19"/>
  <c r="AF53" i="19"/>
  <c r="AF54" i="19"/>
  <c r="AK6" i="19"/>
  <c r="AP6" i="19"/>
  <c r="C45" i="26"/>
  <c r="O44" i="24"/>
  <c r="I44" i="8" s="1"/>
  <c r="P44" i="24"/>
  <c r="J44" i="8" s="1"/>
  <c r="R44" i="8" s="1"/>
  <c r="D54" i="24"/>
  <c r="E54" i="24"/>
  <c r="F54" i="24"/>
  <c r="G54" i="24"/>
  <c r="H54" i="24"/>
  <c r="I54" i="24"/>
  <c r="J54" i="24"/>
  <c r="K54" i="24"/>
  <c r="L54" i="24"/>
  <c r="M54" i="24"/>
  <c r="N54" i="24"/>
  <c r="D39" i="16"/>
  <c r="D44" i="16"/>
  <c r="D46" i="16"/>
  <c r="D47" i="16"/>
  <c r="D48" i="16"/>
  <c r="D49" i="16"/>
  <c r="D50" i="16"/>
  <c r="D51" i="16"/>
  <c r="D52" i="16"/>
  <c r="D53" i="16"/>
  <c r="C39" i="16"/>
  <c r="C46" i="16"/>
  <c r="C47" i="16"/>
  <c r="C48" i="16"/>
  <c r="C49" i="16"/>
  <c r="C50" i="16"/>
  <c r="C51" i="16"/>
  <c r="C52" i="16"/>
  <c r="C53" i="16"/>
  <c r="N28" i="17"/>
  <c r="N29" i="17"/>
  <c r="N30" i="17"/>
  <c r="N31" i="17"/>
  <c r="N32" i="17"/>
  <c r="N33" i="17"/>
  <c r="N34" i="17"/>
  <c r="N35" i="17"/>
  <c r="N36" i="17"/>
  <c r="N37" i="17"/>
  <c r="N38" i="17"/>
  <c r="N39" i="17"/>
  <c r="K28" i="17"/>
  <c r="K31" i="17"/>
  <c r="K32" i="17"/>
  <c r="K33" i="17"/>
  <c r="K35" i="17"/>
  <c r="K37" i="17"/>
  <c r="K39" i="17"/>
  <c r="D18" i="9"/>
  <c r="E18" i="9"/>
  <c r="F18" i="9"/>
  <c r="G18" i="9"/>
  <c r="H18" i="9"/>
  <c r="I18" i="9"/>
  <c r="J18" i="9"/>
  <c r="K18" i="9"/>
  <c r="L18" i="9"/>
  <c r="L42" i="11"/>
  <c r="E18" i="10"/>
  <c r="F18" i="10"/>
  <c r="D54" i="8"/>
  <c r="G54" i="8"/>
  <c r="H54" i="8"/>
  <c r="K54" i="8"/>
  <c r="L54" i="8"/>
  <c r="M54" i="8"/>
  <c r="N54" i="8"/>
  <c r="O54" i="8"/>
  <c r="P54" i="8"/>
  <c r="D54" i="5"/>
  <c r="E54" i="5"/>
  <c r="E54" i="20" s="1"/>
  <c r="F54" i="5"/>
  <c r="F54" i="20" s="1"/>
  <c r="G54" i="5"/>
  <c r="H54" i="5"/>
  <c r="I54" i="5"/>
  <c r="J54" i="5"/>
  <c r="D54" i="6"/>
  <c r="E54" i="6"/>
  <c r="F54" i="6"/>
  <c r="G54" i="6"/>
  <c r="H54" i="6"/>
  <c r="I54" i="6"/>
  <c r="J54" i="6"/>
  <c r="K54" i="6"/>
  <c r="L54" i="6"/>
  <c r="D54" i="7"/>
  <c r="E54" i="7"/>
  <c r="K54" i="21" s="1"/>
  <c r="F54" i="7"/>
  <c r="L54" i="21" s="1"/>
  <c r="G54" i="7"/>
  <c r="H54" i="7"/>
  <c r="I54" i="7"/>
  <c r="J54" i="7"/>
  <c r="K54" i="7"/>
  <c r="L54" i="7"/>
  <c r="M54" i="7"/>
  <c r="N54" i="7"/>
  <c r="F54" i="9"/>
  <c r="G54" i="9"/>
  <c r="H54" i="9"/>
  <c r="I54" i="9"/>
  <c r="J54" i="9"/>
  <c r="K54" i="9"/>
  <c r="D54" i="28"/>
  <c r="E54" i="28"/>
  <c r="F54" i="28"/>
  <c r="D54" i="26"/>
  <c r="E54" i="26"/>
  <c r="F54" i="26"/>
  <c r="C54" i="24"/>
  <c r="D54" i="22"/>
  <c r="E54" i="22"/>
  <c r="F54" i="22"/>
  <c r="G54" i="22"/>
  <c r="H54" i="22"/>
  <c r="I54" i="22"/>
  <c r="J54" i="22"/>
  <c r="C54" i="22"/>
  <c r="N54" i="21"/>
  <c r="F54" i="21"/>
  <c r="G54" i="21"/>
  <c r="H54" i="21"/>
  <c r="M54" i="21"/>
  <c r="E54" i="21"/>
  <c r="D54" i="18"/>
  <c r="E54" i="18"/>
  <c r="F54" i="18"/>
  <c r="G54" i="18"/>
  <c r="H54" i="18"/>
  <c r="I54" i="18"/>
  <c r="J54" i="18"/>
  <c r="C54" i="18"/>
  <c r="P54" i="17"/>
  <c r="O54" i="17"/>
  <c r="M54" i="17"/>
  <c r="L54" i="17"/>
  <c r="J54" i="17"/>
  <c r="I54" i="17"/>
  <c r="G54" i="17"/>
  <c r="F54" i="17"/>
  <c r="D54" i="17"/>
  <c r="C54" i="17"/>
  <c r="E54" i="15"/>
  <c r="F54" i="15"/>
  <c r="G54" i="15"/>
  <c r="H54" i="15"/>
  <c r="I54" i="15"/>
  <c r="J54" i="15"/>
  <c r="K54" i="15"/>
  <c r="L54" i="15"/>
  <c r="M54" i="15"/>
  <c r="N54" i="15"/>
  <c r="D54" i="15"/>
  <c r="P54" i="14"/>
  <c r="O54" i="14"/>
  <c r="N54" i="14"/>
  <c r="M54" i="14"/>
  <c r="K54" i="14"/>
  <c r="J54" i="14"/>
  <c r="I54" i="14"/>
  <c r="H54" i="14"/>
  <c r="E54" i="14"/>
  <c r="F54" i="14"/>
  <c r="D54" i="14"/>
  <c r="D46" i="1"/>
  <c r="E46" i="1"/>
  <c r="G46" i="1"/>
  <c r="D55" i="1"/>
  <c r="E55" i="1"/>
  <c r="G55" i="1"/>
  <c r="F47" i="1"/>
  <c r="F48" i="1"/>
  <c r="F49" i="1"/>
  <c r="F50" i="1"/>
  <c r="F51" i="1"/>
  <c r="F52" i="1"/>
  <c r="F53" i="1"/>
  <c r="F54" i="1"/>
  <c r="C54" i="15"/>
  <c r="D45" i="15"/>
  <c r="E45" i="15"/>
  <c r="F45" i="15"/>
  <c r="G45" i="15"/>
  <c r="H45" i="15"/>
  <c r="I45" i="15"/>
  <c r="J45" i="15"/>
  <c r="K45" i="15"/>
  <c r="L45" i="15"/>
  <c r="M45" i="15"/>
  <c r="N45" i="15"/>
  <c r="C45" i="15"/>
  <c r="D43" i="15"/>
  <c r="C43" i="15"/>
  <c r="D40" i="15"/>
  <c r="C40" i="15"/>
  <c r="D18" i="15"/>
  <c r="C18" i="15"/>
  <c r="N45" i="14"/>
  <c r="M45" i="14"/>
  <c r="N43" i="14"/>
  <c r="M43" i="14"/>
  <c r="N40" i="14"/>
  <c r="M40" i="14"/>
  <c r="N18" i="14"/>
  <c r="M18" i="14"/>
  <c r="I45" i="14"/>
  <c r="H45" i="14"/>
  <c r="I43" i="14"/>
  <c r="H43" i="14"/>
  <c r="I40" i="14"/>
  <c r="H40" i="14"/>
  <c r="I18" i="14"/>
  <c r="H18" i="14"/>
  <c r="C54" i="14"/>
  <c r="D45" i="14"/>
  <c r="C45" i="14"/>
  <c r="D43" i="14"/>
  <c r="C43" i="14"/>
  <c r="D40" i="14"/>
  <c r="C40" i="14"/>
  <c r="D18" i="14"/>
  <c r="C18" i="14"/>
  <c r="N54" i="13"/>
  <c r="M54" i="13"/>
  <c r="N45" i="13"/>
  <c r="M45" i="13"/>
  <c r="N40" i="13"/>
  <c r="M40" i="13"/>
  <c r="N18" i="13"/>
  <c r="K54" i="13"/>
  <c r="J54" i="13"/>
  <c r="K45" i="13"/>
  <c r="J45" i="13"/>
  <c r="K40" i="13"/>
  <c r="J40" i="13"/>
  <c r="K18" i="13"/>
  <c r="J18" i="13"/>
  <c r="I54" i="13"/>
  <c r="H54" i="13"/>
  <c r="I45" i="13"/>
  <c r="H45" i="13"/>
  <c r="I40" i="13"/>
  <c r="H40" i="13"/>
  <c r="I18" i="13"/>
  <c r="H18" i="13"/>
  <c r="E18" i="13"/>
  <c r="F18" i="13"/>
  <c r="E40" i="13"/>
  <c r="F40" i="13"/>
  <c r="E45" i="13"/>
  <c r="F45" i="13"/>
  <c r="E54" i="13"/>
  <c r="F54" i="13"/>
  <c r="M18" i="13"/>
  <c r="D54" i="13"/>
  <c r="D45" i="13"/>
  <c r="C45" i="13"/>
  <c r="C54" i="13" s="1"/>
  <c r="D40" i="13"/>
  <c r="C40" i="13"/>
  <c r="D18" i="13"/>
  <c r="C18" i="13"/>
  <c r="D18" i="12"/>
  <c r="E18" i="12"/>
  <c r="F18" i="12"/>
  <c r="G18" i="12"/>
  <c r="H18" i="12"/>
  <c r="I18" i="12"/>
  <c r="J18" i="12"/>
  <c r="L18" i="12"/>
  <c r="M18" i="12"/>
  <c r="N18" i="12"/>
  <c r="D43" i="12"/>
  <c r="E43" i="12"/>
  <c r="F43" i="12"/>
  <c r="G43" i="12"/>
  <c r="H43" i="12"/>
  <c r="I43" i="12"/>
  <c r="J43" i="12"/>
  <c r="K43" i="12"/>
  <c r="L43" i="12"/>
  <c r="M43" i="12"/>
  <c r="N43" i="12"/>
  <c r="C54" i="12"/>
  <c r="E45" i="12"/>
  <c r="F45" i="12"/>
  <c r="G45" i="12"/>
  <c r="H45" i="12"/>
  <c r="I45" i="12"/>
  <c r="J45" i="12"/>
  <c r="K45" i="12"/>
  <c r="L45" i="12"/>
  <c r="M45" i="12"/>
  <c r="N45" i="12"/>
  <c r="D45" i="12"/>
  <c r="C45" i="12"/>
  <c r="C43" i="12"/>
  <c r="D40" i="12"/>
  <c r="C40" i="12"/>
  <c r="C18" i="12"/>
  <c r="I54" i="11"/>
  <c r="H54" i="11"/>
  <c r="I43" i="11"/>
  <c r="H43" i="11"/>
  <c r="I40" i="11"/>
  <c r="H40" i="11"/>
  <c r="I18" i="11"/>
  <c r="H18" i="11"/>
  <c r="D54" i="11"/>
  <c r="C54" i="11"/>
  <c r="D45" i="11"/>
  <c r="C45" i="11"/>
  <c r="D43" i="11"/>
  <c r="C43" i="11"/>
  <c r="D40" i="11"/>
  <c r="C40" i="11"/>
  <c r="D18" i="11"/>
  <c r="C18" i="11"/>
  <c r="D45" i="10"/>
  <c r="C45" i="10"/>
  <c r="D43" i="10"/>
  <c r="C43" i="10"/>
  <c r="D40" i="10"/>
  <c r="C40" i="10"/>
  <c r="D18" i="10"/>
  <c r="C18" i="10"/>
  <c r="N50" i="11"/>
  <c r="R50" i="14" s="1"/>
  <c r="N51" i="11"/>
  <c r="R51" i="14" s="1"/>
  <c r="N52" i="11"/>
  <c r="R52" i="14" s="1"/>
  <c r="N53" i="11"/>
  <c r="R53" i="14" s="1"/>
  <c r="C44" i="16"/>
  <c r="D18" i="8"/>
  <c r="H18" i="8"/>
  <c r="K32" i="18"/>
  <c r="K28" i="18"/>
  <c r="D40" i="9"/>
  <c r="D41" i="9" s="1"/>
  <c r="E40" i="9"/>
  <c r="F40" i="9"/>
  <c r="G40" i="9"/>
  <c r="H40" i="9"/>
  <c r="I40" i="9"/>
  <c r="J40" i="9"/>
  <c r="K40" i="9"/>
  <c r="C40" i="9"/>
  <c r="K34" i="18"/>
  <c r="K35" i="18"/>
  <c r="K39" i="18"/>
  <c r="N40" i="7"/>
  <c r="D54" i="9"/>
  <c r="E54" i="9"/>
  <c r="L54" i="9"/>
  <c r="L40" i="9"/>
  <c r="K18" i="6"/>
  <c r="L18" i="6"/>
  <c r="D18" i="5"/>
  <c r="E18" i="5"/>
  <c r="E18" i="20" s="1"/>
  <c r="F18" i="5"/>
  <c r="F18" i="20" s="1"/>
  <c r="G18" i="5"/>
  <c r="H18" i="5"/>
  <c r="I18" i="5"/>
  <c r="J18" i="5"/>
  <c r="D45" i="8"/>
  <c r="H45" i="8"/>
  <c r="K45" i="8"/>
  <c r="L45" i="8"/>
  <c r="M45" i="8"/>
  <c r="N45" i="8"/>
  <c r="K20" i="5"/>
  <c r="L20" i="5"/>
  <c r="E20" i="17" s="1"/>
  <c r="K21" i="5"/>
  <c r="L21" i="5"/>
  <c r="E21" i="17" s="1"/>
  <c r="K22" i="5"/>
  <c r="L22" i="5"/>
  <c r="E22" i="17" s="1"/>
  <c r="K23" i="5"/>
  <c r="L23" i="5"/>
  <c r="E23" i="17" s="1"/>
  <c r="K24" i="5"/>
  <c r="L24" i="5"/>
  <c r="E24" i="17" s="1"/>
  <c r="K25" i="5"/>
  <c r="L25" i="5"/>
  <c r="E25" i="17" s="1"/>
  <c r="K26" i="5"/>
  <c r="L26" i="5"/>
  <c r="E26" i="17" s="1"/>
  <c r="K27" i="5"/>
  <c r="L27" i="5"/>
  <c r="E27" i="17" s="1"/>
  <c r="K28" i="5"/>
  <c r="L28" i="5"/>
  <c r="E28" i="17" s="1"/>
  <c r="K29" i="5"/>
  <c r="L29" i="5"/>
  <c r="E29" i="17" s="1"/>
  <c r="K30" i="5"/>
  <c r="K38" i="5"/>
  <c r="L38" i="5"/>
  <c r="E38" i="17" s="1"/>
  <c r="K39" i="5"/>
  <c r="L39" i="5"/>
  <c r="E39" i="17" s="1"/>
  <c r="K42" i="5"/>
  <c r="L42" i="5"/>
  <c r="K44" i="5"/>
  <c r="L44" i="5"/>
  <c r="E44" i="17" s="1"/>
  <c r="K46" i="5"/>
  <c r="L46" i="5"/>
  <c r="E46" i="17" s="1"/>
  <c r="K47" i="5"/>
  <c r="L47" i="5"/>
  <c r="E47" i="17" s="1"/>
  <c r="K48" i="5"/>
  <c r="L48" i="5"/>
  <c r="E48" i="17" s="1"/>
  <c r="K49" i="5"/>
  <c r="L49" i="5"/>
  <c r="E49" i="17" s="1"/>
  <c r="K50" i="5"/>
  <c r="L50" i="5"/>
  <c r="E50" i="17" s="1"/>
  <c r="K51" i="5"/>
  <c r="L51" i="5"/>
  <c r="K52" i="5"/>
  <c r="L52" i="5"/>
  <c r="E52" i="17" s="1"/>
  <c r="K53" i="5"/>
  <c r="L53" i="5"/>
  <c r="E53" i="17" s="1"/>
  <c r="L19" i="5"/>
  <c r="E19" i="17" s="1"/>
  <c r="P40" i="8"/>
  <c r="D40" i="8"/>
  <c r="G40" i="8"/>
  <c r="H40" i="8"/>
  <c r="K40" i="8"/>
  <c r="L40" i="8"/>
  <c r="M40" i="8"/>
  <c r="N40" i="8"/>
  <c r="O40" i="8"/>
  <c r="C54" i="8"/>
  <c r="C45" i="8"/>
  <c r="F6" i="20"/>
  <c r="D6" i="20"/>
  <c r="E43" i="11"/>
  <c r="F43" i="11"/>
  <c r="O6" i="12"/>
  <c r="P6" i="12"/>
  <c r="Q6" i="12" s="1"/>
  <c r="O19" i="12"/>
  <c r="P19" i="12"/>
  <c r="O20" i="12"/>
  <c r="P20" i="12"/>
  <c r="O21" i="12"/>
  <c r="P21" i="12"/>
  <c r="O22" i="12"/>
  <c r="P22" i="12"/>
  <c r="Q22" i="12" s="1"/>
  <c r="O23" i="12"/>
  <c r="P23" i="12"/>
  <c r="O24" i="12"/>
  <c r="P24" i="12"/>
  <c r="O25" i="12"/>
  <c r="P25" i="12"/>
  <c r="Q25" i="12" s="1"/>
  <c r="O26" i="12"/>
  <c r="P26" i="12"/>
  <c r="Q26" i="12" s="1"/>
  <c r="O27" i="12"/>
  <c r="P27" i="12"/>
  <c r="Q27" i="12" s="1"/>
  <c r="O28" i="12"/>
  <c r="P28" i="12"/>
  <c r="O29" i="12"/>
  <c r="P29" i="12"/>
  <c r="O30" i="12"/>
  <c r="P30" i="12"/>
  <c r="Q30" i="12" s="1"/>
  <c r="O31" i="12"/>
  <c r="P31" i="12"/>
  <c r="O32" i="12"/>
  <c r="P32" i="12"/>
  <c r="O33" i="12"/>
  <c r="P33" i="12"/>
  <c r="O34" i="12"/>
  <c r="P34" i="12"/>
  <c r="Q34" i="12" s="1"/>
  <c r="O36" i="12"/>
  <c r="P36" i="12"/>
  <c r="O37" i="12"/>
  <c r="P37" i="12"/>
  <c r="O38" i="12"/>
  <c r="P38" i="12"/>
  <c r="O39" i="12"/>
  <c r="P39" i="12"/>
  <c r="Q39" i="12" s="1"/>
  <c r="O42" i="12"/>
  <c r="P42" i="12"/>
  <c r="L45" i="9"/>
  <c r="F45" i="21"/>
  <c r="G45" i="21"/>
  <c r="H45" i="21"/>
  <c r="M45" i="21"/>
  <c r="N45" i="21"/>
  <c r="D7" i="16"/>
  <c r="D8" i="16"/>
  <c r="D9" i="16"/>
  <c r="D10" i="16"/>
  <c r="D11" i="16"/>
  <c r="D12" i="16"/>
  <c r="D16" i="16"/>
  <c r="D17" i="16"/>
  <c r="D19" i="16"/>
  <c r="D20" i="16"/>
  <c r="D21" i="16"/>
  <c r="D22" i="16"/>
  <c r="D23" i="16"/>
  <c r="D24" i="16"/>
  <c r="D25" i="16"/>
  <c r="D26" i="16"/>
  <c r="D27" i="16"/>
  <c r="D28" i="16"/>
  <c r="D29" i="16"/>
  <c r="D30" i="16"/>
  <c r="D31" i="16"/>
  <c r="D32" i="16"/>
  <c r="D33" i="16"/>
  <c r="D34" i="16"/>
  <c r="D35" i="16"/>
  <c r="D36" i="16"/>
  <c r="D37" i="16"/>
  <c r="D38" i="16"/>
  <c r="C7" i="16"/>
  <c r="C8" i="16"/>
  <c r="C9" i="16"/>
  <c r="C10" i="16"/>
  <c r="C11" i="16"/>
  <c r="C12" i="16"/>
  <c r="C15" i="16"/>
  <c r="C16" i="16"/>
  <c r="C17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35" i="16"/>
  <c r="C36" i="16"/>
  <c r="C37" i="16"/>
  <c r="C38" i="16"/>
  <c r="F43" i="15"/>
  <c r="G43" i="15"/>
  <c r="H43" i="15"/>
  <c r="I43" i="15"/>
  <c r="J43" i="15"/>
  <c r="K43" i="15"/>
  <c r="L43" i="15"/>
  <c r="M43" i="15"/>
  <c r="N43" i="15"/>
  <c r="D40" i="7"/>
  <c r="E40" i="7"/>
  <c r="K40" i="21" s="1"/>
  <c r="F40" i="7"/>
  <c r="G40" i="7"/>
  <c r="H40" i="7"/>
  <c r="I40" i="7"/>
  <c r="J40" i="7"/>
  <c r="K40" i="7"/>
  <c r="L40" i="7"/>
  <c r="M40" i="7"/>
  <c r="G56" i="3"/>
  <c r="N52" i="6"/>
  <c r="H52" i="17" s="1"/>
  <c r="N53" i="6"/>
  <c r="P53" i="7" s="1"/>
  <c r="Q53" i="17" s="1"/>
  <c r="M53" i="6"/>
  <c r="E40" i="11"/>
  <c r="F40" i="11"/>
  <c r="L18" i="17"/>
  <c r="M18" i="17"/>
  <c r="E40" i="15"/>
  <c r="F40" i="15"/>
  <c r="G40" i="15"/>
  <c r="H40" i="15"/>
  <c r="I40" i="15"/>
  <c r="I41" i="15" s="1"/>
  <c r="J40" i="15"/>
  <c r="K40" i="15"/>
  <c r="L40" i="15"/>
  <c r="M40" i="15"/>
  <c r="N40" i="15"/>
  <c r="E40" i="12"/>
  <c r="F40" i="12"/>
  <c r="G40" i="12"/>
  <c r="H40" i="12"/>
  <c r="I40" i="12"/>
  <c r="J40" i="12"/>
  <c r="K40" i="12"/>
  <c r="K41" i="12" s="1"/>
  <c r="L40" i="12"/>
  <c r="M40" i="12"/>
  <c r="N40" i="12"/>
  <c r="F20" i="1"/>
  <c r="F21" i="1"/>
  <c r="F22" i="1"/>
  <c r="F23" i="1"/>
  <c r="F39" i="1"/>
  <c r="F40" i="1"/>
  <c r="D18" i="18"/>
  <c r="E18" i="18"/>
  <c r="F18" i="18"/>
  <c r="G18" i="18"/>
  <c r="H18" i="18"/>
  <c r="I18" i="18"/>
  <c r="J18" i="18"/>
  <c r="D40" i="18"/>
  <c r="E40" i="18"/>
  <c r="F40" i="18"/>
  <c r="G40" i="18"/>
  <c r="H40" i="18"/>
  <c r="I40" i="18"/>
  <c r="J40" i="18"/>
  <c r="P18" i="17"/>
  <c r="O18" i="17"/>
  <c r="P40" i="17"/>
  <c r="O40" i="17"/>
  <c r="J18" i="17"/>
  <c r="I18" i="17"/>
  <c r="P43" i="17"/>
  <c r="O43" i="17"/>
  <c r="M43" i="17"/>
  <c r="L43" i="17"/>
  <c r="J43" i="17"/>
  <c r="I43" i="17"/>
  <c r="G43" i="17"/>
  <c r="F43" i="17"/>
  <c r="M40" i="17"/>
  <c r="L40" i="17"/>
  <c r="J40" i="17"/>
  <c r="I40" i="17"/>
  <c r="G40" i="17"/>
  <c r="F40" i="17"/>
  <c r="O47" i="24"/>
  <c r="I47" i="8" s="1"/>
  <c r="Q47" i="8" s="1"/>
  <c r="P47" i="24"/>
  <c r="J47" i="8" s="1"/>
  <c r="R47" i="8" s="1"/>
  <c r="O48" i="24"/>
  <c r="I48" i="8" s="1"/>
  <c r="Q48" i="8" s="1"/>
  <c r="P48" i="24"/>
  <c r="J48" i="8" s="1"/>
  <c r="R48" i="8" s="1"/>
  <c r="O49" i="24"/>
  <c r="I49" i="8" s="1"/>
  <c r="P49" i="24"/>
  <c r="J49" i="8" s="1"/>
  <c r="O50" i="24"/>
  <c r="I50" i="8" s="1"/>
  <c r="Q50" i="8" s="1"/>
  <c r="P50" i="24"/>
  <c r="J50" i="8" s="1"/>
  <c r="O51" i="24"/>
  <c r="I51" i="8" s="1"/>
  <c r="Q51" i="8" s="1"/>
  <c r="P51" i="24"/>
  <c r="J51" i="8" s="1"/>
  <c r="O52" i="24"/>
  <c r="I52" i="8" s="1"/>
  <c r="P52" i="24"/>
  <c r="J52" i="8" s="1"/>
  <c r="O53" i="24"/>
  <c r="I53" i="8" s="1"/>
  <c r="Q53" i="8" s="1"/>
  <c r="P53" i="24"/>
  <c r="J53" i="8" s="1"/>
  <c r="R53" i="8" s="1"/>
  <c r="P46" i="24"/>
  <c r="J46" i="8" s="1"/>
  <c r="O19" i="24"/>
  <c r="I19" i="8" s="1"/>
  <c r="Q19" i="8" s="1"/>
  <c r="P19" i="24"/>
  <c r="J19" i="8" s="1"/>
  <c r="R19" i="8" s="1"/>
  <c r="O20" i="24"/>
  <c r="I20" i="8" s="1"/>
  <c r="Q20" i="8" s="1"/>
  <c r="P20" i="24"/>
  <c r="J20" i="8" s="1"/>
  <c r="O21" i="24"/>
  <c r="I21" i="8" s="1"/>
  <c r="Q21" i="8" s="1"/>
  <c r="P21" i="24"/>
  <c r="J21" i="8" s="1"/>
  <c r="O22" i="24"/>
  <c r="I22" i="8" s="1"/>
  <c r="Q22" i="8" s="1"/>
  <c r="P22" i="24"/>
  <c r="J22" i="8" s="1"/>
  <c r="O23" i="24"/>
  <c r="I23" i="8" s="1"/>
  <c r="Q23" i="8" s="1"/>
  <c r="P23" i="24"/>
  <c r="J23" i="8" s="1"/>
  <c r="R23" i="8" s="1"/>
  <c r="O24" i="24"/>
  <c r="I24" i="8" s="1"/>
  <c r="P24" i="24"/>
  <c r="J24" i="8" s="1"/>
  <c r="O25" i="24"/>
  <c r="I25" i="8" s="1"/>
  <c r="Q25" i="8" s="1"/>
  <c r="P25" i="24"/>
  <c r="J25" i="8" s="1"/>
  <c r="R25" i="8" s="1"/>
  <c r="O26" i="24"/>
  <c r="I26" i="8" s="1"/>
  <c r="Q26" i="8" s="1"/>
  <c r="P26" i="24"/>
  <c r="J26" i="8" s="1"/>
  <c r="O27" i="24"/>
  <c r="I27" i="8" s="1"/>
  <c r="P27" i="24"/>
  <c r="J27" i="8" s="1"/>
  <c r="O28" i="24"/>
  <c r="I28" i="8" s="1"/>
  <c r="P28" i="24"/>
  <c r="J28" i="8" s="1"/>
  <c r="O29" i="24"/>
  <c r="I29" i="8" s="1"/>
  <c r="P29" i="24"/>
  <c r="J29" i="8" s="1"/>
  <c r="O30" i="24"/>
  <c r="I30" i="8" s="1"/>
  <c r="P30" i="24"/>
  <c r="J30" i="8" s="1"/>
  <c r="O31" i="24"/>
  <c r="I31" i="8" s="1"/>
  <c r="Q31" i="8" s="1"/>
  <c r="P31" i="24"/>
  <c r="J31" i="8" s="1"/>
  <c r="R31" i="8" s="1"/>
  <c r="O32" i="24"/>
  <c r="I32" i="8" s="1"/>
  <c r="Q32" i="8" s="1"/>
  <c r="P32" i="24"/>
  <c r="J32" i="8" s="1"/>
  <c r="O33" i="24"/>
  <c r="I33" i="8" s="1"/>
  <c r="Q33" i="8" s="1"/>
  <c r="P33" i="24"/>
  <c r="J33" i="8" s="1"/>
  <c r="O34" i="24"/>
  <c r="I34" i="8" s="1"/>
  <c r="Q34" i="8" s="1"/>
  <c r="P34" i="24"/>
  <c r="J34" i="8" s="1"/>
  <c r="R34" i="8" s="1"/>
  <c r="O35" i="24"/>
  <c r="I35" i="8" s="1"/>
  <c r="Q35" i="8" s="1"/>
  <c r="P35" i="24"/>
  <c r="J35" i="8" s="1"/>
  <c r="O36" i="24"/>
  <c r="I36" i="8" s="1"/>
  <c r="P36" i="24"/>
  <c r="J36" i="8" s="1"/>
  <c r="O37" i="24"/>
  <c r="I37" i="8" s="1"/>
  <c r="Q37" i="8" s="1"/>
  <c r="P37" i="24"/>
  <c r="J37" i="8" s="1"/>
  <c r="R37" i="8" s="1"/>
  <c r="M45" i="17"/>
  <c r="L45" i="17"/>
  <c r="J45" i="17"/>
  <c r="I45" i="17"/>
  <c r="G45" i="17"/>
  <c r="F45" i="17"/>
  <c r="G18" i="17"/>
  <c r="F18" i="17"/>
  <c r="E18" i="26"/>
  <c r="F18" i="26"/>
  <c r="O44" i="15"/>
  <c r="O45" i="15" s="1"/>
  <c r="M47" i="6"/>
  <c r="N47" i="6"/>
  <c r="H47" i="17" s="1"/>
  <c r="M48" i="6"/>
  <c r="O48" i="7" s="1"/>
  <c r="E48" i="16" s="1"/>
  <c r="N48" i="6"/>
  <c r="M49" i="6"/>
  <c r="N49" i="6"/>
  <c r="H49" i="17" s="1"/>
  <c r="M50" i="6"/>
  <c r="N50" i="6"/>
  <c r="H50" i="17" s="1"/>
  <c r="M51" i="6"/>
  <c r="N51" i="6"/>
  <c r="M52" i="6"/>
  <c r="M42" i="6"/>
  <c r="N42" i="6"/>
  <c r="M20" i="6"/>
  <c r="N20" i="6"/>
  <c r="H20" i="17" s="1"/>
  <c r="M21" i="6"/>
  <c r="N21" i="6"/>
  <c r="M23" i="6"/>
  <c r="N23" i="6"/>
  <c r="M24" i="6"/>
  <c r="N24" i="6"/>
  <c r="M25" i="6"/>
  <c r="N25" i="6"/>
  <c r="M26" i="6"/>
  <c r="N26" i="6"/>
  <c r="M27" i="6"/>
  <c r="N27" i="6"/>
  <c r="M28" i="6"/>
  <c r="O28" i="7" s="1"/>
  <c r="N28" i="6"/>
  <c r="M29" i="6"/>
  <c r="N29" i="6"/>
  <c r="M30" i="6"/>
  <c r="N30" i="6"/>
  <c r="M31" i="6"/>
  <c r="O31" i="7" s="1"/>
  <c r="E31" i="16" s="1"/>
  <c r="N31" i="6"/>
  <c r="M33" i="6"/>
  <c r="N33" i="6"/>
  <c r="M34" i="6"/>
  <c r="N34" i="6"/>
  <c r="M35" i="6"/>
  <c r="O35" i="7" s="1"/>
  <c r="E35" i="16" s="1"/>
  <c r="N35" i="6"/>
  <c r="M36" i="6"/>
  <c r="N36" i="6"/>
  <c r="M37" i="6"/>
  <c r="N37" i="6"/>
  <c r="M38" i="6"/>
  <c r="N38" i="6"/>
  <c r="H38" i="17" s="1"/>
  <c r="M39" i="6"/>
  <c r="O39" i="7" s="1"/>
  <c r="N39" i="6"/>
  <c r="N19" i="6"/>
  <c r="M7" i="6"/>
  <c r="N7" i="6"/>
  <c r="M8" i="6"/>
  <c r="N8" i="6"/>
  <c r="H8" i="17" s="1"/>
  <c r="M9" i="6"/>
  <c r="N9" i="6"/>
  <c r="N11" i="6"/>
  <c r="N12" i="6"/>
  <c r="N13" i="6"/>
  <c r="N14" i="6"/>
  <c r="N15" i="6"/>
  <c r="N16" i="6"/>
  <c r="H16" i="17" s="1"/>
  <c r="N17" i="6"/>
  <c r="H17" i="17" s="1"/>
  <c r="N6" i="6"/>
  <c r="P6" i="7" s="1"/>
  <c r="I40" i="6"/>
  <c r="J40" i="6"/>
  <c r="I43" i="6"/>
  <c r="J43" i="6"/>
  <c r="D40" i="6"/>
  <c r="E40" i="6"/>
  <c r="F40" i="6"/>
  <c r="G40" i="6"/>
  <c r="H40" i="6"/>
  <c r="K40" i="6"/>
  <c r="L40" i="6"/>
  <c r="H46" i="17"/>
  <c r="E6" i="20"/>
  <c r="D6" i="16"/>
  <c r="C6" i="16"/>
  <c r="P45" i="17"/>
  <c r="O45" i="17"/>
  <c r="N7" i="17"/>
  <c r="N8" i="17"/>
  <c r="N9" i="17"/>
  <c r="N10" i="17"/>
  <c r="N11" i="17"/>
  <c r="N12" i="17"/>
  <c r="N13" i="17"/>
  <c r="N14" i="17"/>
  <c r="N15" i="17"/>
  <c r="N16" i="17"/>
  <c r="N17" i="17"/>
  <c r="N19" i="17"/>
  <c r="N20" i="17"/>
  <c r="N21" i="17"/>
  <c r="N23" i="17"/>
  <c r="N25" i="17"/>
  <c r="N26" i="17"/>
  <c r="N27" i="17"/>
  <c r="N42" i="17"/>
  <c r="N44" i="17"/>
  <c r="N46" i="17"/>
  <c r="N47" i="17"/>
  <c r="N48" i="17"/>
  <c r="N49" i="17"/>
  <c r="N50" i="17"/>
  <c r="N51" i="17"/>
  <c r="N52" i="17"/>
  <c r="N53" i="17"/>
  <c r="N6" i="17"/>
  <c r="K7" i="17"/>
  <c r="K8" i="17"/>
  <c r="K9" i="17"/>
  <c r="K10" i="17"/>
  <c r="K11" i="17"/>
  <c r="K12" i="17"/>
  <c r="K13" i="17"/>
  <c r="K14" i="17"/>
  <c r="K15" i="17"/>
  <c r="K16" i="17"/>
  <c r="K17" i="17"/>
  <c r="K19" i="17"/>
  <c r="K23" i="17"/>
  <c r="K25" i="17"/>
  <c r="K26" i="17"/>
  <c r="K27" i="17"/>
  <c r="K42" i="17"/>
  <c r="K44" i="17"/>
  <c r="K48" i="17"/>
  <c r="K50" i="17"/>
  <c r="K6" i="17"/>
  <c r="D45" i="18"/>
  <c r="E45" i="18"/>
  <c r="F45" i="18"/>
  <c r="D43" i="18"/>
  <c r="E43" i="18"/>
  <c r="F43" i="18"/>
  <c r="I43" i="18"/>
  <c r="J43" i="18"/>
  <c r="G45" i="18"/>
  <c r="H45" i="18"/>
  <c r="C18" i="18"/>
  <c r="C40" i="18"/>
  <c r="C43" i="18"/>
  <c r="C45" i="18"/>
  <c r="G43" i="18"/>
  <c r="H43" i="18"/>
  <c r="K50" i="2"/>
  <c r="K51" i="2"/>
  <c r="J50" i="2"/>
  <c r="D45" i="26"/>
  <c r="E45" i="26"/>
  <c r="F45" i="26"/>
  <c r="D43" i="26"/>
  <c r="E43" i="26"/>
  <c r="F43" i="26"/>
  <c r="D40" i="26"/>
  <c r="E40" i="26"/>
  <c r="F40" i="26"/>
  <c r="D18" i="26"/>
  <c r="D54" i="27"/>
  <c r="E54" i="27"/>
  <c r="F54" i="27"/>
  <c r="D45" i="27"/>
  <c r="E45" i="27"/>
  <c r="F45" i="27"/>
  <c r="D43" i="27"/>
  <c r="E43" i="27"/>
  <c r="F43" i="27"/>
  <c r="D40" i="27"/>
  <c r="E40" i="27"/>
  <c r="F40" i="27"/>
  <c r="F18" i="27"/>
  <c r="D18" i="27"/>
  <c r="E18" i="27"/>
  <c r="Q50" i="13"/>
  <c r="P50" i="15"/>
  <c r="P51" i="15"/>
  <c r="Q51" i="15" s="1"/>
  <c r="P52" i="15"/>
  <c r="P53" i="15"/>
  <c r="O50" i="15"/>
  <c r="O51" i="15"/>
  <c r="O52" i="15"/>
  <c r="O53" i="15"/>
  <c r="P47" i="12"/>
  <c r="Q47" i="12" s="1"/>
  <c r="P48" i="12"/>
  <c r="P49" i="12"/>
  <c r="P50" i="12"/>
  <c r="P51" i="12"/>
  <c r="Q51" i="12" s="1"/>
  <c r="P52" i="12"/>
  <c r="Q52" i="12" s="1"/>
  <c r="P53" i="12"/>
  <c r="Q53" i="12" s="1"/>
  <c r="O47" i="12"/>
  <c r="O48" i="12"/>
  <c r="O49" i="12"/>
  <c r="O50" i="12"/>
  <c r="O51" i="12"/>
  <c r="O52" i="12"/>
  <c r="O53" i="12"/>
  <c r="J54" i="11"/>
  <c r="K54" i="11"/>
  <c r="L54" i="11" s="1"/>
  <c r="E54" i="11"/>
  <c r="F54" i="11"/>
  <c r="E45" i="11"/>
  <c r="F45" i="11"/>
  <c r="P50" i="11"/>
  <c r="P51" i="11"/>
  <c r="P52" i="11"/>
  <c r="P53" i="11"/>
  <c r="O49" i="11"/>
  <c r="O50" i="11"/>
  <c r="O51" i="11"/>
  <c r="O52" i="11"/>
  <c r="L50" i="11"/>
  <c r="L51" i="11"/>
  <c r="L52" i="11"/>
  <c r="L53" i="11"/>
  <c r="P8" i="11"/>
  <c r="P9" i="11"/>
  <c r="P10" i="11"/>
  <c r="P11" i="11"/>
  <c r="T11" i="14" s="1"/>
  <c r="P12" i="11"/>
  <c r="P13" i="11"/>
  <c r="T13" i="14" s="1"/>
  <c r="P14" i="11"/>
  <c r="P15" i="11"/>
  <c r="P16" i="11"/>
  <c r="T16" i="14" s="1"/>
  <c r="P17" i="11"/>
  <c r="T17" i="14" s="1"/>
  <c r="O8" i="11"/>
  <c r="O9" i="11"/>
  <c r="O10" i="11"/>
  <c r="O11" i="11"/>
  <c r="O12" i="11"/>
  <c r="S12" i="14" s="1"/>
  <c r="O13" i="11"/>
  <c r="S13" i="14" s="1"/>
  <c r="O14" i="11"/>
  <c r="S14" i="14" s="1"/>
  <c r="O15" i="11"/>
  <c r="O16" i="11"/>
  <c r="S16" i="14" s="1"/>
  <c r="O17" i="11"/>
  <c r="L39" i="11"/>
  <c r="L50" i="10"/>
  <c r="G50" i="10"/>
  <c r="G51" i="10"/>
  <c r="G52" i="10"/>
  <c r="G53" i="10"/>
  <c r="E54" i="10"/>
  <c r="F54" i="10"/>
  <c r="D45" i="9"/>
  <c r="E45" i="9"/>
  <c r="F45" i="9"/>
  <c r="G45" i="9"/>
  <c r="H45" i="9"/>
  <c r="I45" i="9"/>
  <c r="J45" i="9"/>
  <c r="K45" i="9"/>
  <c r="K49" i="18"/>
  <c r="K50" i="18"/>
  <c r="K53" i="18"/>
  <c r="K52" i="18"/>
  <c r="K54" i="17"/>
  <c r="D45" i="7"/>
  <c r="E45" i="7"/>
  <c r="K45" i="21" s="1"/>
  <c r="F45" i="7"/>
  <c r="L45" i="21" s="1"/>
  <c r="G45" i="7"/>
  <c r="H45" i="7"/>
  <c r="I45" i="7"/>
  <c r="J45" i="7"/>
  <c r="K45" i="7"/>
  <c r="L45" i="7"/>
  <c r="M45" i="7"/>
  <c r="N45" i="7"/>
  <c r="G45" i="5"/>
  <c r="H45" i="5"/>
  <c r="I45" i="5"/>
  <c r="J45" i="5"/>
  <c r="D43" i="5"/>
  <c r="E43" i="5"/>
  <c r="E43" i="20" s="1"/>
  <c r="F43" i="5"/>
  <c r="F43" i="20" s="1"/>
  <c r="G43" i="5"/>
  <c r="H43" i="5"/>
  <c r="I43" i="5"/>
  <c r="J43" i="5"/>
  <c r="K7" i="5"/>
  <c r="L7" i="5"/>
  <c r="E7" i="17" s="1"/>
  <c r="K8" i="5"/>
  <c r="L8" i="5"/>
  <c r="E8" i="17" s="1"/>
  <c r="L9" i="5"/>
  <c r="E9" i="17" s="1"/>
  <c r="L10" i="5"/>
  <c r="M10" i="5" s="1"/>
  <c r="O11" i="7"/>
  <c r="E11" i="16" s="1"/>
  <c r="L11" i="5"/>
  <c r="E11" i="17" s="1"/>
  <c r="L12" i="5"/>
  <c r="E12" i="17" s="1"/>
  <c r="L13" i="5"/>
  <c r="E13" i="17" s="1"/>
  <c r="O14" i="7"/>
  <c r="L14" i="5"/>
  <c r="E14" i="17" s="1"/>
  <c r="O15" i="7"/>
  <c r="L15" i="5"/>
  <c r="L16" i="5"/>
  <c r="E16" i="17" s="1"/>
  <c r="O17" i="7"/>
  <c r="L17" i="5"/>
  <c r="E17" i="17" s="1"/>
  <c r="C54" i="5"/>
  <c r="E6" i="17"/>
  <c r="H6" i="3"/>
  <c r="J20" i="3"/>
  <c r="J23" i="3"/>
  <c r="J13" i="3"/>
  <c r="J36" i="3"/>
  <c r="J34" i="3"/>
  <c r="O39" i="6"/>
  <c r="O31" i="6"/>
  <c r="J31" i="3"/>
  <c r="J55" i="3"/>
  <c r="J56" i="3" s="1"/>
  <c r="O52" i="6"/>
  <c r="M52" i="5"/>
  <c r="C55" i="1"/>
  <c r="D41" i="1"/>
  <c r="D42" i="1" s="1"/>
  <c r="E41" i="1"/>
  <c r="E42" i="1" s="1"/>
  <c r="G41" i="1"/>
  <c r="G19" i="1"/>
  <c r="C41" i="1"/>
  <c r="C46" i="1"/>
  <c r="C6" i="20"/>
  <c r="W54" i="19"/>
  <c r="W55" i="19" s="1"/>
  <c r="C18" i="19"/>
  <c r="F11" i="1"/>
  <c r="F12" i="1"/>
  <c r="F13" i="1"/>
  <c r="F14" i="1"/>
  <c r="F15" i="1"/>
  <c r="F16" i="1"/>
  <c r="F17" i="1"/>
  <c r="F18" i="1"/>
  <c r="F7" i="1"/>
  <c r="F8" i="1"/>
  <c r="F9" i="1"/>
  <c r="F10" i="1"/>
  <c r="N41" i="8"/>
  <c r="D40" i="22"/>
  <c r="E40" i="22"/>
  <c r="F40" i="22"/>
  <c r="G40" i="22"/>
  <c r="H40" i="22"/>
  <c r="I40" i="22"/>
  <c r="J40" i="22"/>
  <c r="C40" i="22"/>
  <c r="F40" i="21"/>
  <c r="G40" i="21"/>
  <c r="H40" i="21"/>
  <c r="M40" i="21"/>
  <c r="N40" i="21"/>
  <c r="E40" i="21"/>
  <c r="C43" i="19"/>
  <c r="O54" i="13"/>
  <c r="P54" i="13"/>
  <c r="O40" i="13"/>
  <c r="P40" i="13"/>
  <c r="P18" i="13"/>
  <c r="Q18" i="13" s="1"/>
  <c r="O18" i="13"/>
  <c r="P40" i="14"/>
  <c r="O40" i="14"/>
  <c r="K40" i="14"/>
  <c r="J40" i="14"/>
  <c r="E40" i="14"/>
  <c r="F40" i="14"/>
  <c r="O44" i="12"/>
  <c r="O45" i="12" s="1"/>
  <c r="O46" i="12"/>
  <c r="G42" i="11"/>
  <c r="J40" i="11"/>
  <c r="K40" i="11"/>
  <c r="L40" i="11" s="1"/>
  <c r="G7" i="11"/>
  <c r="G8" i="11"/>
  <c r="G9" i="11"/>
  <c r="G10" i="11"/>
  <c r="G11" i="11"/>
  <c r="G12" i="11"/>
  <c r="G13" i="11"/>
  <c r="G14" i="11"/>
  <c r="G15" i="11"/>
  <c r="G16" i="11"/>
  <c r="G17" i="11"/>
  <c r="G19" i="11"/>
  <c r="G20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9" i="11"/>
  <c r="G44" i="11"/>
  <c r="G45" i="11" s="1"/>
  <c r="G46" i="11"/>
  <c r="G47" i="11"/>
  <c r="G48" i="11"/>
  <c r="G49" i="11"/>
  <c r="G51" i="11"/>
  <c r="G53" i="11"/>
  <c r="K54" i="10"/>
  <c r="L54" i="10" s="1"/>
  <c r="J54" i="10"/>
  <c r="C54" i="20" s="1"/>
  <c r="D54" i="10"/>
  <c r="C54" i="10"/>
  <c r="M54" i="11" s="1"/>
  <c r="K40" i="10"/>
  <c r="J40" i="10"/>
  <c r="C40" i="20" s="1"/>
  <c r="E40" i="10"/>
  <c r="F40" i="10"/>
  <c r="Q52" i="13"/>
  <c r="L53" i="10"/>
  <c r="P7" i="15"/>
  <c r="Q7" i="15" s="1"/>
  <c r="P8" i="15"/>
  <c r="Q8" i="15" s="1"/>
  <c r="P11" i="15"/>
  <c r="Q11" i="15" s="1"/>
  <c r="P12" i="15"/>
  <c r="Q12" i="15" s="1"/>
  <c r="P13" i="15"/>
  <c r="Q13" i="15" s="1"/>
  <c r="P14" i="15"/>
  <c r="Q14" i="15" s="1"/>
  <c r="P15" i="15"/>
  <c r="Q15" i="15" s="1"/>
  <c r="P16" i="15"/>
  <c r="Q16" i="15" s="1"/>
  <c r="P17" i="15"/>
  <c r="Q17" i="15" s="1"/>
  <c r="P19" i="15"/>
  <c r="P20" i="15"/>
  <c r="P21" i="15"/>
  <c r="Q21" i="15" s="1"/>
  <c r="P22" i="15"/>
  <c r="P23" i="15"/>
  <c r="Q23" i="15" s="1"/>
  <c r="P24" i="15"/>
  <c r="Q24" i="15" s="1"/>
  <c r="P25" i="15"/>
  <c r="Q25" i="15" s="1"/>
  <c r="P26" i="15"/>
  <c r="Q26" i="15" s="1"/>
  <c r="P27" i="15"/>
  <c r="Q27" i="15" s="1"/>
  <c r="P28" i="15"/>
  <c r="Q28" i="15" s="1"/>
  <c r="P29" i="15"/>
  <c r="Q29" i="15" s="1"/>
  <c r="P30" i="15"/>
  <c r="P31" i="15"/>
  <c r="Q31" i="15" s="1"/>
  <c r="P32" i="15"/>
  <c r="Q32" i="15" s="1"/>
  <c r="P33" i="15"/>
  <c r="P34" i="15"/>
  <c r="Q34" i="15" s="1"/>
  <c r="P36" i="15"/>
  <c r="Q36" i="15" s="1"/>
  <c r="P37" i="15"/>
  <c r="Q37" i="15" s="1"/>
  <c r="P38" i="15"/>
  <c r="Q38" i="15" s="1"/>
  <c r="P39" i="15"/>
  <c r="Q39" i="15" s="1"/>
  <c r="O7" i="15"/>
  <c r="O8" i="15"/>
  <c r="O9" i="15"/>
  <c r="O10" i="15"/>
  <c r="O11" i="15"/>
  <c r="O12" i="15"/>
  <c r="O13" i="15"/>
  <c r="O14" i="15"/>
  <c r="O15" i="15"/>
  <c r="O16" i="15"/>
  <c r="O17" i="15"/>
  <c r="O19" i="15"/>
  <c r="O20" i="15"/>
  <c r="O21" i="15"/>
  <c r="O22" i="15"/>
  <c r="O23" i="15"/>
  <c r="O24" i="15"/>
  <c r="O25" i="15"/>
  <c r="O26" i="15"/>
  <c r="O27" i="15"/>
  <c r="O28" i="15"/>
  <c r="O29" i="15"/>
  <c r="O30" i="15"/>
  <c r="O31" i="15"/>
  <c r="O32" i="15"/>
  <c r="O33" i="15"/>
  <c r="O34" i="15"/>
  <c r="O36" i="15"/>
  <c r="O37" i="15"/>
  <c r="O38" i="15"/>
  <c r="O39" i="15"/>
  <c r="L29" i="14"/>
  <c r="L30" i="14"/>
  <c r="L34" i="14"/>
  <c r="G34" i="14"/>
  <c r="Q7" i="13"/>
  <c r="Q8" i="13"/>
  <c r="Q9" i="13"/>
  <c r="Q10" i="13"/>
  <c r="Q11" i="13"/>
  <c r="Q12" i="13"/>
  <c r="Q13" i="13"/>
  <c r="Q14" i="13"/>
  <c r="Q15" i="13"/>
  <c r="Q16" i="13"/>
  <c r="Q17" i="13"/>
  <c r="Q19" i="13"/>
  <c r="Q20" i="13"/>
  <c r="Q21" i="13"/>
  <c r="Q22" i="13"/>
  <c r="Q23" i="13"/>
  <c r="Q24" i="13"/>
  <c r="Q25" i="13"/>
  <c r="Q26" i="13"/>
  <c r="Q27" i="13"/>
  <c r="Q28" i="13"/>
  <c r="Q29" i="13"/>
  <c r="Q30" i="13"/>
  <c r="Q31" i="13"/>
  <c r="Q32" i="13"/>
  <c r="Q33" i="13"/>
  <c r="Q34" i="13"/>
  <c r="Q35" i="13"/>
  <c r="Q36" i="13"/>
  <c r="Q37" i="13"/>
  <c r="Q39" i="13"/>
  <c r="Q42" i="13"/>
  <c r="Q44" i="13"/>
  <c r="Q46" i="13"/>
  <c r="Q47" i="13"/>
  <c r="Q48" i="13"/>
  <c r="Q49" i="13"/>
  <c r="Q51" i="13"/>
  <c r="Q53" i="13"/>
  <c r="L7" i="13"/>
  <c r="L8" i="13"/>
  <c r="L9" i="13"/>
  <c r="L10" i="13"/>
  <c r="L11" i="13"/>
  <c r="L12" i="13"/>
  <c r="L13" i="13"/>
  <c r="L14" i="13"/>
  <c r="L15" i="13"/>
  <c r="L16" i="13"/>
  <c r="L17" i="13"/>
  <c r="L19" i="13"/>
  <c r="L20" i="13"/>
  <c r="L22" i="13"/>
  <c r="L23" i="13"/>
  <c r="L24" i="13"/>
  <c r="L25" i="13"/>
  <c r="L26" i="13"/>
  <c r="L27" i="13"/>
  <c r="L28" i="13"/>
  <c r="L29" i="13"/>
  <c r="L30" i="13"/>
  <c r="L31" i="13"/>
  <c r="L32" i="13"/>
  <c r="L33" i="13"/>
  <c r="L34" i="13"/>
  <c r="L36" i="13"/>
  <c r="L37" i="13"/>
  <c r="L38" i="13"/>
  <c r="L39" i="13"/>
  <c r="L42" i="13"/>
  <c r="L44" i="13"/>
  <c r="L46" i="13"/>
  <c r="L47" i="13"/>
  <c r="L48" i="13"/>
  <c r="L49" i="13"/>
  <c r="L51" i="13"/>
  <c r="L53" i="13"/>
  <c r="G7" i="13"/>
  <c r="G9" i="13"/>
  <c r="G10" i="13"/>
  <c r="G11" i="13"/>
  <c r="G14" i="13"/>
  <c r="G15" i="13"/>
  <c r="G17" i="13"/>
  <c r="G19" i="13"/>
  <c r="G26" i="13"/>
  <c r="G27" i="13"/>
  <c r="G36" i="13"/>
  <c r="P44" i="12"/>
  <c r="P45" i="12" s="1"/>
  <c r="P46" i="12"/>
  <c r="Q46" i="12" s="1"/>
  <c r="O19" i="11"/>
  <c r="P19" i="11"/>
  <c r="T19" i="14" s="1"/>
  <c r="O20" i="11"/>
  <c r="P20" i="11"/>
  <c r="T20" i="14" s="1"/>
  <c r="O21" i="11"/>
  <c r="P21" i="11"/>
  <c r="T21" i="14" s="1"/>
  <c r="O22" i="11"/>
  <c r="P22" i="11"/>
  <c r="O23" i="11"/>
  <c r="P23" i="11"/>
  <c r="T23" i="14" s="1"/>
  <c r="O24" i="11"/>
  <c r="P24" i="11"/>
  <c r="T24" i="14" s="1"/>
  <c r="O25" i="11"/>
  <c r="P25" i="11"/>
  <c r="T25" i="14" s="1"/>
  <c r="O26" i="11"/>
  <c r="P26" i="11"/>
  <c r="O27" i="11"/>
  <c r="P27" i="11"/>
  <c r="T27" i="14" s="1"/>
  <c r="O28" i="11"/>
  <c r="P28" i="11"/>
  <c r="T28" i="14" s="1"/>
  <c r="O29" i="11"/>
  <c r="P29" i="11"/>
  <c r="O30" i="11"/>
  <c r="P30" i="11"/>
  <c r="O31" i="11"/>
  <c r="P31" i="11"/>
  <c r="T31" i="14" s="1"/>
  <c r="O32" i="11"/>
  <c r="P32" i="11"/>
  <c r="O33" i="11"/>
  <c r="P33" i="11"/>
  <c r="O34" i="11"/>
  <c r="P34" i="11"/>
  <c r="O35" i="11"/>
  <c r="P35" i="11"/>
  <c r="O36" i="11"/>
  <c r="P36" i="11"/>
  <c r="O37" i="11"/>
  <c r="P37" i="11"/>
  <c r="T37" i="14" s="1"/>
  <c r="O38" i="11"/>
  <c r="P38" i="11"/>
  <c r="O39" i="11"/>
  <c r="P39" i="11"/>
  <c r="O42" i="11"/>
  <c r="P42" i="11"/>
  <c r="T42" i="14" s="1"/>
  <c r="O44" i="11"/>
  <c r="O45" i="11" s="1"/>
  <c r="P44" i="11"/>
  <c r="P45" i="11" s="1"/>
  <c r="O46" i="11"/>
  <c r="P46" i="11"/>
  <c r="O47" i="11"/>
  <c r="P47" i="11"/>
  <c r="O48" i="11"/>
  <c r="P48" i="11"/>
  <c r="P49" i="11"/>
  <c r="O53" i="11"/>
  <c r="P6" i="11"/>
  <c r="O6" i="11"/>
  <c r="N23" i="11"/>
  <c r="R23" i="14" s="1"/>
  <c r="N24" i="11"/>
  <c r="R24" i="14" s="1"/>
  <c r="N25" i="11"/>
  <c r="R25" i="14" s="1"/>
  <c r="N26" i="11"/>
  <c r="R26" i="14" s="1"/>
  <c r="N27" i="11"/>
  <c r="R27" i="14" s="1"/>
  <c r="N28" i="11"/>
  <c r="R28" i="14" s="1"/>
  <c r="N29" i="11"/>
  <c r="R29" i="14" s="1"/>
  <c r="N30" i="11"/>
  <c r="R30" i="14" s="1"/>
  <c r="N31" i="11"/>
  <c r="R31" i="14" s="1"/>
  <c r="N32" i="11"/>
  <c r="R32" i="14" s="1"/>
  <c r="N33" i="11"/>
  <c r="R33" i="14" s="1"/>
  <c r="N34" i="11"/>
  <c r="R34" i="14" s="1"/>
  <c r="N35" i="11"/>
  <c r="N36" i="11"/>
  <c r="R36" i="14" s="1"/>
  <c r="N37" i="11"/>
  <c r="R37" i="14" s="1"/>
  <c r="N38" i="11"/>
  <c r="R38" i="14" s="1"/>
  <c r="N39" i="11"/>
  <c r="R39" i="14" s="1"/>
  <c r="N42" i="11"/>
  <c r="R42" i="14" s="1"/>
  <c r="N44" i="11"/>
  <c r="N45" i="11" s="1"/>
  <c r="N46" i="11"/>
  <c r="R46" i="14" s="1"/>
  <c r="N47" i="11"/>
  <c r="R47" i="14" s="1"/>
  <c r="N48" i="11"/>
  <c r="R48" i="14" s="1"/>
  <c r="N49" i="11"/>
  <c r="R49" i="14" s="1"/>
  <c r="M23" i="11"/>
  <c r="Q23" i="14" s="1"/>
  <c r="M24" i="11"/>
  <c r="Q24" i="14" s="1"/>
  <c r="M25" i="11"/>
  <c r="Q25" i="14" s="1"/>
  <c r="M26" i="11"/>
  <c r="Q26" i="14" s="1"/>
  <c r="M27" i="11"/>
  <c r="Q27" i="14" s="1"/>
  <c r="M28" i="11"/>
  <c r="Q28" i="14" s="1"/>
  <c r="M29" i="11"/>
  <c r="Q29" i="14" s="1"/>
  <c r="M30" i="11"/>
  <c r="Q30" i="14" s="1"/>
  <c r="M31" i="11"/>
  <c r="Q31" i="14" s="1"/>
  <c r="M32" i="11"/>
  <c r="Q32" i="14" s="1"/>
  <c r="M33" i="11"/>
  <c r="Q33" i="14" s="1"/>
  <c r="M34" i="11"/>
  <c r="Q34" i="14" s="1"/>
  <c r="M35" i="11"/>
  <c r="M36" i="11"/>
  <c r="Q36" i="14" s="1"/>
  <c r="M37" i="11"/>
  <c r="Q37" i="14" s="1"/>
  <c r="M38" i="11"/>
  <c r="Q38" i="14" s="1"/>
  <c r="M39" i="11"/>
  <c r="Q39" i="14" s="1"/>
  <c r="M42" i="11"/>
  <c r="Q42" i="14" s="1"/>
  <c r="M44" i="11"/>
  <c r="Q44" i="14" s="1"/>
  <c r="M46" i="11"/>
  <c r="Q46" i="14" s="1"/>
  <c r="M47" i="11"/>
  <c r="Q47" i="14" s="1"/>
  <c r="M48" i="11"/>
  <c r="Q48" i="14" s="1"/>
  <c r="M49" i="11"/>
  <c r="Q49" i="14" s="1"/>
  <c r="M53" i="11"/>
  <c r="Q53" i="14" s="1"/>
  <c r="G19" i="10"/>
  <c r="G20" i="10"/>
  <c r="G21" i="10"/>
  <c r="G22" i="10"/>
  <c r="G23" i="10"/>
  <c r="G24" i="10"/>
  <c r="G25" i="10"/>
  <c r="G26" i="10"/>
  <c r="G27" i="10"/>
  <c r="G28" i="10"/>
  <c r="G29" i="10"/>
  <c r="G30" i="10"/>
  <c r="G32" i="10"/>
  <c r="G33" i="10"/>
  <c r="G34" i="10"/>
  <c r="G36" i="10"/>
  <c r="G37" i="10"/>
  <c r="G38" i="10"/>
  <c r="G39" i="10"/>
  <c r="L38" i="10"/>
  <c r="L39" i="10"/>
  <c r="L42" i="10"/>
  <c r="L44" i="10"/>
  <c r="L46" i="10"/>
  <c r="L47" i="10"/>
  <c r="L48" i="10"/>
  <c r="L49" i="10"/>
  <c r="L51" i="10"/>
  <c r="L52" i="10"/>
  <c r="L7" i="10"/>
  <c r="L8" i="10"/>
  <c r="L9" i="10"/>
  <c r="L10" i="10"/>
  <c r="L11" i="10"/>
  <c r="L12" i="10"/>
  <c r="L13" i="10"/>
  <c r="L14" i="10"/>
  <c r="L15" i="10"/>
  <c r="L16" i="10"/>
  <c r="L17" i="10"/>
  <c r="L19" i="10"/>
  <c r="L20" i="10"/>
  <c r="L21" i="10"/>
  <c r="L22" i="10"/>
  <c r="L23" i="10"/>
  <c r="L25" i="10"/>
  <c r="L26" i="10"/>
  <c r="L27" i="10"/>
  <c r="L28" i="10"/>
  <c r="L29" i="10"/>
  <c r="L30" i="10"/>
  <c r="L32" i="10"/>
  <c r="L34" i="10"/>
  <c r="L36" i="10"/>
  <c r="L37" i="10"/>
  <c r="F43" i="1"/>
  <c r="F44" i="1" s="1"/>
  <c r="F56" i="1"/>
  <c r="Q38" i="12"/>
  <c r="F45" i="1"/>
  <c r="C54" i="26"/>
  <c r="E54" i="8" s="1"/>
  <c r="F18" i="21"/>
  <c r="E18" i="21"/>
  <c r="E43" i="15"/>
  <c r="E18" i="15"/>
  <c r="F18" i="15"/>
  <c r="F41" i="15" s="1"/>
  <c r="G18" i="15"/>
  <c r="H18" i="15"/>
  <c r="K18" i="15"/>
  <c r="L18" i="15"/>
  <c r="M18" i="15"/>
  <c r="N18" i="15"/>
  <c r="P42" i="15"/>
  <c r="Q42" i="15" s="1"/>
  <c r="P44" i="15"/>
  <c r="P45" i="15" s="1"/>
  <c r="Q45" i="15" s="1"/>
  <c r="P46" i="15"/>
  <c r="Q46" i="15" s="1"/>
  <c r="P47" i="15"/>
  <c r="Q47" i="15" s="1"/>
  <c r="P48" i="15"/>
  <c r="Q48" i="15" s="1"/>
  <c r="P49" i="15"/>
  <c r="Q49" i="15" s="1"/>
  <c r="O42" i="15"/>
  <c r="O46" i="15"/>
  <c r="O47" i="15"/>
  <c r="O48" i="15"/>
  <c r="O49" i="15"/>
  <c r="M7" i="11"/>
  <c r="Q7" i="14" s="1"/>
  <c r="N7" i="11"/>
  <c r="R7" i="14" s="1"/>
  <c r="M8" i="11"/>
  <c r="Q8" i="14" s="1"/>
  <c r="N8" i="11"/>
  <c r="R8" i="14" s="1"/>
  <c r="M9" i="11"/>
  <c r="Q9" i="14" s="1"/>
  <c r="N9" i="11"/>
  <c r="R9" i="14" s="1"/>
  <c r="M10" i="11"/>
  <c r="Q10" i="14" s="1"/>
  <c r="N10" i="11"/>
  <c r="R10" i="14" s="1"/>
  <c r="M11" i="11"/>
  <c r="Q11" i="14" s="1"/>
  <c r="N11" i="11"/>
  <c r="R11" i="14" s="1"/>
  <c r="M12" i="11"/>
  <c r="Q12" i="14" s="1"/>
  <c r="N12" i="11"/>
  <c r="R12" i="14" s="1"/>
  <c r="M13" i="11"/>
  <c r="Q13" i="14" s="1"/>
  <c r="N13" i="11"/>
  <c r="R13" i="14" s="1"/>
  <c r="M14" i="11"/>
  <c r="Q14" i="14" s="1"/>
  <c r="N14" i="11"/>
  <c r="R14" i="14" s="1"/>
  <c r="M15" i="11"/>
  <c r="Q15" i="14" s="1"/>
  <c r="N15" i="11"/>
  <c r="R15" i="14" s="1"/>
  <c r="M16" i="11"/>
  <c r="Q16" i="14" s="1"/>
  <c r="N16" i="11"/>
  <c r="R16" i="14" s="1"/>
  <c r="M17" i="11"/>
  <c r="Q17" i="14" s="1"/>
  <c r="N17" i="11"/>
  <c r="R17" i="14" s="1"/>
  <c r="M19" i="11"/>
  <c r="Q19" i="14" s="1"/>
  <c r="N19" i="11"/>
  <c r="R19" i="14" s="1"/>
  <c r="M20" i="11"/>
  <c r="Q20" i="14" s="1"/>
  <c r="N20" i="11"/>
  <c r="R20" i="14" s="1"/>
  <c r="M21" i="11"/>
  <c r="Q21" i="14" s="1"/>
  <c r="N21" i="11"/>
  <c r="M22" i="11"/>
  <c r="Q22" i="14" s="1"/>
  <c r="N22" i="11"/>
  <c r="R22" i="14" s="1"/>
  <c r="N6" i="11"/>
  <c r="R6" i="14" s="1"/>
  <c r="M6" i="11"/>
  <c r="Q6" i="14" s="1"/>
  <c r="M6" i="9"/>
  <c r="N6" i="9"/>
  <c r="M19" i="6"/>
  <c r="K9" i="18"/>
  <c r="C18" i="28"/>
  <c r="D18" i="28"/>
  <c r="E18" i="28"/>
  <c r="F18" i="28"/>
  <c r="O6" i="15"/>
  <c r="P6" i="15"/>
  <c r="Q6" i="15" s="1"/>
  <c r="S54" i="19"/>
  <c r="K42" i="18"/>
  <c r="O45" i="13"/>
  <c r="P45" i="13"/>
  <c r="Q45" i="13" s="1"/>
  <c r="L7" i="11"/>
  <c r="L8" i="11"/>
  <c r="L9" i="11"/>
  <c r="L10" i="11"/>
  <c r="L11" i="11"/>
  <c r="L12" i="11"/>
  <c r="L13" i="11"/>
  <c r="L14" i="11"/>
  <c r="L15" i="11"/>
  <c r="L16" i="11"/>
  <c r="L17" i="11"/>
  <c r="L19" i="11"/>
  <c r="L20" i="11"/>
  <c r="L22" i="11"/>
  <c r="L23" i="11"/>
  <c r="L24" i="11"/>
  <c r="L25" i="11"/>
  <c r="L26" i="11"/>
  <c r="L27" i="11"/>
  <c r="L28" i="11"/>
  <c r="L29" i="11"/>
  <c r="L30" i="11"/>
  <c r="L31" i="11"/>
  <c r="L32" i="11"/>
  <c r="L33" i="11"/>
  <c r="L34" i="11"/>
  <c r="L35" i="11"/>
  <c r="L36" i="11"/>
  <c r="L37" i="11"/>
  <c r="L44" i="11"/>
  <c r="L45" i="11" s="1"/>
  <c r="L46" i="11"/>
  <c r="L47" i="11"/>
  <c r="L48" i="11"/>
  <c r="L49" i="11"/>
  <c r="J43" i="11"/>
  <c r="K43" i="11"/>
  <c r="E18" i="11"/>
  <c r="F18" i="11"/>
  <c r="J18" i="11"/>
  <c r="K18" i="11"/>
  <c r="Q43" i="13"/>
  <c r="L43" i="13"/>
  <c r="K18" i="8"/>
  <c r="L18" i="8"/>
  <c r="O18" i="8"/>
  <c r="P18" i="8"/>
  <c r="D45" i="22"/>
  <c r="E45" i="22"/>
  <c r="F45" i="22"/>
  <c r="G45" i="22"/>
  <c r="H45" i="22"/>
  <c r="I45" i="22"/>
  <c r="J45" i="22"/>
  <c r="D43" i="22"/>
  <c r="E43" i="22"/>
  <c r="F43" i="22"/>
  <c r="G43" i="22"/>
  <c r="H43" i="22"/>
  <c r="I43" i="22"/>
  <c r="J43" i="22"/>
  <c r="D18" i="22"/>
  <c r="D41" i="22" s="1"/>
  <c r="E18" i="22"/>
  <c r="E41" i="22" s="1"/>
  <c r="F18" i="22"/>
  <c r="G18" i="22"/>
  <c r="H18" i="22"/>
  <c r="I18" i="22"/>
  <c r="I41" i="22" s="1"/>
  <c r="J18" i="22"/>
  <c r="U54" i="19"/>
  <c r="T54" i="19"/>
  <c r="T55" i="19" s="1"/>
  <c r="G18" i="21"/>
  <c r="H18" i="21"/>
  <c r="H41" i="21" s="1"/>
  <c r="I18" i="21"/>
  <c r="J18" i="21"/>
  <c r="M18" i="21"/>
  <c r="N18" i="21"/>
  <c r="J55" i="21"/>
  <c r="I55" i="21"/>
  <c r="D43" i="17"/>
  <c r="D40" i="17"/>
  <c r="D18" i="17"/>
  <c r="K44" i="18"/>
  <c r="K46" i="18"/>
  <c r="D18" i="7"/>
  <c r="E18" i="7"/>
  <c r="K18" i="21" s="1"/>
  <c r="F18" i="7"/>
  <c r="G18" i="7"/>
  <c r="H18" i="7"/>
  <c r="I18" i="7"/>
  <c r="J18" i="7"/>
  <c r="K18" i="7"/>
  <c r="L18" i="7"/>
  <c r="M18" i="7"/>
  <c r="N18" i="7"/>
  <c r="D43" i="6"/>
  <c r="E43" i="6"/>
  <c r="F43" i="6"/>
  <c r="G43" i="6"/>
  <c r="H43" i="6"/>
  <c r="K43" i="6"/>
  <c r="L43" i="6"/>
  <c r="O7" i="6"/>
  <c r="O12" i="6"/>
  <c r="O13" i="6"/>
  <c r="O20" i="6"/>
  <c r="O42" i="6"/>
  <c r="M46" i="6"/>
  <c r="M12" i="5"/>
  <c r="G45" i="3"/>
  <c r="D57" i="1"/>
  <c r="E57" i="1"/>
  <c r="G57" i="1"/>
  <c r="F52" i="34"/>
  <c r="D52" i="34"/>
  <c r="C52" i="34"/>
  <c r="E67" i="33"/>
  <c r="D67" i="33"/>
  <c r="C67" i="33"/>
  <c r="H26" i="32"/>
  <c r="G26" i="32"/>
  <c r="F26" i="32"/>
  <c r="E26" i="32"/>
  <c r="D26" i="32"/>
  <c r="C26" i="32"/>
  <c r="H49" i="31"/>
  <c r="G49" i="31"/>
  <c r="F49" i="31"/>
  <c r="E49" i="31"/>
  <c r="D49" i="31"/>
  <c r="C49" i="31"/>
  <c r="J48" i="31"/>
  <c r="I48" i="31"/>
  <c r="J47" i="31"/>
  <c r="I47" i="31"/>
  <c r="J46" i="31"/>
  <c r="I46" i="31"/>
  <c r="J45" i="31"/>
  <c r="I45" i="31"/>
  <c r="J44" i="31"/>
  <c r="I44" i="31"/>
  <c r="J43" i="31"/>
  <c r="I43" i="31"/>
  <c r="J42" i="31"/>
  <c r="I42" i="31"/>
  <c r="J41" i="31"/>
  <c r="I41" i="31"/>
  <c r="H40" i="31"/>
  <c r="G40" i="31"/>
  <c r="F40" i="31"/>
  <c r="E40" i="31"/>
  <c r="D40" i="31"/>
  <c r="C40" i="31"/>
  <c r="J39" i="31"/>
  <c r="I39" i="31"/>
  <c r="J38" i="31"/>
  <c r="I38" i="31"/>
  <c r="H36" i="31"/>
  <c r="G36" i="31"/>
  <c r="F36" i="31"/>
  <c r="E36" i="31"/>
  <c r="D36" i="31"/>
  <c r="C36" i="31"/>
  <c r="J35" i="31"/>
  <c r="I35" i="31"/>
  <c r="J34" i="31"/>
  <c r="I34" i="31"/>
  <c r="J33" i="31"/>
  <c r="I33" i="31"/>
  <c r="J32" i="31"/>
  <c r="I32" i="31"/>
  <c r="J31" i="31"/>
  <c r="I31" i="31"/>
  <c r="J30" i="31"/>
  <c r="I30" i="31"/>
  <c r="J29" i="31"/>
  <c r="I29" i="31"/>
  <c r="J28" i="31"/>
  <c r="I28" i="31"/>
  <c r="J27" i="31"/>
  <c r="I27" i="31"/>
  <c r="J26" i="31"/>
  <c r="I26" i="31"/>
  <c r="J25" i="31"/>
  <c r="I25" i="31"/>
  <c r="J24" i="31"/>
  <c r="I24" i="31"/>
  <c r="J23" i="31"/>
  <c r="I23" i="31"/>
  <c r="J22" i="31"/>
  <c r="I22" i="31"/>
  <c r="J21" i="31"/>
  <c r="I21" i="31"/>
  <c r="H19" i="31"/>
  <c r="G19" i="31"/>
  <c r="F19" i="31"/>
  <c r="E19" i="31"/>
  <c r="D19" i="31"/>
  <c r="C19" i="31"/>
  <c r="J18" i="31"/>
  <c r="I18" i="31"/>
  <c r="J17" i="31"/>
  <c r="I17" i="31"/>
  <c r="J16" i="31"/>
  <c r="I16" i="31"/>
  <c r="J15" i="31"/>
  <c r="I15" i="31"/>
  <c r="J14" i="31"/>
  <c r="I14" i="31"/>
  <c r="J13" i="31"/>
  <c r="I13" i="31"/>
  <c r="J12" i="31"/>
  <c r="I12" i="31"/>
  <c r="J11" i="31"/>
  <c r="I11" i="31"/>
  <c r="J10" i="31"/>
  <c r="I10" i="31"/>
  <c r="J9" i="31"/>
  <c r="I9" i="31"/>
  <c r="J8" i="31"/>
  <c r="I8" i="31"/>
  <c r="J7" i="31"/>
  <c r="I7" i="31"/>
  <c r="H35" i="29"/>
  <c r="G35" i="29"/>
  <c r="F35" i="29"/>
  <c r="E35" i="29"/>
  <c r="D35" i="29"/>
  <c r="C35" i="29"/>
  <c r="H32" i="29"/>
  <c r="G32" i="29"/>
  <c r="F32" i="29"/>
  <c r="E32" i="29"/>
  <c r="D32" i="29"/>
  <c r="C32" i="29"/>
  <c r="H17" i="29"/>
  <c r="G17" i="29"/>
  <c r="F17" i="29"/>
  <c r="E17" i="29"/>
  <c r="D17" i="29"/>
  <c r="C17" i="29"/>
  <c r="C54" i="28"/>
  <c r="F45" i="28"/>
  <c r="E45" i="28"/>
  <c r="D45" i="28"/>
  <c r="C45" i="28"/>
  <c r="F40" i="28"/>
  <c r="E40" i="28"/>
  <c r="D40" i="28"/>
  <c r="C40" i="28"/>
  <c r="C54" i="27"/>
  <c r="C45" i="27"/>
  <c r="C43" i="27"/>
  <c r="C40" i="27"/>
  <c r="C18" i="27"/>
  <c r="C43" i="26"/>
  <c r="E43" i="8" s="1"/>
  <c r="C40" i="26"/>
  <c r="C18" i="26"/>
  <c r="O46" i="24"/>
  <c r="I46" i="8" s="1"/>
  <c r="N45" i="24"/>
  <c r="M45" i="24"/>
  <c r="L45" i="24"/>
  <c r="K45" i="24"/>
  <c r="J45" i="24"/>
  <c r="I45" i="24"/>
  <c r="H45" i="24"/>
  <c r="G45" i="24"/>
  <c r="F45" i="24"/>
  <c r="E45" i="24"/>
  <c r="D45" i="24"/>
  <c r="C45" i="24"/>
  <c r="N43" i="24"/>
  <c r="M43" i="24"/>
  <c r="L43" i="24"/>
  <c r="K43" i="24"/>
  <c r="J43" i="24"/>
  <c r="I43" i="24"/>
  <c r="H43" i="24"/>
  <c r="G43" i="24"/>
  <c r="F43" i="24"/>
  <c r="E43" i="24"/>
  <c r="D43" i="24"/>
  <c r="C43" i="24"/>
  <c r="P42" i="24"/>
  <c r="J42" i="8" s="1"/>
  <c r="O42" i="24"/>
  <c r="I42" i="8" s="1"/>
  <c r="N40" i="24"/>
  <c r="M40" i="24"/>
  <c r="L40" i="24"/>
  <c r="K40" i="24"/>
  <c r="J40" i="24"/>
  <c r="I40" i="24"/>
  <c r="H40" i="24"/>
  <c r="G40" i="24"/>
  <c r="F40" i="24"/>
  <c r="E40" i="24"/>
  <c r="D40" i="24"/>
  <c r="C40" i="24"/>
  <c r="P39" i="24"/>
  <c r="J39" i="8" s="1"/>
  <c r="O39" i="24"/>
  <c r="I39" i="8" s="1"/>
  <c r="Q39" i="8" s="1"/>
  <c r="P38" i="24"/>
  <c r="J38" i="8" s="1"/>
  <c r="O38" i="24"/>
  <c r="I38" i="8" s="1"/>
  <c r="N18" i="24"/>
  <c r="M18" i="24"/>
  <c r="L18" i="24"/>
  <c r="K18" i="24"/>
  <c r="J18" i="24"/>
  <c r="I18" i="24"/>
  <c r="H18" i="24"/>
  <c r="G18" i="24"/>
  <c r="F18" i="24"/>
  <c r="E18" i="24"/>
  <c r="D18" i="24"/>
  <c r="C18" i="24"/>
  <c r="P17" i="24"/>
  <c r="J17" i="8" s="1"/>
  <c r="O17" i="24"/>
  <c r="I17" i="8" s="1"/>
  <c r="P16" i="24"/>
  <c r="J16" i="8" s="1"/>
  <c r="O16" i="24"/>
  <c r="I16" i="8" s="1"/>
  <c r="Q16" i="8" s="1"/>
  <c r="P15" i="24"/>
  <c r="J15" i="8" s="1"/>
  <c r="O15" i="24"/>
  <c r="I15" i="8" s="1"/>
  <c r="Q15" i="8" s="1"/>
  <c r="P14" i="24"/>
  <c r="J14" i="8" s="1"/>
  <c r="R14" i="8" s="1"/>
  <c r="O14" i="24"/>
  <c r="I14" i="8" s="1"/>
  <c r="Q14" i="8" s="1"/>
  <c r="P13" i="24"/>
  <c r="J13" i="8" s="1"/>
  <c r="R13" i="8" s="1"/>
  <c r="O13" i="24"/>
  <c r="I13" i="8" s="1"/>
  <c r="Q13" i="8" s="1"/>
  <c r="P12" i="24"/>
  <c r="J12" i="8" s="1"/>
  <c r="O12" i="24"/>
  <c r="I12" i="8" s="1"/>
  <c r="P11" i="24"/>
  <c r="J11" i="8" s="1"/>
  <c r="O11" i="24"/>
  <c r="I11" i="8" s="1"/>
  <c r="Q11" i="8" s="1"/>
  <c r="P10" i="24"/>
  <c r="J10" i="8" s="1"/>
  <c r="R10" i="8" s="1"/>
  <c r="O10" i="24"/>
  <c r="I10" i="8" s="1"/>
  <c r="Q10" i="8" s="1"/>
  <c r="P9" i="24"/>
  <c r="J9" i="8" s="1"/>
  <c r="O9" i="24"/>
  <c r="P8" i="24"/>
  <c r="J8" i="8" s="1"/>
  <c r="R8" i="8" s="1"/>
  <c r="O8" i="24"/>
  <c r="I8" i="8" s="1"/>
  <c r="Q8" i="8" s="1"/>
  <c r="P7" i="24"/>
  <c r="O7" i="24"/>
  <c r="I7" i="8" s="1"/>
  <c r="Q7" i="8" s="1"/>
  <c r="P6" i="24"/>
  <c r="J6" i="8" s="1"/>
  <c r="R6" i="8" s="1"/>
  <c r="S6" i="8" s="1"/>
  <c r="O6" i="24"/>
  <c r="I6" i="8" s="1"/>
  <c r="Q6" i="8" s="1"/>
  <c r="J55" i="23"/>
  <c r="I55" i="23"/>
  <c r="H55" i="23"/>
  <c r="G55" i="23"/>
  <c r="F55" i="23"/>
  <c r="E55" i="23"/>
  <c r="D55" i="23"/>
  <c r="C55" i="23"/>
  <c r="C45" i="22"/>
  <c r="C43" i="22"/>
  <c r="C18" i="22"/>
  <c r="E45" i="21"/>
  <c r="R54" i="19"/>
  <c r="R55" i="19" s="1"/>
  <c r="K54" i="19"/>
  <c r="J54" i="19"/>
  <c r="J55" i="19" s="1"/>
  <c r="I54" i="19"/>
  <c r="H54" i="19"/>
  <c r="H55" i="19" s="1"/>
  <c r="F54" i="19"/>
  <c r="E54" i="19"/>
  <c r="E55" i="19" s="1"/>
  <c r="C40" i="19"/>
  <c r="C43" i="17"/>
  <c r="C40" i="17"/>
  <c r="C18" i="17"/>
  <c r="Q53" i="15"/>
  <c r="Q35" i="15"/>
  <c r="Q33" i="15"/>
  <c r="Q30" i="15"/>
  <c r="Q22" i="15"/>
  <c r="Q20" i="15"/>
  <c r="L53" i="14"/>
  <c r="L47" i="14"/>
  <c r="G47" i="14"/>
  <c r="L46" i="14"/>
  <c r="G46" i="14"/>
  <c r="P45" i="14"/>
  <c r="O45" i="14"/>
  <c r="K45" i="14"/>
  <c r="L45" i="14" s="1"/>
  <c r="J45" i="14"/>
  <c r="F45" i="14"/>
  <c r="G45" i="14" s="1"/>
  <c r="E45" i="14"/>
  <c r="L44" i="14"/>
  <c r="G44" i="14"/>
  <c r="P43" i="14"/>
  <c r="O43" i="14"/>
  <c r="K43" i="14"/>
  <c r="J43" i="14"/>
  <c r="F43" i="14"/>
  <c r="G43" i="14" s="1"/>
  <c r="E43" i="14"/>
  <c r="L42" i="14"/>
  <c r="G42" i="14"/>
  <c r="G30" i="14"/>
  <c r="G29" i="14"/>
  <c r="L28" i="14"/>
  <c r="G28" i="14"/>
  <c r="L27" i="14"/>
  <c r="G27" i="14"/>
  <c r="L26" i="14"/>
  <c r="G26" i="14"/>
  <c r="G23" i="14"/>
  <c r="L20" i="14"/>
  <c r="G20" i="14"/>
  <c r="L19" i="14"/>
  <c r="G19" i="14"/>
  <c r="P18" i="14"/>
  <c r="O18" i="14"/>
  <c r="K18" i="14"/>
  <c r="J18" i="14"/>
  <c r="F18" i="14"/>
  <c r="G18" i="14" s="1"/>
  <c r="E18" i="14"/>
  <c r="L17" i="14"/>
  <c r="G17" i="14"/>
  <c r="L16" i="14"/>
  <c r="G16" i="14"/>
  <c r="L15" i="14"/>
  <c r="G15" i="14"/>
  <c r="L14" i="14"/>
  <c r="G14" i="14"/>
  <c r="L13" i="14"/>
  <c r="G13" i="14"/>
  <c r="L12" i="14"/>
  <c r="G12" i="14"/>
  <c r="L11" i="14"/>
  <c r="G11" i="14"/>
  <c r="L10" i="14"/>
  <c r="G10" i="14"/>
  <c r="L9" i="14"/>
  <c r="G9" i="14"/>
  <c r="L8" i="14"/>
  <c r="G8" i="14"/>
  <c r="L7" i="14"/>
  <c r="G7" i="14"/>
  <c r="L6" i="14"/>
  <c r="G6" i="14"/>
  <c r="Q6" i="13"/>
  <c r="L6" i="13"/>
  <c r="G6" i="13"/>
  <c r="L6" i="11"/>
  <c r="G6" i="11"/>
  <c r="G49" i="10"/>
  <c r="G48" i="10"/>
  <c r="G47" i="10"/>
  <c r="G46" i="10"/>
  <c r="K45" i="10"/>
  <c r="D45" i="20" s="1"/>
  <c r="J45" i="10"/>
  <c r="C45" i="20" s="1"/>
  <c r="F45" i="10"/>
  <c r="E45" i="10"/>
  <c r="G44" i="10"/>
  <c r="K43" i="10"/>
  <c r="L43" i="10" s="1"/>
  <c r="J43" i="10"/>
  <c r="C43" i="20" s="1"/>
  <c r="F43" i="10"/>
  <c r="G43" i="10" s="1"/>
  <c r="E43" i="10"/>
  <c r="G42" i="10"/>
  <c r="K18" i="10"/>
  <c r="D18" i="20" s="1"/>
  <c r="J18" i="10"/>
  <c r="C18" i="20" s="1"/>
  <c r="G17" i="10"/>
  <c r="G16" i="10"/>
  <c r="G15" i="10"/>
  <c r="G12" i="10"/>
  <c r="G11" i="10"/>
  <c r="G10" i="10"/>
  <c r="G9" i="10"/>
  <c r="G8" i="10"/>
  <c r="G7" i="10"/>
  <c r="L6" i="10"/>
  <c r="G6" i="10"/>
  <c r="C54" i="9"/>
  <c r="C45" i="9"/>
  <c r="C18" i="9"/>
  <c r="C40" i="8"/>
  <c r="C18" i="8"/>
  <c r="C54" i="7"/>
  <c r="C45" i="7"/>
  <c r="C40" i="7"/>
  <c r="C18" i="7"/>
  <c r="C54" i="6"/>
  <c r="C45" i="6"/>
  <c r="C43" i="6"/>
  <c r="C40" i="6"/>
  <c r="M6" i="6"/>
  <c r="C45" i="5"/>
  <c r="C43" i="5"/>
  <c r="C40" i="5"/>
  <c r="C18" i="5"/>
  <c r="K18" i="5" s="1"/>
  <c r="K6" i="5"/>
  <c r="C56" i="2"/>
  <c r="D56" i="3" s="1"/>
  <c r="I56" i="3" s="1"/>
  <c r="K55" i="2"/>
  <c r="C54" i="2"/>
  <c r="K53" i="2"/>
  <c r="J53" i="2"/>
  <c r="I53" i="2"/>
  <c r="K52" i="2"/>
  <c r="J52" i="2"/>
  <c r="I52" i="2"/>
  <c r="J51" i="2"/>
  <c r="I51" i="2"/>
  <c r="K49" i="2"/>
  <c r="J49" i="2"/>
  <c r="I49" i="2"/>
  <c r="K48" i="2"/>
  <c r="J48" i="2"/>
  <c r="I48" i="2"/>
  <c r="K47" i="2"/>
  <c r="J47" i="2"/>
  <c r="I47" i="2"/>
  <c r="K46" i="2"/>
  <c r="J46" i="2"/>
  <c r="I46" i="2"/>
  <c r="C45" i="2"/>
  <c r="I45" i="2" s="1"/>
  <c r="K44" i="2"/>
  <c r="J44" i="2"/>
  <c r="I44" i="2"/>
  <c r="C43" i="2"/>
  <c r="I43" i="2" s="1"/>
  <c r="K42" i="2"/>
  <c r="J42" i="2"/>
  <c r="I42" i="2"/>
  <c r="C40" i="2"/>
  <c r="K39" i="2"/>
  <c r="J39" i="2"/>
  <c r="I39" i="2"/>
  <c r="K38" i="2"/>
  <c r="J38" i="2"/>
  <c r="K37" i="2"/>
  <c r="K36" i="2"/>
  <c r="J36" i="2"/>
  <c r="I36" i="2"/>
  <c r="K35" i="2"/>
  <c r="K34" i="2"/>
  <c r="J34" i="2"/>
  <c r="I34" i="2"/>
  <c r="K33" i="2"/>
  <c r="K32" i="2"/>
  <c r="K31" i="2"/>
  <c r="K30" i="2"/>
  <c r="J30" i="2"/>
  <c r="I30" i="2"/>
  <c r="K29" i="2"/>
  <c r="J29" i="2"/>
  <c r="I29" i="2"/>
  <c r="K28" i="2"/>
  <c r="J28" i="2"/>
  <c r="I28" i="2"/>
  <c r="K27" i="2"/>
  <c r="J27" i="2"/>
  <c r="I27" i="2"/>
  <c r="K26" i="2"/>
  <c r="J26" i="2"/>
  <c r="I26" i="2"/>
  <c r="K25" i="2"/>
  <c r="I25" i="2"/>
  <c r="K24" i="2"/>
  <c r="K21" i="2"/>
  <c r="K20" i="2"/>
  <c r="J20" i="2"/>
  <c r="I20" i="2"/>
  <c r="K19" i="2"/>
  <c r="J19" i="2"/>
  <c r="I19" i="2"/>
  <c r="C18" i="2"/>
  <c r="K17" i="2"/>
  <c r="J17" i="2"/>
  <c r="I17" i="2"/>
  <c r="K16" i="2"/>
  <c r="J16" i="2"/>
  <c r="I16" i="2"/>
  <c r="K15" i="2"/>
  <c r="J15" i="2"/>
  <c r="I15" i="2"/>
  <c r="K14" i="2"/>
  <c r="J14" i="2"/>
  <c r="I14" i="2"/>
  <c r="K13" i="2"/>
  <c r="J13" i="2"/>
  <c r="I13" i="2"/>
  <c r="K12" i="2"/>
  <c r="J12" i="2"/>
  <c r="I12" i="2"/>
  <c r="K11" i="2"/>
  <c r="J11" i="2"/>
  <c r="I11" i="2"/>
  <c r="K10" i="2"/>
  <c r="J10" i="2"/>
  <c r="I10" i="2"/>
  <c r="K9" i="2"/>
  <c r="J9" i="2"/>
  <c r="I9" i="2"/>
  <c r="K8" i="2"/>
  <c r="J8" i="2"/>
  <c r="I8" i="2"/>
  <c r="K7" i="2"/>
  <c r="J7" i="2"/>
  <c r="I7" i="2"/>
  <c r="K6" i="2"/>
  <c r="J6" i="2"/>
  <c r="I6" i="2"/>
  <c r="C57" i="1"/>
  <c r="C19" i="1"/>
  <c r="O19" i="7"/>
  <c r="K26" i="18"/>
  <c r="K19" i="18"/>
  <c r="K27" i="18"/>
  <c r="K25" i="18"/>
  <c r="K20" i="18"/>
  <c r="M18" i="11"/>
  <c r="K48" i="18"/>
  <c r="Q19" i="15"/>
  <c r="Q17" i="12"/>
  <c r="Q23" i="12"/>
  <c r="Q42" i="12"/>
  <c r="Q37" i="12"/>
  <c r="Q11" i="12"/>
  <c r="Q21" i="12"/>
  <c r="Q20" i="12"/>
  <c r="Q33" i="12"/>
  <c r="Q36" i="12"/>
  <c r="Q15" i="12"/>
  <c r="Q24" i="12"/>
  <c r="Q16" i="12"/>
  <c r="Q31" i="12"/>
  <c r="Q13" i="12"/>
  <c r="Q19" i="12"/>
  <c r="Q35" i="12"/>
  <c r="Q32" i="12"/>
  <c r="Q29" i="12"/>
  <c r="E41" i="21"/>
  <c r="K56" i="2"/>
  <c r="I30" i="3" l="1"/>
  <c r="Q42" i="8"/>
  <c r="Q43" i="8" s="1"/>
  <c r="I43" i="8"/>
  <c r="R42" i="8"/>
  <c r="R43" i="8" s="1"/>
  <c r="J43" i="8"/>
  <c r="F41" i="22"/>
  <c r="U55" i="19"/>
  <c r="Q51" i="11"/>
  <c r="I41" i="10"/>
  <c r="O21" i="6"/>
  <c r="M37" i="5"/>
  <c r="O37" i="6"/>
  <c r="J11" i="3"/>
  <c r="O11" i="6"/>
  <c r="I48" i="3"/>
  <c r="O26" i="7"/>
  <c r="E26" i="16" s="1"/>
  <c r="I36" i="3"/>
  <c r="I23" i="3"/>
  <c r="N55" i="8"/>
  <c r="L45" i="13"/>
  <c r="N41" i="21"/>
  <c r="C54" i="16"/>
  <c r="F57" i="1"/>
  <c r="M41" i="21"/>
  <c r="M55" i="21" s="1"/>
  <c r="J54" i="2"/>
  <c r="Q18" i="14"/>
  <c r="C36" i="29"/>
  <c r="J41" i="14"/>
  <c r="J55" i="14" s="1"/>
  <c r="L40" i="14"/>
  <c r="H26" i="17"/>
  <c r="Q53" i="11"/>
  <c r="P30" i="7"/>
  <c r="Q30" i="17" s="1"/>
  <c r="C41" i="27"/>
  <c r="J44" i="3"/>
  <c r="J41" i="7"/>
  <c r="H23" i="17"/>
  <c r="D43" i="3"/>
  <c r="M41" i="17"/>
  <c r="M55" i="17" s="1"/>
  <c r="N41" i="13"/>
  <c r="G40" i="14"/>
  <c r="C41" i="26"/>
  <c r="Q44" i="15"/>
  <c r="E40" i="8"/>
  <c r="K18" i="17"/>
  <c r="S50" i="14"/>
  <c r="P28" i="7"/>
  <c r="F28" i="16" s="1"/>
  <c r="G28" i="16" s="1"/>
  <c r="G41" i="22"/>
  <c r="G55" i="22" s="1"/>
  <c r="G40" i="10"/>
  <c r="E17" i="16"/>
  <c r="P25" i="7"/>
  <c r="L54" i="14"/>
  <c r="H41" i="10"/>
  <c r="H55" i="10" s="1"/>
  <c r="H29" i="17"/>
  <c r="M40" i="11"/>
  <c r="Q40" i="14" s="1"/>
  <c r="E41" i="28"/>
  <c r="E55" i="28" s="1"/>
  <c r="H42" i="17"/>
  <c r="F41" i="28"/>
  <c r="I18" i="2"/>
  <c r="M41" i="8"/>
  <c r="M55" i="8" s="1"/>
  <c r="Q44" i="11"/>
  <c r="Q45" i="11" s="1"/>
  <c r="D41" i="18"/>
  <c r="D36" i="29"/>
  <c r="G52" i="34"/>
  <c r="J40" i="31"/>
  <c r="R44" i="14"/>
  <c r="H30" i="17"/>
  <c r="C41" i="12"/>
  <c r="C55" i="12" s="1"/>
  <c r="F41" i="18"/>
  <c r="F55" i="18" s="1"/>
  <c r="AF18" i="19"/>
  <c r="AP18" i="19"/>
  <c r="J18" i="2"/>
  <c r="D41" i="2"/>
  <c r="D57" i="2" s="1"/>
  <c r="F45" i="3"/>
  <c r="E41" i="14"/>
  <c r="G41" i="21"/>
  <c r="Q45" i="12"/>
  <c r="F43" i="3"/>
  <c r="S37" i="14"/>
  <c r="M41" i="12"/>
  <c r="M55" i="12" s="1"/>
  <c r="C41" i="24"/>
  <c r="C55" i="24" s="1"/>
  <c r="E36" i="29"/>
  <c r="C50" i="31"/>
  <c r="S32" i="14"/>
  <c r="S28" i="14"/>
  <c r="S24" i="14"/>
  <c r="D41" i="12"/>
  <c r="D55" i="12" s="1"/>
  <c r="I35" i="3"/>
  <c r="G45" i="10"/>
  <c r="G55" i="21"/>
  <c r="I44" i="3"/>
  <c r="D41" i="28"/>
  <c r="D55" i="28" s="1"/>
  <c r="P26" i="7"/>
  <c r="Q26" i="7" s="1"/>
  <c r="O44" i="6"/>
  <c r="S44" i="8"/>
  <c r="L54" i="13"/>
  <c r="Q54" i="13"/>
  <c r="G54" i="14"/>
  <c r="F54" i="8"/>
  <c r="J47" i="3"/>
  <c r="I21" i="3"/>
  <c r="G54" i="11"/>
  <c r="G18" i="13"/>
  <c r="AK55" i="19"/>
  <c r="F36" i="29"/>
  <c r="J36" i="31"/>
  <c r="J49" i="31"/>
  <c r="O45" i="24"/>
  <c r="I45" i="8" s="1"/>
  <c r="G36" i="29"/>
  <c r="I19" i="31"/>
  <c r="E50" i="31"/>
  <c r="F41" i="26"/>
  <c r="F55" i="26" s="1"/>
  <c r="Q54" i="14"/>
  <c r="M43" i="11"/>
  <c r="Q43" i="14" s="1"/>
  <c r="F41" i="24"/>
  <c r="I40" i="31"/>
  <c r="F41" i="21"/>
  <c r="F55" i="21" s="1"/>
  <c r="H41" i="13"/>
  <c r="H55" i="13" s="1"/>
  <c r="P18" i="24"/>
  <c r="J18" i="8" s="1"/>
  <c r="R15" i="8"/>
  <c r="S15" i="8" s="1"/>
  <c r="D41" i="24"/>
  <c r="D55" i="24" s="1"/>
  <c r="H36" i="29"/>
  <c r="J19" i="31"/>
  <c r="D50" i="31"/>
  <c r="F50" i="31"/>
  <c r="H50" i="31"/>
  <c r="S47" i="14"/>
  <c r="F18" i="8"/>
  <c r="H28" i="17"/>
  <c r="I41" i="6"/>
  <c r="I55" i="6" s="1"/>
  <c r="E41" i="18"/>
  <c r="E55" i="18" s="1"/>
  <c r="D41" i="10"/>
  <c r="D55" i="10" s="1"/>
  <c r="C41" i="13"/>
  <c r="C55" i="13" s="1"/>
  <c r="E45" i="8"/>
  <c r="AF55" i="19"/>
  <c r="AK18" i="19"/>
  <c r="M45" i="6"/>
  <c r="E55" i="21"/>
  <c r="E41" i="24"/>
  <c r="E55" i="24" s="1"/>
  <c r="M41" i="24"/>
  <c r="M55" i="24" s="1"/>
  <c r="G50" i="31"/>
  <c r="T46" i="14"/>
  <c r="U46" i="14" s="1"/>
  <c r="J35" i="3"/>
  <c r="F45" i="8"/>
  <c r="H33" i="17"/>
  <c r="O35" i="6"/>
  <c r="P37" i="7"/>
  <c r="Q37" i="17" s="1"/>
  <c r="Q44" i="8"/>
  <c r="I49" i="31"/>
  <c r="E52" i="34"/>
  <c r="F40" i="8"/>
  <c r="R32" i="8"/>
  <c r="S32" i="8" s="1"/>
  <c r="R20" i="8"/>
  <c r="S20" i="8" s="1"/>
  <c r="J41" i="12"/>
  <c r="J55" i="12" s="1"/>
  <c r="P43" i="12"/>
  <c r="Q43" i="12" s="1"/>
  <c r="O54" i="24"/>
  <c r="I54" i="8" s="1"/>
  <c r="Q54" i="8" s="1"/>
  <c r="K41" i="14"/>
  <c r="K55" i="14" s="1"/>
  <c r="N55" i="21"/>
  <c r="R45" i="14"/>
  <c r="H41" i="18"/>
  <c r="H55" i="18" s="1"/>
  <c r="D41" i="15"/>
  <c r="D55" i="15" s="1"/>
  <c r="I36" i="31"/>
  <c r="H55" i="21"/>
  <c r="I55" i="22"/>
  <c r="E58" i="1"/>
  <c r="P39" i="7"/>
  <c r="L45" i="19"/>
  <c r="M54" i="9"/>
  <c r="K55" i="19"/>
  <c r="R39" i="8"/>
  <c r="S39" i="8" s="1"/>
  <c r="N54" i="11"/>
  <c r="R54" i="14" s="1"/>
  <c r="O27" i="6"/>
  <c r="H13" i="17"/>
  <c r="O18" i="24"/>
  <c r="I18" i="8" s="1"/>
  <c r="D55" i="22"/>
  <c r="V54" i="19"/>
  <c r="S55" i="19"/>
  <c r="L45" i="10"/>
  <c r="L54" i="19"/>
  <c r="I55" i="19"/>
  <c r="H41" i="24"/>
  <c r="H55" i="24" s="1"/>
  <c r="O18" i="15"/>
  <c r="D54" i="20"/>
  <c r="S51" i="14"/>
  <c r="F41" i="27"/>
  <c r="F55" i="27" s="1"/>
  <c r="H25" i="17"/>
  <c r="H36" i="17"/>
  <c r="P48" i="7"/>
  <c r="Q48" i="17" s="1"/>
  <c r="G41" i="18"/>
  <c r="G55" i="18" s="1"/>
  <c r="G40" i="11"/>
  <c r="N43" i="11"/>
  <c r="R43" i="14" s="1"/>
  <c r="C41" i="14"/>
  <c r="C55" i="14" s="1"/>
  <c r="K16" i="18"/>
  <c r="K8" i="18"/>
  <c r="J7" i="3"/>
  <c r="I38" i="3"/>
  <c r="D18" i="3"/>
  <c r="J7" i="8"/>
  <c r="R7" i="8" s="1"/>
  <c r="S7" i="8" s="1"/>
  <c r="E41" i="27"/>
  <c r="E55" i="27" s="1"/>
  <c r="L18" i="5"/>
  <c r="E18" i="17" s="1"/>
  <c r="H41" i="8"/>
  <c r="H55" i="8" s="1"/>
  <c r="C41" i="15"/>
  <c r="C55" i="15" s="1"/>
  <c r="K15" i="18"/>
  <c r="K7" i="18"/>
  <c r="O15" i="6"/>
  <c r="K6" i="18"/>
  <c r="O54" i="15"/>
  <c r="P15" i="7"/>
  <c r="Q15" i="17" s="1"/>
  <c r="D41" i="27"/>
  <c r="D55" i="27" s="1"/>
  <c r="H19" i="17"/>
  <c r="C40" i="16"/>
  <c r="O41" i="8"/>
  <c r="O55" i="8" s="1"/>
  <c r="C41" i="10"/>
  <c r="V45" i="19"/>
  <c r="K14" i="18"/>
  <c r="K18" i="2"/>
  <c r="E41" i="2"/>
  <c r="E57" i="2" s="1"/>
  <c r="S7" i="14"/>
  <c r="O14" i="6"/>
  <c r="E15" i="17"/>
  <c r="E10" i="17"/>
  <c r="N45" i="9"/>
  <c r="K45" i="18" s="1"/>
  <c r="H9" i="17"/>
  <c r="N55" i="19"/>
  <c r="Q45" i="19"/>
  <c r="K13" i="18"/>
  <c r="O6" i="6"/>
  <c r="R26" i="8"/>
  <c r="S26" i="8" s="1"/>
  <c r="C42" i="1"/>
  <c r="C58" i="1" s="1"/>
  <c r="N45" i="17"/>
  <c r="P40" i="15"/>
  <c r="Q40" i="15" s="1"/>
  <c r="O20" i="7"/>
  <c r="E20" i="16" s="1"/>
  <c r="G45" i="19"/>
  <c r="D55" i="19"/>
  <c r="K12" i="18"/>
  <c r="I53" i="3"/>
  <c r="E18" i="8"/>
  <c r="N18" i="17"/>
  <c r="J41" i="18"/>
  <c r="J55" i="18" s="1"/>
  <c r="L41" i="8"/>
  <c r="L55" i="8" s="1"/>
  <c r="P41" i="8"/>
  <c r="P55" i="8" s="1"/>
  <c r="O38" i="7"/>
  <c r="E38" i="16" s="1"/>
  <c r="C41" i="11"/>
  <c r="N55" i="13"/>
  <c r="I41" i="13"/>
  <c r="I55" i="13" s="1"/>
  <c r="AP55" i="19"/>
  <c r="K11" i="18"/>
  <c r="I52" i="3"/>
  <c r="I9" i="8"/>
  <c r="Q9" i="8" s="1"/>
  <c r="F55" i="19"/>
  <c r="G54" i="19"/>
  <c r="N41" i="24"/>
  <c r="N55" i="24" s="1"/>
  <c r="F55" i="24"/>
  <c r="P45" i="24"/>
  <c r="J45" i="8" s="1"/>
  <c r="E55" i="22"/>
  <c r="H39" i="17"/>
  <c r="P54" i="24"/>
  <c r="J54" i="8" s="1"/>
  <c r="I41" i="18"/>
  <c r="I55" i="18" s="1"/>
  <c r="D41" i="13"/>
  <c r="D55" i="13" s="1"/>
  <c r="AA45" i="19"/>
  <c r="X55" i="19"/>
  <c r="K10" i="18"/>
  <c r="K54" i="2"/>
  <c r="I9" i="3"/>
  <c r="G41" i="8"/>
  <c r="G55" i="8" s="1"/>
  <c r="G41" i="24"/>
  <c r="G55" i="24" s="1"/>
  <c r="P54" i="15"/>
  <c r="Q54" i="15" s="1"/>
  <c r="K41" i="15"/>
  <c r="K55" i="15" s="1"/>
  <c r="K17" i="18"/>
  <c r="O8" i="6"/>
  <c r="I39" i="3"/>
  <c r="F55" i="1"/>
  <c r="F19" i="1"/>
  <c r="F46" i="1"/>
  <c r="S31" i="14"/>
  <c r="S27" i="14"/>
  <c r="S19" i="14"/>
  <c r="S49" i="14"/>
  <c r="S36" i="14"/>
  <c r="T30" i="14"/>
  <c r="U30" i="14" s="1"/>
  <c r="T22" i="14"/>
  <c r="U22" i="14" s="1"/>
  <c r="S48" i="14"/>
  <c r="T47" i="14"/>
  <c r="U47" i="14" s="1"/>
  <c r="T6" i="14"/>
  <c r="S46" i="14"/>
  <c r="S52" i="14"/>
  <c r="S11" i="14"/>
  <c r="H41" i="11"/>
  <c r="H55" i="11" s="1"/>
  <c r="I41" i="11"/>
  <c r="I55" i="11" s="1"/>
  <c r="M45" i="11"/>
  <c r="Q45" i="14" s="1"/>
  <c r="Q22" i="11"/>
  <c r="Q35" i="11"/>
  <c r="S33" i="14"/>
  <c r="S29" i="14"/>
  <c r="S25" i="14"/>
  <c r="S21" i="14"/>
  <c r="O43" i="12"/>
  <c r="S6" i="14"/>
  <c r="T52" i="14"/>
  <c r="U52" i="14" s="1"/>
  <c r="S17" i="14"/>
  <c r="T12" i="14"/>
  <c r="O54" i="12"/>
  <c r="S30" i="14"/>
  <c r="S26" i="14"/>
  <c r="S22" i="14"/>
  <c r="Q44" i="12"/>
  <c r="N41" i="12"/>
  <c r="N55" i="12" s="1"/>
  <c r="T14" i="14"/>
  <c r="L18" i="13"/>
  <c r="E41" i="13"/>
  <c r="E55" i="13" s="1"/>
  <c r="M41" i="13"/>
  <c r="M55" i="13" s="1"/>
  <c r="L18" i="14"/>
  <c r="D41" i="14"/>
  <c r="D55" i="14" s="1"/>
  <c r="H41" i="14"/>
  <c r="H55" i="14" s="1"/>
  <c r="M41" i="14"/>
  <c r="M55" i="14" s="1"/>
  <c r="I41" i="14"/>
  <c r="N41" i="14"/>
  <c r="N55" i="14" s="1"/>
  <c r="C41" i="19"/>
  <c r="C55" i="19" s="1"/>
  <c r="Q41" i="19"/>
  <c r="AA41" i="19"/>
  <c r="G41" i="19"/>
  <c r="V41" i="19"/>
  <c r="N54" i="9"/>
  <c r="K54" i="18" s="1"/>
  <c r="O43" i="15"/>
  <c r="G54" i="10"/>
  <c r="H41" i="22"/>
  <c r="H55" i="22" s="1"/>
  <c r="C41" i="28"/>
  <c r="C55" i="28" s="1"/>
  <c r="F55" i="28"/>
  <c r="C41" i="22"/>
  <c r="C55" i="22" s="1"/>
  <c r="F55" i="22"/>
  <c r="J41" i="22"/>
  <c r="J55" i="22" s="1"/>
  <c r="O41" i="14"/>
  <c r="O55" i="14" s="1"/>
  <c r="P41" i="14"/>
  <c r="P55" i="14" s="1"/>
  <c r="L41" i="12"/>
  <c r="L55" i="12" s="1"/>
  <c r="P18" i="12"/>
  <c r="Q18" i="12" s="1"/>
  <c r="O18" i="12"/>
  <c r="Q42" i="11"/>
  <c r="Q28" i="11"/>
  <c r="Q21" i="11"/>
  <c r="Q48" i="11"/>
  <c r="Q19" i="11"/>
  <c r="Q33" i="11"/>
  <c r="Q31" i="11"/>
  <c r="Q46" i="11"/>
  <c r="N18" i="11"/>
  <c r="R18" i="14" s="1"/>
  <c r="D41" i="11"/>
  <c r="D55" i="11" s="1"/>
  <c r="Q37" i="11"/>
  <c r="U23" i="14"/>
  <c r="U16" i="14"/>
  <c r="D40" i="20"/>
  <c r="L18" i="10"/>
  <c r="R21" i="14"/>
  <c r="U21" i="14" s="1"/>
  <c r="U37" i="14"/>
  <c r="U31" i="14"/>
  <c r="U27" i="14"/>
  <c r="S39" i="14"/>
  <c r="U17" i="14"/>
  <c r="U11" i="14"/>
  <c r="T38" i="14"/>
  <c r="U38" i="14" s="1"/>
  <c r="Q39" i="11"/>
  <c r="T33" i="14"/>
  <c r="U33" i="14" s="1"/>
  <c r="Q26" i="11"/>
  <c r="Q23" i="11"/>
  <c r="Q10" i="11"/>
  <c r="T49" i="14"/>
  <c r="U49" i="14" s="1"/>
  <c r="S38" i="14"/>
  <c r="O43" i="11"/>
  <c r="Q6" i="11"/>
  <c r="Q36" i="11"/>
  <c r="Q16" i="11"/>
  <c r="Q9" i="11"/>
  <c r="T48" i="14"/>
  <c r="U48" i="14" s="1"/>
  <c r="T15" i="14"/>
  <c r="O18" i="11"/>
  <c r="Q38" i="11"/>
  <c r="Q29" i="11"/>
  <c r="U25" i="14"/>
  <c r="Q15" i="11"/>
  <c r="Q8" i="11"/>
  <c r="S42" i="14"/>
  <c r="L43" i="11"/>
  <c r="G18" i="11"/>
  <c r="P18" i="11"/>
  <c r="Q49" i="11"/>
  <c r="S10" i="14"/>
  <c r="Q32" i="11"/>
  <c r="U28" i="14"/>
  <c r="U24" i="14"/>
  <c r="Q14" i="11"/>
  <c r="S9" i="14"/>
  <c r="U13" i="14"/>
  <c r="U7" i="14"/>
  <c r="T44" i="14"/>
  <c r="M7" i="5"/>
  <c r="P10" i="7"/>
  <c r="M42" i="5"/>
  <c r="E42" i="17"/>
  <c r="P7" i="7"/>
  <c r="Q7" i="17" s="1"/>
  <c r="M51" i="5"/>
  <c r="E51" i="17"/>
  <c r="M27" i="5"/>
  <c r="O7" i="7"/>
  <c r="E7" i="16" s="1"/>
  <c r="M30" i="5"/>
  <c r="E30" i="17"/>
  <c r="O10" i="7"/>
  <c r="E10" i="16" s="1"/>
  <c r="O22" i="7"/>
  <c r="E22" i="16" s="1"/>
  <c r="U35" i="14"/>
  <c r="G40" i="13"/>
  <c r="I41" i="12"/>
  <c r="I55" i="12" s="1"/>
  <c r="G41" i="12"/>
  <c r="G55" i="12" s="1"/>
  <c r="I55" i="10"/>
  <c r="M35" i="5"/>
  <c r="E35" i="17"/>
  <c r="L41" i="7"/>
  <c r="D41" i="7"/>
  <c r="D55" i="7" s="1"/>
  <c r="D59" i="7" s="1"/>
  <c r="M29" i="5"/>
  <c r="J29" i="3"/>
  <c r="S34" i="8"/>
  <c r="M34" i="5"/>
  <c r="O29" i="6"/>
  <c r="J28" i="3"/>
  <c r="I27" i="3"/>
  <c r="O34" i="6"/>
  <c r="I34" i="3"/>
  <c r="S37" i="8"/>
  <c r="M18" i="9"/>
  <c r="E41" i="9"/>
  <c r="E55" i="9" s="1"/>
  <c r="N41" i="7"/>
  <c r="K41" i="7"/>
  <c r="O37" i="7"/>
  <c r="E37" i="16" s="1"/>
  <c r="G41" i="17"/>
  <c r="G55" i="17" s="1"/>
  <c r="C41" i="17"/>
  <c r="C55" i="17" s="1"/>
  <c r="J41" i="15"/>
  <c r="J55" i="15" s="1"/>
  <c r="H41" i="15"/>
  <c r="H55" i="15" s="1"/>
  <c r="O41" i="13"/>
  <c r="O55" i="13" s="1"/>
  <c r="P40" i="12"/>
  <c r="Q40" i="12" s="1"/>
  <c r="T32" i="14"/>
  <c r="U32" i="14" s="1"/>
  <c r="F41" i="10"/>
  <c r="F55" i="10" s="1"/>
  <c r="P22" i="7"/>
  <c r="O32" i="7"/>
  <c r="E32" i="16" s="1"/>
  <c r="K40" i="2"/>
  <c r="P14" i="7"/>
  <c r="Q14" i="17" s="1"/>
  <c r="F18" i="3"/>
  <c r="J41" i="6"/>
  <c r="J55" i="6" s="1"/>
  <c r="P11" i="7"/>
  <c r="Q11" i="17" s="1"/>
  <c r="M54" i="6"/>
  <c r="O42" i="7"/>
  <c r="N44" i="6"/>
  <c r="P44" i="7" s="1"/>
  <c r="P47" i="7"/>
  <c r="Q47" i="17" s="1"/>
  <c r="P32" i="7"/>
  <c r="Q32" i="17" s="1"/>
  <c r="H14" i="17"/>
  <c r="N45" i="6"/>
  <c r="P21" i="7"/>
  <c r="Q21" i="17" s="1"/>
  <c r="O36" i="7"/>
  <c r="E36" i="16" s="1"/>
  <c r="O29" i="7"/>
  <c r="E29" i="16" s="1"/>
  <c r="O21" i="7"/>
  <c r="E21" i="16" s="1"/>
  <c r="N54" i="6"/>
  <c r="H54" i="17" s="1"/>
  <c r="F25" i="16"/>
  <c r="G25" i="16" s="1"/>
  <c r="H15" i="17"/>
  <c r="H11" i="17"/>
  <c r="L18" i="21"/>
  <c r="I41" i="7"/>
  <c r="I55" i="7" s="1"/>
  <c r="N54" i="17"/>
  <c r="D40" i="16"/>
  <c r="C45" i="16"/>
  <c r="N40" i="17"/>
  <c r="D54" i="16"/>
  <c r="D45" i="16"/>
  <c r="K43" i="18"/>
  <c r="M45" i="9"/>
  <c r="K45" i="17"/>
  <c r="J45" i="2"/>
  <c r="I45" i="3"/>
  <c r="J45" i="3"/>
  <c r="K45" i="2"/>
  <c r="P35" i="7"/>
  <c r="Q35" i="17" s="1"/>
  <c r="L41" i="6"/>
  <c r="L55" i="6" s="1"/>
  <c r="K41" i="6"/>
  <c r="K55" i="6" s="1"/>
  <c r="H37" i="17"/>
  <c r="P17" i="7"/>
  <c r="Q17" i="17" s="1"/>
  <c r="C41" i="7"/>
  <c r="C55" i="7" s="1"/>
  <c r="J41" i="5"/>
  <c r="J55" i="5" s="1"/>
  <c r="O16" i="7"/>
  <c r="E16" i="16" s="1"/>
  <c r="O13" i="7"/>
  <c r="E13" i="16" s="1"/>
  <c r="I41" i="5"/>
  <c r="I55" i="5" s="1"/>
  <c r="H41" i="5"/>
  <c r="G41" i="5"/>
  <c r="G55" i="5" s="1"/>
  <c r="O12" i="7"/>
  <c r="E12" i="16" s="1"/>
  <c r="O17" i="6"/>
  <c r="G41" i="2"/>
  <c r="G57" i="2" s="1"/>
  <c r="I13" i="3"/>
  <c r="J17" i="3"/>
  <c r="F41" i="2"/>
  <c r="F57" i="2" s="1"/>
  <c r="J12" i="3"/>
  <c r="I7" i="3"/>
  <c r="J15" i="3"/>
  <c r="I11" i="3"/>
  <c r="J14" i="3"/>
  <c r="I17" i="3"/>
  <c r="S13" i="8"/>
  <c r="C55" i="27"/>
  <c r="E41" i="15"/>
  <c r="E55" i="15" s="1"/>
  <c r="M41" i="15"/>
  <c r="M55" i="15" s="1"/>
  <c r="K41" i="13"/>
  <c r="H41" i="12"/>
  <c r="H55" i="12" s="1"/>
  <c r="F41" i="12"/>
  <c r="F55" i="12" s="1"/>
  <c r="E41" i="12"/>
  <c r="E55" i="12" s="1"/>
  <c r="J41" i="11"/>
  <c r="J55" i="11" s="1"/>
  <c r="E41" i="11"/>
  <c r="E55" i="11" s="1"/>
  <c r="J41" i="10"/>
  <c r="J55" i="10" s="1"/>
  <c r="C55" i="20" s="1"/>
  <c r="K41" i="10"/>
  <c r="L41" i="10" s="1"/>
  <c r="G18" i="10"/>
  <c r="Q13" i="11"/>
  <c r="N43" i="17"/>
  <c r="F41" i="5"/>
  <c r="F41" i="20" s="1"/>
  <c r="L41" i="9"/>
  <c r="L55" i="9" s="1"/>
  <c r="F41" i="9"/>
  <c r="F55" i="9" s="1"/>
  <c r="P8" i="7"/>
  <c r="O8" i="7"/>
  <c r="E8" i="16" s="1"/>
  <c r="D41" i="5"/>
  <c r="D55" i="5" s="1"/>
  <c r="D55" i="18"/>
  <c r="C41" i="18"/>
  <c r="C55" i="18" s="1"/>
  <c r="L41" i="17"/>
  <c r="L55" i="17" s="1"/>
  <c r="K43" i="17"/>
  <c r="J41" i="17"/>
  <c r="J55" i="17" s="1"/>
  <c r="I41" i="17"/>
  <c r="I55" i="17" s="1"/>
  <c r="F41" i="17"/>
  <c r="F55" i="17" s="1"/>
  <c r="D41" i="17"/>
  <c r="D55" i="17" s="1"/>
  <c r="O41" i="17"/>
  <c r="O55" i="17" s="1"/>
  <c r="P41" i="17"/>
  <c r="P55" i="17" s="1"/>
  <c r="K40" i="17"/>
  <c r="D18" i="16"/>
  <c r="C18" i="16"/>
  <c r="F55" i="15"/>
  <c r="P43" i="15"/>
  <c r="Q43" i="15" s="1"/>
  <c r="I55" i="15"/>
  <c r="L41" i="15"/>
  <c r="L55" i="15" s="1"/>
  <c r="N41" i="15"/>
  <c r="N55" i="15" s="1"/>
  <c r="O40" i="15"/>
  <c r="G41" i="15"/>
  <c r="G55" i="15" s="1"/>
  <c r="P18" i="15"/>
  <c r="Q18" i="15" s="1"/>
  <c r="L43" i="14"/>
  <c r="E55" i="14"/>
  <c r="F41" i="14"/>
  <c r="F55" i="14" s="1"/>
  <c r="S45" i="14"/>
  <c r="T45" i="14"/>
  <c r="P41" i="13"/>
  <c r="P55" i="13" s="1"/>
  <c r="Q40" i="13"/>
  <c r="L40" i="13"/>
  <c r="J41" i="13"/>
  <c r="J55" i="13" s="1"/>
  <c r="F41" i="13"/>
  <c r="P54" i="12"/>
  <c r="Q54" i="12" s="1"/>
  <c r="T50" i="14"/>
  <c r="U50" i="14" s="1"/>
  <c r="S53" i="14"/>
  <c r="Q48" i="12"/>
  <c r="Q49" i="12"/>
  <c r="K55" i="12"/>
  <c r="O40" i="12"/>
  <c r="T34" i="14"/>
  <c r="U34" i="14" s="1"/>
  <c r="S34" i="14"/>
  <c r="Q28" i="12"/>
  <c r="S23" i="14"/>
  <c r="S20" i="14"/>
  <c r="S8" i="14"/>
  <c r="Q7" i="12"/>
  <c r="S15" i="14"/>
  <c r="S44" i="14"/>
  <c r="P54" i="11"/>
  <c r="Q47" i="11"/>
  <c r="T53" i="14"/>
  <c r="U53" i="14" s="1"/>
  <c r="O54" i="11"/>
  <c r="Q52" i="11"/>
  <c r="P43" i="11"/>
  <c r="G43" i="11"/>
  <c r="C55" i="11"/>
  <c r="T39" i="14"/>
  <c r="U39" i="14" s="1"/>
  <c r="T36" i="14"/>
  <c r="U36" i="14" s="1"/>
  <c r="Q34" i="11"/>
  <c r="T26" i="14"/>
  <c r="U26" i="14" s="1"/>
  <c r="T29" i="14"/>
  <c r="U29" i="14" s="1"/>
  <c r="Q25" i="11"/>
  <c r="U20" i="14"/>
  <c r="K41" i="11"/>
  <c r="O40" i="11"/>
  <c r="Q17" i="11"/>
  <c r="L18" i="11"/>
  <c r="F41" i="11"/>
  <c r="T10" i="14"/>
  <c r="T9" i="14"/>
  <c r="T51" i="14"/>
  <c r="U51" i="14" s="1"/>
  <c r="Q50" i="11"/>
  <c r="D43" i="20"/>
  <c r="U42" i="14"/>
  <c r="L40" i="10"/>
  <c r="E41" i="10"/>
  <c r="E55" i="10" s="1"/>
  <c r="Q30" i="11"/>
  <c r="Q27" i="11"/>
  <c r="Q24" i="11"/>
  <c r="Q20" i="11"/>
  <c r="U19" i="14"/>
  <c r="P40" i="11"/>
  <c r="N40" i="11"/>
  <c r="R40" i="14" s="1"/>
  <c r="Q12" i="11"/>
  <c r="T8" i="14"/>
  <c r="Q11" i="11"/>
  <c r="Q7" i="11"/>
  <c r="R52" i="8"/>
  <c r="S52" i="8" s="1"/>
  <c r="R46" i="8"/>
  <c r="R36" i="8"/>
  <c r="S36" i="8" s="1"/>
  <c r="R30" i="8"/>
  <c r="S30" i="8" s="1"/>
  <c r="R12" i="8"/>
  <c r="S12" i="8" s="1"/>
  <c r="Q52" i="8"/>
  <c r="Q46" i="8"/>
  <c r="Q36" i="8"/>
  <c r="Q30" i="8"/>
  <c r="Q12" i="8"/>
  <c r="R51" i="8"/>
  <c r="R35" i="8"/>
  <c r="S35" i="8" s="1"/>
  <c r="R29" i="8"/>
  <c r="S29" i="8" s="1"/>
  <c r="R17" i="8"/>
  <c r="S17" i="8" s="1"/>
  <c r="R11" i="8"/>
  <c r="S11" i="8" s="1"/>
  <c r="Q29" i="8"/>
  <c r="Q17" i="8"/>
  <c r="R50" i="8"/>
  <c r="R28" i="8"/>
  <c r="S28" i="8" s="1"/>
  <c r="R16" i="8"/>
  <c r="S16" i="8" s="1"/>
  <c r="Q28" i="8"/>
  <c r="R49" i="8"/>
  <c r="R38" i="8"/>
  <c r="S38" i="8" s="1"/>
  <c r="R33" i="8"/>
  <c r="S33" i="8" s="1"/>
  <c r="R27" i="8"/>
  <c r="S27" i="8" s="1"/>
  <c r="R21" i="8"/>
  <c r="S21" i="8" s="1"/>
  <c r="R9" i="8"/>
  <c r="S9" i="8" s="1"/>
  <c r="Q49" i="8"/>
  <c r="Q38" i="8"/>
  <c r="Q27" i="8"/>
  <c r="O43" i="24"/>
  <c r="P43" i="24"/>
  <c r="P40" i="24"/>
  <c r="J40" i="8" s="1"/>
  <c r="O40" i="24"/>
  <c r="I40" i="8" s="1"/>
  <c r="R24" i="8"/>
  <c r="S24" i="8" s="1"/>
  <c r="Q24" i="8"/>
  <c r="K41" i="24"/>
  <c r="K55" i="24" s="1"/>
  <c r="L41" i="24"/>
  <c r="L55" i="24" s="1"/>
  <c r="I41" i="24"/>
  <c r="I55" i="24" s="1"/>
  <c r="J41" i="24"/>
  <c r="J55" i="24" s="1"/>
  <c r="R22" i="8"/>
  <c r="E41" i="26"/>
  <c r="E55" i="26" s="1"/>
  <c r="D41" i="26"/>
  <c r="C55" i="26"/>
  <c r="S47" i="8"/>
  <c r="S31" i="8"/>
  <c r="S25" i="8"/>
  <c r="K41" i="8"/>
  <c r="K55" i="8" s="1"/>
  <c r="S53" i="8"/>
  <c r="D41" i="8"/>
  <c r="D55" i="8" s="1"/>
  <c r="C41" i="8"/>
  <c r="C55" i="8" s="1"/>
  <c r="E39" i="16"/>
  <c r="J41" i="9"/>
  <c r="J55" i="9" s="1"/>
  <c r="K41" i="9"/>
  <c r="K55" i="9" s="1"/>
  <c r="E28" i="16"/>
  <c r="M40" i="9"/>
  <c r="I41" i="9"/>
  <c r="I55" i="9" s="1"/>
  <c r="N40" i="9"/>
  <c r="K40" i="18" s="1"/>
  <c r="H41" i="9"/>
  <c r="H55" i="9" s="1"/>
  <c r="G41" i="9"/>
  <c r="G55" i="9" s="1"/>
  <c r="E19" i="16"/>
  <c r="C41" i="9"/>
  <c r="C55" i="9" s="1"/>
  <c r="E14" i="16"/>
  <c r="E15" i="16"/>
  <c r="N18" i="9"/>
  <c r="K18" i="18" s="1"/>
  <c r="D55" i="9"/>
  <c r="E41" i="7"/>
  <c r="E55" i="7" s="1"/>
  <c r="G41" i="7"/>
  <c r="G55" i="7" s="1"/>
  <c r="M41" i="7"/>
  <c r="L40" i="21"/>
  <c r="F41" i="7"/>
  <c r="L41" i="21" s="1"/>
  <c r="H41" i="7"/>
  <c r="O44" i="7"/>
  <c r="E44" i="16" s="1"/>
  <c r="O45" i="6"/>
  <c r="P51" i="7"/>
  <c r="E53" i="16"/>
  <c r="H51" i="17"/>
  <c r="O47" i="7"/>
  <c r="E47" i="16" s="1"/>
  <c r="O52" i="7"/>
  <c r="E52" i="16" s="1"/>
  <c r="O51" i="7"/>
  <c r="E51" i="16" s="1"/>
  <c r="P50" i="7"/>
  <c r="O50" i="7"/>
  <c r="E50" i="16" s="1"/>
  <c r="P49" i="7"/>
  <c r="O49" i="7"/>
  <c r="E49" i="16" s="1"/>
  <c r="M43" i="6"/>
  <c r="N43" i="6"/>
  <c r="P38" i="7"/>
  <c r="Q38" i="17" s="1"/>
  <c r="P33" i="7"/>
  <c r="F33" i="16" s="1"/>
  <c r="G33" i="16" s="1"/>
  <c r="H34" i="17"/>
  <c r="O33" i="7"/>
  <c r="E33" i="16" s="1"/>
  <c r="C41" i="6"/>
  <c r="C55" i="6" s="1"/>
  <c r="P34" i="7"/>
  <c r="M40" i="6"/>
  <c r="O34" i="7"/>
  <c r="E34" i="16" s="1"/>
  <c r="D41" i="6"/>
  <c r="D55" i="6" s="1"/>
  <c r="P29" i="7"/>
  <c r="F29" i="16" s="1"/>
  <c r="G29" i="16" s="1"/>
  <c r="H27" i="17"/>
  <c r="O23" i="7"/>
  <c r="E23" i="16" s="1"/>
  <c r="P27" i="7"/>
  <c r="N40" i="6"/>
  <c r="H31" i="17"/>
  <c r="O25" i="7"/>
  <c r="E25" i="16" s="1"/>
  <c r="O27" i="7"/>
  <c r="E27" i="16" s="1"/>
  <c r="P31" i="7"/>
  <c r="O30" i="7"/>
  <c r="E30" i="16" s="1"/>
  <c r="O24" i="7"/>
  <c r="E24" i="16" s="1"/>
  <c r="G41" i="6"/>
  <c r="G55" i="6" s="1"/>
  <c r="P23" i="7"/>
  <c r="Q23" i="17" s="1"/>
  <c r="H41" i="6"/>
  <c r="H55" i="6" s="1"/>
  <c r="F41" i="6"/>
  <c r="F55" i="6" s="1"/>
  <c r="E41" i="6"/>
  <c r="E55" i="6" s="1"/>
  <c r="P16" i="7"/>
  <c r="H10" i="17"/>
  <c r="P12" i="7"/>
  <c r="P13" i="7"/>
  <c r="Q13" i="17" s="1"/>
  <c r="H12" i="17"/>
  <c r="O9" i="7"/>
  <c r="E9" i="16" s="1"/>
  <c r="P9" i="7"/>
  <c r="H7" i="17"/>
  <c r="H6" i="17"/>
  <c r="O6" i="7"/>
  <c r="E6" i="16" s="1"/>
  <c r="M18" i="6"/>
  <c r="N18" i="6"/>
  <c r="L54" i="5"/>
  <c r="E54" i="17" s="1"/>
  <c r="K54" i="5"/>
  <c r="Q53" i="7"/>
  <c r="P52" i="7"/>
  <c r="Q52" i="17" s="1"/>
  <c r="F53" i="16"/>
  <c r="G53" i="16" s="1"/>
  <c r="P46" i="7"/>
  <c r="Q46" i="17" s="1"/>
  <c r="O46" i="7"/>
  <c r="E46" i="16" s="1"/>
  <c r="L43" i="5"/>
  <c r="E43" i="17" s="1"/>
  <c r="P42" i="7"/>
  <c r="P43" i="7" s="1"/>
  <c r="K43" i="5"/>
  <c r="F11" i="16"/>
  <c r="G11" i="16" s="1"/>
  <c r="C41" i="5"/>
  <c r="C55" i="5" s="1"/>
  <c r="M17" i="5"/>
  <c r="M11" i="5"/>
  <c r="M13" i="5"/>
  <c r="F6" i="16"/>
  <c r="G6" i="16" s="1"/>
  <c r="Q6" i="17"/>
  <c r="M6" i="5"/>
  <c r="P36" i="7"/>
  <c r="Q36" i="17" s="1"/>
  <c r="M36" i="5"/>
  <c r="F40" i="20"/>
  <c r="E41" i="5"/>
  <c r="E41" i="20" s="1"/>
  <c r="P24" i="7"/>
  <c r="Q24" i="17" s="1"/>
  <c r="M24" i="5"/>
  <c r="M23" i="5"/>
  <c r="L40" i="5"/>
  <c r="E40" i="17" s="1"/>
  <c r="P20" i="7"/>
  <c r="P19" i="7"/>
  <c r="K40" i="5"/>
  <c r="M21" i="5"/>
  <c r="M20" i="5"/>
  <c r="L45" i="5"/>
  <c r="K45" i="5"/>
  <c r="E45" i="20"/>
  <c r="M44" i="5"/>
  <c r="M45" i="5" s="1"/>
  <c r="J48" i="3"/>
  <c r="I54" i="2"/>
  <c r="J51" i="3"/>
  <c r="J49" i="3"/>
  <c r="J46" i="3"/>
  <c r="O51" i="6"/>
  <c r="J50" i="3"/>
  <c r="I51" i="3"/>
  <c r="M46" i="5"/>
  <c r="O47" i="6"/>
  <c r="M49" i="5"/>
  <c r="O46" i="6"/>
  <c r="O49" i="6"/>
  <c r="M48" i="5"/>
  <c r="I49" i="3"/>
  <c r="F54" i="3"/>
  <c r="O48" i="6"/>
  <c r="M47" i="5"/>
  <c r="M53" i="5"/>
  <c r="J53" i="3"/>
  <c r="S48" i="8"/>
  <c r="M50" i="5"/>
  <c r="I47" i="3"/>
  <c r="I50" i="3"/>
  <c r="O50" i="6"/>
  <c r="K43" i="2"/>
  <c r="J43" i="2"/>
  <c r="M39" i="5"/>
  <c r="O38" i="6"/>
  <c r="M38" i="5"/>
  <c r="J37" i="3"/>
  <c r="O36" i="6"/>
  <c r="I37" i="3"/>
  <c r="J32" i="3"/>
  <c r="O32" i="6"/>
  <c r="J33" i="3"/>
  <c r="I32" i="3"/>
  <c r="M33" i="5"/>
  <c r="M32" i="5"/>
  <c r="O33" i="6"/>
  <c r="I40" i="2"/>
  <c r="I33" i="3"/>
  <c r="M25" i="5"/>
  <c r="M31" i="5"/>
  <c r="I31" i="3"/>
  <c r="J26" i="3"/>
  <c r="J25" i="3"/>
  <c r="I24" i="3"/>
  <c r="J24" i="3"/>
  <c r="S23" i="8"/>
  <c r="O26" i="6"/>
  <c r="O25" i="6"/>
  <c r="M28" i="5"/>
  <c r="M26" i="5"/>
  <c r="O23" i="6"/>
  <c r="J30" i="3"/>
  <c r="J40" i="2"/>
  <c r="J19" i="3"/>
  <c r="S19" i="8"/>
  <c r="I19" i="3"/>
  <c r="O19" i="6"/>
  <c r="J21" i="3"/>
  <c r="F40" i="3"/>
  <c r="M19" i="5"/>
  <c r="H41" i="2"/>
  <c r="H57" i="2" s="1"/>
  <c r="S14" i="8"/>
  <c r="M9" i="5"/>
  <c r="M15" i="5"/>
  <c r="M8" i="5"/>
  <c r="O16" i="6"/>
  <c r="J8" i="3"/>
  <c r="J16" i="3"/>
  <c r="Q6" i="7"/>
  <c r="O10" i="6"/>
  <c r="O9" i="6"/>
  <c r="J10" i="3"/>
  <c r="J9" i="3"/>
  <c r="S8" i="8"/>
  <c r="M16" i="5"/>
  <c r="I6" i="3"/>
  <c r="I14" i="3"/>
  <c r="I15" i="3"/>
  <c r="M14" i="5"/>
  <c r="S10" i="8"/>
  <c r="I10" i="3"/>
  <c r="D54" i="3"/>
  <c r="J42" i="3"/>
  <c r="I42" i="3"/>
  <c r="I8" i="3"/>
  <c r="I16" i="3"/>
  <c r="J38" i="3"/>
  <c r="J39" i="3"/>
  <c r="I25" i="3"/>
  <c r="J27" i="3"/>
  <c r="I29" i="3"/>
  <c r="I26" i="3"/>
  <c r="C41" i="2"/>
  <c r="D40" i="3"/>
  <c r="G41" i="3"/>
  <c r="G42" i="1"/>
  <c r="G58" i="1" s="1"/>
  <c r="D58" i="1"/>
  <c r="F41" i="1"/>
  <c r="S42" i="8" l="1"/>
  <c r="S54" i="14"/>
  <c r="U44" i="14"/>
  <c r="Q37" i="7"/>
  <c r="E42" i="16"/>
  <c r="O43" i="7"/>
  <c r="E43" i="16" s="1"/>
  <c r="Q30" i="7"/>
  <c r="Q47" i="7"/>
  <c r="F30" i="16"/>
  <c r="G30" i="16" s="1"/>
  <c r="Q15" i="7"/>
  <c r="Q25" i="7"/>
  <c r="F10" i="16"/>
  <c r="G10" i="16" s="1"/>
  <c r="F17" i="16"/>
  <c r="G17" i="16" s="1"/>
  <c r="Q10" i="7"/>
  <c r="Q25" i="17"/>
  <c r="Q32" i="7"/>
  <c r="Q11" i="7"/>
  <c r="F47" i="16"/>
  <c r="G47" i="16" s="1"/>
  <c r="Q18" i="8"/>
  <c r="F7" i="16"/>
  <c r="G7" i="16" s="1"/>
  <c r="Q40" i="8"/>
  <c r="G41" i="13"/>
  <c r="L41" i="13"/>
  <c r="Q8" i="7"/>
  <c r="R18" i="8"/>
  <c r="S18" i="8" s="1"/>
  <c r="S18" i="14"/>
  <c r="Q48" i="7"/>
  <c r="Q28" i="17"/>
  <c r="G55" i="14"/>
  <c r="J43" i="3"/>
  <c r="Q28" i="7"/>
  <c r="Q17" i="7"/>
  <c r="Q7" i="7"/>
  <c r="Q44" i="17"/>
  <c r="T43" i="14"/>
  <c r="U43" i="14" s="1"/>
  <c r="F26" i="16"/>
  <c r="G26" i="16" s="1"/>
  <c r="Q26" i="17"/>
  <c r="L41" i="14"/>
  <c r="O45" i="7"/>
  <c r="E45" i="16" s="1"/>
  <c r="I50" i="31"/>
  <c r="H45" i="17"/>
  <c r="R40" i="8"/>
  <c r="S40" i="8" s="1"/>
  <c r="R45" i="8"/>
  <c r="S45" i="8" s="1"/>
  <c r="R54" i="8"/>
  <c r="S54" i="8" s="1"/>
  <c r="Q10" i="17"/>
  <c r="M41" i="11"/>
  <c r="Q41" i="14" s="1"/>
  <c r="J57" i="2"/>
  <c r="I18" i="3"/>
  <c r="G41" i="10"/>
  <c r="K57" i="2"/>
  <c r="Q33" i="7"/>
  <c r="O43" i="6"/>
  <c r="F37" i="16"/>
  <c r="G37" i="16" s="1"/>
  <c r="O18" i="6"/>
  <c r="J41" i="2"/>
  <c r="I43" i="3"/>
  <c r="C55" i="10"/>
  <c r="M55" i="11" s="1"/>
  <c r="Q55" i="14" s="1"/>
  <c r="J18" i="3"/>
  <c r="F48" i="16"/>
  <c r="G48" i="16" s="1"/>
  <c r="F15" i="16"/>
  <c r="G15" i="16" s="1"/>
  <c r="F21" i="16"/>
  <c r="G21" i="16" s="1"/>
  <c r="Q39" i="17"/>
  <c r="Q21" i="7"/>
  <c r="Q39" i="7"/>
  <c r="U45" i="14"/>
  <c r="F39" i="16"/>
  <c r="G39" i="16" s="1"/>
  <c r="Q45" i="8"/>
  <c r="S43" i="8"/>
  <c r="F55" i="13"/>
  <c r="G55" i="13" s="1"/>
  <c r="L55" i="19"/>
  <c r="S50" i="8"/>
  <c r="L41" i="11"/>
  <c r="J50" i="31"/>
  <c r="E55" i="8"/>
  <c r="U14" i="14"/>
  <c r="H55" i="7"/>
  <c r="H43" i="17"/>
  <c r="D55" i="26"/>
  <c r="F55" i="8" s="1"/>
  <c r="F41" i="8"/>
  <c r="P41" i="24"/>
  <c r="U6" i="14"/>
  <c r="E41" i="8"/>
  <c r="F42" i="1"/>
  <c r="S43" i="14"/>
  <c r="N41" i="11"/>
  <c r="R41" i="14" s="1"/>
  <c r="Q18" i="11"/>
  <c r="T54" i="14"/>
  <c r="U54" i="14" s="1"/>
  <c r="U12" i="14"/>
  <c r="O41" i="12"/>
  <c r="O55" i="12" s="1"/>
  <c r="Q55" i="13"/>
  <c r="I55" i="14"/>
  <c r="L55" i="14" s="1"/>
  <c r="U15" i="14"/>
  <c r="U9" i="14"/>
  <c r="U10" i="14"/>
  <c r="U8" i="14"/>
  <c r="Q55" i="19"/>
  <c r="G55" i="19"/>
  <c r="AA55" i="19"/>
  <c r="V55" i="19"/>
  <c r="Q43" i="11"/>
  <c r="Q54" i="11"/>
  <c r="N55" i="11"/>
  <c r="C41" i="20"/>
  <c r="P45" i="7"/>
  <c r="Q45" i="17" s="1"/>
  <c r="E45" i="17"/>
  <c r="P54" i="7"/>
  <c r="Q54" i="17" s="1"/>
  <c r="G41" i="14"/>
  <c r="K55" i="13"/>
  <c r="L55" i="13" s="1"/>
  <c r="P41" i="12"/>
  <c r="P55" i="12" s="1"/>
  <c r="Q55" i="12" s="1"/>
  <c r="F35" i="16"/>
  <c r="G35" i="16" s="1"/>
  <c r="Q35" i="7"/>
  <c r="S40" i="14"/>
  <c r="D41" i="20"/>
  <c r="K55" i="10"/>
  <c r="D55" i="20" s="1"/>
  <c r="Q22" i="17"/>
  <c r="F22" i="16"/>
  <c r="F32" i="16"/>
  <c r="G32" i="16" s="1"/>
  <c r="F14" i="16"/>
  <c r="G14" i="16" s="1"/>
  <c r="E55" i="5"/>
  <c r="Q14" i="7"/>
  <c r="H44" i="17"/>
  <c r="Q27" i="17"/>
  <c r="F50" i="16"/>
  <c r="G50" i="16" s="1"/>
  <c r="Q50" i="17"/>
  <c r="Q20" i="17"/>
  <c r="Q9" i="17"/>
  <c r="Q16" i="17"/>
  <c r="Q31" i="17"/>
  <c r="Q29" i="17"/>
  <c r="Q33" i="17"/>
  <c r="Q42" i="17"/>
  <c r="D41" i="16"/>
  <c r="Q49" i="17"/>
  <c r="F51" i="16"/>
  <c r="G51" i="16" s="1"/>
  <c r="Q51" i="17"/>
  <c r="Q19" i="7"/>
  <c r="Q19" i="17"/>
  <c r="Q12" i="17"/>
  <c r="F34" i="16"/>
  <c r="G34" i="16" s="1"/>
  <c r="Q34" i="17"/>
  <c r="F8" i="16"/>
  <c r="G8" i="16" s="1"/>
  <c r="Q8" i="17"/>
  <c r="F44" i="16"/>
  <c r="G44" i="16" s="1"/>
  <c r="Q44" i="7"/>
  <c r="H55" i="5"/>
  <c r="O18" i="7"/>
  <c r="E18" i="16" s="1"/>
  <c r="Q16" i="7"/>
  <c r="P41" i="15"/>
  <c r="P55" i="15" s="1"/>
  <c r="Q55" i="15" s="1"/>
  <c r="O41" i="15"/>
  <c r="O55" i="15" s="1"/>
  <c r="K55" i="11"/>
  <c r="L55" i="11" s="1"/>
  <c r="O41" i="11"/>
  <c r="F43" i="16"/>
  <c r="G43" i="16" s="1"/>
  <c r="M18" i="5"/>
  <c r="F55" i="5"/>
  <c r="C41" i="16"/>
  <c r="Q41" i="13"/>
  <c r="O55" i="11"/>
  <c r="P41" i="11"/>
  <c r="T18" i="14"/>
  <c r="U18" i="14" s="1"/>
  <c r="G41" i="11"/>
  <c r="F55" i="11"/>
  <c r="G55" i="11" s="1"/>
  <c r="T40" i="14"/>
  <c r="U40" i="14" s="1"/>
  <c r="Q40" i="11"/>
  <c r="G55" i="10"/>
  <c r="S51" i="8"/>
  <c r="S49" i="8"/>
  <c r="S46" i="8"/>
  <c r="O41" i="24"/>
  <c r="I41" i="8" s="1"/>
  <c r="M41" i="9"/>
  <c r="M55" i="9" s="1"/>
  <c r="N41" i="9"/>
  <c r="K41" i="18" s="1"/>
  <c r="Q51" i="7"/>
  <c r="Q49" i="7"/>
  <c r="K55" i="21"/>
  <c r="K41" i="21"/>
  <c r="F9" i="16"/>
  <c r="G9" i="16" s="1"/>
  <c r="F12" i="16"/>
  <c r="G12" i="16" s="1"/>
  <c r="Q9" i="7"/>
  <c r="F16" i="16"/>
  <c r="G16" i="16" s="1"/>
  <c r="K41" i="17"/>
  <c r="Q34" i="7"/>
  <c r="F55" i="7"/>
  <c r="K55" i="17" s="1"/>
  <c r="F31" i="16"/>
  <c r="G31" i="16" s="1"/>
  <c r="N41" i="17"/>
  <c r="Q29" i="7"/>
  <c r="N55" i="17"/>
  <c r="Q50" i="7"/>
  <c r="E54" i="16"/>
  <c r="F49" i="16"/>
  <c r="G49" i="16" s="1"/>
  <c r="M55" i="6"/>
  <c r="N55" i="6"/>
  <c r="H55" i="17" s="1"/>
  <c r="Q42" i="7"/>
  <c r="F42" i="16"/>
  <c r="G42" i="16" s="1"/>
  <c r="F38" i="16"/>
  <c r="G38" i="16" s="1"/>
  <c r="Q38" i="7"/>
  <c r="M41" i="6"/>
  <c r="Q31" i="7"/>
  <c r="H40" i="17"/>
  <c r="Q27" i="7"/>
  <c r="F27" i="16"/>
  <c r="G27" i="16" s="1"/>
  <c r="F23" i="16"/>
  <c r="G23" i="16" s="1"/>
  <c r="Q23" i="7"/>
  <c r="F13" i="16"/>
  <c r="G13" i="16" s="1"/>
  <c r="Q13" i="7"/>
  <c r="Q12" i="7"/>
  <c r="N41" i="6"/>
  <c r="H18" i="17"/>
  <c r="P18" i="7"/>
  <c r="F52" i="16"/>
  <c r="G52" i="16" s="1"/>
  <c r="Q52" i="7"/>
  <c r="Q46" i="7"/>
  <c r="F46" i="16"/>
  <c r="M43" i="5"/>
  <c r="K41" i="5"/>
  <c r="F36" i="16"/>
  <c r="G36" i="16" s="1"/>
  <c r="Q36" i="7"/>
  <c r="F24" i="16"/>
  <c r="G24" i="16" s="1"/>
  <c r="Q24" i="7"/>
  <c r="L41" i="5"/>
  <c r="P40" i="7"/>
  <c r="Q40" i="17" s="1"/>
  <c r="O40" i="7"/>
  <c r="E40" i="16" s="1"/>
  <c r="Q20" i="7"/>
  <c r="F19" i="16"/>
  <c r="G19" i="16" s="1"/>
  <c r="F20" i="16"/>
  <c r="G20" i="16" s="1"/>
  <c r="M54" i="5"/>
  <c r="O54" i="6"/>
  <c r="K41" i="2"/>
  <c r="M40" i="5"/>
  <c r="O40" i="6"/>
  <c r="I40" i="3"/>
  <c r="F41" i="3"/>
  <c r="J54" i="3"/>
  <c r="I54" i="3"/>
  <c r="D41" i="3"/>
  <c r="D57" i="3" s="1"/>
  <c r="J40" i="3"/>
  <c r="I41" i="2"/>
  <c r="C57" i="2"/>
  <c r="I57" i="2" s="1"/>
  <c r="G57" i="3"/>
  <c r="F45" i="16" l="1"/>
  <c r="G45" i="16" s="1"/>
  <c r="Q45" i="7"/>
  <c r="Q54" i="7"/>
  <c r="S55" i="14"/>
  <c r="S41" i="14"/>
  <c r="O55" i="24"/>
  <c r="I55" i="8" s="1"/>
  <c r="Q55" i="8" s="1"/>
  <c r="J41" i="8"/>
  <c r="R41" i="8" s="1"/>
  <c r="S41" i="8" s="1"/>
  <c r="P55" i="24"/>
  <c r="J55" i="8" s="1"/>
  <c r="R55" i="8" s="1"/>
  <c r="F58" i="1"/>
  <c r="Q41" i="12"/>
  <c r="R55" i="14"/>
  <c r="T41" i="14"/>
  <c r="U41" i="14" s="1"/>
  <c r="L55" i="10"/>
  <c r="E55" i="20"/>
  <c r="F55" i="20"/>
  <c r="E41" i="17"/>
  <c r="O41" i="7"/>
  <c r="E41" i="16" s="1"/>
  <c r="Q43" i="7"/>
  <c r="Q43" i="17"/>
  <c r="Q18" i="17"/>
  <c r="N55" i="9"/>
  <c r="K55" i="18" s="1"/>
  <c r="Q41" i="15"/>
  <c r="Q41" i="11"/>
  <c r="P55" i="11"/>
  <c r="T55" i="14" s="1"/>
  <c r="Q41" i="8"/>
  <c r="L55" i="21"/>
  <c r="Q18" i="7"/>
  <c r="F18" i="16"/>
  <c r="G18" i="16" s="1"/>
  <c r="H41" i="17"/>
  <c r="G46" i="16"/>
  <c r="F54" i="16"/>
  <c r="G54" i="16" s="1"/>
  <c r="K55" i="5"/>
  <c r="P41" i="7"/>
  <c r="Q40" i="7"/>
  <c r="F40" i="16"/>
  <c r="G40" i="16" s="1"/>
  <c r="F57" i="3"/>
  <c r="M41" i="5"/>
  <c r="O41" i="6"/>
  <c r="J41" i="3"/>
  <c r="I41" i="3"/>
  <c r="U55" i="14" l="1"/>
  <c r="E55" i="16"/>
  <c r="E55" i="17"/>
  <c r="I57" i="3"/>
  <c r="J57" i="3"/>
  <c r="P55" i="7"/>
  <c r="Q55" i="17" s="1"/>
  <c r="Q41" i="17"/>
  <c r="Q55" i="11"/>
  <c r="Q41" i="7"/>
  <c r="F41" i="16"/>
  <c r="G41" i="16" s="1"/>
  <c r="O55" i="6"/>
  <c r="S55" i="8"/>
  <c r="M55" i="5"/>
  <c r="Q55" i="7" l="1"/>
  <c r="F55" i="16"/>
  <c r="G55" i="16" l="1"/>
</calcChain>
</file>

<file path=xl/sharedStrings.xml><?xml version="1.0" encoding="utf-8"?>
<sst xmlns="http://schemas.openxmlformats.org/spreadsheetml/2006/main" count="3116" uniqueCount="1088">
  <si>
    <t>Sr.</t>
  </si>
  <si>
    <t>BANKS</t>
  </si>
  <si>
    <t>RURAL</t>
  </si>
  <si>
    <t>SEMI URBAN</t>
  </si>
  <si>
    <t>URBAN</t>
  </si>
  <si>
    <t>TOTAL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</si>
  <si>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</si>
  <si>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</si>
  <si>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</si>
  <si>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</si>
  <si>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</si>
  <si>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</si>
  <si>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</si>
  <si>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National Bank</t>
  </si>
  <si>
    <t>State Bank of India</t>
  </si>
  <si>
    <t>UCO Bank</t>
  </si>
  <si>
    <t>Union Bank of India</t>
  </si>
  <si>
    <t>PSBs - SUB TOTAL</t>
  </si>
  <si>
    <t>Axis Bank</t>
  </si>
  <si>
    <t>Bandhan Bank</t>
  </si>
  <si>
    <t>Catholic Syrian Bank</t>
  </si>
  <si>
    <t>City Union Bank</t>
  </si>
  <si>
    <t>Development Credit Bank</t>
  </si>
  <si>
    <t>Dhan Lakshmi Bank</t>
  </si>
  <si>
    <t>Federal Bank Ltd.</t>
  </si>
  <si>
    <t>HDFC Bank</t>
  </si>
  <si>
    <t>ICICI Bank</t>
  </si>
  <si>
    <t>IDBI Bank</t>
  </si>
  <si>
    <t>IDFC First Bank</t>
  </si>
  <si>
    <t>Indusind Bank Limited</t>
  </si>
  <si>
    <t>Jammu and Kashmir Bank</t>
  </si>
  <si>
    <t>Karnataka Bank Limited</t>
  </si>
  <si>
    <t>Karur Vysya Bank Ltd.</t>
  </si>
  <si>
    <t>Kotak Mahindra Bank</t>
  </si>
  <si>
    <t>Lakshmi Vilas Bank</t>
  </si>
  <si>
    <t>Ratnakar Bank Ltd. (RBL)</t>
  </si>
  <si>
    <t>South Indian Bank</t>
  </si>
  <si>
    <t>Standard Chartered Bank</t>
  </si>
  <si>
    <t>Tamilnadu Mercantile Bank</t>
  </si>
  <si>
    <t>Yes Bank</t>
  </si>
  <si>
    <t>PRIVATE BANK SUB TOTAL</t>
  </si>
  <si>
    <t>COMMERCIAL BANKS SUB TOTAL</t>
  </si>
  <si>
    <t>MGB</t>
  </si>
  <si>
    <t>MPGB</t>
  </si>
  <si>
    <t>RRBs - SUB TOTAL</t>
  </si>
  <si>
    <t>DCCB &amp; Apex Bank</t>
  </si>
  <si>
    <t>CO-OPERATIVE BANK - SUB TOTAL</t>
  </si>
  <si>
    <t>AU Small Finance Bank</t>
  </si>
  <si>
    <t>Equitas Small Finance Bank</t>
  </si>
  <si>
    <t>ESAF</t>
  </si>
  <si>
    <t>Fincare Small Finance Bank</t>
  </si>
  <si>
    <t>Jana Small Finance Bank</t>
  </si>
  <si>
    <t>Suryoday Small Finance Bank</t>
  </si>
  <si>
    <t>Ujjivan Small Finance Bank</t>
  </si>
  <si>
    <t>Utkarsh Small Finance Bank</t>
  </si>
  <si>
    <t>SMALL FINANCE BANK SUB TOTAL</t>
  </si>
  <si>
    <t>INDIA POST PAYMENT BANK</t>
  </si>
  <si>
    <t>PAYMENT BANK - SUB TOTAL</t>
  </si>
  <si>
    <t>Page-</t>
  </si>
  <si>
    <t>SLBC, Madhya Pradesh  Convenor: Central Bank of India</t>
  </si>
  <si>
    <t>[Amt. in lacs]</t>
  </si>
  <si>
    <t>TABLE-2</t>
  </si>
  <si>
    <t>DEPOSIT</t>
  </si>
  <si>
    <t>ADVANCES</t>
  </si>
  <si>
    <t>C.D RATIO</t>
  </si>
  <si>
    <t>SLBC, Madhya Pradesh Convenor-Central Bank of India</t>
  </si>
  <si>
    <t>TABLE: 3(i)</t>
  </si>
  <si>
    <t>SR</t>
  </si>
  <si>
    <t>DEPOSITS</t>
  </si>
  <si>
    <t xml:space="preserve">Amount in lakh </t>
  </si>
  <si>
    <t>District Name</t>
  </si>
  <si>
    <t>Deposits</t>
  </si>
  <si>
    <t>Total</t>
  </si>
  <si>
    <t>Amt. in Lakhs</t>
  </si>
  <si>
    <t>No. in actual</t>
  </si>
  <si>
    <t>TABLE: 4</t>
  </si>
  <si>
    <t>Banks</t>
  </si>
  <si>
    <t>Farm Credit</t>
  </si>
  <si>
    <t>Out of Farm Credit total Crop Loans</t>
  </si>
  <si>
    <t>Agri Infrastructure</t>
  </si>
  <si>
    <t>Ancillary Activities</t>
  </si>
  <si>
    <t>Total Agri</t>
  </si>
  <si>
    <t>No.</t>
  </si>
  <si>
    <t>Amt.</t>
  </si>
  <si>
    <t>TABLE:5</t>
  </si>
  <si>
    <t>% of Micro credit to total advances</t>
  </si>
  <si>
    <t>Micro</t>
  </si>
  <si>
    <t>Small</t>
  </si>
  <si>
    <t>Medium</t>
  </si>
  <si>
    <t>KVIC</t>
  </si>
  <si>
    <t>Other MSME</t>
  </si>
  <si>
    <t>No</t>
  </si>
  <si>
    <t>Amt</t>
  </si>
  <si>
    <t>Number in Actual</t>
  </si>
  <si>
    <t>TABLE:6</t>
  </si>
  <si>
    <t>% of Total Pri Sec loans to total advances</t>
  </si>
  <si>
    <t>Export Credit</t>
  </si>
  <si>
    <t>Education</t>
  </si>
  <si>
    <t>Housing</t>
  </si>
  <si>
    <t>Social Infra</t>
  </si>
  <si>
    <t>Renewable Energy</t>
  </si>
  <si>
    <t>Others</t>
  </si>
  <si>
    <t>Total Priority Sector</t>
  </si>
  <si>
    <t>PRIVATE BANK - SUB TOTAL</t>
  </si>
  <si>
    <t>TABLE:7</t>
  </si>
  <si>
    <t>Loans to small &amp; marginal farmers</t>
  </si>
  <si>
    <t>Loans to SC/ST</t>
  </si>
  <si>
    <t>Loans to SHGs</t>
  </si>
  <si>
    <t>Loans to Minority Communities</t>
  </si>
  <si>
    <t>OD under PMJDY</t>
  </si>
  <si>
    <t>Beneficiaries of DRI scheme</t>
  </si>
  <si>
    <t>Other loans to weaker sections</t>
  </si>
  <si>
    <t>Total advances to weaker sections</t>
  </si>
  <si>
    <t>Agriculture</t>
  </si>
  <si>
    <t>Personal loans under NPS</t>
  </si>
  <si>
    <t>Total NPS</t>
  </si>
  <si>
    <t>Table: 9(i)</t>
  </si>
  <si>
    <t>FARM CREDIT</t>
  </si>
  <si>
    <t>Achievement % (Amt.)</t>
  </si>
  <si>
    <t>CROP LOANS (Out of Farm Credit)</t>
  </si>
  <si>
    <t>TARGET</t>
  </si>
  <si>
    <t>ACHIVEMENT</t>
  </si>
  <si>
    <t>Number</t>
  </si>
  <si>
    <t>Amount</t>
  </si>
  <si>
    <t>TABLE: 9(ii)</t>
  </si>
  <si>
    <t>AGRI INFRASTRUCTURE</t>
  </si>
  <si>
    <t>ANCILLARY ACTIVITIES</t>
  </si>
  <si>
    <t>TOTAL AGRICULTURE (Farm Credit+Agri Infr+Anci Acti)</t>
  </si>
  <si>
    <t>TABLE:10</t>
  </si>
  <si>
    <t xml:space="preserve">TARGET </t>
  </si>
  <si>
    <t>Total MSME</t>
  </si>
  <si>
    <t>TABLE: 11(i)</t>
  </si>
  <si>
    <t>EXPORT CREDIT</t>
  </si>
  <si>
    <t>EDUCATION</t>
  </si>
  <si>
    <t>HOUSING</t>
  </si>
  <si>
    <t>TABLE:11(ii)</t>
  </si>
  <si>
    <t>SOCIAL INFRASTRUCTURE</t>
  </si>
  <si>
    <t>RENEWABLE ENERGY</t>
  </si>
  <si>
    <t>OTHERS</t>
  </si>
  <si>
    <t>TOTAL PRIORITY SECTOR</t>
  </si>
  <si>
    <t>Page</t>
  </si>
  <si>
    <t>TABLE:12</t>
  </si>
  <si>
    <t>Sr</t>
  </si>
  <si>
    <t>Bank</t>
  </si>
  <si>
    <t>Target</t>
  </si>
  <si>
    <t>Achievement %</t>
  </si>
  <si>
    <t xml:space="preserve">                                                                 SLBC Madhya Pradesh. Convenor-Central Bank of India                                                               </t>
  </si>
  <si>
    <t>TABLE-13</t>
  </si>
  <si>
    <t>Sr.No</t>
  </si>
  <si>
    <t>TOTAL NPA</t>
  </si>
  <si>
    <t>TOTAL ADVANCES</t>
  </si>
  <si>
    <t>NPA %</t>
  </si>
  <si>
    <r>
      <rPr>
        <b/>
        <sz val="11"/>
        <rFont val="Times New Roman"/>
        <family val="1"/>
      </rPr>
      <t xml:space="preserve">SLBC Madhya Pradesh. Convenor-Central Bank of India                                                              </t>
    </r>
    <r>
      <rPr>
        <b/>
        <sz val="12"/>
        <rFont val="Times New Roman"/>
        <family val="1"/>
      </rPr>
      <t xml:space="preserve"> </t>
    </r>
  </si>
  <si>
    <t>AGRICULTURE</t>
  </si>
  <si>
    <t>MSME</t>
  </si>
  <si>
    <t xml:space="preserve">                                             SLBC Madhya Pradesh. Convenor Central Bank of India                                                               </t>
  </si>
  <si>
    <t>TABLE: 15</t>
  </si>
  <si>
    <t>TOTAL NPS</t>
  </si>
  <si>
    <t>MMYUY/MMSY</t>
  </si>
  <si>
    <t>PMEGP</t>
  </si>
  <si>
    <t>CMRHM</t>
  </si>
  <si>
    <t>MUDRA LOANS</t>
  </si>
  <si>
    <t>SR.</t>
  </si>
  <si>
    <t>NPA</t>
  </si>
  <si>
    <t>OUTSTANDING</t>
  </si>
  <si>
    <t>NPA%</t>
  </si>
  <si>
    <t>NO.</t>
  </si>
  <si>
    <t>AMT.</t>
  </si>
  <si>
    <t>TABLE:17</t>
  </si>
  <si>
    <t>TABLE: 18</t>
  </si>
  <si>
    <t xml:space="preserve">Sr. No. </t>
  </si>
  <si>
    <t>Name of the Bank</t>
  </si>
  <si>
    <t xml:space="preserve">TARGET for FY   2021-22 </t>
  </si>
  <si>
    <t>Sanctioned during the year (including application received during previous year)</t>
  </si>
  <si>
    <t>of which no of loans guaranteed by  MP STATE GOVT</t>
  </si>
  <si>
    <t xml:space="preserve">Education Loan Outstanding </t>
  </si>
  <si>
    <t xml:space="preserve">      </t>
  </si>
  <si>
    <t>TABLE-19</t>
  </si>
  <si>
    <t>Current FY</t>
  </si>
  <si>
    <t>Savings Linked</t>
  </si>
  <si>
    <t>Credit Linked</t>
  </si>
  <si>
    <t>RELIEF MEASURES EXTENDED BY BANKS ON ACCOUNT OF NATURAL CALAMITIES IN MADHYA PRADESH</t>
  </si>
  <si>
    <t>TABLE: 33</t>
  </si>
  <si>
    <t>Year 2014-15</t>
  </si>
  <si>
    <t>Year 2015-16 (31.03.2016)</t>
  </si>
  <si>
    <t>Amt. In Crore</t>
  </si>
  <si>
    <t>S.No.</t>
  </si>
  <si>
    <t>Name of Bank</t>
  </si>
  <si>
    <t>Amt. Restructure / Rescheduled</t>
  </si>
  <si>
    <t>Fresh Finance / Relending provided</t>
  </si>
  <si>
    <t>No. of A/c</t>
  </si>
  <si>
    <t>Allahabad Bank</t>
  </si>
  <si>
    <t>Andhra Bank</t>
  </si>
  <si>
    <t>Corporation Bank</t>
  </si>
  <si>
    <t>Dena Bank</t>
  </si>
  <si>
    <t>Oriental Bank of Commerce</t>
  </si>
  <si>
    <t>Punjab &amp; Sind Bank</t>
  </si>
  <si>
    <t>Syndicate Bank</t>
  </si>
  <si>
    <t>Uco Bank</t>
  </si>
  <si>
    <t>United Bank of India</t>
  </si>
  <si>
    <t>Vijaya Bank</t>
  </si>
  <si>
    <t>Bandan Bank</t>
  </si>
  <si>
    <t>Bharatiya Mahila Bank</t>
  </si>
  <si>
    <t>S.B. of Hyderabad</t>
  </si>
  <si>
    <t>S.B.of Mysore</t>
  </si>
  <si>
    <t>S.B.of Patiala</t>
  </si>
  <si>
    <t>S.B.of Travancore</t>
  </si>
  <si>
    <t>S.B. of Bikaner &amp; Jaipur</t>
  </si>
  <si>
    <t>Karnataka Bank Ltd</t>
  </si>
  <si>
    <t>Dhan Laxmi Bank Ltd.</t>
  </si>
  <si>
    <t>Indusind Bank Ltd.</t>
  </si>
  <si>
    <t>Laxmi Vilas Bank Ltd.</t>
  </si>
  <si>
    <t>The Federal Bank Ltd.</t>
  </si>
  <si>
    <t xml:space="preserve">The Jammu &amp; Kashmir Bank </t>
  </si>
  <si>
    <t>Karur Vysya Bank</t>
  </si>
  <si>
    <t>Ratnakar Bank</t>
  </si>
  <si>
    <t>The South Indian Bank</t>
  </si>
  <si>
    <t>Citi Bank</t>
  </si>
  <si>
    <t>DCB Bank</t>
  </si>
  <si>
    <t xml:space="preserve">M G B </t>
  </si>
  <si>
    <t>NJGB</t>
  </si>
  <si>
    <t>CMPGB</t>
  </si>
  <si>
    <t>M.P.Co-operative Bank</t>
  </si>
  <si>
    <t xml:space="preserve">TOTAL </t>
  </si>
  <si>
    <t>TABLE-20</t>
  </si>
  <si>
    <t>CHRISTIANS</t>
  </si>
  <si>
    <t>MUSLIMS</t>
  </si>
  <si>
    <t>BUDDHISTS</t>
  </si>
  <si>
    <t>SIKHS</t>
  </si>
  <si>
    <t>ZORASTRIANS</t>
  </si>
  <si>
    <t>JAINS</t>
  </si>
  <si>
    <t>Table: 22</t>
  </si>
  <si>
    <t>SCHEDULED CASTE</t>
  </si>
  <si>
    <t>SCHEDULED TRIBES</t>
  </si>
  <si>
    <t>Table: 23</t>
  </si>
  <si>
    <t>Table: 24</t>
  </si>
  <si>
    <t>Outstanding loans to Women</t>
  </si>
  <si>
    <t>Pradhan Mantri Jan Dhan Yojana (PMJDY) Cumulative status                          as on 31.03.2021</t>
  </si>
  <si>
    <t xml:space="preserve">No. in Actual </t>
  </si>
  <si>
    <t>Bank Name</t>
  </si>
  <si>
    <t>Total no. of A/cs</t>
  </si>
  <si>
    <t>Out of total Female A/cs</t>
  </si>
  <si>
    <t>No. of RuPay card issued</t>
  </si>
  <si>
    <t>Aadhaar Seeded</t>
  </si>
  <si>
    <t>Zero Balance A/cs</t>
  </si>
  <si>
    <t>Total Deposit in Rs crore</t>
  </si>
  <si>
    <t>PSBs Sub Total</t>
  </si>
  <si>
    <t>Axis Bank Ltd</t>
  </si>
  <si>
    <t>City Union Bank Ltd</t>
  </si>
  <si>
    <t>Federal Bank Ltd</t>
  </si>
  <si>
    <t>HDFC Bank Ltd</t>
  </si>
  <si>
    <t>ICICI Bank Ltd</t>
  </si>
  <si>
    <t>IDBI Bank Ltd.</t>
  </si>
  <si>
    <t>IndusInd Bank Ltd</t>
  </si>
  <si>
    <t>Jammu &amp; Kashmir Bank Ltd</t>
  </si>
  <si>
    <t>Kotak Mahindra Bank Ltd</t>
  </si>
  <si>
    <t>Lakshmi Vilas Bank Ltd</t>
  </si>
  <si>
    <t>RBL Bank Ltd</t>
  </si>
  <si>
    <t>South Indian Bank Ltd</t>
  </si>
  <si>
    <t>Yes Bank Ltd</t>
  </si>
  <si>
    <t>PVTs Sub Total</t>
  </si>
  <si>
    <t>MP Gramin Bank</t>
  </si>
  <si>
    <t>Madhyanchal Gramin Bank</t>
  </si>
  <si>
    <t>RRBs Sub Total</t>
  </si>
  <si>
    <t>Grand Total</t>
  </si>
  <si>
    <t>PROGRESS OF RURAL SELF EMPLOYMENT TRAINING INSTITUTES (RSETIs) IN THE STATE OF MADHYA PRADESH AS ON MAR- 2021</t>
  </si>
  <si>
    <t>RSETI</t>
  </si>
  <si>
    <t>Targets                 FY 2020-21</t>
  </si>
  <si>
    <t>Achievement FY-2020-21</t>
  </si>
  <si>
    <t>Cummulative achievement since 01.04.11</t>
  </si>
  <si>
    <t>No.of pro.</t>
  </si>
  <si>
    <t>No of Candidates</t>
  </si>
  <si>
    <t>No.ofpro</t>
  </si>
  <si>
    <t>No. of Candidates</t>
  </si>
  <si>
    <t>BPL</t>
  </si>
  <si>
    <t>APL</t>
  </si>
  <si>
    <t>SC</t>
  </si>
  <si>
    <t>ST</t>
  </si>
  <si>
    <t>OBC</t>
  </si>
  <si>
    <t>Minority</t>
  </si>
  <si>
    <t>No.ofpro.</t>
  </si>
  <si>
    <t>No.ofcanidatestrained</t>
  </si>
  <si>
    <t>No.of Candidates settled</t>
  </si>
  <si>
    <t>BF</t>
  </si>
  <si>
    <t>SF</t>
  </si>
  <si>
    <t>WE</t>
  </si>
  <si>
    <t>ALHBSatna</t>
  </si>
  <si>
    <t>  14  </t>
  </si>
  <si>
    <t>401  </t>
  </si>
  <si>
    <t>  8  </t>
  </si>
  <si>
    <t>  127  </t>
  </si>
  <si>
    <t>  29  </t>
  </si>
  <si>
    <t>  153  </t>
  </si>
  <si>
    <t>  236  </t>
  </si>
  <si>
    <t>  6884  </t>
  </si>
  <si>
    <t>  4836  </t>
  </si>
  <si>
    <t>  1508  </t>
  </si>
  <si>
    <t>  3328  </t>
  </si>
  <si>
    <t>  183  </t>
  </si>
  <si>
    <t>BF-Bank Finance</t>
  </si>
  <si>
    <t>BOBAlirajpur</t>
  </si>
  <si>
    <t>  461  </t>
  </si>
  <si>
    <t>422  </t>
  </si>
  <si>
    <t>  39  </t>
  </si>
  <si>
    <t>  3  </t>
  </si>
  <si>
    <t>  458  </t>
  </si>
  <si>
    <t>  169  </t>
  </si>
  <si>
    <t>  5028  </t>
  </si>
  <si>
    <t>  3371  </t>
  </si>
  <si>
    <t>  1893  </t>
  </si>
  <si>
    <t>  1478  </t>
  </si>
  <si>
    <t>  22  </t>
  </si>
  <si>
    <t>SF-Self Employed</t>
  </si>
  <si>
    <t>BOBJhabua</t>
  </si>
  <si>
    <t>  13  </t>
  </si>
  <si>
    <t>  376  </t>
  </si>
  <si>
    <t>376  </t>
  </si>
  <si>
    <t>  7  </t>
  </si>
  <si>
    <t>  362  </t>
  </si>
  <si>
    <t>  6  </t>
  </si>
  <si>
    <t>  234  </t>
  </si>
  <si>
    <t>  6887  </t>
  </si>
  <si>
    <t>  4814  </t>
  </si>
  <si>
    <t>  1485  </t>
  </si>
  <si>
    <t>  3329  </t>
  </si>
  <si>
    <t>  57  </t>
  </si>
  <si>
    <t>WE-Wage Employed</t>
  </si>
  <si>
    <t>BOIBarwani</t>
  </si>
  <si>
    <t>  17  </t>
  </si>
  <si>
    <t>  451  </t>
  </si>
  <si>
    <t>392  </t>
  </si>
  <si>
    <t>  5  </t>
  </si>
  <si>
    <t>  354  </t>
  </si>
  <si>
    <t>  88  </t>
  </si>
  <si>
    <t>  177  </t>
  </si>
  <si>
    <t>  4920  </t>
  </si>
  <si>
    <t>  3403  </t>
  </si>
  <si>
    <t>  1062  </t>
  </si>
  <si>
    <t>  2341  </t>
  </si>
  <si>
    <t>  68  </t>
  </si>
  <si>
    <t>BOIBhopal</t>
  </si>
  <si>
    <t>0</t>
  </si>
  <si>
    <t>  84  </t>
  </si>
  <si>
    <t>  2398  </t>
  </si>
  <si>
    <t>  1912  </t>
  </si>
  <si>
    <t>  1302  </t>
  </si>
  <si>
    <t>  610  </t>
  </si>
  <si>
    <t>  111  </t>
  </si>
  <si>
    <t>BOIBurhanpur</t>
  </si>
  <si>
    <t>  19  </t>
  </si>
  <si>
    <t>  455  </t>
  </si>
  <si>
    <t>426  </t>
  </si>
  <si>
    <t>  70  </t>
  </si>
  <si>
    <t>  43  </t>
  </si>
  <si>
    <t>  294  </t>
  </si>
  <si>
    <t>  37  </t>
  </si>
  <si>
    <t>  208  </t>
  </si>
  <si>
    <t>  5596  </t>
  </si>
  <si>
    <t>  4144  </t>
  </si>
  <si>
    <t>  1439  </t>
  </si>
  <si>
    <t>  2705  </t>
  </si>
  <si>
    <t>  187  </t>
  </si>
  <si>
    <t>BOIDewas</t>
  </si>
  <si>
    <t>  501  </t>
  </si>
  <si>
    <t>497  </t>
  </si>
  <si>
    <t>  4  </t>
  </si>
  <si>
    <t>  231  </t>
  </si>
  <si>
    <t>  64  </t>
  </si>
  <si>
    <t>  133  </t>
  </si>
  <si>
    <t>  49  </t>
  </si>
  <si>
    <t>  193  </t>
  </si>
  <si>
    <t>  5500  </t>
  </si>
  <si>
    <t>  3897  </t>
  </si>
  <si>
    <t>  1894  </t>
  </si>
  <si>
    <t>  2003  </t>
  </si>
  <si>
    <t>  160  </t>
  </si>
  <si>
    <t>BOIDhar</t>
  </si>
  <si>
    <t>  16  </t>
  </si>
  <si>
    <t>  410  </t>
  </si>
  <si>
    <t>400  </t>
  </si>
  <si>
    <t>  10  </t>
  </si>
  <si>
    <t>  51  </t>
  </si>
  <si>
    <t>  277  </t>
  </si>
  <si>
    <t>  44  </t>
  </si>
  <si>
    <t>  11  </t>
  </si>
  <si>
    <t>  5059  </t>
  </si>
  <si>
    <t>  3414  </t>
  </si>
  <si>
    <t>  1158  </t>
  </si>
  <si>
    <t>  2256  </t>
  </si>
  <si>
    <t>BOIKhandwa</t>
  </si>
  <si>
    <t>  15  </t>
  </si>
  <si>
    <t>  460  </t>
  </si>
  <si>
    <t>213  </t>
  </si>
  <si>
    <t>  151  </t>
  </si>
  <si>
    <t>  237  </t>
  </si>
  <si>
    <t>  6209  </t>
  </si>
  <si>
    <t>  4250  </t>
  </si>
  <si>
    <t>  1781  </t>
  </si>
  <si>
    <t>  2469  </t>
  </si>
  <si>
    <t>BOIKhargone</t>
  </si>
  <si>
    <t>  18  </t>
  </si>
  <si>
    <t>  454  </t>
  </si>
  <si>
    <t>167  </t>
  </si>
  <si>
    <t>  69  </t>
  </si>
  <si>
    <t>  50  </t>
  </si>
  <si>
    <t>  135  </t>
  </si>
  <si>
    <t>  244  </t>
  </si>
  <si>
    <t>  1  </t>
  </si>
  <si>
    <t>  194  </t>
  </si>
  <si>
    <t>  5405  </t>
  </si>
  <si>
    <t>  3981  </t>
  </si>
  <si>
    <t>  1459  </t>
  </si>
  <si>
    <t>  2522  </t>
  </si>
  <si>
    <t>  239  </t>
  </si>
  <si>
    <t>BOIRajgarh</t>
  </si>
  <si>
    <t>461  </t>
  </si>
  <si>
    <t>  107  </t>
  </si>
  <si>
    <t>  313  </t>
  </si>
  <si>
    <t>  257  </t>
  </si>
  <si>
    <t>  7821  </t>
  </si>
  <si>
    <t>  6455  </t>
  </si>
  <si>
    <t>  4978  </t>
  </si>
  <si>
    <t>  1477  </t>
  </si>
  <si>
    <t>  189  </t>
  </si>
  <si>
    <t>BOISehore</t>
  </si>
  <si>
    <t>  12  </t>
  </si>
  <si>
    <t>  308  </t>
  </si>
  <si>
    <t>242  </t>
  </si>
  <si>
    <t>  66  </t>
  </si>
  <si>
    <t>  113  </t>
  </si>
  <si>
    <t>  2  </t>
  </si>
  <si>
    <t>  170  </t>
  </si>
  <si>
    <t>  158  </t>
  </si>
  <si>
    <t>  4783  </t>
  </si>
  <si>
    <t>  3323  </t>
  </si>
  <si>
    <t>  2212  </t>
  </si>
  <si>
    <t>  1111  </t>
  </si>
  <si>
    <t>  63  </t>
  </si>
  <si>
    <t>BOIShajapur</t>
  </si>
  <si>
    <t>  453  </t>
  </si>
  <si>
    <t>332  </t>
  </si>
  <si>
    <t>  121  </t>
  </si>
  <si>
    <t>  179  </t>
  </si>
  <si>
    <t>  174  </t>
  </si>
  <si>
    <t>  5556  </t>
  </si>
  <si>
    <t>  4179  </t>
  </si>
  <si>
    <t>  1831  </t>
  </si>
  <si>
    <t>  2348  </t>
  </si>
  <si>
    <t>  387  </t>
  </si>
  <si>
    <t>BOIUjjain</t>
  </si>
  <si>
    <t>  486  </t>
  </si>
  <si>
    <t>306  </t>
  </si>
  <si>
    <t>  9  </t>
  </si>
  <si>
    <t>  161  </t>
  </si>
  <si>
    <t>  201  </t>
  </si>
  <si>
    <t>  5058  </t>
  </si>
  <si>
    <t>  3547  </t>
  </si>
  <si>
    <t>  1777  </t>
  </si>
  <si>
    <t>  1770  </t>
  </si>
  <si>
    <t>CBIAnuppur</t>
  </si>
  <si>
    <t>  372  </t>
  </si>
  <si>
    <t>370  </t>
  </si>
  <si>
    <t>  2</t>
  </si>
  <si>
    <t>  40  </t>
  </si>
  <si>
    <t>  211  </t>
  </si>
  <si>
    <t>  100  </t>
  </si>
  <si>
    <t>  165  </t>
  </si>
  <si>
    <t>  4205  </t>
  </si>
  <si>
    <t>  3246  </t>
  </si>
  <si>
    <t>  1457  </t>
  </si>
  <si>
    <t>  1789  </t>
  </si>
  <si>
    <t>  147  </t>
  </si>
  <si>
    <t>CBIBalaghat</t>
  </si>
  <si>
    <t>  457  </t>
  </si>
  <si>
    <t>349  </t>
  </si>
  <si>
    <t>  93  </t>
  </si>
  <si>
    <t>  391  </t>
  </si>
  <si>
    <t>  5429  </t>
  </si>
  <si>
    <t>  3797  </t>
  </si>
  <si>
    <t>  1751  </t>
  </si>
  <si>
    <t>  2046  </t>
  </si>
  <si>
    <t>  129  </t>
  </si>
  <si>
    <t>CBIBetul</t>
  </si>
  <si>
    <t>  405  </t>
  </si>
  <si>
    <t>236  </t>
  </si>
  <si>
    <t>  167  </t>
  </si>
  <si>
    <t>  150  </t>
  </si>
  <si>
    <t>  166  </t>
  </si>
  <si>
    <t>  4238  </t>
  </si>
  <si>
    <t>  2675  </t>
  </si>
  <si>
    <t>  1150  </t>
  </si>
  <si>
    <t>  1525  </t>
  </si>
  <si>
    <t>  -  </t>
  </si>
  <si>
    <t>CBIBhind</t>
  </si>
  <si>
    <t>  325  </t>
  </si>
  <si>
    <t>121  </t>
  </si>
  <si>
    <t>  204  </t>
  </si>
  <si>
    <t>  134  </t>
  </si>
  <si>
    <t>  144  </t>
  </si>
  <si>
    <t>  3964  </t>
  </si>
  <si>
    <t>  2470  </t>
  </si>
  <si>
    <t>  1089  </t>
  </si>
  <si>
    <t>  1381  </t>
  </si>
  <si>
    <t>  116  </t>
  </si>
  <si>
    <t>CBIChhindwara</t>
  </si>
  <si>
    <t>  343  </t>
  </si>
  <si>
    <t>274  </t>
  </si>
  <si>
    <t>  125  </t>
  </si>
  <si>
    <t>  148  </t>
  </si>
  <si>
    <t>  163  </t>
  </si>
  <si>
    <t>  4542  </t>
  </si>
  <si>
    <t>  2691  </t>
  </si>
  <si>
    <t>  1022  </t>
  </si>
  <si>
    <t>  1669  </t>
  </si>
  <si>
    <t>  137  </t>
  </si>
  <si>
    <t>CBIDindori</t>
  </si>
  <si>
    <t>  421  </t>
  </si>
  <si>
    <t>412  </t>
  </si>
  <si>
    <t>  271  </t>
  </si>
  <si>
    <t>  216  </t>
  </si>
  <si>
    <t>  6071  </t>
  </si>
  <si>
    <t>  3944  </t>
  </si>
  <si>
    <t>  1638  </t>
  </si>
  <si>
    <t>  2306  </t>
  </si>
  <si>
    <t>  25  </t>
  </si>
  <si>
    <t>CBIGwalior</t>
  </si>
  <si>
    <t>  490  </t>
  </si>
  <si>
    <t>266  </t>
  </si>
  <si>
    <t>  198  </t>
  </si>
  <si>
    <t>  97  </t>
  </si>
  <si>
    <t>  71  </t>
  </si>
  <si>
    <t>  35  </t>
  </si>
  <si>
    <t>  221  </t>
  </si>
  <si>
    <t>  5521  </t>
  </si>
  <si>
    <t>  3382  </t>
  </si>
  <si>
    <t>  2080  </t>
  </si>
  <si>
    <t>  89  </t>
  </si>
  <si>
    <t>CBIHoshangabad</t>
  </si>
  <si>
    <t>  360  </t>
  </si>
  <si>
    <t>181  </t>
  </si>
  <si>
    <t>  38  </t>
  </si>
  <si>
    <t>  172  </t>
  </si>
  <si>
    <t>  217  </t>
  </si>
  <si>
    <t>  5581  </t>
  </si>
  <si>
    <t>  3737  </t>
  </si>
  <si>
    <t>  2100  </t>
  </si>
  <si>
    <t>  1637  </t>
  </si>
  <si>
    <t>CBIJabalpur</t>
  </si>
  <si>
    <t>  383  </t>
  </si>
  <si>
    <t>  77  </t>
  </si>
  <si>
    <t>  56  </t>
  </si>
  <si>
    <t>  141  </t>
  </si>
  <si>
    <t>  162  </t>
  </si>
  <si>
    <t>  5910  </t>
  </si>
  <si>
    <t>  3811  </t>
  </si>
  <si>
    <t>  2972  </t>
  </si>
  <si>
    <t>  839  </t>
  </si>
  <si>
    <t>  159  </t>
  </si>
  <si>
    <t>CBIMandla</t>
  </si>
  <si>
    <t>  316  </t>
  </si>
  <si>
    <t>241  </t>
  </si>
  <si>
    <t>  74  </t>
  </si>
  <si>
    <t>  168  </t>
  </si>
  <si>
    <t>  171  </t>
  </si>
  <si>
    <t>  4651  </t>
  </si>
  <si>
    <t>  3049  </t>
  </si>
  <si>
    <t>  1254  </t>
  </si>
  <si>
    <t>  1795  </t>
  </si>
  <si>
    <t>  67  </t>
  </si>
  <si>
    <t>CBIMandsaur</t>
  </si>
  <si>
    <t>  353  </t>
  </si>
  <si>
    <t>205  </t>
  </si>
  <si>
    <t>  80  </t>
  </si>
  <si>
    <t>  154  </t>
  </si>
  <si>
    <t>  191  </t>
  </si>
  <si>
    <t>  5466  </t>
  </si>
  <si>
    <t>  3497  </t>
  </si>
  <si>
    <t>  1340  </t>
  </si>
  <si>
    <t>  2157  </t>
  </si>
  <si>
    <t>  514  </t>
  </si>
  <si>
    <t>CBIMorena</t>
  </si>
  <si>
    <t>228  </t>
  </si>
  <si>
    <t>  5044  </t>
  </si>
  <si>
    <t>  3461  </t>
  </si>
  <si>
    <t>  1102  </t>
  </si>
  <si>
    <t>  2359  </t>
  </si>
  <si>
    <t>  276  </t>
  </si>
  <si>
    <t>CBINarsinghpur</t>
  </si>
  <si>
    <t>232  </t>
  </si>
  <si>
    <t>  85  </t>
  </si>
  <si>
    <t>  32  </t>
  </si>
  <si>
    <t>  212  </t>
  </si>
  <si>
    <t>  6462  </t>
  </si>
  <si>
    <t>  4972  </t>
  </si>
  <si>
    <t>  3343  </t>
  </si>
  <si>
    <t>  1629  </t>
  </si>
  <si>
    <t>  175  </t>
  </si>
  <si>
    <t>CBIRaisen</t>
  </si>
  <si>
    <t>  304  </t>
  </si>
  <si>
    <t>281  </t>
  </si>
  <si>
    <t>  23  </t>
  </si>
  <si>
    <t>  46  </t>
  </si>
  <si>
    <t>  99  </t>
  </si>
  <si>
    <t>  192  </t>
  </si>
  <si>
    <t>  5966  </t>
  </si>
  <si>
    <t>  3825  </t>
  </si>
  <si>
    <t>  2806  </t>
  </si>
  <si>
    <t>  1019  </t>
  </si>
  <si>
    <t>CBIRatlam</t>
  </si>
  <si>
    <t>  279  </t>
  </si>
  <si>
    <t>230  </t>
  </si>
  <si>
    <t>  45  </t>
  </si>
  <si>
    <t>  58  </t>
  </si>
  <si>
    <t>  210  </t>
  </si>
  <si>
    <t>  256  </t>
  </si>
  <si>
    <t>  7016  </t>
  </si>
  <si>
    <t>  5492  </t>
  </si>
  <si>
    <t>  3086  </t>
  </si>
  <si>
    <t>  2406  </t>
  </si>
  <si>
    <t>CBISagar</t>
  </si>
  <si>
    <t>  203  </t>
  </si>
  <si>
    <t>173  </t>
  </si>
  <si>
    <t>  126  </t>
  </si>
  <si>
    <t>  6680  </t>
  </si>
  <si>
    <t>  4602  </t>
  </si>
  <si>
    <t>  2524  </t>
  </si>
  <si>
    <t>  2078  </t>
  </si>
  <si>
    <t>  55  </t>
  </si>
  <si>
    <t>CBISeoni</t>
  </si>
  <si>
    <t>  314  </t>
  </si>
  <si>
    <t>139  </t>
  </si>
  <si>
    <t>  72  </t>
  </si>
  <si>
    <t>  34  </t>
  </si>
  <si>
    <t>  105  </t>
  </si>
  <si>
    <t>  181  </t>
  </si>
  <si>
    <t>  4594  </t>
  </si>
  <si>
    <t>  3191  </t>
  </si>
  <si>
    <t>  1246  </t>
  </si>
  <si>
    <t>  1945  </t>
  </si>
  <si>
    <t>CBIShahdol</t>
  </si>
  <si>
    <t>  358  </t>
  </si>
  <si>
    <t>358  </t>
  </si>
  <si>
    <t>  233  </t>
  </si>
  <si>
    <t>  6951  </t>
  </si>
  <si>
    <t>  4358  </t>
  </si>
  <si>
    <t>  1808  </t>
  </si>
  <si>
    <t>  2550  </t>
  </si>
  <si>
    <t>PNBDatia</t>
  </si>
  <si>
    <t>  502  </t>
  </si>
  <si>
    <t>  250  </t>
  </si>
  <si>
    <t>  326  </t>
  </si>
  <si>
    <t>  8754  </t>
  </si>
  <si>
    <t>  5460  </t>
  </si>
  <si>
    <t>  586  </t>
  </si>
  <si>
    <t>RUDSETIBhopal</t>
  </si>
  <si>
    <t>  651  </t>
  </si>
  <si>
    <t>581  </t>
  </si>
  <si>
    <t>  42  </t>
  </si>
  <si>
    <t>  368  </t>
  </si>
  <si>
    <t>  24  </t>
  </si>
  <si>
    <t>  345  </t>
  </si>
  <si>
    <t>  9680  </t>
  </si>
  <si>
    <t>  6570  </t>
  </si>
  <si>
    <t>  2369  </t>
  </si>
  <si>
    <t>  4201  </t>
  </si>
  <si>
    <t>  1483  </t>
  </si>
  <si>
    <t>SBIAshokNagar</t>
  </si>
  <si>
    <t>  255  </t>
  </si>
  <si>
    <t>150  </t>
  </si>
  <si>
    <t>  90  </t>
  </si>
  <si>
    <t>  130  </t>
  </si>
  <si>
    <t>  186  </t>
  </si>
  <si>
    <t>  4642  </t>
  </si>
  <si>
    <t>  2886  </t>
  </si>
  <si>
    <t>  1199  </t>
  </si>
  <si>
    <t>  1687  </t>
  </si>
  <si>
    <t>  447  </t>
  </si>
  <si>
    <t>SBIChhatarpur</t>
  </si>
  <si>
    <t>  414  </t>
  </si>
  <si>
    <t>  119  </t>
  </si>
  <si>
    <t>  222  </t>
  </si>
  <si>
    <t>  240  </t>
  </si>
  <si>
    <t>  6809  </t>
  </si>
  <si>
    <t>  4431  </t>
  </si>
  <si>
    <t>  1807  </t>
  </si>
  <si>
    <t>  2637  </t>
  </si>
  <si>
    <t>SBIDamoh</t>
  </si>
  <si>
    <t>  307  </t>
  </si>
  <si>
    <t>305  </t>
  </si>
  <si>
    <t>  61  </t>
  </si>
  <si>
    <t>  7069  </t>
  </si>
  <si>
    <t>  4592  </t>
  </si>
  <si>
    <t>  1406  </t>
  </si>
  <si>
    <t>  3186  </t>
  </si>
  <si>
    <t>  1359  </t>
  </si>
  <si>
    <t>SBIGuna</t>
  </si>
  <si>
    <t>193  </t>
  </si>
  <si>
    <t>  54  </t>
  </si>
  <si>
    <t>  36  </t>
  </si>
  <si>
    <t>  136  </t>
  </si>
  <si>
    <t>  195  </t>
  </si>
  <si>
    <t>  5623  </t>
  </si>
  <si>
    <t>  3430  </t>
  </si>
  <si>
    <t>  1015  </t>
  </si>
  <si>
    <t>  2415  </t>
  </si>
  <si>
    <t>  1021  </t>
  </si>
  <si>
    <t>SBIHarda</t>
  </si>
  <si>
    <t>149  </t>
  </si>
  <si>
    <t>  52  </t>
  </si>
  <si>
    <t>  81  </t>
  </si>
  <si>
    <t>  164  </t>
  </si>
  <si>
    <t>  4163  </t>
  </si>
  <si>
    <t>  2658  </t>
  </si>
  <si>
    <t>  710  </t>
  </si>
  <si>
    <t>  1948  </t>
  </si>
  <si>
    <t>  247  </t>
  </si>
  <si>
    <t>SBIKatni</t>
  </si>
  <si>
    <t>  21  </t>
  </si>
  <si>
    <t>  592  </t>
  </si>
  <si>
    <t>425  </t>
  </si>
  <si>
    <t>  306  </t>
  </si>
  <si>
    <t>  5868  </t>
  </si>
  <si>
    <t>  4256  </t>
  </si>
  <si>
    <t>  1833  </t>
  </si>
  <si>
    <t>  2423  </t>
  </si>
  <si>
    <t>  337  </t>
  </si>
  <si>
    <t>SBINeemuch</t>
  </si>
  <si>
    <t>  328  </t>
  </si>
  <si>
    <t>191  </t>
  </si>
  <si>
    <t>  30  </t>
  </si>
  <si>
    <t>  185  </t>
  </si>
  <si>
    <t>  4684  </t>
  </si>
  <si>
    <t>  3025  </t>
  </si>
  <si>
    <t>  1014  </t>
  </si>
  <si>
    <t>  2011  </t>
  </si>
  <si>
    <t>  850  </t>
  </si>
  <si>
    <t>SBIPanna</t>
  </si>
  <si>
    <t>210  </t>
  </si>
  <si>
    <t>  3077  </t>
  </si>
  <si>
    <t>  1326  </t>
  </si>
  <si>
    <t>SBISheopur</t>
  </si>
  <si>
    <t>  351  </t>
  </si>
  <si>
    <t>327  </t>
  </si>
  <si>
    <t>  87  </t>
  </si>
  <si>
    <t>  5880  </t>
  </si>
  <si>
    <t>  3828  </t>
  </si>
  <si>
    <t>  1625  </t>
  </si>
  <si>
    <t>  2203  </t>
  </si>
  <si>
    <t>SBIShivpuri</t>
  </si>
  <si>
    <t>  303  </t>
  </si>
  <si>
    <t>143  </t>
  </si>
  <si>
    <t>  75  </t>
  </si>
  <si>
    <t>  188  </t>
  </si>
  <si>
    <t>  5064  </t>
  </si>
  <si>
    <t>  3064  </t>
  </si>
  <si>
    <t>  1352  </t>
  </si>
  <si>
    <t>  1712  </t>
  </si>
  <si>
    <t>  268  </t>
  </si>
  <si>
    <t>SBITikamgarh</t>
  </si>
  <si>
    <t>  366  </t>
  </si>
  <si>
    <t>189  </t>
  </si>
  <si>
    <t>  109  </t>
  </si>
  <si>
    <t>  219  </t>
  </si>
  <si>
    <t>  6022  </t>
  </si>
  <si>
    <t>  4037  </t>
  </si>
  <si>
    <t>  1417  </t>
  </si>
  <si>
    <t>  2620  </t>
  </si>
  <si>
    <t>  363  </t>
  </si>
  <si>
    <t>SBIUmaria</t>
  </si>
  <si>
    <t>  305  </t>
  </si>
  <si>
    <t>280  </t>
  </si>
  <si>
    <t>  190  </t>
  </si>
  <si>
    <t>  5499  </t>
  </si>
  <si>
    <t>  3968  </t>
  </si>
  <si>
    <t>  1210  </t>
  </si>
  <si>
    <t>  2758  </t>
  </si>
  <si>
    <t>  466  </t>
  </si>
  <si>
    <t>SBIVidisha</t>
  </si>
  <si>
    <t>  373  </t>
  </si>
  <si>
    <t>373  </t>
  </si>
  <si>
    <t>  228  </t>
  </si>
  <si>
    <t>  28  </t>
  </si>
  <si>
    <t>  4768  </t>
  </si>
  <si>
    <t>  3352  </t>
  </si>
  <si>
    <t>  1630  </t>
  </si>
  <si>
    <t>  1722  </t>
  </si>
  <si>
    <t>  346  </t>
  </si>
  <si>
    <t>UBIRewa</t>
  </si>
  <si>
    <t>  450  </t>
  </si>
  <si>
    <t>311  </t>
  </si>
  <si>
    <t>  139  </t>
  </si>
  <si>
    <t>  120  </t>
  </si>
  <si>
    <t>  245  </t>
  </si>
  <si>
    <t>  6689  </t>
  </si>
  <si>
    <t>  4362  </t>
  </si>
  <si>
    <t>  1785  </t>
  </si>
  <si>
    <t>  2577  </t>
  </si>
  <si>
    <t>UBISidhi</t>
  </si>
  <si>
    <t>  558  </t>
  </si>
  <si>
    <t>524  </t>
  </si>
  <si>
    <t>  33  </t>
  </si>
  <si>
    <t>  173  </t>
  </si>
  <si>
    <t>  196  </t>
  </si>
  <si>
    <t>  5404  </t>
  </si>
  <si>
    <t>  3213  </t>
  </si>
  <si>
    <t>  1041  </t>
  </si>
  <si>
    <t>  2172  </t>
  </si>
  <si>
    <t>  218  </t>
  </si>
  <si>
    <t>UBIsingarauli</t>
  </si>
  <si>
    <t>  300  </t>
  </si>
  <si>
    <t>294  </t>
  </si>
  <si>
    <t>  176  </t>
  </si>
  <si>
    <t>  5062  </t>
  </si>
  <si>
    <t>  3308  </t>
  </si>
  <si>
    <t>  1343  </t>
  </si>
  <si>
    <t>  1965  </t>
  </si>
  <si>
    <t>  128  </t>
  </si>
  <si>
    <t>BOBIndore</t>
  </si>
  <si>
    <t>145  </t>
  </si>
  <si>
    <t>  155  </t>
  </si>
  <si>
    <t>  106  </t>
  </si>
  <si>
    <t>  209  </t>
  </si>
  <si>
    <t>  4819  </t>
  </si>
  <si>
    <t>  3593  </t>
  </si>
  <si>
    <t>  1441  </t>
  </si>
  <si>
    <t>  2152  </t>
  </si>
  <si>
    <t>  413  </t>
  </si>
  <si>
    <t>  704  </t>
  </si>
  <si>
    <t>  19215  </t>
  </si>
  <si>
    <t>761  </t>
  </si>
  <si>
    <t>  2564  </t>
  </si>
  <si>
    <t>  4271  </t>
  </si>
  <si>
    <t>  4960  </t>
  </si>
  <si>
    <t>  7795  </t>
  </si>
  <si>
    <t>  438  </t>
  </si>
  <si>
    <t>  10342  </t>
  </si>
  <si>
    <t>  286814  </t>
  </si>
  <si>
    <t>  194836  </t>
  </si>
  <si>
    <t>  87116  </t>
  </si>
  <si>
    <t>  107733  </t>
  </si>
  <si>
    <t>  13837  </t>
  </si>
  <si>
    <t>Pradhan Mantri MUDRA Yojana Progress FY 2020-21</t>
  </si>
  <si>
    <t xml:space="preserve">        Numbers in actual &amp; Disbursed amount in Crore</t>
  </si>
  <si>
    <t>As on 31.03.2021</t>
  </si>
  <si>
    <t>Shishu</t>
  </si>
  <si>
    <t>Kishor</t>
  </si>
  <si>
    <t>Tarun</t>
  </si>
  <si>
    <t>Accounts</t>
  </si>
  <si>
    <t>Public Sector Banks</t>
  </si>
  <si>
    <t>Private Sector Banks</t>
  </si>
  <si>
    <t>Dhanlaxmi Bank</t>
  </si>
  <si>
    <t>Federal Bank</t>
  </si>
  <si>
    <t>IDBI Bank Limited</t>
  </si>
  <si>
    <t>IDFC Bank Limited</t>
  </si>
  <si>
    <t>IndusInd Bank</t>
  </si>
  <si>
    <t>Jammu &amp; Kashmir Bank</t>
  </si>
  <si>
    <t>Karnataka Bank</t>
  </si>
  <si>
    <t>Regional Rural Banks</t>
  </si>
  <si>
    <t>Madhya Pradesh Gramin Bank</t>
  </si>
  <si>
    <t>Jana Small Finance Bank Limited</t>
  </si>
  <si>
    <t>AU Small Finance Bank Limited</t>
  </si>
  <si>
    <t>ESAF Small Finance Bank</t>
  </si>
  <si>
    <t>SFBs Sub Total</t>
  </si>
  <si>
    <t>Stand-up India Scheme- District wise progress FY 2018-19</t>
  </si>
  <si>
    <t xml:space="preserve">As on 30.09.2018 </t>
  </si>
  <si>
    <t>Sanctioned amount in lakh</t>
  </si>
  <si>
    <t>District</t>
  </si>
  <si>
    <t>Female</t>
  </si>
  <si>
    <t>Male</t>
  </si>
  <si>
    <t>Sanc. Amount</t>
  </si>
  <si>
    <t>Barwani</t>
  </si>
  <si>
    <t>Bhopal</t>
  </si>
  <si>
    <t>Chhatarpur</t>
  </si>
  <si>
    <t>Dewas</t>
  </si>
  <si>
    <t>Dhar</t>
  </si>
  <si>
    <t>Gwalior</t>
  </si>
  <si>
    <t>Indore</t>
  </si>
  <si>
    <t>Jabalpur</t>
  </si>
  <si>
    <t>Katni</t>
  </si>
  <si>
    <t>Mandsaur</t>
  </si>
  <si>
    <t>Raisen</t>
  </si>
  <si>
    <t>Ratlam</t>
  </si>
  <si>
    <t>Rewa</t>
  </si>
  <si>
    <t>Seoni</t>
  </si>
  <si>
    <t>Shahdol</t>
  </si>
  <si>
    <t>Sidhi</t>
  </si>
  <si>
    <t>Singrauli</t>
  </si>
  <si>
    <t>Ujjain</t>
  </si>
  <si>
    <t>PRADHAN MANTRI AWAS YOJANA-URBAN AS ON 30.09.2018</t>
  </si>
  <si>
    <t>Rs. In Lakhs</t>
  </si>
  <si>
    <t>Sr. No.</t>
  </si>
  <si>
    <t>Name of Bank/HFC</t>
  </si>
  <si>
    <t>No. of Cases Disbursed</t>
  </si>
  <si>
    <t>Loan Sanctioned</t>
  </si>
  <si>
    <t>Subsidy Released</t>
  </si>
  <si>
    <t>Aadhar Housing Finance Ltd.</t>
  </si>
  <si>
    <t>Aditya Birla Housing Finance Ltd.</t>
  </si>
  <si>
    <t>Aspire Home Finance Corporation Ltd.</t>
  </si>
  <si>
    <t>AU Housing Finance Ltd.</t>
  </si>
  <si>
    <t>Axis Bank Ltd.</t>
  </si>
  <si>
    <t>Bhartiya Mahila Bank Ltd.</t>
  </si>
  <si>
    <t>Can Fin Homes Ltd.</t>
  </si>
  <si>
    <t>Capital First Home Finance Ltd.</t>
  </si>
  <si>
    <t>Cent Bank Home Finance Ltd.</t>
  </si>
  <si>
    <t>Central Madhya Pradesh Gramin Bank</t>
  </si>
  <si>
    <t xml:space="preserve">Centrum Housing Finance Ltd. </t>
  </si>
  <si>
    <t>Dewan Housing Finance Corporation Ltd.</t>
  </si>
  <si>
    <t>Equitas Housing Finance Pvt. Ltd.</t>
  </si>
  <si>
    <t xml:space="preserve">Equitas Small Finance Bank </t>
  </si>
  <si>
    <t>GIC Housing Finance Ltd.</t>
  </si>
  <si>
    <t>GRUH Finance Ltd.</t>
  </si>
  <si>
    <t>Home First Finance Company India Pvt. Ltd.</t>
  </si>
  <si>
    <t>Housing Development Finance Corporation Ltd.</t>
  </si>
  <si>
    <t>ICICI Bank Ltd.</t>
  </si>
  <si>
    <t>ICICI Home Finance Company Ltd.</t>
  </si>
  <si>
    <t>India Bulls Housing Finance Ltd.</t>
  </si>
  <si>
    <t>India Infoline Housing Finance Ltd.</t>
  </si>
  <si>
    <t>India Shelter Finance Corporation Ltd.</t>
  </si>
  <si>
    <t>Karnataka Bank Ltd.</t>
  </si>
  <si>
    <t>Kotak Mahindra Bank Ltd.</t>
  </si>
  <si>
    <t>LIC Housing Finance Ltd.</t>
  </si>
  <si>
    <t xml:space="preserve">Magma Housing Finance </t>
  </si>
  <si>
    <t>Mahindra Rural Housing Finance Ltd.</t>
  </si>
  <si>
    <t>Mentor Home Loans India Ltd.</t>
  </si>
  <si>
    <t>Micro Housing Finance Corporation Ltd.</t>
  </si>
  <si>
    <t>Muthoot Homefin(India) Ltd.</t>
  </si>
  <si>
    <t>Muthoot Housing Finance Company  Ltd.</t>
  </si>
  <si>
    <t>Narmada Jhabua Gramin Bank</t>
  </si>
  <si>
    <t>PNB Housing Finance Ltd.</t>
  </si>
  <si>
    <t>Reliance Home Finance Ltd.</t>
  </si>
  <si>
    <t>Repco Home Finance Ltd.</t>
  </si>
  <si>
    <t>SEWA Grih Rin Ltd.</t>
  </si>
  <si>
    <t xml:space="preserve">Shivalik Mercantile Co-Operative Bank </t>
  </si>
  <si>
    <t>Shriram Housing Finance Ltd.</t>
  </si>
  <si>
    <t>Shubham Housing Development Finance Company Pvt. Ltd.</t>
  </si>
  <si>
    <t>State Bank of Patiala</t>
  </si>
  <si>
    <t>Sundaram BNP Paribas Home Finance Ltd.</t>
  </si>
  <si>
    <t>Tata Capital Housing Finance Ltd.</t>
  </si>
  <si>
    <t>Vastu Housing Finance Corporation Ltd.</t>
  </si>
  <si>
    <t>BANK WISE CASA AND AADHAAR AUTHENTICATION AS ON 30.09.2018</t>
  </si>
  <si>
    <t>Number in Lakh</t>
  </si>
  <si>
    <t>Number of operative CASA</t>
  </si>
  <si>
    <t>Number of Aadhaar seeded CASA</t>
  </si>
  <si>
    <t>% of CASA Aadhaar seeding</t>
  </si>
  <si>
    <t>Number of Authenticated CASA</t>
  </si>
  <si>
    <t>% CASA authentication</t>
  </si>
  <si>
    <t>PSBs SUB TOTAL</t>
  </si>
  <si>
    <t>Airtel Payment Bank</t>
  </si>
  <si>
    <t>Catholic Syrian Bank Ltd</t>
  </si>
  <si>
    <t>DCB Bank Limited</t>
  </si>
  <si>
    <t>Dhanalakshmi Bank Ltd</t>
  </si>
  <si>
    <t>IDFC Bank Ltd.</t>
  </si>
  <si>
    <t>Tamilnadu Mercantile Bank Ltd</t>
  </si>
  <si>
    <t>PVBs SUB TOTAL</t>
  </si>
  <si>
    <t>RRBs SUB TOTAL</t>
  </si>
  <si>
    <t>BANK WISE AADHAAR AUTHENTICATION STATUS AS ON 31.12.2017</t>
  </si>
  <si>
    <t>Number in lakh</t>
  </si>
  <si>
    <t>Page-98</t>
  </si>
  <si>
    <t>Rural</t>
  </si>
  <si>
    <t>Semi-Urban</t>
  </si>
  <si>
    <t>Urban &amp; Metro</t>
  </si>
  <si>
    <t>Numbers</t>
  </si>
  <si>
    <t>% of Agri adv. to total credit</t>
  </si>
  <si>
    <t>Amt. in Lakh</t>
  </si>
  <si>
    <t>Outstanding at the end of the quarter (Amt in Lakh)</t>
  </si>
  <si>
    <r>
      <t>of which girl student</t>
    </r>
    <r>
      <rPr>
        <sz val="10.5"/>
        <rFont val="Times New Roman"/>
        <family val="1"/>
      </rPr>
      <t xml:space="preserve">          </t>
    </r>
    <r>
      <rPr>
        <b/>
        <sz val="10.5"/>
        <rFont val="Times New Roman"/>
        <family val="1"/>
      </rPr>
      <t>(Out of column 3)</t>
    </r>
  </si>
  <si>
    <r>
      <t>of Which Girl Student</t>
    </r>
    <r>
      <rPr>
        <sz val="10.5"/>
        <rFont val="Times New Roman"/>
        <family val="1"/>
      </rPr>
      <t> </t>
    </r>
  </si>
  <si>
    <t>Punjab and Sind Bank</t>
  </si>
  <si>
    <t>Alirajpur</t>
  </si>
  <si>
    <t>Anuppur</t>
  </si>
  <si>
    <t>Ashoknagar</t>
  </si>
  <si>
    <t>Balaghat</t>
  </si>
  <si>
    <t>Betul</t>
  </si>
  <si>
    <t>Bhind</t>
  </si>
  <si>
    <t>Burhanpur</t>
  </si>
  <si>
    <t>Chhindwara</t>
  </si>
  <si>
    <t>Damoh</t>
  </si>
  <si>
    <t>Datia</t>
  </si>
  <si>
    <t>Dindori</t>
  </si>
  <si>
    <t>Guna</t>
  </si>
  <si>
    <t>Harda</t>
  </si>
  <si>
    <t>Hoshangabad</t>
  </si>
  <si>
    <t>Jhabua</t>
  </si>
  <si>
    <t>Khargone</t>
  </si>
  <si>
    <t>Mandla</t>
  </si>
  <si>
    <t>Morena</t>
  </si>
  <si>
    <t>Neemuch</t>
  </si>
  <si>
    <t>Panna</t>
  </si>
  <si>
    <t>Rajgarh</t>
  </si>
  <si>
    <t>Sagar</t>
  </si>
  <si>
    <t>Satna</t>
  </si>
  <si>
    <t>Sehore</t>
  </si>
  <si>
    <t>Shajapur</t>
  </si>
  <si>
    <t>Shivpuri</t>
  </si>
  <si>
    <t>Tikamgarh</t>
  </si>
  <si>
    <t>Vidisha</t>
  </si>
  <si>
    <t>% of loans to weaker sections to total advances</t>
  </si>
  <si>
    <t>SHG LOANS (All SHGs loans)</t>
  </si>
  <si>
    <t>South Indian bank</t>
  </si>
  <si>
    <t>IDFC</t>
  </si>
  <si>
    <t>Tamilnad Merchantile Bank</t>
  </si>
  <si>
    <t>Agar-malwa</t>
  </si>
  <si>
    <t>East nimar</t>
  </si>
  <si>
    <t>Narsimhapur</t>
  </si>
  <si>
    <t>Niwari</t>
  </si>
  <si>
    <t>Sheopur</t>
  </si>
  <si>
    <t>Umaria</t>
  </si>
  <si>
    <t>Shivalik Small Finance Bank</t>
  </si>
  <si>
    <t>ATM</t>
  </si>
  <si>
    <t>Savings Linked qtrly</t>
  </si>
  <si>
    <t>Credit Linked qtrly</t>
  </si>
  <si>
    <t xml:space="preserve">Quaterly </t>
  </si>
  <si>
    <t>Column1</t>
  </si>
  <si>
    <t>Column2</t>
  </si>
  <si>
    <t>Column3</t>
  </si>
  <si>
    <t>Column4</t>
  </si>
  <si>
    <t>Column5</t>
  </si>
  <si>
    <t>Column6</t>
  </si>
  <si>
    <t>Column7</t>
  </si>
  <si>
    <t>Advances</t>
  </si>
  <si>
    <t>cd ratio</t>
  </si>
  <si>
    <t>Maihar</t>
  </si>
  <si>
    <t>Mauganj</t>
  </si>
  <si>
    <t>Pandhurna</t>
  </si>
  <si>
    <t>PM SVANIDHI</t>
  </si>
  <si>
    <t>CM Street Vendor</t>
  </si>
  <si>
    <t>Mukhya Mantri Udyam Kranti Yojana</t>
  </si>
  <si>
    <r>
      <t xml:space="preserve">SLBC Madhya Pradesh. Convenor-Central Bank of India                                 TABLE-16                             </t>
    </r>
    <r>
      <rPr>
        <b/>
        <sz val="12"/>
        <rFont val="Times New Roman"/>
        <family val="1"/>
      </rPr>
      <t xml:space="preserve"> </t>
    </r>
  </si>
  <si>
    <t xml:space="preserve">SLBC Madhya Pradesh Convenor: Central Bank of India   </t>
  </si>
  <si>
    <t>Page-79</t>
  </si>
  <si>
    <t>Page-87</t>
  </si>
  <si>
    <t>Page-89</t>
  </si>
  <si>
    <t>Page-91</t>
  </si>
  <si>
    <t>Page-93</t>
  </si>
  <si>
    <t>Page-96</t>
  </si>
  <si>
    <t>Page-82</t>
  </si>
  <si>
    <t>Page-86</t>
  </si>
  <si>
    <t>Page-94</t>
  </si>
  <si>
    <t>S</t>
  </si>
  <si>
    <t>Previous Quarter 30.06.2025</t>
  </si>
  <si>
    <t>Bank wise Position of Branches/ATM as on 30.09.2025</t>
  </si>
  <si>
    <t>CENTRE WISE DEPOSITS, ADVANCES AND C.D.RATIO  30.09.2025</t>
  </si>
  <si>
    <t>Current Quarter 30.09.2025</t>
  </si>
  <si>
    <t>Credit as per place of Utilization Sep-25</t>
  </si>
  <si>
    <t>CREDIT DEPOSIT RATIO (DISTRICT WISE) as on September  30, 2025</t>
  </si>
  <si>
    <t>BANKWISE TOTAL DEPOSITS, ADVANCES AND C.D.RATIO  As on 30.09.2025</t>
  </si>
  <si>
    <t>Including Cr. as per place of utilization 30.09.2025</t>
  </si>
  <si>
    <t>MSME  (PRIORITY SECTOR) OUTSTANDING AS ON 30.09.2025</t>
  </si>
  <si>
    <t>PRIORITY SECTOR  OUTSTANDING AS ON 30.09.2025</t>
  </si>
  <si>
    <t>Outstanding at the end of quarter 30.09.2025</t>
  </si>
  <si>
    <t>Outstanding at the end of  quarter 30.09.2025</t>
  </si>
  <si>
    <t>Outstanding at the end of the quarter 30.09.2025</t>
  </si>
  <si>
    <t>LOANS OUTSTANDING TO SC/ST AS ON 30.09.2025</t>
  </si>
  <si>
    <t>ANNUAL CREDIT PLAN ACHIEVEMENT UNDER AGRICULTURE AS ON 30.09.2025</t>
  </si>
  <si>
    <t>ANNUAL CREDIT PLAN ACHIEVEMENT UNDER NON-PRIORITY SECTOR AS ON 30.09.2025</t>
  </si>
  <si>
    <t>POSITION OF NPA AS ON 30.09.2025</t>
  </si>
  <si>
    <t>POSITION OF SECTOR WISE NPA (PRIORITY SECTOR) As on 30.09.2025</t>
  </si>
  <si>
    <t>POSITION OF SECTOR WISE NPA (NON PRIORITY SECTOR) As on 30.09.2025</t>
  </si>
  <si>
    <t>PROGRESS UNDER KISAN CREDIT CARD (as on 30.09.2025)</t>
  </si>
  <si>
    <t>No. of KCC issued from 01.04.25 to 30.09.2025 (Including renewal)</t>
  </si>
  <si>
    <t>Total no. of KCC as on 30.09.2025</t>
  </si>
  <si>
    <t>AGRICULTURE LOANS OUTSTANDING AS ON 30.09.2025</t>
  </si>
  <si>
    <t>LOANS OUTSTANDING TO MINORITY COMMUNITIES AS ON 30.09.2025</t>
  </si>
  <si>
    <t>LOANS DISBURSED TO SC/ST 01.04.2025 TO 30.09.2025</t>
  </si>
  <si>
    <t>NON-PRIORITY SECTOR  OUTSTANDING AS ON 30.09.2025 Table: 8</t>
  </si>
  <si>
    <t>ANNUAL CREDIT PLAN ACHIEVEMENT UNDER PRIORITY SECTOR AS ON 30.09.2025</t>
  </si>
  <si>
    <t>POSITION SHG BANK LINKAGE PROGRAMME AS ON 30.09.2025</t>
  </si>
  <si>
    <t>Loans disbursed to women 01.04.2025 to 30.09.2025</t>
  </si>
  <si>
    <t>ADVANCES TO WOMEN AS ON 30.09.2025</t>
  </si>
  <si>
    <t>POSITION OF NPA UNDER GOVT. SPONSORED SCHEME As on 30.09.2025</t>
  </si>
  <si>
    <t>ANNUAL CREDIT PLAN ACHIEVEMENT UNDER MSME (PRI SEC) AS ON 30.09.2025</t>
  </si>
  <si>
    <t>Disbursement upto the end of current quarter 30.09.2025</t>
  </si>
  <si>
    <t>PROGRESS UNDER HIGHER EDUCATION LOANS AS ON 30.09.2025</t>
  </si>
  <si>
    <t>Page-75</t>
  </si>
  <si>
    <t>Page-76</t>
  </si>
  <si>
    <t>Page-77</t>
  </si>
  <si>
    <t>Page-78</t>
  </si>
  <si>
    <t>Page 79</t>
  </si>
  <si>
    <t>Page 80</t>
  </si>
  <si>
    <t>Page-81</t>
  </si>
  <si>
    <t>Page 83</t>
  </si>
  <si>
    <t>Page-84</t>
  </si>
  <si>
    <t>Page-85</t>
  </si>
  <si>
    <t>Page-88</t>
  </si>
  <si>
    <t>Page 90</t>
  </si>
  <si>
    <t>Page 92</t>
  </si>
  <si>
    <t>Page-95</t>
  </si>
  <si>
    <t>Page-97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</si>
</sst>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"/>
    <numFmt numFmtId="167" formatCode="[$-10409]0.00"/>
  </numFmts>
  <fonts count="40" x14ac:knownFonts="1">
    <font>
      <sz val="10"/>
      <color rgb="FF21798F"/>
      <name val="Calibri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Calibri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2"/>
      <name val="Times New Roman"/>
      <family val="1"/>
    </font>
    <font>
      <b/>
      <sz val="13"/>
      <name val="Times New Roman"/>
      <family val="1"/>
    </font>
    <font>
      <b/>
      <sz val="10.5"/>
      <name val="Times New Roman"/>
      <family val="1"/>
    </font>
    <font>
      <sz val="10.5"/>
      <name val="Calibri"/>
      <family val="2"/>
    </font>
    <font>
      <sz val="10.5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rgb="FF21798F"/>
      <name val="Times New Roman"/>
      <family val="1"/>
    </font>
    <font>
      <b/>
      <sz val="10"/>
      <color rgb="FF21798F"/>
      <name val="Calibri"/>
      <family val="2"/>
    </font>
    <font>
      <sz val="10.5"/>
      <color rgb="FF000000"/>
      <name val="Times New Roman"/>
      <family val="1"/>
    </font>
    <font>
      <b/>
      <sz val="10.5"/>
      <color rgb="FF000000"/>
      <name val="Times New Roman"/>
      <family val="1"/>
    </font>
    <font>
      <sz val="9"/>
      <name val="Calibri"/>
      <family val="2"/>
    </font>
    <font>
      <sz val="9"/>
      <name val="Times New Roman"/>
      <family val="1"/>
    </font>
    <font>
      <b/>
      <sz val="12"/>
      <name val="Times New Roman"/>
      <family val="1"/>
    </font>
    <font>
      <sz val="11"/>
      <color rgb="FF21798F"/>
      <name val="Calibri"/>
      <family val="2"/>
    </font>
    <font>
      <sz val="10"/>
      <color theme="1"/>
      <name val="Calibri"/>
      <family val="2"/>
    </font>
    <font>
      <sz val="10"/>
      <color rgb="FF21798F"/>
      <name val="Calibri"/>
      <family val="2"/>
    </font>
    <font>
      <sz val="8"/>
      <name val="Calibri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21798F"/>
      <name val="Calibri"/>
      <family val="2"/>
    </font>
    <font>
      <sz val="10"/>
      <name val="Arial"/>
      <family val="2"/>
    </font>
    <font>
      <b/>
      <sz val="10"/>
      <name val="Calibri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AF0E6"/>
      </patternFill>
    </fill>
    <fill>
      <patternFill patternType="solid">
        <fgColor theme="0"/>
        <bgColor rgb="FFDAEEF3"/>
      </patternFill>
    </fill>
    <fill>
      <patternFill patternType="solid">
        <fgColor theme="0"/>
        <bgColor rgb="FFDBE5F1"/>
      </patternFill>
    </fill>
  </fills>
  <borders count="2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2" fillId="0" borderId="10"/>
    <xf numFmtId="9" fontId="36" fillId="0" borderId="0" applyFont="0" applyFill="0" applyBorder="0" applyAlignment="0" applyProtection="0"/>
    <xf numFmtId="0" fontId="36" fillId="0" borderId="10"/>
  </cellStyleXfs>
  <cellXfs count="589">
    <xf numFmtId="0" fontId="0" fillId="0" borderId="0" xfId="0" applyAlignment="1">
      <alignment vertical="top" wrapText="1"/>
    </xf>
    <xf numFmtId="0" fontId="3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" fontId="6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1" fontId="5" fillId="0" borderId="2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2" fontId="5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2" fontId="6" fillId="0" borderId="2" xfId="0" applyNumberFormat="1" applyFont="1" applyBorder="1" applyAlignment="1">
      <alignment vertical="center"/>
    </xf>
    <xf numFmtId="2" fontId="5" fillId="0" borderId="2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2" fillId="0" borderId="2" xfId="0" applyNumberFormat="1" applyFont="1" applyBorder="1" applyAlignment="1">
      <alignment vertical="center"/>
    </xf>
    <xf numFmtId="2" fontId="2" fillId="0" borderId="2" xfId="0" applyNumberFormat="1" applyFont="1" applyBorder="1" applyAlignment="1">
      <alignment vertical="center"/>
    </xf>
    <xf numFmtId="1" fontId="3" fillId="0" borderId="2" xfId="0" applyNumberFormat="1" applyFont="1" applyBorder="1" applyAlignment="1">
      <alignment vertical="center"/>
    </xf>
    <xf numFmtId="2" fontId="3" fillId="0" borderId="2" xfId="0" applyNumberFormat="1" applyFont="1" applyBorder="1" applyAlignment="1">
      <alignment vertical="center"/>
    </xf>
    <xf numFmtId="1" fontId="3" fillId="0" borderId="2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vertical="center"/>
    </xf>
    <xf numFmtId="164" fontId="5" fillId="0" borderId="2" xfId="0" applyNumberFormat="1" applyFont="1" applyBorder="1" applyAlignment="1">
      <alignment vertical="center"/>
    </xf>
    <xf numFmtId="164" fontId="5" fillId="0" borderId="2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2" fontId="6" fillId="0" borderId="0" xfId="0" applyNumberFormat="1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2" fontId="5" fillId="0" borderId="0" xfId="0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3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1" fontId="13" fillId="0" borderId="9" xfId="0" applyNumberFormat="1" applyFont="1" applyBorder="1" applyAlignment="1">
      <alignment horizontal="center" vertical="center" wrapText="1"/>
    </xf>
    <xf numFmtId="1" fontId="13" fillId="0" borderId="13" xfId="0" applyNumberFormat="1" applyFont="1" applyBorder="1" applyAlignment="1">
      <alignment horizontal="left" vertical="center" wrapText="1"/>
    </xf>
    <xf numFmtId="1" fontId="13" fillId="0" borderId="13" xfId="0" applyNumberFormat="1" applyFont="1" applyBorder="1" applyAlignment="1">
      <alignment horizontal="right" vertical="center" wrapText="1"/>
    </xf>
    <xf numFmtId="1" fontId="13" fillId="0" borderId="9" xfId="0" applyNumberFormat="1" applyFont="1" applyBorder="1" applyAlignment="1">
      <alignment horizontal="left" vertical="center" wrapText="1"/>
    </xf>
    <xf numFmtId="1" fontId="12" fillId="0" borderId="13" xfId="0" applyNumberFormat="1" applyFont="1" applyBorder="1" applyAlignment="1">
      <alignment horizontal="left" vertical="center" wrapText="1"/>
    </xf>
    <xf numFmtId="1" fontId="12" fillId="0" borderId="13" xfId="0" applyNumberFormat="1" applyFont="1" applyBorder="1" applyAlignment="1">
      <alignment horizontal="right" vertical="center" wrapText="1"/>
    </xf>
    <xf numFmtId="1" fontId="13" fillId="0" borderId="7" xfId="0" applyNumberFormat="1" applyFont="1" applyBorder="1" applyAlignment="1">
      <alignment horizontal="center" vertical="center" wrapText="1"/>
    </xf>
    <xf numFmtId="1" fontId="13" fillId="0" borderId="17" xfId="0" applyNumberFormat="1" applyFont="1" applyBorder="1" applyAlignment="1">
      <alignment horizontal="left" vertical="center" wrapText="1"/>
    </xf>
    <xf numFmtId="1" fontId="13" fillId="0" borderId="17" xfId="0" applyNumberFormat="1" applyFont="1" applyBorder="1" applyAlignment="1">
      <alignment horizontal="right" vertical="center" wrapText="1"/>
    </xf>
    <xf numFmtId="1" fontId="13" fillId="0" borderId="2" xfId="0" applyNumberFormat="1" applyFont="1" applyBorder="1" applyAlignment="1">
      <alignment horizontal="right" vertical="center" wrapText="1"/>
    </xf>
    <xf numFmtId="1" fontId="12" fillId="0" borderId="2" xfId="0" applyNumberFormat="1" applyFont="1" applyBorder="1" applyAlignment="1">
      <alignment horizontal="left" vertical="center" wrapText="1"/>
    </xf>
    <xf numFmtId="1" fontId="12" fillId="0" borderId="2" xfId="0" applyNumberFormat="1" applyFont="1" applyBorder="1" applyAlignment="1">
      <alignment horizontal="right" vertical="center" wrapText="1"/>
    </xf>
    <xf numFmtId="1" fontId="13" fillId="0" borderId="2" xfId="0" applyNumberFormat="1" applyFont="1" applyBorder="1" applyAlignment="1">
      <alignment horizontal="left" vertical="center" wrapText="1"/>
    </xf>
    <xf numFmtId="1" fontId="2" fillId="0" borderId="2" xfId="0" applyNumberFormat="1" applyFont="1" applyBorder="1" applyAlignment="1">
      <alignment horizontal="right" vertical="center" wrapText="1"/>
    </xf>
    <xf numFmtId="1" fontId="13" fillId="0" borderId="2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2" fontId="5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vertical="center" wrapText="1"/>
    </xf>
    <xf numFmtId="2" fontId="3" fillId="0" borderId="0" xfId="0" applyNumberFormat="1" applyFont="1" applyAlignment="1">
      <alignment vertical="center" wrapText="1"/>
    </xf>
    <xf numFmtId="0" fontId="2" fillId="0" borderId="0" xfId="0" applyFont="1"/>
    <xf numFmtId="0" fontId="5" fillId="0" borderId="14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vertical="center" wrapText="1"/>
    </xf>
    <xf numFmtId="0" fontId="2" fillId="0" borderId="20" xfId="0" applyFont="1" applyBorder="1" applyAlignment="1">
      <alignment horizontal="right" vertical="center" wrapText="1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horizontal="right" vertical="center" wrapText="1"/>
    </xf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vertical="center"/>
    </xf>
    <xf numFmtId="0" fontId="20" fillId="2" borderId="9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vertical="center"/>
    </xf>
    <xf numFmtId="0" fontId="19" fillId="2" borderId="21" xfId="0" applyFont="1" applyFill="1" applyBorder="1" applyAlignment="1">
      <alignment horizontal="center" vertical="center" wrapText="1"/>
    </xf>
    <xf numFmtId="0" fontId="20" fillId="2" borderId="21" xfId="0" applyFont="1" applyFill="1" applyBorder="1" applyAlignment="1">
      <alignment horizontal="center" vertical="center"/>
    </xf>
    <xf numFmtId="0" fontId="20" fillId="2" borderId="21" xfId="0" applyFont="1" applyFill="1" applyBorder="1" applyAlignment="1">
      <alignment vertical="center"/>
    </xf>
    <xf numFmtId="0" fontId="19" fillId="2" borderId="2" xfId="0" applyFont="1" applyFill="1" applyBorder="1" applyAlignment="1">
      <alignment vertical="center" wrapText="1"/>
    </xf>
    <xf numFmtId="0" fontId="21" fillId="2" borderId="0" xfId="0" applyFont="1" applyFill="1" applyAlignment="1">
      <alignment vertical="center"/>
    </xf>
    <xf numFmtId="0" fontId="22" fillId="2" borderId="0" xfId="0" applyFont="1" applyFill="1" applyAlignment="1">
      <alignment vertical="center"/>
    </xf>
    <xf numFmtId="0" fontId="23" fillId="2" borderId="0" xfId="0" applyFont="1" applyFill="1" applyAlignment="1">
      <alignment vertical="center" wrapText="1"/>
    </xf>
    <xf numFmtId="0" fontId="22" fillId="2" borderId="10" xfId="0" applyFont="1" applyFill="1" applyBorder="1" applyAlignment="1">
      <alignment horizontal="center" vertical="center"/>
    </xf>
    <xf numFmtId="0" fontId="21" fillId="2" borderId="10" xfId="0" applyFont="1" applyFill="1" applyBorder="1" applyAlignment="1">
      <alignment vertical="center" wrapText="1"/>
    </xf>
    <xf numFmtId="0" fontId="21" fillId="2" borderId="0" xfId="0" applyFont="1" applyFill="1" applyAlignment="1">
      <alignment vertical="center" wrapText="1"/>
    </xf>
    <xf numFmtId="0" fontId="21" fillId="2" borderId="0" xfId="0" applyFont="1" applyFill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1" fontId="6" fillId="2" borderId="0" xfId="0" applyNumberFormat="1" applyFont="1" applyFill="1" applyAlignment="1">
      <alignment horizontal="center" vertical="top" wrapText="1"/>
    </xf>
    <xf numFmtId="1" fontId="16" fillId="2" borderId="6" xfId="0" applyNumberFormat="1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top" wrapText="1"/>
    </xf>
    <xf numFmtId="0" fontId="18" fillId="2" borderId="2" xfId="0" applyFont="1" applyFill="1" applyBorder="1"/>
    <xf numFmtId="0" fontId="16" fillId="2" borderId="2" xfId="0" applyFont="1" applyFill="1" applyBorder="1" applyAlignment="1">
      <alignment horizontal="center" vertical="top" wrapText="1"/>
    </xf>
    <xf numFmtId="0" fontId="18" fillId="2" borderId="2" xfId="0" applyFont="1" applyFill="1" applyBorder="1" applyAlignment="1">
      <alignment vertical="center"/>
    </xf>
    <xf numFmtId="0" fontId="16" fillId="2" borderId="2" xfId="0" applyFont="1" applyFill="1" applyBorder="1" applyAlignment="1">
      <alignment vertical="center"/>
    </xf>
    <xf numFmtId="1" fontId="5" fillId="2" borderId="2" xfId="0" applyNumberFormat="1" applyFont="1" applyFill="1" applyBorder="1" applyAlignment="1">
      <alignment horizontal="center" vertical="center" wrapText="1"/>
    </xf>
    <xf numFmtId="1" fontId="6" fillId="2" borderId="2" xfId="0" applyNumberFormat="1" applyFont="1" applyFill="1" applyBorder="1" applyAlignment="1">
      <alignment vertical="center"/>
    </xf>
    <xf numFmtId="1" fontId="6" fillId="2" borderId="2" xfId="0" applyNumberFormat="1" applyFont="1" applyFill="1" applyBorder="1"/>
    <xf numFmtId="1" fontId="5" fillId="2" borderId="2" xfId="0" applyNumberFormat="1" applyFont="1" applyFill="1" applyBorder="1" applyAlignment="1">
      <alignment vertical="center"/>
    </xf>
    <xf numFmtId="1" fontId="16" fillId="2" borderId="2" xfId="0" applyNumberFormat="1" applyFont="1" applyFill="1" applyBorder="1" applyAlignment="1">
      <alignment horizontal="center" vertical="center" wrapText="1"/>
    </xf>
    <xf numFmtId="1" fontId="18" fillId="2" borderId="2" xfId="0" applyNumberFormat="1" applyFont="1" applyFill="1" applyBorder="1" applyAlignment="1">
      <alignment vertical="center"/>
    </xf>
    <xf numFmtId="2" fontId="18" fillId="2" borderId="2" xfId="0" applyNumberFormat="1" applyFont="1" applyFill="1" applyBorder="1" applyAlignment="1">
      <alignment horizontal="right" vertical="center" wrapText="1"/>
    </xf>
    <xf numFmtId="0" fontId="18" fillId="2" borderId="2" xfId="0" applyFont="1" applyFill="1" applyBorder="1" applyAlignment="1">
      <alignment horizontal="center" vertical="center"/>
    </xf>
    <xf numFmtId="1" fontId="16" fillId="2" borderId="2" xfId="0" applyNumberFormat="1" applyFont="1" applyFill="1" applyBorder="1" applyAlignment="1">
      <alignment horizontal="right" vertical="center"/>
    </xf>
    <xf numFmtId="1" fontId="18" fillId="2" borderId="2" xfId="0" applyNumberFormat="1" applyFont="1" applyFill="1" applyBorder="1" applyAlignment="1">
      <alignment horizontal="right" vertical="center"/>
    </xf>
    <xf numFmtId="1" fontId="18" fillId="3" borderId="2" xfId="0" applyNumberFormat="1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/>
    </xf>
    <xf numFmtId="1" fontId="16" fillId="2" borderId="2" xfId="0" applyNumberFormat="1" applyFont="1" applyFill="1" applyBorder="1" applyAlignment="1">
      <alignment vertical="center"/>
    </xf>
    <xf numFmtId="1" fontId="6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top" wrapText="1"/>
    </xf>
    <xf numFmtId="1" fontId="7" fillId="2" borderId="0" xfId="0" applyNumberFormat="1" applyFont="1" applyFill="1" applyAlignment="1">
      <alignment horizontal="right" vertical="top" wrapText="1"/>
    </xf>
    <xf numFmtId="1" fontId="7" fillId="2" borderId="0" xfId="0" applyNumberFormat="1" applyFont="1" applyFill="1" applyAlignment="1">
      <alignment horizontal="right" vertical="center"/>
    </xf>
    <xf numFmtId="1" fontId="7" fillId="2" borderId="0" xfId="0" applyNumberFormat="1" applyFont="1" applyFill="1" applyAlignment="1">
      <alignment vertical="center"/>
    </xf>
    <xf numFmtId="1" fontId="2" fillId="2" borderId="0" xfId="0" applyNumberFormat="1" applyFont="1" applyFill="1" applyAlignment="1">
      <alignment vertical="center"/>
    </xf>
    <xf numFmtId="1" fontId="3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1" fontId="21" fillId="2" borderId="0" xfId="0" applyNumberFormat="1" applyFont="1" applyFill="1" applyAlignment="1">
      <alignment vertical="center"/>
    </xf>
    <xf numFmtId="1" fontId="22" fillId="2" borderId="0" xfId="0" applyNumberFormat="1" applyFont="1" applyFill="1" applyAlignment="1">
      <alignment vertical="center"/>
    </xf>
    <xf numFmtId="0" fontId="24" fillId="2" borderId="0" xfId="0" applyFont="1" applyFill="1" applyAlignment="1">
      <alignment vertical="top" wrapText="1"/>
    </xf>
    <xf numFmtId="2" fontId="2" fillId="2" borderId="0" xfId="0" applyNumberFormat="1" applyFont="1" applyFill="1" applyAlignment="1">
      <alignment vertical="center"/>
    </xf>
    <xf numFmtId="1" fontId="16" fillId="2" borderId="2" xfId="0" applyNumberFormat="1" applyFont="1" applyFill="1" applyBorder="1" applyAlignment="1">
      <alignment horizontal="center" vertical="center"/>
    </xf>
    <xf numFmtId="2" fontId="18" fillId="2" borderId="2" xfId="0" applyNumberFormat="1" applyFont="1" applyFill="1" applyBorder="1" applyAlignment="1">
      <alignment vertical="center"/>
    </xf>
    <xf numFmtId="2" fontId="16" fillId="2" borderId="2" xfId="0" applyNumberFormat="1" applyFont="1" applyFill="1" applyBorder="1" applyAlignment="1">
      <alignment vertical="center"/>
    </xf>
    <xf numFmtId="2" fontId="21" fillId="2" borderId="0" xfId="0" applyNumberFormat="1" applyFont="1" applyFill="1" applyAlignment="1">
      <alignment vertical="center"/>
    </xf>
    <xf numFmtId="0" fontId="24" fillId="2" borderId="0" xfId="0" applyFont="1" applyFill="1" applyAlignment="1">
      <alignment vertical="center" wrapText="1"/>
    </xf>
    <xf numFmtId="1" fontId="5" fillId="2" borderId="2" xfId="0" applyNumberFormat="1" applyFont="1" applyFill="1" applyBorder="1" applyAlignment="1">
      <alignment horizontal="center" vertical="center"/>
    </xf>
    <xf numFmtId="1" fontId="6" fillId="2" borderId="2" xfId="0" applyNumberFormat="1" applyFont="1" applyFill="1" applyBorder="1" applyAlignment="1">
      <alignment horizontal="center" vertical="center"/>
    </xf>
    <xf numFmtId="1" fontId="5" fillId="2" borderId="2" xfId="0" applyNumberFormat="1" applyFont="1" applyFill="1" applyBorder="1"/>
    <xf numFmtId="1" fontId="18" fillId="2" borderId="2" xfId="0" applyNumberFormat="1" applyFont="1" applyFill="1" applyBorder="1" applyAlignment="1">
      <alignment horizontal="center" vertical="center"/>
    </xf>
    <xf numFmtId="1" fontId="22" fillId="2" borderId="2" xfId="0" applyNumberFormat="1" applyFont="1" applyFill="1" applyBorder="1" applyAlignment="1">
      <alignment horizontal="center" vertical="center"/>
    </xf>
    <xf numFmtId="1" fontId="21" fillId="2" borderId="2" xfId="0" applyNumberFormat="1" applyFont="1" applyFill="1" applyBorder="1" applyAlignment="1">
      <alignment horizontal="center" vertical="center"/>
    </xf>
    <xf numFmtId="1" fontId="21" fillId="2" borderId="2" xfId="0" applyNumberFormat="1" applyFont="1" applyFill="1" applyBorder="1" applyAlignment="1">
      <alignment vertical="center"/>
    </xf>
    <xf numFmtId="1" fontId="21" fillId="2" borderId="2" xfId="0" applyNumberFormat="1" applyFont="1" applyFill="1" applyBorder="1"/>
    <xf numFmtId="2" fontId="21" fillId="2" borderId="2" xfId="0" applyNumberFormat="1" applyFont="1" applyFill="1" applyBorder="1" applyAlignment="1">
      <alignment vertical="center"/>
    </xf>
    <xf numFmtId="1" fontId="22" fillId="2" borderId="2" xfId="0" applyNumberFormat="1" applyFont="1" applyFill="1" applyBorder="1" applyAlignment="1">
      <alignment vertical="center"/>
    </xf>
    <xf numFmtId="1" fontId="22" fillId="2" borderId="2" xfId="0" applyNumberFormat="1" applyFont="1" applyFill="1" applyBorder="1"/>
    <xf numFmtId="2" fontId="22" fillId="2" borderId="2" xfId="0" applyNumberFormat="1" applyFont="1" applyFill="1" applyBorder="1" applyAlignment="1">
      <alignment vertical="center"/>
    </xf>
    <xf numFmtId="1" fontId="3" fillId="2" borderId="2" xfId="0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2" xfId="0" applyNumberFormat="1" applyFont="1" applyFill="1" applyBorder="1" applyAlignment="1">
      <alignment vertical="center"/>
    </xf>
    <xf numFmtId="1" fontId="3" fillId="2" borderId="2" xfId="0" applyNumberFormat="1" applyFont="1" applyFill="1" applyBorder="1" applyAlignment="1">
      <alignment vertical="center"/>
    </xf>
    <xf numFmtId="1" fontId="3" fillId="2" borderId="2" xfId="0" applyNumberFormat="1" applyFont="1" applyFill="1" applyBorder="1" applyAlignment="1">
      <alignment vertical="center" wrapText="1"/>
    </xf>
    <xf numFmtId="1" fontId="6" fillId="2" borderId="0" xfId="0" applyNumberFormat="1" applyFont="1" applyFill="1" applyAlignment="1">
      <alignment vertical="top" wrapText="1"/>
    </xf>
    <xf numFmtId="2" fontId="6" fillId="2" borderId="0" xfId="0" applyNumberFormat="1" applyFont="1" applyFill="1" applyAlignment="1">
      <alignment vertical="top" wrapText="1"/>
    </xf>
    <xf numFmtId="1" fontId="5" fillId="2" borderId="0" xfId="0" applyNumberFormat="1" applyFont="1" applyFill="1" applyAlignment="1">
      <alignment vertical="top" wrapText="1"/>
    </xf>
    <xf numFmtId="164" fontId="6" fillId="2" borderId="2" xfId="0" applyNumberFormat="1" applyFont="1" applyFill="1" applyBorder="1" applyAlignment="1">
      <alignment vertical="top" wrapText="1"/>
    </xf>
    <xf numFmtId="164" fontId="5" fillId="2" borderId="2" xfId="0" applyNumberFormat="1" applyFont="1" applyFill="1" applyBorder="1" applyAlignment="1">
      <alignment vertical="top" wrapText="1"/>
    </xf>
    <xf numFmtId="164" fontId="2" fillId="2" borderId="0" xfId="0" applyNumberFormat="1" applyFont="1" applyFill="1" applyAlignment="1">
      <alignment vertical="center" wrapText="1"/>
    </xf>
    <xf numFmtId="1" fontId="2" fillId="2" borderId="0" xfId="0" applyNumberFormat="1" applyFont="1" applyFill="1" applyAlignment="1">
      <alignment vertical="center" wrapText="1"/>
    </xf>
    <xf numFmtId="1" fontId="3" fillId="2" borderId="0" xfId="0" applyNumberFormat="1" applyFont="1" applyFill="1" applyAlignment="1">
      <alignment vertical="center" wrapText="1"/>
    </xf>
    <xf numFmtId="2" fontId="2" fillId="2" borderId="0" xfId="0" applyNumberFormat="1" applyFont="1" applyFill="1" applyAlignment="1">
      <alignment vertical="center" wrapText="1"/>
    </xf>
    <xf numFmtId="164" fontId="16" fillId="2" borderId="2" xfId="0" applyNumberFormat="1" applyFont="1" applyFill="1" applyBorder="1" applyAlignment="1">
      <alignment horizontal="center" vertical="center" wrapText="1"/>
    </xf>
    <xf numFmtId="1" fontId="16" fillId="2" borderId="2" xfId="0" applyNumberFormat="1" applyFont="1" applyFill="1" applyBorder="1" applyAlignment="1">
      <alignment vertical="center" wrapText="1"/>
    </xf>
    <xf numFmtId="1" fontId="26" fillId="2" borderId="2" xfId="0" applyNumberFormat="1" applyFont="1" applyFill="1" applyBorder="1" applyAlignment="1">
      <alignment horizontal="left" vertical="top" wrapText="1" readingOrder="1"/>
    </xf>
    <xf numFmtId="1" fontId="18" fillId="2" borderId="3" xfId="0" applyNumberFormat="1" applyFont="1" applyFill="1" applyBorder="1" applyAlignment="1">
      <alignment horizontal="center" vertical="center"/>
    </xf>
    <xf numFmtId="1" fontId="18" fillId="2" borderId="3" xfId="0" applyNumberFormat="1" applyFont="1" applyFill="1" applyBorder="1" applyAlignment="1">
      <alignment vertical="center"/>
    </xf>
    <xf numFmtId="1" fontId="18" fillId="2" borderId="2" xfId="0" applyNumberFormat="1" applyFont="1" applyFill="1" applyBorder="1" applyAlignment="1">
      <alignment horizontal="right" vertical="center" wrapText="1"/>
    </xf>
    <xf numFmtId="164" fontId="18" fillId="2" borderId="2" xfId="0" applyNumberFormat="1" applyFont="1" applyFill="1" applyBorder="1" applyAlignment="1">
      <alignment horizontal="right" vertical="center" wrapText="1"/>
    </xf>
    <xf numFmtId="164" fontId="25" fillId="2" borderId="2" xfId="0" applyNumberFormat="1" applyFont="1" applyFill="1" applyBorder="1" applyAlignment="1">
      <alignment horizontal="right" vertical="center" wrapText="1"/>
    </xf>
    <xf numFmtId="164" fontId="26" fillId="2" borderId="2" xfId="0" applyNumberFormat="1" applyFont="1" applyFill="1" applyBorder="1" applyAlignment="1">
      <alignment horizontal="right" vertical="center" wrapText="1"/>
    </xf>
    <xf numFmtId="1" fontId="26" fillId="2" borderId="2" xfId="0" applyNumberFormat="1" applyFont="1" applyFill="1" applyBorder="1" applyAlignment="1">
      <alignment horizontal="right" vertical="center" wrapText="1"/>
    </xf>
    <xf numFmtId="1" fontId="11" fillId="2" borderId="0" xfId="0" applyNumberFormat="1" applyFont="1" applyFill="1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1" fontId="2" fillId="2" borderId="0" xfId="0" applyNumberFormat="1" applyFont="1" applyFill="1" applyAlignment="1">
      <alignment vertical="top" wrapText="1"/>
    </xf>
    <xf numFmtId="1" fontId="3" fillId="2" borderId="0" xfId="0" applyNumberFormat="1" applyFont="1" applyFill="1" applyAlignment="1">
      <alignment vertical="top" wrapText="1"/>
    </xf>
    <xf numFmtId="2" fontId="18" fillId="2" borderId="2" xfId="0" applyNumberFormat="1" applyFont="1" applyFill="1" applyBorder="1" applyAlignment="1">
      <alignment vertical="center" wrapText="1"/>
    </xf>
    <xf numFmtId="2" fontId="16" fillId="2" borderId="2" xfId="0" applyNumberFormat="1" applyFont="1" applyFill="1" applyBorder="1" applyAlignment="1">
      <alignment vertical="center" wrapText="1"/>
    </xf>
    <xf numFmtId="1" fontId="21" fillId="2" borderId="0" xfId="0" applyNumberFormat="1" applyFont="1" applyFill="1" applyAlignment="1">
      <alignment vertical="center" wrapText="1"/>
    </xf>
    <xf numFmtId="1" fontId="21" fillId="2" borderId="0" xfId="0" applyNumberFormat="1" applyFont="1" applyFill="1" applyAlignment="1">
      <alignment horizontal="center" vertical="center" wrapText="1"/>
    </xf>
    <xf numFmtId="1" fontId="22" fillId="2" borderId="0" xfId="0" applyNumberFormat="1" applyFont="1" applyFill="1" applyAlignment="1">
      <alignment vertical="center" wrapText="1"/>
    </xf>
    <xf numFmtId="0" fontId="2" fillId="2" borderId="0" xfId="0" applyFont="1" applyFill="1" applyAlignment="1">
      <alignment vertical="top" wrapText="1"/>
    </xf>
    <xf numFmtId="1" fontId="28" fillId="2" borderId="2" xfId="0" applyNumberFormat="1" applyFont="1" applyFill="1" applyBorder="1" applyAlignment="1">
      <alignment vertical="center"/>
    </xf>
    <xf numFmtId="0" fontId="14" fillId="2" borderId="0" xfId="0" applyFont="1" applyFill="1" applyAlignment="1">
      <alignment vertical="center" wrapText="1"/>
    </xf>
    <xf numFmtId="1" fontId="14" fillId="2" borderId="0" xfId="0" applyNumberFormat="1" applyFont="1" applyFill="1" applyAlignment="1">
      <alignment vertical="center" wrapText="1"/>
    </xf>
    <xf numFmtId="1" fontId="8" fillId="2" borderId="0" xfId="0" applyNumberFormat="1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14" fillId="2" borderId="0" xfId="0" applyFont="1" applyFill="1" applyAlignment="1">
      <alignment horizontal="center" vertical="center" wrapText="1"/>
    </xf>
    <xf numFmtId="1" fontId="6" fillId="2" borderId="9" xfId="0" applyNumberFormat="1" applyFont="1" applyFill="1" applyBorder="1" applyAlignment="1">
      <alignment vertical="center"/>
    </xf>
    <xf numFmtId="1" fontId="6" fillId="2" borderId="21" xfId="0" applyNumberFormat="1" applyFont="1" applyFill="1" applyBorder="1" applyAlignment="1">
      <alignment horizontal="center" vertical="center"/>
    </xf>
    <xf numFmtId="1" fontId="6" fillId="2" borderId="21" xfId="0" applyNumberFormat="1" applyFont="1" applyFill="1" applyBorder="1" applyAlignment="1">
      <alignment vertical="center"/>
    </xf>
    <xf numFmtId="1" fontId="6" fillId="2" borderId="21" xfId="0" applyNumberFormat="1" applyFont="1" applyFill="1" applyBorder="1" applyAlignment="1">
      <alignment vertical="center" wrapText="1"/>
    </xf>
    <xf numFmtId="1" fontId="19" fillId="2" borderId="2" xfId="0" applyNumberFormat="1" applyFont="1" applyFill="1" applyBorder="1" applyAlignment="1">
      <alignment vertical="center"/>
    </xf>
    <xf numFmtId="2" fontId="19" fillId="2" borderId="0" xfId="0" applyNumberFormat="1" applyFont="1" applyFill="1" applyAlignment="1">
      <alignment vertical="center"/>
    </xf>
    <xf numFmtId="2" fontId="20" fillId="2" borderId="0" xfId="0" applyNumberFormat="1" applyFont="1" applyFill="1" applyAlignment="1">
      <alignment vertical="center" wrapText="1"/>
    </xf>
    <xf numFmtId="1" fontId="20" fillId="2" borderId="0" xfId="0" applyNumberFormat="1" applyFont="1" applyFill="1" applyAlignment="1">
      <alignment vertical="center" wrapText="1"/>
    </xf>
    <xf numFmtId="0" fontId="30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top" wrapText="1"/>
    </xf>
    <xf numFmtId="1" fontId="25" fillId="2" borderId="2" xfId="0" applyNumberFormat="1" applyFont="1" applyFill="1" applyBorder="1" applyAlignment="1">
      <alignment horizontal="left" vertical="top" wrapText="1" readingOrder="1"/>
    </xf>
    <xf numFmtId="1" fontId="18" fillId="2" borderId="2" xfId="0" applyNumberFormat="1" applyFont="1" applyFill="1" applyBorder="1" applyAlignment="1">
      <alignment vertical="top" wrapText="1"/>
    </xf>
    <xf numFmtId="1" fontId="25" fillId="2" borderId="2" xfId="0" applyNumberFormat="1" applyFont="1" applyFill="1" applyBorder="1" applyAlignment="1">
      <alignment horizontal="right" vertical="top" wrapText="1" readingOrder="1"/>
    </xf>
    <xf numFmtId="1" fontId="18" fillId="2" borderId="2" xfId="0" applyNumberFormat="1" applyFont="1" applyFill="1" applyBorder="1" applyAlignment="1">
      <alignment horizontal="right" vertical="top" wrapText="1"/>
    </xf>
    <xf numFmtId="1" fontId="16" fillId="2" borderId="2" xfId="0" applyNumberFormat="1" applyFont="1" applyFill="1" applyBorder="1" applyAlignment="1">
      <alignment vertical="top" wrapText="1"/>
    </xf>
    <xf numFmtId="1" fontId="26" fillId="2" borderId="2" xfId="0" applyNumberFormat="1" applyFont="1" applyFill="1" applyBorder="1" applyAlignment="1">
      <alignment horizontal="right" vertical="top" wrapText="1" readingOrder="1"/>
    </xf>
    <xf numFmtId="1" fontId="18" fillId="2" borderId="9" xfId="0" applyNumberFormat="1" applyFont="1" applyFill="1" applyBorder="1" applyAlignment="1">
      <alignment vertical="center"/>
    </xf>
    <xf numFmtId="1" fontId="25" fillId="2" borderId="9" xfId="0" applyNumberFormat="1" applyFont="1" applyFill="1" applyBorder="1" applyAlignment="1">
      <alignment horizontal="left" vertical="top" wrapText="1" readingOrder="1"/>
    </xf>
    <xf numFmtId="1" fontId="18" fillId="2" borderId="9" xfId="0" applyNumberFormat="1" applyFont="1" applyFill="1" applyBorder="1" applyAlignment="1">
      <alignment vertical="top" wrapText="1"/>
    </xf>
    <xf numFmtId="1" fontId="25" fillId="2" borderId="9" xfId="0" applyNumberFormat="1" applyFont="1" applyFill="1" applyBorder="1" applyAlignment="1">
      <alignment horizontal="right" vertical="top" wrapText="1" readingOrder="1"/>
    </xf>
    <xf numFmtId="1" fontId="18" fillId="2" borderId="9" xfId="0" applyNumberFormat="1" applyFont="1" applyFill="1" applyBorder="1" applyAlignment="1">
      <alignment horizontal="right" vertical="top" wrapText="1"/>
    </xf>
    <xf numFmtId="1" fontId="16" fillId="2" borderId="2" xfId="0" applyNumberFormat="1" applyFont="1" applyFill="1" applyBorder="1" applyAlignment="1">
      <alignment horizontal="right" vertical="top" wrapText="1"/>
    </xf>
    <xf numFmtId="1" fontId="18" fillId="2" borderId="2" xfId="0" applyNumberFormat="1" applyFont="1" applyFill="1" applyBorder="1" applyAlignment="1">
      <alignment horizontal="center" vertical="center" wrapText="1"/>
    </xf>
    <xf numFmtId="1" fontId="16" fillId="2" borderId="6" xfId="0" applyNumberFormat="1" applyFont="1" applyFill="1" applyBorder="1" applyAlignment="1">
      <alignment vertical="top" wrapText="1"/>
    </xf>
    <xf numFmtId="1" fontId="18" fillId="2" borderId="6" xfId="0" applyNumberFormat="1" applyFont="1" applyFill="1" applyBorder="1" applyAlignment="1">
      <alignment vertical="top" wrapText="1"/>
    </xf>
    <xf numFmtId="1" fontId="18" fillId="2" borderId="5" xfId="0" applyNumberFormat="1" applyFont="1" applyFill="1" applyBorder="1" applyAlignment="1">
      <alignment horizontal="right" vertical="top" wrapText="1"/>
    </xf>
    <xf numFmtId="1" fontId="18" fillId="2" borderId="3" xfId="0" applyNumberFormat="1" applyFont="1" applyFill="1" applyBorder="1" applyAlignment="1">
      <alignment horizontal="right" vertical="top" wrapText="1"/>
    </xf>
    <xf numFmtId="1" fontId="16" fillId="2" borderId="21" xfId="0" applyNumberFormat="1" applyFont="1" applyFill="1" applyBorder="1" applyAlignment="1">
      <alignment horizontal="right" vertical="top" wrapText="1"/>
    </xf>
    <xf numFmtId="1" fontId="18" fillId="2" borderId="21" xfId="0" applyNumberFormat="1" applyFont="1" applyFill="1" applyBorder="1" applyAlignment="1">
      <alignment horizontal="right" vertical="top" wrapText="1"/>
    </xf>
    <xf numFmtId="1" fontId="18" fillId="2" borderId="21" xfId="0" applyNumberFormat="1" applyFont="1" applyFill="1" applyBorder="1" applyAlignment="1">
      <alignment horizontal="right"/>
    </xf>
    <xf numFmtId="2" fontId="5" fillId="2" borderId="0" xfId="0" applyNumberFormat="1" applyFont="1" applyFill="1" applyAlignment="1">
      <alignment vertical="center"/>
    </xf>
    <xf numFmtId="2" fontId="6" fillId="2" borderId="0" xfId="0" applyNumberFormat="1" applyFont="1" applyFill="1" applyAlignment="1">
      <alignment horizontal="center" vertical="center" wrapText="1"/>
    </xf>
    <xf numFmtId="1" fontId="5" fillId="2" borderId="0" xfId="0" applyNumberFormat="1" applyFont="1" applyFill="1" applyAlignment="1">
      <alignment vertical="center" wrapText="1"/>
    </xf>
    <xf numFmtId="2" fontId="6" fillId="2" borderId="0" xfId="0" applyNumberFormat="1" applyFont="1" applyFill="1" applyAlignment="1">
      <alignment horizontal="center" vertical="top" wrapText="1"/>
    </xf>
    <xf numFmtId="1" fontId="3" fillId="2" borderId="2" xfId="0" applyNumberFormat="1" applyFont="1" applyFill="1" applyBorder="1" applyAlignment="1">
      <alignment horizontal="center" vertical="center" wrapText="1"/>
    </xf>
    <xf numFmtId="1" fontId="18" fillId="2" borderId="6" xfId="0" applyNumberFormat="1" applyFont="1" applyFill="1" applyBorder="1" applyAlignment="1">
      <alignment horizontal="left" vertical="center" wrapText="1"/>
    </xf>
    <xf numFmtId="2" fontId="5" fillId="2" borderId="0" xfId="0" applyNumberFormat="1" applyFont="1" applyFill="1" applyAlignment="1">
      <alignment vertical="center" wrapText="1"/>
    </xf>
    <xf numFmtId="1" fontId="5" fillId="2" borderId="1" xfId="0" applyNumberFormat="1" applyFont="1" applyFill="1" applyBorder="1" applyAlignment="1">
      <alignment vertical="center" wrapText="1"/>
    </xf>
    <xf numFmtId="1" fontId="6" fillId="2" borderId="0" xfId="0" applyNumberFormat="1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1" fontId="22" fillId="2" borderId="2" xfId="0" applyNumberFormat="1" applyFont="1" applyFill="1" applyBorder="1" applyAlignment="1">
      <alignment horizontal="center" vertical="center" wrapText="1"/>
    </xf>
    <xf numFmtId="2" fontId="20" fillId="2" borderId="0" xfId="0" applyNumberFormat="1" applyFont="1" applyFill="1" applyAlignment="1">
      <alignment horizontal="center" vertical="center" wrapText="1"/>
    </xf>
    <xf numFmtId="1" fontId="20" fillId="2" borderId="2" xfId="0" applyNumberFormat="1" applyFont="1" applyFill="1" applyBorder="1" applyAlignment="1">
      <alignment vertical="center"/>
    </xf>
    <xf numFmtId="1" fontId="21" fillId="2" borderId="2" xfId="0" applyNumberFormat="1" applyFont="1" applyFill="1" applyBorder="1" applyAlignment="1">
      <alignment vertical="center" wrapText="1"/>
    </xf>
    <xf numFmtId="1" fontId="22" fillId="2" borderId="2" xfId="0" applyNumberFormat="1" applyFont="1" applyFill="1" applyBorder="1" applyAlignment="1">
      <alignment vertical="center" wrapText="1"/>
    </xf>
    <xf numFmtId="0" fontId="20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vertical="center" wrapText="1"/>
    </xf>
    <xf numFmtId="1" fontId="19" fillId="2" borderId="0" xfId="0" applyNumberFormat="1" applyFont="1" applyFill="1" applyAlignment="1">
      <alignment vertical="center" wrapText="1"/>
    </xf>
    <xf numFmtId="1" fontId="5" fillId="2" borderId="0" xfId="0" applyNumberFormat="1" applyFont="1" applyFill="1" applyAlignment="1">
      <alignment vertical="center"/>
    </xf>
    <xf numFmtId="1" fontId="18" fillId="3" borderId="2" xfId="0" applyNumberFormat="1" applyFont="1" applyFill="1" applyBorder="1" applyAlignment="1">
      <alignment horizontal="center" vertical="center"/>
    </xf>
    <xf numFmtId="1" fontId="8" fillId="2" borderId="0" xfId="0" applyNumberFormat="1" applyFont="1" applyFill="1" applyAlignment="1">
      <alignment vertical="top" wrapText="1"/>
    </xf>
    <xf numFmtId="0" fontId="3" fillId="2" borderId="0" xfId="0" applyFont="1" applyFill="1" applyAlignment="1">
      <alignment vertical="top" wrapText="1"/>
    </xf>
    <xf numFmtId="164" fontId="6" fillId="2" borderId="2" xfId="0" applyNumberFormat="1" applyFont="1" applyFill="1" applyBorder="1" applyAlignment="1">
      <alignment horizontal="right" vertical="center"/>
    </xf>
    <xf numFmtId="164" fontId="6" fillId="2" borderId="2" xfId="0" applyNumberFormat="1" applyFont="1" applyFill="1" applyBorder="1" applyAlignment="1">
      <alignment vertical="center"/>
    </xf>
    <xf numFmtId="164" fontId="5" fillId="2" borderId="2" xfId="0" applyNumberFormat="1" applyFont="1" applyFill="1" applyBorder="1" applyAlignment="1">
      <alignment horizontal="right" vertical="center"/>
    </xf>
    <xf numFmtId="164" fontId="5" fillId="2" borderId="2" xfId="0" applyNumberFormat="1" applyFont="1" applyFill="1" applyBorder="1" applyAlignment="1">
      <alignment vertical="center"/>
    </xf>
    <xf numFmtId="1" fontId="3" fillId="2" borderId="0" xfId="0" applyNumberFormat="1" applyFont="1" applyFill="1" applyAlignment="1">
      <alignment horizontal="center" vertical="center"/>
    </xf>
    <xf numFmtId="0" fontId="2" fillId="3" borderId="10" xfId="0" applyFont="1" applyFill="1" applyBorder="1" applyAlignment="1">
      <alignment vertical="center"/>
    </xf>
    <xf numFmtId="1" fontId="2" fillId="3" borderId="10" xfId="0" applyNumberFormat="1" applyFont="1" applyFill="1" applyBorder="1" applyAlignment="1">
      <alignment vertical="center"/>
    </xf>
    <xf numFmtId="164" fontId="2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" fontId="2" fillId="2" borderId="2" xfId="0" applyNumberFormat="1" applyFont="1" applyFill="1" applyBorder="1"/>
    <xf numFmtId="1" fontId="3" fillId="2" borderId="2" xfId="0" applyNumberFormat="1" applyFont="1" applyFill="1" applyBorder="1"/>
    <xf numFmtId="1" fontId="10" fillId="2" borderId="2" xfId="0" applyNumberFormat="1" applyFont="1" applyFill="1" applyBorder="1" applyAlignment="1">
      <alignment horizontal="right" vertical="top" wrapText="1" readingOrder="1"/>
    </xf>
    <xf numFmtId="164" fontId="2" fillId="2" borderId="2" xfId="0" applyNumberFormat="1" applyFont="1" applyFill="1" applyBorder="1" applyAlignment="1">
      <alignment horizontal="right" vertical="center" readingOrder="1"/>
    </xf>
    <xf numFmtId="1" fontId="2" fillId="2" borderId="2" xfId="0" applyNumberFormat="1" applyFont="1" applyFill="1" applyBorder="1" applyAlignment="1">
      <alignment horizontal="right" vertical="center" readingOrder="1"/>
    </xf>
    <xf numFmtId="1" fontId="9" fillId="2" borderId="2" xfId="0" applyNumberFormat="1" applyFont="1" applyFill="1" applyBorder="1" applyAlignment="1">
      <alignment horizontal="right" vertical="top" wrapText="1" readingOrder="1"/>
    </xf>
    <xf numFmtId="164" fontId="3" fillId="2" borderId="2" xfId="0" applyNumberFormat="1" applyFont="1" applyFill="1" applyBorder="1" applyAlignment="1">
      <alignment horizontal="right" vertical="center" readingOrder="1"/>
    </xf>
    <xf numFmtId="1" fontId="3" fillId="2" borderId="2" xfId="0" applyNumberFormat="1" applyFont="1" applyFill="1" applyBorder="1" applyAlignment="1">
      <alignment horizontal="right" vertical="center" readingOrder="1"/>
    </xf>
    <xf numFmtId="1" fontId="2" fillId="2" borderId="2" xfId="0" applyNumberFormat="1" applyFont="1" applyFill="1" applyBorder="1" applyAlignment="1">
      <alignment horizontal="right" vertical="top" wrapText="1" readingOrder="1"/>
    </xf>
    <xf numFmtId="1" fontId="2" fillId="2" borderId="2" xfId="0" applyNumberFormat="1" applyFont="1" applyFill="1" applyBorder="1" applyAlignment="1">
      <alignment horizontal="right"/>
    </xf>
    <xf numFmtId="0" fontId="6" fillId="2" borderId="0" xfId="0" applyFont="1" applyFill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0" xfId="0" applyFont="1" applyFill="1" applyAlignment="1">
      <alignment horizontal="center" vertical="center"/>
    </xf>
    <xf numFmtId="164" fontId="2" fillId="2" borderId="2" xfId="0" applyNumberFormat="1" applyFont="1" applyFill="1" applyBorder="1" applyAlignment="1">
      <alignment horizontal="right" vertical="center"/>
    </xf>
    <xf numFmtId="1" fontId="3" fillId="2" borderId="2" xfId="0" applyNumberFormat="1" applyFont="1" applyFill="1" applyBorder="1" applyAlignment="1">
      <alignment horizontal="right"/>
    </xf>
    <xf numFmtId="1" fontId="9" fillId="2" borderId="2" xfId="0" applyNumberFormat="1" applyFont="1" applyFill="1" applyBorder="1" applyAlignment="1">
      <alignment horizontal="right" vertical="top" wrapText="1"/>
    </xf>
    <xf numFmtId="2" fontId="3" fillId="2" borderId="2" xfId="0" applyNumberFormat="1" applyFont="1" applyFill="1" applyBorder="1" applyAlignment="1">
      <alignment vertical="center"/>
    </xf>
    <xf numFmtId="1" fontId="12" fillId="2" borderId="2" xfId="0" applyNumberFormat="1" applyFont="1" applyFill="1" applyBorder="1" applyAlignment="1">
      <alignment horizontal="center" vertical="center"/>
    </xf>
    <xf numFmtId="1" fontId="12" fillId="2" borderId="2" xfId="0" applyNumberFormat="1" applyFont="1" applyFill="1" applyBorder="1" applyAlignment="1">
      <alignment vertical="center"/>
    </xf>
    <xf numFmtId="1" fontId="12" fillId="2" borderId="2" xfId="0" applyNumberFormat="1" applyFont="1" applyFill="1" applyBorder="1" applyAlignment="1">
      <alignment horizontal="center" vertical="center" wrapText="1"/>
    </xf>
    <xf numFmtId="1" fontId="12" fillId="2" borderId="2" xfId="0" applyNumberFormat="1" applyFont="1" applyFill="1" applyBorder="1" applyAlignment="1">
      <alignment vertical="center" wrapText="1"/>
    </xf>
    <xf numFmtId="1" fontId="0" fillId="2" borderId="0" xfId="0" applyNumberFormat="1" applyFill="1" applyAlignment="1">
      <alignment vertical="top" wrapText="1"/>
    </xf>
    <xf numFmtId="1" fontId="6" fillId="2" borderId="6" xfId="0" applyNumberFormat="1" applyFont="1" applyFill="1" applyBorder="1" applyAlignment="1">
      <alignment vertical="center"/>
    </xf>
    <xf numFmtId="0" fontId="31" fillId="2" borderId="10" xfId="0" applyFont="1" applyFill="1" applyBorder="1" applyAlignment="1">
      <alignment vertical="top" wrapText="1"/>
    </xf>
    <xf numFmtId="1" fontId="5" fillId="2" borderId="6" xfId="0" applyNumberFormat="1" applyFont="1" applyFill="1" applyBorder="1" applyAlignment="1">
      <alignment vertical="center"/>
    </xf>
    <xf numFmtId="1" fontId="6" fillId="2" borderId="3" xfId="0" applyNumberFormat="1" applyFont="1" applyFill="1" applyBorder="1"/>
    <xf numFmtId="164" fontId="6" fillId="2" borderId="3" xfId="0" applyNumberFormat="1" applyFont="1" applyFill="1" applyBorder="1" applyAlignment="1">
      <alignment vertical="center"/>
    </xf>
    <xf numFmtId="1" fontId="5" fillId="2" borderId="9" xfId="0" applyNumberFormat="1" applyFont="1" applyFill="1" applyBorder="1"/>
    <xf numFmtId="164" fontId="5" fillId="2" borderId="9" xfId="0" applyNumberFormat="1" applyFont="1" applyFill="1" applyBorder="1" applyAlignment="1">
      <alignment vertical="center"/>
    </xf>
    <xf numFmtId="1" fontId="6" fillId="2" borderId="21" xfId="0" applyNumberFormat="1" applyFont="1" applyFill="1" applyBorder="1"/>
    <xf numFmtId="164" fontId="6" fillId="2" borderId="21" xfId="0" applyNumberFormat="1" applyFont="1" applyFill="1" applyBorder="1" applyAlignment="1">
      <alignment vertical="center"/>
    </xf>
    <xf numFmtId="0" fontId="31" fillId="2" borderId="21" xfId="0" applyFont="1" applyFill="1" applyBorder="1" applyAlignment="1">
      <alignment vertical="top" wrapText="1"/>
    </xf>
    <xf numFmtId="1" fontId="5" fillId="2" borderId="21" xfId="0" applyNumberFormat="1" applyFont="1" applyFill="1" applyBorder="1"/>
    <xf numFmtId="164" fontId="5" fillId="2" borderId="21" xfId="0" applyNumberFormat="1" applyFont="1" applyFill="1" applyBorder="1" applyAlignment="1">
      <alignment vertical="center"/>
    </xf>
    <xf numFmtId="1" fontId="5" fillId="2" borderId="21" xfId="0" applyNumberFormat="1" applyFont="1" applyFill="1" applyBorder="1" applyAlignment="1">
      <alignment vertical="center" wrapText="1"/>
    </xf>
    <xf numFmtId="1" fontId="5" fillId="2" borderId="21" xfId="0" applyNumberFormat="1" applyFont="1" applyFill="1" applyBorder="1" applyAlignment="1">
      <alignment vertical="center"/>
    </xf>
    <xf numFmtId="164" fontId="6" fillId="2" borderId="9" xfId="0" applyNumberFormat="1" applyFont="1" applyFill="1" applyBorder="1" applyAlignment="1">
      <alignment vertical="center"/>
    </xf>
    <xf numFmtId="0" fontId="5" fillId="2" borderId="21" xfId="0" applyFont="1" applyFill="1" applyBorder="1" applyAlignment="1">
      <alignment horizontal="center" vertical="center" wrapText="1"/>
    </xf>
    <xf numFmtId="164" fontId="18" fillId="2" borderId="2" xfId="0" applyNumberFormat="1" applyFont="1" applyFill="1" applyBorder="1" applyAlignment="1">
      <alignment horizontal="right" vertical="center"/>
    </xf>
    <xf numFmtId="164" fontId="16" fillId="2" borderId="2" xfId="0" applyNumberFormat="1" applyFont="1" applyFill="1" applyBorder="1" applyAlignment="1">
      <alignment horizontal="right" vertical="center"/>
    </xf>
    <xf numFmtId="164" fontId="3" fillId="2" borderId="0" xfId="0" applyNumberFormat="1" applyFont="1" applyFill="1" applyAlignment="1">
      <alignment vertical="center" wrapText="1"/>
    </xf>
    <xf numFmtId="164" fontId="0" fillId="2" borderId="0" xfId="0" applyNumberForma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164" fontId="12" fillId="2" borderId="2" xfId="0" applyNumberFormat="1" applyFont="1" applyFill="1" applyBorder="1" applyAlignment="1">
      <alignment vertical="center" wrapText="1"/>
    </xf>
    <xf numFmtId="1" fontId="5" fillId="2" borderId="2" xfId="0" applyNumberFormat="1" applyFont="1" applyFill="1" applyBorder="1" applyAlignment="1">
      <alignment vertical="center" wrapText="1"/>
    </xf>
    <xf numFmtId="2" fontId="16" fillId="2" borderId="2" xfId="0" applyNumberFormat="1" applyFont="1" applyFill="1" applyBorder="1" applyAlignment="1">
      <alignment horizontal="right" vertical="center" wrapText="1"/>
    </xf>
    <xf numFmtId="0" fontId="6" fillId="2" borderId="21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vertical="center"/>
    </xf>
    <xf numFmtId="1" fontId="5" fillId="2" borderId="21" xfId="0" applyNumberFormat="1" applyFont="1" applyFill="1" applyBorder="1" applyAlignment="1">
      <alignment horizontal="center" vertical="center"/>
    </xf>
    <xf numFmtId="2" fontId="5" fillId="2" borderId="21" xfId="0" applyNumberFormat="1" applyFont="1" applyFill="1" applyBorder="1" applyAlignment="1">
      <alignment horizontal="center" vertical="center"/>
    </xf>
    <xf numFmtId="2" fontId="6" fillId="2" borderId="21" xfId="0" applyNumberFormat="1" applyFont="1" applyFill="1" applyBorder="1" applyAlignment="1">
      <alignment vertical="center"/>
    </xf>
    <xf numFmtId="1" fontId="16" fillId="2" borderId="3" xfId="0" applyNumberFormat="1" applyFont="1" applyFill="1" applyBorder="1" applyAlignment="1">
      <alignment horizontal="right" vertical="center"/>
    </xf>
    <xf numFmtId="2" fontId="18" fillId="2" borderId="3" xfId="0" applyNumberFormat="1" applyFont="1" applyFill="1" applyBorder="1" applyAlignment="1">
      <alignment horizontal="right" vertical="center" wrapText="1"/>
    </xf>
    <xf numFmtId="1" fontId="16" fillId="2" borderId="21" xfId="0" applyNumberFormat="1" applyFont="1" applyFill="1" applyBorder="1" applyAlignment="1">
      <alignment horizontal="right" vertical="center"/>
    </xf>
    <xf numFmtId="2" fontId="5" fillId="2" borderId="21" xfId="0" applyNumberFormat="1" applyFont="1" applyFill="1" applyBorder="1" applyAlignment="1">
      <alignment vertical="center"/>
    </xf>
    <xf numFmtId="166" fontId="2" fillId="2" borderId="0" xfId="0" applyNumberFormat="1" applyFont="1" applyFill="1" applyAlignment="1">
      <alignment vertical="center"/>
    </xf>
    <xf numFmtId="1" fontId="13" fillId="2" borderId="2" xfId="0" applyNumberFormat="1" applyFont="1" applyFill="1" applyBorder="1" applyAlignment="1">
      <alignment vertical="center"/>
    </xf>
    <xf numFmtId="0" fontId="34" fillId="2" borderId="2" xfId="0" applyFont="1" applyFill="1" applyBorder="1" applyAlignment="1">
      <alignment vertical="top" wrapText="1" readingOrder="1"/>
    </xf>
    <xf numFmtId="167" fontId="34" fillId="2" borderId="2" xfId="0" applyNumberFormat="1" applyFont="1" applyFill="1" applyBorder="1" applyAlignment="1">
      <alignment vertical="top" wrapText="1" readingOrder="1"/>
    </xf>
    <xf numFmtId="0" fontId="35" fillId="4" borderId="2" xfId="0" applyFont="1" applyFill="1" applyBorder="1" applyAlignment="1">
      <alignment vertical="top" wrapText="1" readingOrder="1"/>
    </xf>
    <xf numFmtId="0" fontId="35" fillId="2" borderId="2" xfId="0" applyFont="1" applyFill="1" applyBorder="1" applyAlignment="1">
      <alignment horizontal="right" vertical="center"/>
    </xf>
    <xf numFmtId="0" fontId="34" fillId="4" borderId="2" xfId="0" applyFont="1" applyFill="1" applyBorder="1" applyAlignment="1">
      <alignment vertical="top" wrapText="1" readingOrder="1"/>
    </xf>
    <xf numFmtId="1" fontId="34" fillId="5" borderId="2" xfId="0" applyNumberFormat="1" applyFont="1" applyFill="1" applyBorder="1" applyAlignment="1">
      <alignment horizontal="right" vertical="center"/>
    </xf>
    <xf numFmtId="1" fontId="35" fillId="4" borderId="2" xfId="0" applyNumberFormat="1" applyFont="1" applyFill="1" applyBorder="1" applyAlignment="1">
      <alignment vertical="top" wrapText="1" readingOrder="1"/>
    </xf>
    <xf numFmtId="1" fontId="35" fillId="2" borderId="2" xfId="0" applyNumberFormat="1" applyFont="1" applyFill="1" applyBorder="1" applyAlignment="1">
      <alignment horizontal="right" vertical="center"/>
    </xf>
    <xf numFmtId="167" fontId="35" fillId="4" borderId="2" xfId="0" applyNumberFormat="1" applyFont="1" applyFill="1" applyBorder="1" applyAlignment="1">
      <alignment vertical="top" wrapText="1" readingOrder="1"/>
    </xf>
    <xf numFmtId="1" fontId="34" fillId="2" borderId="2" xfId="0" applyNumberFormat="1" applyFont="1" applyFill="1" applyBorder="1" applyAlignment="1">
      <alignment vertical="top" wrapText="1" readingOrder="1"/>
    </xf>
    <xf numFmtId="1" fontId="34" fillId="4" borderId="2" xfId="0" applyNumberFormat="1" applyFont="1" applyFill="1" applyBorder="1" applyAlignment="1">
      <alignment vertical="top" wrapText="1" readingOrder="1"/>
    </xf>
    <xf numFmtId="1" fontId="34" fillId="6" borderId="2" xfId="0" applyNumberFormat="1" applyFont="1" applyFill="1" applyBorder="1" applyAlignment="1">
      <alignment horizontal="right" vertical="center"/>
    </xf>
    <xf numFmtId="164" fontId="3" fillId="2" borderId="2" xfId="0" applyNumberFormat="1" applyFont="1" applyFill="1" applyBorder="1" applyAlignment="1">
      <alignment horizontal="right" vertical="center"/>
    </xf>
    <xf numFmtId="164" fontId="12" fillId="2" borderId="6" xfId="0" applyNumberFormat="1" applyFont="1" applyFill="1" applyBorder="1" applyAlignment="1">
      <alignment vertical="center" wrapText="1"/>
    </xf>
    <xf numFmtId="1" fontId="13" fillId="2" borderId="2" xfId="0" applyNumberFormat="1" applyFont="1" applyFill="1" applyBorder="1" applyAlignment="1">
      <alignment horizontal="center" vertical="center"/>
    </xf>
    <xf numFmtId="164" fontId="13" fillId="2" borderId="2" xfId="0" applyNumberFormat="1" applyFont="1" applyFill="1" applyBorder="1" applyAlignment="1">
      <alignment vertical="center" wrapText="1"/>
    </xf>
    <xf numFmtId="164" fontId="13" fillId="2" borderId="6" xfId="0" applyNumberFormat="1" applyFont="1" applyFill="1" applyBorder="1" applyAlignment="1">
      <alignment vertical="center" wrapText="1"/>
    </xf>
    <xf numFmtId="1" fontId="13" fillId="3" borderId="2" xfId="0" applyNumberFormat="1" applyFont="1" applyFill="1" applyBorder="1" applyAlignment="1">
      <alignment horizontal="center" vertical="center"/>
    </xf>
    <xf numFmtId="1" fontId="13" fillId="3" borderId="2" xfId="0" applyNumberFormat="1" applyFont="1" applyFill="1" applyBorder="1" applyAlignment="1">
      <alignment vertical="center"/>
    </xf>
    <xf numFmtId="0" fontId="38" fillId="2" borderId="21" xfId="0" applyFont="1" applyFill="1" applyBorder="1" applyAlignment="1">
      <alignment vertical="center" wrapText="1"/>
    </xf>
    <xf numFmtId="0" fontId="38" fillId="2" borderId="0" xfId="0" applyFont="1" applyFill="1" applyAlignment="1">
      <alignment vertical="center" wrapText="1"/>
    </xf>
    <xf numFmtId="1" fontId="37" fillId="2" borderId="21" xfId="3" applyNumberFormat="1" applyFont="1" applyFill="1" applyBorder="1" applyAlignment="1">
      <alignment horizontal="right" vertical="center"/>
    </xf>
    <xf numFmtId="2" fontId="37" fillId="2" borderId="21" xfId="3" applyNumberFormat="1" applyFont="1" applyFill="1" applyBorder="1" applyAlignment="1">
      <alignment horizontal="right" vertical="center"/>
    </xf>
    <xf numFmtId="10" fontId="37" fillId="2" borderId="21" xfId="2" applyNumberFormat="1" applyFont="1" applyFill="1" applyBorder="1" applyAlignment="1">
      <alignment horizontal="right" vertical="center" wrapText="1"/>
    </xf>
    <xf numFmtId="0" fontId="4" fillId="2" borderId="21" xfId="0" applyFont="1" applyFill="1" applyBorder="1" applyAlignment="1">
      <alignment horizontal="right" vertical="center" wrapText="1"/>
    </xf>
    <xf numFmtId="10" fontId="39" fillId="2" borderId="21" xfId="2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Alignment="1">
      <alignment vertical="top" wrapText="1"/>
    </xf>
    <xf numFmtId="0" fontId="23" fillId="2" borderId="0" xfId="0" applyFont="1" applyFill="1" applyAlignment="1">
      <alignment vertical="top" wrapText="1"/>
    </xf>
    <xf numFmtId="0" fontId="21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top" wrapText="1"/>
    </xf>
    <xf numFmtId="2" fontId="26" fillId="2" borderId="2" xfId="0" applyNumberFormat="1" applyFont="1" applyFill="1" applyBorder="1" applyAlignment="1">
      <alignment horizontal="right" vertical="center" wrapText="1"/>
    </xf>
    <xf numFmtId="2" fontId="3" fillId="2" borderId="0" xfId="0" applyNumberFormat="1" applyFont="1" applyFill="1" applyAlignment="1">
      <alignment vertical="center"/>
    </xf>
    <xf numFmtId="164" fontId="16" fillId="2" borderId="2" xfId="0" applyNumberFormat="1" applyFont="1" applyFill="1" applyBorder="1" applyAlignment="1">
      <alignment horizontal="right" vertical="center" wrapText="1"/>
    </xf>
    <xf numFmtId="1" fontId="16" fillId="2" borderId="6" xfId="0" applyNumberFormat="1" applyFont="1" applyFill="1" applyBorder="1" applyAlignment="1">
      <alignment vertical="center"/>
    </xf>
    <xf numFmtId="1" fontId="18" fillId="2" borderId="6" xfId="0" applyNumberFormat="1" applyFont="1" applyFill="1" applyBorder="1" applyAlignment="1">
      <alignment vertical="center"/>
    </xf>
    <xf numFmtId="1" fontId="16" fillId="2" borderId="5" xfId="0" applyNumberFormat="1" applyFont="1" applyFill="1" applyBorder="1" applyAlignment="1">
      <alignment vertical="center"/>
    </xf>
    <xf numFmtId="1" fontId="18" fillId="2" borderId="5" xfId="0" applyNumberFormat="1" applyFont="1" applyFill="1" applyBorder="1" applyAlignment="1">
      <alignment vertical="center"/>
    </xf>
    <xf numFmtId="1" fontId="16" fillId="2" borderId="21" xfId="0" applyNumberFormat="1" applyFont="1" applyFill="1" applyBorder="1" applyAlignment="1">
      <alignment vertical="center"/>
    </xf>
    <xf numFmtId="0" fontId="0" fillId="2" borderId="21" xfId="0" applyFill="1" applyBorder="1" applyAlignment="1">
      <alignment vertical="center" wrapText="1"/>
    </xf>
    <xf numFmtId="1" fontId="18" fillId="2" borderId="21" xfId="0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top" wrapText="1"/>
    </xf>
    <xf numFmtId="0" fontId="5" fillId="0" borderId="0" xfId="0" applyFont="1" applyAlignment="1">
      <alignment vertical="top" wrapText="1"/>
    </xf>
    <xf numFmtId="1" fontId="6" fillId="0" borderId="0" xfId="0" applyNumberFormat="1" applyFont="1" applyAlignment="1">
      <alignment horizontal="center" vertical="top" wrapText="1"/>
    </xf>
    <xf numFmtId="1" fontId="16" fillId="0" borderId="8" xfId="0" applyNumberFormat="1" applyFont="1" applyBorder="1" applyAlignment="1">
      <alignment horizontal="center" vertical="center" wrapText="1"/>
    </xf>
    <xf numFmtId="1" fontId="16" fillId="0" borderId="3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top" wrapText="1"/>
    </xf>
    <xf numFmtId="0" fontId="18" fillId="0" borderId="2" xfId="0" applyFont="1" applyBorder="1"/>
    <xf numFmtId="1" fontId="18" fillId="0" borderId="2" xfId="0" applyNumberFormat="1" applyFont="1" applyBorder="1"/>
    <xf numFmtId="164" fontId="18" fillId="0" borderId="2" xfId="0" applyNumberFormat="1" applyFont="1" applyBorder="1"/>
    <xf numFmtId="0" fontId="18" fillId="0" borderId="2" xfId="0" applyFont="1" applyBorder="1" applyAlignment="1">
      <alignment vertical="top" wrapText="1"/>
    </xf>
    <xf numFmtId="0" fontId="16" fillId="0" borderId="2" xfId="0" applyFont="1" applyBorder="1" applyAlignment="1">
      <alignment horizontal="center" vertical="top" wrapText="1"/>
    </xf>
    <xf numFmtId="0" fontId="16" fillId="0" borderId="2" xfId="0" applyFont="1" applyBorder="1" applyAlignment="1">
      <alignment vertical="top" wrapText="1"/>
    </xf>
    <xf numFmtId="1" fontId="16" fillId="0" borderId="2" xfId="0" applyNumberFormat="1" applyFont="1" applyBorder="1"/>
    <xf numFmtId="164" fontId="16" fillId="0" borderId="2" xfId="0" applyNumberFormat="1" applyFont="1" applyBorder="1"/>
    <xf numFmtId="0" fontId="18" fillId="0" borderId="2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6" fillId="0" borderId="0" xfId="0" applyFont="1" applyAlignment="1">
      <alignment vertical="top" wrapText="1"/>
    </xf>
    <xf numFmtId="1" fontId="5" fillId="0" borderId="0" xfId="0" applyNumberFormat="1" applyFont="1" applyAlignment="1">
      <alignment horizontal="center" vertical="top" wrapText="1"/>
    </xf>
    <xf numFmtId="1" fontId="6" fillId="0" borderId="0" xfId="0" applyNumberFormat="1" applyFont="1" applyAlignment="1">
      <alignment horizontal="right" vertical="top" wrapText="1"/>
    </xf>
    <xf numFmtId="1" fontId="21" fillId="2" borderId="6" xfId="0" applyNumberFormat="1" applyFont="1" applyFill="1" applyBorder="1" applyAlignment="1">
      <alignment vertical="center"/>
    </xf>
    <xf numFmtId="1" fontId="21" fillId="2" borderId="5" xfId="0" applyNumberFormat="1" applyFont="1" applyFill="1" applyBorder="1" applyAlignment="1">
      <alignment vertical="center"/>
    </xf>
    <xf numFmtId="1" fontId="3" fillId="2" borderId="5" xfId="0" applyNumberFormat="1" applyFont="1" applyFill="1" applyBorder="1" applyAlignment="1">
      <alignment vertical="center"/>
    </xf>
    <xf numFmtId="1" fontId="21" fillId="2" borderId="9" xfId="0" applyNumberFormat="1" applyFont="1" applyFill="1" applyBorder="1" applyAlignment="1">
      <alignment vertical="center"/>
    </xf>
    <xf numFmtId="1" fontId="21" fillId="2" borderId="21" xfId="0" applyNumberFormat="1" applyFont="1" applyFill="1" applyBorder="1" applyAlignment="1">
      <alignment vertical="center"/>
    </xf>
    <xf numFmtId="1" fontId="3" fillId="2" borderId="21" xfId="0" applyNumberFormat="1" applyFont="1" applyFill="1" applyBorder="1" applyAlignment="1">
      <alignment vertical="center"/>
    </xf>
    <xf numFmtId="2" fontId="25" fillId="2" borderId="2" xfId="0" applyNumberFormat="1" applyFont="1" applyFill="1" applyBorder="1" applyAlignment="1">
      <alignment horizontal="right" vertical="center" wrapText="1"/>
    </xf>
    <xf numFmtId="0" fontId="0" fillId="2" borderId="0" xfId="0" applyFill="1" applyAlignment="1">
      <alignment vertical="top" wrapText="1"/>
    </xf>
    <xf numFmtId="164" fontId="6" fillId="2" borderId="3" xfId="0" applyNumberFormat="1" applyFont="1" applyFill="1" applyBorder="1" applyAlignment="1">
      <alignment horizontal="right" vertical="center"/>
    </xf>
    <xf numFmtId="0" fontId="34" fillId="2" borderId="3" xfId="0" applyFont="1" applyFill="1" applyBorder="1" applyAlignment="1">
      <alignment vertical="top" wrapText="1" readingOrder="1"/>
    </xf>
    <xf numFmtId="1" fontId="34" fillId="2" borderId="3" xfId="0" applyNumberFormat="1" applyFont="1" applyFill="1" applyBorder="1" applyAlignment="1">
      <alignment vertical="top" wrapText="1" readingOrder="1"/>
    </xf>
    <xf numFmtId="1" fontId="6" fillId="2" borderId="9" xfId="0" applyNumberFormat="1" applyFont="1" applyFill="1" applyBorder="1"/>
    <xf numFmtId="164" fontId="6" fillId="2" borderId="9" xfId="0" applyNumberFormat="1" applyFont="1" applyFill="1" applyBorder="1" applyAlignment="1">
      <alignment horizontal="right" vertical="center"/>
    </xf>
    <xf numFmtId="0" fontId="34" fillId="2" borderId="9" xfId="0" applyFont="1" applyFill="1" applyBorder="1" applyAlignment="1">
      <alignment vertical="top" wrapText="1" readingOrder="1"/>
    </xf>
    <xf numFmtId="1" fontId="34" fillId="2" borderId="9" xfId="0" applyNumberFormat="1" applyFont="1" applyFill="1" applyBorder="1" applyAlignment="1">
      <alignment vertical="top" wrapText="1" readingOrder="1"/>
    </xf>
    <xf numFmtId="164" fontId="6" fillId="2" borderId="21" xfId="0" applyNumberFormat="1" applyFont="1" applyFill="1" applyBorder="1" applyAlignment="1">
      <alignment horizontal="right" vertical="center"/>
    </xf>
    <xf numFmtId="1" fontId="6" fillId="2" borderId="6" xfId="0" applyNumberFormat="1" applyFont="1" applyFill="1" applyBorder="1"/>
    <xf numFmtId="0" fontId="34" fillId="2" borderId="21" xfId="0" applyFont="1" applyFill="1" applyBorder="1" applyAlignment="1">
      <alignment vertical="top" wrapText="1" readingOrder="1"/>
    </xf>
    <xf numFmtId="1" fontId="34" fillId="2" borderId="21" xfId="0" applyNumberFormat="1" applyFont="1" applyFill="1" applyBorder="1" applyAlignment="1">
      <alignment vertical="top" wrapText="1" readingOrder="1"/>
    </xf>
    <xf numFmtId="0" fontId="0" fillId="2" borderId="0" xfId="0" applyFill="1" applyAlignment="1">
      <alignment vertical="center" wrapText="1"/>
    </xf>
    <xf numFmtId="1" fontId="16" fillId="2" borderId="6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21" fillId="2" borderId="10" xfId="0" applyFont="1" applyFill="1" applyBorder="1" applyAlignment="1">
      <alignment vertical="center" wrapText="1"/>
    </xf>
    <xf numFmtId="0" fontId="0" fillId="2" borderId="0" xfId="0" applyFill="1" applyAlignment="1">
      <alignment vertical="top" wrapText="1"/>
    </xf>
    <xf numFmtId="0" fontId="16" fillId="2" borderId="3" xfId="0" applyFont="1" applyFill="1" applyBorder="1" applyAlignment="1">
      <alignment horizontal="center" vertical="center"/>
    </xf>
    <xf numFmtId="1" fontId="12" fillId="2" borderId="3" xfId="3" applyNumberFormat="1" applyFont="1" applyFill="1" applyBorder="1" applyAlignment="1">
      <alignment horizontal="center" vertical="center" wrapText="1"/>
    </xf>
    <xf numFmtId="1" fontId="12" fillId="2" borderId="2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21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horizontal="center" vertical="center"/>
    </xf>
    <xf numFmtId="0" fontId="21" fillId="2" borderId="10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1" fontId="16" fillId="0" borderId="6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vertical="top" wrapText="1"/>
    </xf>
    <xf numFmtId="0" fontId="17" fillId="0" borderId="5" xfId="0" applyFont="1" applyBorder="1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7" fillId="0" borderId="7" xfId="0" applyFont="1" applyBorder="1" applyAlignment="1">
      <alignment vertical="top" wrapText="1"/>
    </xf>
    <xf numFmtId="1" fontId="16" fillId="0" borderId="4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top" wrapText="1"/>
    </xf>
    <xf numFmtId="0" fontId="8" fillId="2" borderId="0" xfId="0" applyFont="1" applyFill="1" applyAlignment="1">
      <alignment horizontal="center" vertical="center"/>
    </xf>
    <xf numFmtId="0" fontId="16" fillId="2" borderId="3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vertical="top" wrapText="1"/>
    </xf>
    <xf numFmtId="1" fontId="16" fillId="2" borderId="6" xfId="0" applyNumberFormat="1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vertical="top" wrapText="1"/>
    </xf>
    <xf numFmtId="0" fontId="17" fillId="2" borderId="5" xfId="0" applyFont="1" applyFill="1" applyBorder="1" applyAlignment="1">
      <alignment vertical="top" wrapText="1"/>
    </xf>
    <xf numFmtId="1" fontId="5" fillId="2" borderId="0" xfId="0" applyNumberFormat="1" applyFont="1" applyFill="1" applyAlignment="1">
      <alignment horizontal="center" vertical="top" wrapText="1"/>
    </xf>
    <xf numFmtId="0" fontId="16" fillId="2" borderId="6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0" fillId="2" borderId="26" xfId="0" applyFill="1" applyBorder="1" applyAlignment="1">
      <alignment vertical="top" wrapText="1"/>
    </xf>
    <xf numFmtId="0" fontId="0" fillId="2" borderId="27" xfId="0" applyFill="1" applyBorder="1" applyAlignment="1">
      <alignment vertical="top" wrapText="1"/>
    </xf>
    <xf numFmtId="1" fontId="6" fillId="2" borderId="21" xfId="0" applyNumberFormat="1" applyFont="1" applyFill="1" applyBorder="1" applyAlignment="1">
      <alignment horizontal="right" vertical="center"/>
    </xf>
    <xf numFmtId="0" fontId="4" fillId="2" borderId="21" xfId="0" applyFont="1" applyFill="1" applyBorder="1" applyAlignment="1">
      <alignment vertical="top" wrapText="1"/>
    </xf>
    <xf numFmtId="0" fontId="17" fillId="2" borderId="5" xfId="0" applyFont="1" applyFill="1" applyBorder="1" applyAlignment="1">
      <alignment vertical="center" wrapText="1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 wrapText="1"/>
    </xf>
    <xf numFmtId="2" fontId="16" fillId="2" borderId="3" xfId="0" applyNumberFormat="1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vertical="center" wrapText="1"/>
    </xf>
    <xf numFmtId="0" fontId="17" fillId="2" borderId="9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vertical="center" wrapText="1"/>
    </xf>
    <xf numFmtId="1" fontId="16" fillId="2" borderId="3" xfId="0" applyNumberFormat="1" applyFont="1" applyFill="1" applyBorder="1" applyAlignment="1">
      <alignment horizontal="center" vertical="center" wrapText="1"/>
    </xf>
    <xf numFmtId="1" fontId="16" fillId="2" borderId="3" xfId="0" applyNumberFormat="1" applyFont="1" applyFill="1" applyBorder="1" applyAlignment="1">
      <alignment horizontal="center" vertical="center"/>
    </xf>
    <xf numFmtId="1" fontId="16" fillId="2" borderId="5" xfId="0" applyNumberFormat="1" applyFont="1" applyFill="1" applyBorder="1" applyAlignment="1">
      <alignment horizontal="center" vertical="center" wrapText="1"/>
    </xf>
    <xf numFmtId="0" fontId="23" fillId="2" borderId="0" xfId="0" applyFont="1" applyFill="1" applyAlignment="1">
      <alignment vertical="top" wrapText="1"/>
    </xf>
    <xf numFmtId="1" fontId="22" fillId="2" borderId="3" xfId="0" applyNumberFormat="1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vertical="top" wrapText="1"/>
    </xf>
    <xf numFmtId="0" fontId="21" fillId="2" borderId="9" xfId="0" applyFont="1" applyFill="1" applyBorder="1" applyAlignment="1">
      <alignment vertical="top" wrapText="1"/>
    </xf>
    <xf numFmtId="1" fontId="22" fillId="2" borderId="6" xfId="0" applyNumberFormat="1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vertical="top" wrapText="1"/>
    </xf>
    <xf numFmtId="1" fontId="3" fillId="2" borderId="6" xfId="0" applyNumberFormat="1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vertical="top" wrapText="1"/>
    </xf>
    <xf numFmtId="1" fontId="22" fillId="2" borderId="3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0" fontId="21" fillId="2" borderId="0" xfId="0" applyFont="1" applyFill="1" applyAlignment="1">
      <alignment vertical="top" wrapText="1"/>
    </xf>
    <xf numFmtId="1" fontId="22" fillId="2" borderId="5" xfId="0" applyNumberFormat="1" applyFont="1" applyFill="1" applyBorder="1" applyAlignment="1">
      <alignment horizontal="center" vertical="center" wrapText="1"/>
    </xf>
    <xf numFmtId="1" fontId="3" fillId="2" borderId="1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vertical="center" wrapText="1"/>
    </xf>
    <xf numFmtId="1" fontId="3" fillId="2" borderId="3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top" wrapText="1"/>
    </xf>
    <xf numFmtId="1" fontId="5" fillId="2" borderId="3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top" wrapText="1"/>
    </xf>
    <xf numFmtId="0" fontId="4" fillId="2" borderId="9" xfId="0" applyFont="1" applyFill="1" applyBorder="1" applyAlignment="1">
      <alignment vertical="top" wrapText="1"/>
    </xf>
    <xf numFmtId="1" fontId="5" fillId="2" borderId="3" xfId="0" applyNumberFormat="1" applyFont="1" applyFill="1" applyBorder="1" applyAlignment="1">
      <alignment horizontal="center" vertical="center"/>
    </xf>
    <xf numFmtId="1" fontId="5" fillId="2" borderId="6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top" wrapText="1"/>
    </xf>
    <xf numFmtId="164" fontId="5" fillId="2" borderId="3" xfId="0" applyNumberFormat="1" applyFont="1" applyFill="1" applyBorder="1" applyAlignment="1">
      <alignment horizontal="center" vertical="center" wrapText="1"/>
    </xf>
    <xf numFmtId="2" fontId="1" fillId="2" borderId="0" xfId="0" applyNumberFormat="1" applyFont="1" applyFill="1" applyAlignment="1">
      <alignment horizontal="center" vertical="center"/>
    </xf>
    <xf numFmtId="1" fontId="5" fillId="2" borderId="1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top" wrapText="1"/>
    </xf>
    <xf numFmtId="0" fontId="4" fillId="2" borderId="12" xfId="0" applyFont="1" applyFill="1" applyBorder="1" applyAlignment="1">
      <alignment vertical="top" wrapText="1"/>
    </xf>
    <xf numFmtId="0" fontId="4" fillId="2" borderId="13" xfId="0" applyFont="1" applyFill="1" applyBorder="1" applyAlignment="1">
      <alignment vertical="top" wrapText="1"/>
    </xf>
    <xf numFmtId="1" fontId="3" fillId="2" borderId="3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top" wrapText="1"/>
    </xf>
    <xf numFmtId="165" fontId="1" fillId="2" borderId="0" xfId="0" applyNumberFormat="1" applyFont="1" applyFill="1" applyAlignment="1">
      <alignment horizontal="center" vertical="center"/>
    </xf>
    <xf numFmtId="165" fontId="0" fillId="2" borderId="0" xfId="0" applyNumberFormat="1" applyFill="1" applyAlignment="1">
      <alignment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1" fontId="3" fillId="2" borderId="6" xfId="0" applyNumberFormat="1" applyFont="1" applyFill="1" applyBorder="1" applyAlignment="1">
      <alignment horizontal="center" vertical="center"/>
    </xf>
    <xf numFmtId="1" fontId="5" fillId="2" borderId="0" xfId="0" applyNumberFormat="1" applyFont="1" applyFill="1" applyAlignment="1">
      <alignment horizontal="center" vertical="center" wrapText="1"/>
    </xf>
    <xf numFmtId="1" fontId="1" fillId="2" borderId="0" xfId="0" applyNumberFormat="1" applyFont="1" applyFill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/>
    </xf>
    <xf numFmtId="1" fontId="16" fillId="2" borderId="3" xfId="0" applyNumberFormat="1" applyFont="1" applyFill="1" applyBorder="1" applyAlignment="1">
      <alignment vertical="center" wrapText="1"/>
    </xf>
    <xf numFmtId="1" fontId="16" fillId="2" borderId="4" xfId="0" applyNumberFormat="1" applyFont="1" applyFill="1" applyBorder="1" applyAlignment="1">
      <alignment horizontal="center" vertical="center" wrapText="1"/>
    </xf>
    <xf numFmtId="1" fontId="22" fillId="2" borderId="0" xfId="0" applyNumberFormat="1" applyFont="1" applyFill="1" applyAlignment="1">
      <alignment horizontal="center" vertical="center"/>
    </xf>
    <xf numFmtId="0" fontId="18" fillId="2" borderId="5" xfId="0" applyFont="1" applyFill="1" applyBorder="1" applyAlignment="1">
      <alignment vertical="center" wrapText="1"/>
    </xf>
    <xf numFmtId="1" fontId="22" fillId="2" borderId="0" xfId="0" applyNumberFormat="1" applyFont="1" applyFill="1" applyAlignment="1">
      <alignment horizontal="center" vertical="center" wrapText="1"/>
    </xf>
    <xf numFmtId="0" fontId="21" fillId="2" borderId="0" xfId="0" applyFont="1" applyFill="1" applyAlignment="1">
      <alignment vertical="center" wrapText="1"/>
    </xf>
    <xf numFmtId="0" fontId="18" fillId="2" borderId="9" xfId="0" applyFont="1" applyFill="1" applyBorder="1" applyAlignment="1">
      <alignment vertical="center" wrapText="1"/>
    </xf>
    <xf numFmtId="1" fontId="12" fillId="2" borderId="6" xfId="0" applyNumberFormat="1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vertical="center" wrapText="1"/>
    </xf>
    <xf numFmtId="1" fontId="3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1" fontId="12" fillId="2" borderId="3" xfId="0" applyNumberFormat="1" applyFont="1" applyFill="1" applyBorder="1" applyAlignment="1">
      <alignment horizontal="center" vertical="center" wrapText="1"/>
    </xf>
    <xf numFmtId="0" fontId="27" fillId="2" borderId="9" xfId="0" applyFont="1" applyFill="1" applyBorder="1" applyAlignment="1">
      <alignment vertical="center" wrapText="1"/>
    </xf>
    <xf numFmtId="2" fontId="1" fillId="2" borderId="0" xfId="0" applyNumberFormat="1" applyFont="1" applyFill="1" applyAlignment="1">
      <alignment horizontal="center" vertical="center" wrapText="1"/>
    </xf>
    <xf numFmtId="2" fontId="5" fillId="2" borderId="0" xfId="0" applyNumberFormat="1" applyFont="1" applyFill="1" applyAlignment="1">
      <alignment horizontal="center" vertical="center"/>
    </xf>
    <xf numFmtId="0" fontId="27" fillId="2" borderId="4" xfId="0" applyFont="1" applyFill="1" applyBorder="1" applyAlignment="1">
      <alignment vertical="center" wrapText="1"/>
    </xf>
    <xf numFmtId="1" fontId="12" fillId="2" borderId="11" xfId="0" applyNumberFormat="1" applyFont="1" applyFill="1" applyBorder="1" applyAlignment="1">
      <alignment horizontal="center" vertical="center" wrapText="1"/>
    </xf>
    <xf numFmtId="0" fontId="27" fillId="2" borderId="12" xfId="0" applyFont="1" applyFill="1" applyBorder="1" applyAlignment="1">
      <alignment vertical="center" wrapText="1"/>
    </xf>
    <xf numFmtId="1" fontId="12" fillId="2" borderId="6" xfId="3" applyNumberFormat="1" applyFont="1" applyFill="1" applyBorder="1" applyAlignment="1">
      <alignment horizontal="center" vertical="center" wrapText="1"/>
    </xf>
    <xf numFmtId="0" fontId="27" fillId="2" borderId="4" xfId="3" applyFont="1" applyFill="1" applyBorder="1" applyAlignment="1">
      <alignment vertical="center" wrapText="1"/>
    </xf>
    <xf numFmtId="0" fontId="27" fillId="2" borderId="5" xfId="3" applyFont="1" applyFill="1" applyBorder="1" applyAlignment="1">
      <alignment vertical="center" wrapText="1"/>
    </xf>
    <xf numFmtId="1" fontId="12" fillId="2" borderId="3" xfId="3" applyNumberFormat="1" applyFont="1" applyFill="1" applyBorder="1" applyAlignment="1">
      <alignment horizontal="center" vertical="center" wrapText="1"/>
    </xf>
    <xf numFmtId="0" fontId="27" fillId="2" borderId="7" xfId="3" applyFont="1" applyFill="1" applyBorder="1" applyAlignment="1">
      <alignment vertical="center" wrapText="1"/>
    </xf>
    <xf numFmtId="1" fontId="12" fillId="2" borderId="21" xfId="0" applyNumberFormat="1" applyFont="1" applyFill="1" applyBorder="1" applyAlignment="1">
      <alignment horizontal="center" vertical="center" wrapText="1"/>
    </xf>
    <xf numFmtId="0" fontId="27" fillId="2" borderId="21" xfId="0" applyFont="1" applyFill="1" applyBorder="1" applyAlignment="1">
      <alignment vertical="center" wrapText="1"/>
    </xf>
    <xf numFmtId="2" fontId="8" fillId="2" borderId="0" xfId="0" applyNumberFormat="1" applyFont="1" applyFill="1" applyAlignment="1">
      <alignment horizontal="center" vertical="center" wrapText="1"/>
    </xf>
    <xf numFmtId="1" fontId="19" fillId="2" borderId="21" xfId="0" applyNumberFormat="1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vertical="center" wrapText="1"/>
    </xf>
    <xf numFmtId="1" fontId="5" fillId="2" borderId="21" xfId="0" applyNumberFormat="1" applyFont="1" applyFill="1" applyBorder="1" applyAlignment="1">
      <alignment horizontal="center" vertical="center" wrapText="1"/>
    </xf>
    <xf numFmtId="1" fontId="8" fillId="2" borderId="21" xfId="0" applyNumberFormat="1" applyFont="1" applyFill="1" applyBorder="1" applyAlignment="1">
      <alignment horizontal="center" vertical="center" wrapText="1"/>
    </xf>
    <xf numFmtId="1" fontId="29" fillId="2" borderId="21" xfId="0" applyNumberFormat="1" applyFont="1" applyFill="1" applyBorder="1" applyAlignment="1">
      <alignment horizontal="center" vertical="center" wrapText="1"/>
    </xf>
    <xf numFmtId="1" fontId="5" fillId="2" borderId="22" xfId="0" applyNumberFormat="1" applyFont="1" applyFill="1" applyBorder="1" applyAlignment="1">
      <alignment horizontal="center" vertical="center" wrapText="1"/>
    </xf>
    <xf numFmtId="1" fontId="5" fillId="2" borderId="23" xfId="0" applyNumberFormat="1" applyFont="1" applyFill="1" applyBorder="1" applyAlignment="1">
      <alignment horizontal="center" vertical="center" wrapText="1"/>
    </xf>
    <xf numFmtId="1" fontId="5" fillId="2" borderId="24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1" fontId="3" fillId="2" borderId="0" xfId="0" applyNumberFormat="1" applyFont="1" applyFill="1" applyAlignment="1">
      <alignment horizontal="center" vertical="top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1" fontId="16" fillId="2" borderId="11" xfId="0" applyNumberFormat="1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3" fillId="0" borderId="6" xfId="0" applyFont="1" applyBorder="1" applyAlignment="1">
      <alignment horizontal="center" vertical="center" wrapText="1"/>
    </xf>
    <xf numFmtId="1" fontId="3" fillId="2" borderId="16" xfId="0" applyNumberFormat="1" applyFont="1" applyFill="1" applyBorder="1" applyAlignment="1">
      <alignment horizontal="center" vertical="center" wrapText="1"/>
    </xf>
    <xf numFmtId="2" fontId="19" fillId="2" borderId="0" xfId="0" applyNumberFormat="1" applyFont="1" applyFill="1" applyAlignment="1">
      <alignment horizontal="center" vertical="center" wrapText="1"/>
    </xf>
    <xf numFmtId="0" fontId="21" fillId="2" borderId="5" xfId="0" applyFont="1" applyFill="1" applyBorder="1" applyAlignment="1">
      <alignment vertical="center" wrapText="1"/>
    </xf>
    <xf numFmtId="2" fontId="19" fillId="2" borderId="0" xfId="0" applyNumberFormat="1" applyFont="1" applyFill="1" applyAlignment="1">
      <alignment horizontal="center" vertical="center"/>
    </xf>
    <xf numFmtId="1" fontId="19" fillId="2" borderId="0" xfId="0" applyNumberFormat="1" applyFont="1" applyFill="1" applyAlignment="1">
      <alignment horizontal="center" vertical="center" wrapText="1"/>
    </xf>
    <xf numFmtId="0" fontId="21" fillId="2" borderId="9" xfId="0" applyFont="1" applyFill="1" applyBorder="1" applyAlignment="1">
      <alignment vertical="center" wrapText="1"/>
    </xf>
    <xf numFmtId="2" fontId="5" fillId="2" borderId="1" xfId="0" applyNumberFormat="1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vertical="top" wrapText="1"/>
    </xf>
    <xf numFmtId="0" fontId="17" fillId="2" borderId="15" xfId="0" applyFont="1" applyFill="1" applyBorder="1" applyAlignment="1">
      <alignment vertical="top" wrapText="1"/>
    </xf>
    <xf numFmtId="0" fontId="17" fillId="2" borderId="16" xfId="0" applyFont="1" applyFill="1" applyBorder="1" applyAlignment="1">
      <alignment vertical="top" wrapText="1"/>
    </xf>
    <xf numFmtId="2" fontId="5" fillId="2" borderId="0" xfId="0" applyNumberFormat="1" applyFont="1" applyFill="1" applyAlignment="1">
      <alignment horizontal="center" vertical="top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top" wrapText="1"/>
    </xf>
    <xf numFmtId="0" fontId="3" fillId="0" borderId="3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vertical="top" wrapText="1"/>
    </xf>
    <xf numFmtId="1" fontId="12" fillId="0" borderId="6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" fontId="18" fillId="2" borderId="2" xfId="0" applyNumberFormat="1" applyFont="1" applyFill="1" applyBorder="1"/>
    <xf numFmtId="2" fontId="7" fillId="2" borderId="0" xfId="0" applyNumberFormat="1" applyFont="1" applyFill="1" applyAlignment="1">
      <alignment vertical="center"/>
    </xf>
    <xf numFmtId="0" fontId="16" fillId="2" borderId="3" xfId="0" applyFont="1" applyFill="1" applyBorder="1" applyAlignment="1">
      <alignment vertical="center"/>
    </xf>
    <xf numFmtId="2" fontId="16" fillId="2" borderId="3" xfId="0" applyNumberFormat="1" applyFont="1" applyFill="1" applyBorder="1" applyAlignment="1">
      <alignment horizontal="right" vertical="center" wrapText="1"/>
    </xf>
    <xf numFmtId="0" fontId="16" fillId="2" borderId="9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1" fontId="16" fillId="2" borderId="9" xfId="0" applyNumberFormat="1" applyFont="1" applyFill="1" applyBorder="1" applyAlignment="1">
      <alignment horizontal="right" vertical="center"/>
    </xf>
    <xf numFmtId="2" fontId="16" fillId="2" borderId="9" xfId="0" applyNumberFormat="1" applyFont="1" applyFill="1" applyBorder="1" applyAlignment="1">
      <alignment horizontal="right" vertical="center" wrapText="1"/>
    </xf>
    <xf numFmtId="2" fontId="16" fillId="2" borderId="24" xfId="0" applyNumberFormat="1" applyFont="1" applyFill="1" applyBorder="1" applyAlignment="1">
      <alignment horizontal="right" vertical="center" wrapText="1"/>
    </xf>
    <xf numFmtId="0" fontId="16" fillId="2" borderId="21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2" fontId="18" fillId="2" borderId="21" xfId="0" applyNumberFormat="1" applyFont="1" applyFill="1" applyBorder="1" applyAlignment="1">
      <alignment horizontal="righ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vertical="center" wrapText="1"/>
    </xf>
    <xf numFmtId="0" fontId="21" fillId="2" borderId="10" xfId="0" applyFont="1" applyFill="1" applyBorder="1" applyAlignment="1">
      <alignment horizontal="center" vertical="center" wrapText="1"/>
    </xf>
    <xf numFmtId="1" fontId="5" fillId="2" borderId="3" xfId="0" applyNumberFormat="1" applyFont="1" applyFill="1" applyBorder="1" applyAlignment="1">
      <alignment vertical="center"/>
    </xf>
    <xf numFmtId="0" fontId="22" fillId="2" borderId="10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3" xfId="3"/>
    <cellStyle name="Percent" xfId="2" builtinId="5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Times New Roman"/>
        <scheme val="none"/>
      </font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Times New Roman"/>
        <scheme val="none"/>
      </font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Times New Roman"/>
        <scheme val="none"/>
      </font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Times New Roman"/>
        <scheme val="none"/>
      </font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2EDF4"/>
          <bgColor rgb="FFD2EDF4"/>
        </patternFill>
      </fill>
    </dxf>
  </dxfs>
  <tableStyles count="1" defaultTableStyle="TableStyleMedium2" defaultPivotStyle="PivotStyleLight16">
    <tableStyle name="Branch ATM_1-style" pivot="0" count="2">
      <tableStyleElement type="firstRowStripe" dxfId="25"/>
      <tableStyleElement type="secondRowStripe" dxfId="2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495300</xdr:colOff>
      <xdr:row>6</xdr:row>
      <xdr:rowOff>0</xdr:rowOff>
    </xdr:from>
    <xdr:ext cx="180975" cy="25717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 txBox="1"/>
      </xdr:nvSpPr>
      <xdr:spPr>
        <a:xfrm>
          <a:off x="3238500" y="1236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id="1" name="Table_1" displayName="Table_1" ref="A5:G59" totalsRowShown="0" headerRowDxfId="23" dataDxfId="22" totalsRowDxfId="21">
  <tableColumns count="7">
    <tableColumn id="1" name="Column1" dataDxfId="20" totalsRowDxfId="19"/>
    <tableColumn id="2" name="Column2" dataDxfId="18" totalsRowDxfId="17"/>
    <tableColumn id="3" name="Column3" dataDxfId="16" totalsRowDxfId="15"/>
    <tableColumn id="4" name="Column4" dataDxfId="14" totalsRowDxfId="13"/>
    <tableColumn id="5" name="Column5" dataDxfId="12" totalsRowDxfId="11"/>
    <tableColumn id="6" name="Column6" dataDxfId="10" totalsRowDxfId="9"/>
    <tableColumn id="7" name="Column7" dataDxfId="8" totalsRowDxfId="7"/>
  </tableColumns>
  <tableStyleInfo name="Branch ATM_1-style" showFirstColumn="1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33"/>
  </sheetPr>
  <dimension ref="A1:G75"/>
  <sheetViews>
    <sheetView showGridLines="0" view="pageBreakPreview" zoomScale="60" zoomScaleNormal="115" workbookViewId="0">
      <pane xSplit="2" ySplit="5" topLeftCell="C53" activePane="bottomRight" state="frozen"/>
      <selection pane="topRight" activeCell="C1" sqref="C1"/>
      <selection pane="bottomLeft" activeCell="A4" sqref="A4"/>
      <selection pane="bottomRight" activeCell="D59" sqref="D59"/>
    </sheetView>
  </sheetViews>
  <sheetFormatPr defaultColWidth="14.28515625" defaultRowHeight="15" customHeight="1" x14ac:dyDescent="0.2"/>
  <cols>
    <col min="1" max="1" width="5.85546875" style="100" customWidth="1"/>
    <col min="2" max="2" width="34.85546875" style="100" customWidth="1"/>
    <col min="3" max="3" width="11.140625" style="100" customWidth="1"/>
    <col min="4" max="4" width="13" style="100" customWidth="1"/>
    <col min="5" max="5" width="12.140625" style="100" customWidth="1"/>
    <col min="6" max="6" width="10.85546875" style="100" customWidth="1"/>
    <col min="7" max="7" width="12.85546875" style="100" customWidth="1"/>
    <col min="8" max="16384" width="14.28515625" style="100"/>
  </cols>
  <sheetData>
    <row r="1" spans="1:7" ht="18.75" customHeight="1" x14ac:dyDescent="0.2">
      <c r="A1" s="410" t="s">
        <v>1040</v>
      </c>
      <c r="B1" s="411"/>
      <c r="C1" s="411"/>
      <c r="D1" s="411"/>
      <c r="E1" s="411"/>
      <c r="F1" s="411"/>
      <c r="G1" s="411"/>
    </row>
    <row r="2" spans="1:7" ht="15" customHeight="1" x14ac:dyDescent="0.2">
      <c r="A2" s="412" t="s">
        <v>1028</v>
      </c>
      <c r="B2" s="413"/>
      <c r="C2" s="413"/>
      <c r="D2" s="413"/>
      <c r="E2" s="413"/>
      <c r="F2" s="413"/>
      <c r="G2" s="413"/>
    </row>
    <row r="3" spans="1:7" ht="15" customHeight="1" x14ac:dyDescent="0.2">
      <c r="A3" s="101"/>
      <c r="B3" s="102"/>
      <c r="C3" s="102"/>
      <c r="D3" s="102"/>
      <c r="E3" s="102"/>
      <c r="F3" s="102"/>
      <c r="G3" s="102"/>
    </row>
    <row r="4" spans="1:7" ht="15" customHeight="1" x14ac:dyDescent="0.2">
      <c r="A4" s="101"/>
      <c r="B4" s="102"/>
      <c r="C4" s="102"/>
      <c r="D4" s="102"/>
      <c r="E4" s="102"/>
      <c r="F4" s="102" t="s">
        <v>961</v>
      </c>
      <c r="G4" s="102"/>
    </row>
    <row r="5" spans="1:7" ht="33" hidden="1" customHeight="1" x14ac:dyDescent="0.2">
      <c r="A5" s="106" t="s">
        <v>1012</v>
      </c>
      <c r="B5" s="106" t="s">
        <v>1013</v>
      </c>
      <c r="C5" s="106" t="s">
        <v>1014</v>
      </c>
      <c r="D5" s="106" t="s">
        <v>1015</v>
      </c>
      <c r="E5" s="106" t="s">
        <v>1016</v>
      </c>
      <c r="F5" s="106" t="s">
        <v>1017</v>
      </c>
      <c r="G5" s="106" t="s">
        <v>1018</v>
      </c>
    </row>
    <row r="6" spans="1:7" ht="13.5" customHeight="1" x14ac:dyDescent="0.2">
      <c r="A6" s="94" t="s">
        <v>0</v>
      </c>
      <c r="B6" s="94" t="s">
        <v>1</v>
      </c>
      <c r="C6" s="94" t="s">
        <v>2</v>
      </c>
      <c r="D6" s="94" t="s">
        <v>3</v>
      </c>
      <c r="E6" s="94" t="s">
        <v>4</v>
      </c>
      <c r="F6" s="94" t="s">
        <v>5</v>
      </c>
      <c r="G6" s="300" t="s">
        <v>1008</v>
      </c>
    </row>
    <row r="7" spans="1:7" ht="13.5" customHeight="1" x14ac:dyDescent="0.2">
      <c r="A7" s="95">
        <v>1</v>
      </c>
      <c r="B7" s="96" t="s">
        <v>6</v>
      </c>
      <c r="C7" s="96">
        <v>49</v>
      </c>
      <c r="D7" s="96">
        <v>89</v>
      </c>
      <c r="E7" s="96">
        <v>134</v>
      </c>
      <c r="F7" s="96">
        <f>Table_1[[#This Row],[Column5]]+Table_1[[#This Row],[Column4]]+Table_1[[#This Row],[Column3]]</f>
        <v>272</v>
      </c>
      <c r="G7" s="96">
        <v>382</v>
      </c>
    </row>
    <row r="8" spans="1:7" ht="13.5" customHeight="1" x14ac:dyDescent="0.2">
      <c r="A8" s="95">
        <v>2</v>
      </c>
      <c r="B8" s="310" t="s">
        <v>7</v>
      </c>
      <c r="C8" s="310">
        <v>178</v>
      </c>
      <c r="D8" s="310">
        <v>148</v>
      </c>
      <c r="E8" s="310">
        <v>139</v>
      </c>
      <c r="F8" s="310">
        <f>Table_1[[#This Row],[Column5]]+Table_1[[#This Row],[Column4]]+Table_1[[#This Row],[Column3]]</f>
        <v>465</v>
      </c>
      <c r="G8" s="96">
        <v>483</v>
      </c>
    </row>
    <row r="9" spans="1:7" ht="13.5" customHeight="1" x14ac:dyDescent="0.2">
      <c r="A9" s="95">
        <v>3</v>
      </c>
      <c r="B9" s="310" t="s">
        <v>8</v>
      </c>
      <c r="C9" s="310">
        <v>78</v>
      </c>
      <c r="D9" s="310">
        <v>44</v>
      </c>
      <c r="E9" s="310">
        <v>78</v>
      </c>
      <c r="F9" s="310">
        <f>Table_1[[#This Row],[Column5]]+Table_1[[#This Row],[Column4]]+Table_1[[#This Row],[Column3]]</f>
        <v>200</v>
      </c>
      <c r="G9" s="96">
        <v>181</v>
      </c>
    </row>
    <row r="10" spans="1:7" ht="13.5" customHeight="1" x14ac:dyDescent="0.2">
      <c r="A10" s="95">
        <v>4</v>
      </c>
      <c r="B10" s="310" t="s">
        <v>9</v>
      </c>
      <c r="C10" s="310">
        <v>57</v>
      </c>
      <c r="D10" s="310">
        <v>118</v>
      </c>
      <c r="E10" s="310">
        <v>134</v>
      </c>
      <c r="F10" s="310">
        <f>Table_1[[#This Row],[Column5]]+Table_1[[#This Row],[Column4]]+Table_1[[#This Row],[Column3]]</f>
        <v>309</v>
      </c>
      <c r="G10" s="96">
        <v>155</v>
      </c>
    </row>
    <row r="11" spans="1:7" ht="13.5" customHeight="1" x14ac:dyDescent="0.2">
      <c r="A11" s="95">
        <v>5</v>
      </c>
      <c r="B11" s="310" t="s">
        <v>10</v>
      </c>
      <c r="C11" s="310">
        <v>227</v>
      </c>
      <c r="D11" s="310">
        <v>138</v>
      </c>
      <c r="E11" s="310">
        <v>96</v>
      </c>
      <c r="F11" s="310">
        <f>Table_1[[#This Row],[Column5]]+Table_1[[#This Row],[Column4]]+Table_1[[#This Row],[Column3]]</f>
        <v>461</v>
      </c>
      <c r="G11" s="96">
        <v>473</v>
      </c>
    </row>
    <row r="12" spans="1:7" ht="13.5" customHeight="1" x14ac:dyDescent="0.2">
      <c r="A12" s="95">
        <v>6</v>
      </c>
      <c r="B12" s="310" t="s">
        <v>11</v>
      </c>
      <c r="C12" s="310">
        <v>81</v>
      </c>
      <c r="D12" s="310">
        <v>52</v>
      </c>
      <c r="E12" s="310">
        <v>96</v>
      </c>
      <c r="F12" s="310">
        <f>Table_1[[#This Row],[Column5]]+Table_1[[#This Row],[Column4]]+Table_1[[#This Row],[Column3]]</f>
        <v>229</v>
      </c>
      <c r="G12" s="96">
        <v>139</v>
      </c>
    </row>
    <row r="13" spans="1:7" ht="13.5" customHeight="1" x14ac:dyDescent="0.2">
      <c r="A13" s="95">
        <v>7</v>
      </c>
      <c r="B13" s="310" t="s">
        <v>12</v>
      </c>
      <c r="C13" s="310">
        <v>9</v>
      </c>
      <c r="D13" s="310">
        <v>7</v>
      </c>
      <c r="E13" s="310">
        <v>43</v>
      </c>
      <c r="F13" s="310">
        <f>Table_1[[#This Row],[Column5]]+Table_1[[#This Row],[Column4]]+Table_1[[#This Row],[Column3]]</f>
        <v>59</v>
      </c>
      <c r="G13" s="96">
        <v>51</v>
      </c>
    </row>
    <row r="14" spans="1:7" ht="12.75" customHeight="1" x14ac:dyDescent="0.2">
      <c r="A14" s="95">
        <v>8</v>
      </c>
      <c r="B14" s="96" t="s">
        <v>967</v>
      </c>
      <c r="C14" s="96">
        <v>10</v>
      </c>
      <c r="D14" s="96">
        <v>8</v>
      </c>
      <c r="E14" s="96">
        <v>32</v>
      </c>
      <c r="F14" s="96">
        <f>Table_1[[#This Row],[Column5]]+Table_1[[#This Row],[Column4]]+Table_1[[#This Row],[Column3]]</f>
        <v>50</v>
      </c>
      <c r="G14" s="96">
        <v>30</v>
      </c>
    </row>
    <row r="15" spans="1:7" ht="13.5" customHeight="1" x14ac:dyDescent="0.2">
      <c r="A15" s="95">
        <v>9</v>
      </c>
      <c r="B15" s="96" t="s">
        <v>13</v>
      </c>
      <c r="C15" s="96">
        <v>94</v>
      </c>
      <c r="D15" s="96">
        <v>106</v>
      </c>
      <c r="E15" s="96">
        <v>183</v>
      </c>
      <c r="F15" s="96">
        <f>Table_1[[#This Row],[Column5]]+Table_1[[#This Row],[Column4]]+Table_1[[#This Row],[Column3]]</f>
        <v>383</v>
      </c>
      <c r="G15" s="96">
        <v>360</v>
      </c>
    </row>
    <row r="16" spans="1:7" ht="13.5" customHeight="1" x14ac:dyDescent="0.2">
      <c r="A16" s="95">
        <v>10</v>
      </c>
      <c r="B16" s="96" t="s">
        <v>14</v>
      </c>
      <c r="C16" s="96">
        <v>356</v>
      </c>
      <c r="D16" s="96">
        <v>389</v>
      </c>
      <c r="E16" s="96">
        <v>430</v>
      </c>
      <c r="F16" s="96">
        <f>Table_1[[#This Row],[Column5]]+Table_1[[#This Row],[Column4]]+Table_1[[#This Row],[Column3]]</f>
        <v>1175</v>
      </c>
      <c r="G16" s="96">
        <v>4282</v>
      </c>
    </row>
    <row r="17" spans="1:7" ht="13.5" customHeight="1" x14ac:dyDescent="0.2">
      <c r="A17" s="95">
        <v>11</v>
      </c>
      <c r="B17" s="96" t="s">
        <v>15</v>
      </c>
      <c r="C17" s="96">
        <v>43</v>
      </c>
      <c r="D17" s="96">
        <v>50</v>
      </c>
      <c r="E17" s="96">
        <v>86</v>
      </c>
      <c r="F17" s="96">
        <f>Table_1[[#This Row],[Column5]]+Table_1[[#This Row],[Column4]]+Table_1[[#This Row],[Column3]]</f>
        <v>179</v>
      </c>
      <c r="G17" s="96">
        <v>125</v>
      </c>
    </row>
    <row r="18" spans="1:7" ht="13.5" customHeight="1" x14ac:dyDescent="0.2">
      <c r="A18" s="92">
        <v>12</v>
      </c>
      <c r="B18" s="93" t="s">
        <v>16</v>
      </c>
      <c r="C18" s="93">
        <v>105</v>
      </c>
      <c r="D18" s="93">
        <v>93</v>
      </c>
      <c r="E18" s="93">
        <v>158</v>
      </c>
      <c r="F18" s="96">
        <f>Table_1[[#This Row],[Column5]]+Table_1[[#This Row],[Column4]]+Table_1[[#This Row],[Column3]]</f>
        <v>356</v>
      </c>
      <c r="G18" s="93">
        <v>359</v>
      </c>
    </row>
    <row r="19" spans="1:7" ht="13.5" customHeight="1" x14ac:dyDescent="0.2">
      <c r="A19" s="90"/>
      <c r="B19" s="91" t="s">
        <v>17</v>
      </c>
      <c r="C19" s="91">
        <f>SUBTOTAL(109,C7:C18)</f>
        <v>1287</v>
      </c>
      <c r="D19" s="91">
        <f t="shared" ref="D19:F19" si="0">SUBTOTAL(109,D7:D18)</f>
        <v>1242</v>
      </c>
      <c r="E19" s="91">
        <f t="shared" si="0"/>
        <v>1609</v>
      </c>
      <c r="F19" s="91">
        <f t="shared" si="0"/>
        <v>4138</v>
      </c>
      <c r="G19" s="91">
        <f>SUBTOTAL(109,G7:G18)</f>
        <v>7020</v>
      </c>
    </row>
    <row r="20" spans="1:7" ht="13.5" customHeight="1" x14ac:dyDescent="0.2">
      <c r="A20" s="88">
        <v>13</v>
      </c>
      <c r="B20" s="89" t="s">
        <v>18</v>
      </c>
      <c r="C20" s="89">
        <v>54</v>
      </c>
      <c r="D20" s="89">
        <v>78</v>
      </c>
      <c r="E20" s="89">
        <v>126</v>
      </c>
      <c r="F20" s="96">
        <f>Table_1[[#This Row],[Column5]]+Table_1[[#This Row],[Column4]]+Table_1[[#This Row],[Column3]]</f>
        <v>258</v>
      </c>
      <c r="G20" s="89">
        <v>327</v>
      </c>
    </row>
    <row r="21" spans="1:7" ht="13.5" customHeight="1" x14ac:dyDescent="0.2">
      <c r="A21" s="88">
        <v>14</v>
      </c>
      <c r="B21" s="89" t="s">
        <v>19</v>
      </c>
      <c r="C21" s="89">
        <v>28</v>
      </c>
      <c r="D21" s="89">
        <v>158</v>
      </c>
      <c r="E21" s="89">
        <v>124</v>
      </c>
      <c r="F21" s="96">
        <f>Table_1[[#This Row],[Column5]]+Table_1[[#This Row],[Column4]]+Table_1[[#This Row],[Column3]]</f>
        <v>310</v>
      </c>
      <c r="G21" s="89">
        <v>21</v>
      </c>
    </row>
    <row r="22" spans="1:7" ht="13.5" customHeight="1" x14ac:dyDescent="0.2">
      <c r="A22" s="88">
        <v>15</v>
      </c>
      <c r="B22" s="89" t="s">
        <v>20</v>
      </c>
      <c r="C22" s="89">
        <v>0</v>
      </c>
      <c r="D22" s="89">
        <v>0</v>
      </c>
      <c r="E22" s="89">
        <v>8</v>
      </c>
      <c r="F22" s="96">
        <f>Table_1[[#This Row],[Column5]]+Table_1[[#This Row],[Column4]]+Table_1[[#This Row],[Column3]]</f>
        <v>8</v>
      </c>
      <c r="G22" s="89">
        <v>6</v>
      </c>
    </row>
    <row r="23" spans="1:7" ht="13.5" customHeight="1" x14ac:dyDescent="0.2">
      <c r="A23" s="88">
        <v>16</v>
      </c>
      <c r="B23" s="89" t="s">
        <v>21</v>
      </c>
      <c r="C23" s="89">
        <v>0</v>
      </c>
      <c r="D23" s="89">
        <v>0</v>
      </c>
      <c r="E23" s="89">
        <v>9</v>
      </c>
      <c r="F23" s="96">
        <f>Table_1[[#This Row],[Column5]]+Table_1[[#This Row],[Column4]]+Table_1[[#This Row],[Column3]]</f>
        <v>9</v>
      </c>
      <c r="G23" s="89">
        <v>9</v>
      </c>
    </row>
    <row r="24" spans="1:7" ht="13.5" customHeight="1" x14ac:dyDescent="0.2">
      <c r="A24" s="88">
        <v>17</v>
      </c>
      <c r="B24" s="89" t="s">
        <v>22</v>
      </c>
      <c r="C24" s="89">
        <v>11</v>
      </c>
      <c r="D24" s="89">
        <v>13</v>
      </c>
      <c r="E24" s="89">
        <v>10</v>
      </c>
      <c r="F24" s="96">
        <f>Table_1[[#This Row],[Column5]]+Table_1[[#This Row],[Column4]]+Table_1[[#This Row],[Column3]]</f>
        <v>34</v>
      </c>
      <c r="G24" s="89">
        <v>32</v>
      </c>
    </row>
    <row r="25" spans="1:7" ht="13.5" customHeight="1" x14ac:dyDescent="0.2">
      <c r="A25" s="88">
        <v>18</v>
      </c>
      <c r="B25" s="89" t="s">
        <v>23</v>
      </c>
      <c r="C25" s="89">
        <v>0</v>
      </c>
      <c r="D25" s="89">
        <v>0</v>
      </c>
      <c r="E25" s="89">
        <v>1</v>
      </c>
      <c r="F25" s="96">
        <f>Table_1[[#This Row],[Column5]]+Table_1[[#This Row],[Column4]]+Table_1[[#This Row],[Column3]]</f>
        <v>1</v>
      </c>
      <c r="G25" s="89">
        <v>1</v>
      </c>
    </row>
    <row r="26" spans="1:7" ht="13.5" customHeight="1" x14ac:dyDescent="0.2">
      <c r="A26" s="88">
        <v>19</v>
      </c>
      <c r="B26" s="89" t="s">
        <v>24</v>
      </c>
      <c r="C26" s="89">
        <v>1</v>
      </c>
      <c r="D26" s="89">
        <v>2</v>
      </c>
      <c r="E26" s="89">
        <v>15</v>
      </c>
      <c r="F26" s="96">
        <f>Table_1[[#This Row],[Column5]]+Table_1[[#This Row],[Column4]]+Table_1[[#This Row],[Column3]]</f>
        <v>18</v>
      </c>
      <c r="G26" s="89">
        <v>17</v>
      </c>
    </row>
    <row r="27" spans="1:7" ht="13.5" customHeight="1" x14ac:dyDescent="0.2">
      <c r="A27" s="88">
        <v>20</v>
      </c>
      <c r="B27" s="89" t="s">
        <v>25</v>
      </c>
      <c r="C27" s="89">
        <v>23</v>
      </c>
      <c r="D27" s="89">
        <v>196</v>
      </c>
      <c r="E27" s="89">
        <v>214</v>
      </c>
      <c r="F27" s="96">
        <f>Table_1[[#This Row],[Column5]]+Table_1[[#This Row],[Column4]]+Table_1[[#This Row],[Column3]]</f>
        <v>433</v>
      </c>
      <c r="G27" s="89">
        <v>465</v>
      </c>
    </row>
    <row r="28" spans="1:7" ht="13.5" customHeight="1" x14ac:dyDescent="0.2">
      <c r="A28" s="88">
        <v>21</v>
      </c>
      <c r="B28" s="89" t="s">
        <v>26</v>
      </c>
      <c r="C28" s="89">
        <v>88</v>
      </c>
      <c r="D28" s="89">
        <v>99</v>
      </c>
      <c r="E28" s="89">
        <v>142</v>
      </c>
      <c r="F28" s="96">
        <f>Table_1[[#This Row],[Column5]]+Table_1[[#This Row],[Column4]]+Table_1[[#This Row],[Column3]]</f>
        <v>329</v>
      </c>
      <c r="G28" s="89">
        <v>329</v>
      </c>
    </row>
    <row r="29" spans="1:7" ht="13.5" customHeight="1" x14ac:dyDescent="0.2">
      <c r="A29" s="88">
        <v>22</v>
      </c>
      <c r="B29" s="89" t="s">
        <v>27</v>
      </c>
      <c r="C29" s="89">
        <v>25</v>
      </c>
      <c r="D29" s="89">
        <v>41</v>
      </c>
      <c r="E29" s="89">
        <v>53</v>
      </c>
      <c r="F29" s="96">
        <f>Table_1[[#This Row],[Column5]]+Table_1[[#This Row],[Column4]]+Table_1[[#This Row],[Column3]]</f>
        <v>119</v>
      </c>
      <c r="G29" s="89">
        <v>164</v>
      </c>
    </row>
    <row r="30" spans="1:7" ht="13.5" customHeight="1" x14ac:dyDescent="0.2">
      <c r="A30" s="88">
        <v>23</v>
      </c>
      <c r="B30" s="274" t="s">
        <v>28</v>
      </c>
      <c r="C30" s="274">
        <v>18</v>
      </c>
      <c r="D30" s="274">
        <v>27</v>
      </c>
      <c r="E30" s="274">
        <v>61</v>
      </c>
      <c r="F30" s="310">
        <f>Table_1[[#This Row],[Column5]]+Table_1[[#This Row],[Column4]]+Table_1[[#This Row],[Column3]]</f>
        <v>106</v>
      </c>
      <c r="G30" s="274">
        <v>36</v>
      </c>
    </row>
    <row r="31" spans="1:7" ht="13.5" customHeight="1" x14ac:dyDescent="0.2">
      <c r="A31" s="88">
        <v>24</v>
      </c>
      <c r="B31" s="274" t="s">
        <v>29</v>
      </c>
      <c r="C31" s="274">
        <v>33</v>
      </c>
      <c r="D31" s="274">
        <v>33</v>
      </c>
      <c r="E31" s="274">
        <v>67</v>
      </c>
      <c r="F31" s="310">
        <f>Table_1[[#This Row],[Column5]]+Table_1[[#This Row],[Column4]]+Table_1[[#This Row],[Column3]]</f>
        <v>133</v>
      </c>
      <c r="G31" s="274">
        <v>84</v>
      </c>
    </row>
    <row r="32" spans="1:7" ht="13.5" customHeight="1" x14ac:dyDescent="0.2">
      <c r="A32" s="88">
        <v>25</v>
      </c>
      <c r="B32" s="274" t="s">
        <v>30</v>
      </c>
      <c r="C32" s="274">
        <v>0</v>
      </c>
      <c r="D32" s="274">
        <v>0</v>
      </c>
      <c r="E32" s="274">
        <v>2</v>
      </c>
      <c r="F32" s="310">
        <f>Table_1[[#This Row],[Column5]]+Table_1[[#This Row],[Column4]]+Table_1[[#This Row],[Column3]]</f>
        <v>2</v>
      </c>
      <c r="G32" s="274">
        <v>1</v>
      </c>
    </row>
    <row r="33" spans="1:7" ht="13.5" customHeight="1" x14ac:dyDescent="0.2">
      <c r="A33" s="88">
        <v>26</v>
      </c>
      <c r="B33" s="274" t="s">
        <v>31</v>
      </c>
      <c r="C33" s="274">
        <v>0</v>
      </c>
      <c r="D33" s="274">
        <v>0</v>
      </c>
      <c r="E33" s="274">
        <v>7</v>
      </c>
      <c r="F33" s="310">
        <f>Table_1[[#This Row],[Column5]]+Table_1[[#This Row],[Column4]]+Table_1[[#This Row],[Column3]]</f>
        <v>7</v>
      </c>
      <c r="G33" s="274">
        <v>6</v>
      </c>
    </row>
    <row r="34" spans="1:7" ht="13.5" customHeight="1" x14ac:dyDescent="0.2">
      <c r="A34" s="88">
        <v>27</v>
      </c>
      <c r="B34" s="89" t="s">
        <v>32</v>
      </c>
      <c r="C34" s="89">
        <v>0</v>
      </c>
      <c r="D34" s="89">
        <v>0</v>
      </c>
      <c r="E34" s="89">
        <v>4</v>
      </c>
      <c r="F34" s="96">
        <f>Table_1[[#This Row],[Column5]]+Table_1[[#This Row],[Column4]]+Table_1[[#This Row],[Column3]]</f>
        <v>4</v>
      </c>
      <c r="G34" s="89">
        <v>4</v>
      </c>
    </row>
    <row r="35" spans="1:7" ht="13.5" customHeight="1" x14ac:dyDescent="0.2">
      <c r="A35" s="88">
        <v>28</v>
      </c>
      <c r="B35" s="89" t="s">
        <v>33</v>
      </c>
      <c r="C35" s="89">
        <v>13</v>
      </c>
      <c r="D35" s="89">
        <v>10</v>
      </c>
      <c r="E35" s="89">
        <v>48</v>
      </c>
      <c r="F35" s="96">
        <f>Table_1[[#This Row],[Column5]]+Table_1[[#This Row],[Column4]]+Table_1[[#This Row],[Column3]]</f>
        <v>71</v>
      </c>
      <c r="G35" s="89">
        <v>69</v>
      </c>
    </row>
    <row r="36" spans="1:7" ht="13.5" customHeight="1" x14ac:dyDescent="0.2">
      <c r="A36" s="88">
        <v>29</v>
      </c>
      <c r="B36" s="89" t="s">
        <v>34</v>
      </c>
      <c r="C36" s="89">
        <v>0</v>
      </c>
      <c r="D36" s="89">
        <v>0</v>
      </c>
      <c r="E36" s="89">
        <v>3</v>
      </c>
      <c r="F36" s="96">
        <f>Table_1[[#This Row],[Column5]]+Table_1[[#This Row],[Column4]]+Table_1[[#This Row],[Column3]]</f>
        <v>3</v>
      </c>
      <c r="G36" s="89">
        <v>3</v>
      </c>
    </row>
    <row r="37" spans="1:7" ht="13.5" customHeight="1" x14ac:dyDescent="0.2">
      <c r="A37" s="88">
        <v>30</v>
      </c>
      <c r="B37" s="89" t="s">
        <v>35</v>
      </c>
      <c r="C37" s="89">
        <v>4</v>
      </c>
      <c r="D37" s="89">
        <v>6</v>
      </c>
      <c r="E37" s="89">
        <v>9</v>
      </c>
      <c r="F37" s="96">
        <f>Table_1[[#This Row],[Column5]]+Table_1[[#This Row],[Column4]]+Table_1[[#This Row],[Column3]]</f>
        <v>19</v>
      </c>
      <c r="G37" s="89">
        <v>13</v>
      </c>
    </row>
    <row r="38" spans="1:7" ht="13.5" customHeight="1" x14ac:dyDescent="0.2">
      <c r="A38" s="88">
        <v>31</v>
      </c>
      <c r="B38" s="89" t="s">
        <v>998</v>
      </c>
      <c r="C38" s="89">
        <v>0</v>
      </c>
      <c r="D38" s="89">
        <v>0</v>
      </c>
      <c r="E38" s="89">
        <v>4</v>
      </c>
      <c r="F38" s="96">
        <f>Table_1[[#This Row],[Column5]]+Table_1[[#This Row],[Column4]]+Table_1[[#This Row],[Column3]]</f>
        <v>4</v>
      </c>
      <c r="G38" s="89">
        <v>5</v>
      </c>
    </row>
    <row r="39" spans="1:7" ht="13.5" customHeight="1" x14ac:dyDescent="0.2">
      <c r="A39" s="88">
        <v>32</v>
      </c>
      <c r="B39" s="89" t="s">
        <v>38</v>
      </c>
      <c r="C39" s="89">
        <v>0</v>
      </c>
      <c r="D39" s="89">
        <v>1</v>
      </c>
      <c r="E39" s="89">
        <v>2</v>
      </c>
      <c r="F39" s="96">
        <f>Table_1[[#This Row],[Column5]]+Table_1[[#This Row],[Column4]]+Table_1[[#This Row],[Column3]]</f>
        <v>3</v>
      </c>
      <c r="G39" s="89">
        <v>3</v>
      </c>
    </row>
    <row r="40" spans="1:7" ht="13.5" customHeight="1" x14ac:dyDescent="0.2">
      <c r="A40" s="88">
        <v>33</v>
      </c>
      <c r="B40" s="89" t="s">
        <v>39</v>
      </c>
      <c r="C40" s="89">
        <v>9</v>
      </c>
      <c r="D40" s="89">
        <v>21</v>
      </c>
      <c r="E40" s="89">
        <v>35</v>
      </c>
      <c r="F40" s="96">
        <f>Table_1[[#This Row],[Column5]]+Table_1[[#This Row],[Column4]]+Table_1[[#This Row],[Column3]]</f>
        <v>65</v>
      </c>
      <c r="G40" s="89">
        <v>59</v>
      </c>
    </row>
    <row r="41" spans="1:7" ht="13.5" customHeight="1" x14ac:dyDescent="0.2">
      <c r="A41" s="90"/>
      <c r="B41" s="91" t="s">
        <v>40</v>
      </c>
      <c r="C41" s="91">
        <f>SUBTOTAL(109,C20:C40)</f>
        <v>307</v>
      </c>
      <c r="D41" s="91">
        <f>SUBTOTAL(109,D20:D40)</f>
        <v>685</v>
      </c>
      <c r="E41" s="91">
        <f>SUBTOTAL(109,E20:E40)</f>
        <v>944</v>
      </c>
      <c r="F41" s="91">
        <f>SUBTOTAL(109,F20:F40)</f>
        <v>1936</v>
      </c>
      <c r="G41" s="91">
        <f>SUBTOTAL(109,G20:G40)</f>
        <v>1654</v>
      </c>
    </row>
    <row r="42" spans="1:7" ht="13.5" customHeight="1" x14ac:dyDescent="0.2">
      <c r="A42" s="90"/>
      <c r="B42" s="97" t="s">
        <v>41</v>
      </c>
      <c r="C42" s="91">
        <f>C41+C19</f>
        <v>1594</v>
      </c>
      <c r="D42" s="91">
        <f>D41+D19</f>
        <v>1927</v>
      </c>
      <c r="E42" s="91">
        <f>E41+E19</f>
        <v>2553</v>
      </c>
      <c r="F42" s="91">
        <f>F41+F19</f>
        <v>6074</v>
      </c>
      <c r="G42" s="91">
        <f>G41+G19</f>
        <v>8674</v>
      </c>
    </row>
    <row r="43" spans="1:7" ht="13.5" customHeight="1" x14ac:dyDescent="0.2">
      <c r="A43" s="88">
        <v>34</v>
      </c>
      <c r="B43" s="89" t="s">
        <v>43</v>
      </c>
      <c r="C43" s="89">
        <v>854</v>
      </c>
      <c r="D43" s="89">
        <v>318</v>
      </c>
      <c r="E43" s="89">
        <v>148</v>
      </c>
      <c r="F43" s="96">
        <f>Table_1[[#This Row],[Column5]]+Table_1[[#This Row],[Column4]]+Table_1[[#This Row],[Column3]]</f>
        <v>1320</v>
      </c>
      <c r="G43" s="89">
        <v>0</v>
      </c>
    </row>
    <row r="44" spans="1:7" ht="13.5" customHeight="1" x14ac:dyDescent="0.2">
      <c r="A44" s="90"/>
      <c r="B44" s="91" t="s">
        <v>44</v>
      </c>
      <c r="C44" s="91">
        <f>C43</f>
        <v>854</v>
      </c>
      <c r="D44" s="91">
        <f t="shared" ref="D44:G44" si="1">D43</f>
        <v>318</v>
      </c>
      <c r="E44" s="91">
        <f t="shared" si="1"/>
        <v>148</v>
      </c>
      <c r="F44" s="91">
        <f t="shared" si="1"/>
        <v>1320</v>
      </c>
      <c r="G44" s="91">
        <f t="shared" si="1"/>
        <v>0</v>
      </c>
    </row>
    <row r="45" spans="1:7" ht="13.5" customHeight="1" x14ac:dyDescent="0.2">
      <c r="A45" s="88">
        <v>35</v>
      </c>
      <c r="B45" s="89" t="s">
        <v>45</v>
      </c>
      <c r="C45" s="89">
        <v>360</v>
      </c>
      <c r="D45" s="89">
        <v>283</v>
      </c>
      <c r="E45" s="89">
        <v>247</v>
      </c>
      <c r="F45" s="96">
        <f>Table_1[[#This Row],[Column5]]+Table_1[[#This Row],[Column4]]+Table_1[[#This Row],[Column3]]</f>
        <v>890</v>
      </c>
      <c r="G45" s="89">
        <v>45</v>
      </c>
    </row>
    <row r="46" spans="1:7" ht="13.5" customHeight="1" x14ac:dyDescent="0.2">
      <c r="A46" s="90"/>
      <c r="B46" s="91" t="s">
        <v>46</v>
      </c>
      <c r="C46" s="91">
        <f>C45</f>
        <v>360</v>
      </c>
      <c r="D46" s="91">
        <f>D45</f>
        <v>283</v>
      </c>
      <c r="E46" s="91">
        <f>E45</f>
        <v>247</v>
      </c>
      <c r="F46" s="91">
        <f>F45</f>
        <v>890</v>
      </c>
      <c r="G46" s="91">
        <f>G45</f>
        <v>45</v>
      </c>
    </row>
    <row r="47" spans="1:7" ht="13.5" customHeight="1" x14ac:dyDescent="0.2">
      <c r="A47" s="88">
        <v>36</v>
      </c>
      <c r="B47" s="89" t="s">
        <v>47</v>
      </c>
      <c r="C47" s="89">
        <v>24</v>
      </c>
      <c r="D47" s="89">
        <v>89</v>
      </c>
      <c r="E47" s="89">
        <v>74</v>
      </c>
      <c r="F47" s="96">
        <f>Table_1[[#This Row],[Column5]]+Table_1[[#This Row],[Column4]]+Table_1[[#This Row],[Column3]]</f>
        <v>187</v>
      </c>
      <c r="G47" s="89">
        <v>54</v>
      </c>
    </row>
    <row r="48" spans="1:7" ht="13.5" customHeight="1" x14ac:dyDescent="0.2">
      <c r="A48" s="88">
        <v>37</v>
      </c>
      <c r="B48" s="89" t="s">
        <v>48</v>
      </c>
      <c r="C48" s="89">
        <v>5</v>
      </c>
      <c r="D48" s="89">
        <v>16</v>
      </c>
      <c r="E48" s="89">
        <v>36</v>
      </c>
      <c r="F48" s="96">
        <f>Table_1[[#This Row],[Column5]]+Table_1[[#This Row],[Column4]]+Table_1[[#This Row],[Column3]]</f>
        <v>57</v>
      </c>
      <c r="G48" s="89">
        <v>21</v>
      </c>
    </row>
    <row r="49" spans="1:7" ht="13.5" customHeight="1" x14ac:dyDescent="0.2">
      <c r="A49" s="88">
        <v>38</v>
      </c>
      <c r="B49" s="89" t="s">
        <v>49</v>
      </c>
      <c r="C49" s="89">
        <v>2</v>
      </c>
      <c r="D49" s="89">
        <v>46</v>
      </c>
      <c r="E49" s="89">
        <v>21</v>
      </c>
      <c r="F49" s="96">
        <f>Table_1[[#This Row],[Column5]]+Table_1[[#This Row],[Column4]]+Table_1[[#This Row],[Column3]]</f>
        <v>69</v>
      </c>
      <c r="G49" s="89">
        <v>47</v>
      </c>
    </row>
    <row r="50" spans="1:7" ht="13.5" customHeight="1" x14ac:dyDescent="0.2">
      <c r="A50" s="88">
        <v>39</v>
      </c>
      <c r="B50" s="89" t="s">
        <v>51</v>
      </c>
      <c r="C50" s="89">
        <v>12</v>
      </c>
      <c r="D50" s="89">
        <v>6</v>
      </c>
      <c r="E50" s="89">
        <v>28</v>
      </c>
      <c r="F50" s="96">
        <f>Table_1[[#This Row],[Column5]]+Table_1[[#This Row],[Column4]]+Table_1[[#This Row],[Column3]]</f>
        <v>46</v>
      </c>
      <c r="G50" s="89">
        <v>3</v>
      </c>
    </row>
    <row r="51" spans="1:7" ht="13.5" customHeight="1" x14ac:dyDescent="0.2">
      <c r="A51" s="88">
        <v>40</v>
      </c>
      <c r="B51" s="89" t="s">
        <v>1007</v>
      </c>
      <c r="C51" s="89">
        <v>0</v>
      </c>
      <c r="D51" s="89">
        <v>1</v>
      </c>
      <c r="E51" s="89">
        <v>5</v>
      </c>
      <c r="F51" s="96">
        <f>Table_1[[#This Row],[Column5]]+Table_1[[#This Row],[Column4]]+Table_1[[#This Row],[Column3]]</f>
        <v>6</v>
      </c>
      <c r="G51" s="89">
        <v>0</v>
      </c>
    </row>
    <row r="52" spans="1:7" ht="13.5" customHeight="1" x14ac:dyDescent="0.2">
      <c r="A52" s="88">
        <v>41</v>
      </c>
      <c r="B52" s="89" t="s">
        <v>52</v>
      </c>
      <c r="C52" s="89">
        <v>7</v>
      </c>
      <c r="D52" s="89">
        <v>10</v>
      </c>
      <c r="E52" s="89">
        <v>18</v>
      </c>
      <c r="F52" s="96">
        <f>Table_1[[#This Row],[Column5]]+Table_1[[#This Row],[Column4]]+Table_1[[#This Row],[Column3]]</f>
        <v>35</v>
      </c>
      <c r="G52" s="89">
        <v>0</v>
      </c>
    </row>
    <row r="53" spans="1:7" ht="13.5" customHeight="1" x14ac:dyDescent="0.2">
      <c r="A53" s="88">
        <v>42</v>
      </c>
      <c r="B53" s="89" t="s">
        <v>53</v>
      </c>
      <c r="C53" s="89">
        <v>1</v>
      </c>
      <c r="D53" s="89">
        <v>5</v>
      </c>
      <c r="E53" s="89">
        <v>8</v>
      </c>
      <c r="F53" s="96">
        <f>Table_1[[#This Row],[Column5]]+Table_1[[#This Row],[Column4]]+Table_1[[#This Row],[Column3]]</f>
        <v>14</v>
      </c>
      <c r="G53" s="89">
        <v>13</v>
      </c>
    </row>
    <row r="54" spans="1:7" ht="13.5" customHeight="1" x14ac:dyDescent="0.2">
      <c r="A54" s="88">
        <v>43</v>
      </c>
      <c r="B54" s="89" t="s">
        <v>54</v>
      </c>
      <c r="C54" s="89">
        <v>9</v>
      </c>
      <c r="D54" s="89">
        <v>30</v>
      </c>
      <c r="E54" s="89">
        <v>19</v>
      </c>
      <c r="F54" s="96">
        <f>Table_1[[#This Row],[Column5]]+Table_1[[#This Row],[Column4]]+Table_1[[#This Row],[Column3]]</f>
        <v>58</v>
      </c>
      <c r="G54" s="89">
        <v>11</v>
      </c>
    </row>
    <row r="55" spans="1:7" ht="13.5" customHeight="1" x14ac:dyDescent="0.2">
      <c r="A55" s="90"/>
      <c r="B55" s="91" t="s">
        <v>55</v>
      </c>
      <c r="C55" s="91">
        <f>SUBTOTAL(109,C47:C54)</f>
        <v>60</v>
      </c>
      <c r="D55" s="91">
        <f>SUBTOTAL(109,D47:D54)</f>
        <v>203</v>
      </c>
      <c r="E55" s="91">
        <f>SUBTOTAL(109,E47:E54)</f>
        <v>209</v>
      </c>
      <c r="F55" s="91">
        <f>SUBTOTAL(109,F47:F54)</f>
        <v>472</v>
      </c>
      <c r="G55" s="91">
        <f>SUBTOTAL(109,G47:G54)</f>
        <v>149</v>
      </c>
    </row>
    <row r="56" spans="1:7" ht="13.5" customHeight="1" x14ac:dyDescent="0.2">
      <c r="A56" s="88">
        <v>44</v>
      </c>
      <c r="B56" s="89" t="s">
        <v>56</v>
      </c>
      <c r="C56" s="89">
        <v>0</v>
      </c>
      <c r="D56" s="89">
        <v>14</v>
      </c>
      <c r="E56" s="89">
        <v>28</v>
      </c>
      <c r="F56" s="96">
        <f>Table_1[[#This Row],[Column5]]+Table_1[[#This Row],[Column4]]+Table_1[[#This Row],[Column3]]</f>
        <v>42</v>
      </c>
      <c r="G56" s="89">
        <v>0</v>
      </c>
    </row>
    <row r="57" spans="1:7" ht="13.5" customHeight="1" x14ac:dyDescent="0.2">
      <c r="A57" s="90"/>
      <c r="B57" s="91" t="s">
        <v>57</v>
      </c>
      <c r="C57" s="91">
        <f>C56</f>
        <v>0</v>
      </c>
      <c r="D57" s="91">
        <f>D56</f>
        <v>14</v>
      </c>
      <c r="E57" s="91">
        <f>E56</f>
        <v>28</v>
      </c>
      <c r="F57" s="96">
        <f>Table_1[[#This Row],[Column5]]+Table_1[[#This Row],[Column4]]+Table_1[[#This Row],[Column3]]</f>
        <v>42</v>
      </c>
      <c r="G57" s="91">
        <f>G56</f>
        <v>0</v>
      </c>
    </row>
    <row r="58" spans="1:7" ht="18.75" customHeight="1" x14ac:dyDescent="0.2">
      <c r="A58" s="90"/>
      <c r="B58" s="91" t="s">
        <v>5</v>
      </c>
      <c r="C58" s="91">
        <f>C57+C55+C46+C44+C42</f>
        <v>2868</v>
      </c>
      <c r="D58" s="91">
        <f>D57+D55+D46+D44+D42</f>
        <v>2745</v>
      </c>
      <c r="E58" s="91">
        <f>E57+E55+E46+E44+E42</f>
        <v>3185</v>
      </c>
      <c r="F58" s="91">
        <f>F57+F55+F46+F44+F42</f>
        <v>8798</v>
      </c>
      <c r="G58" s="91">
        <f>G57+G55+G46+G44+G42</f>
        <v>8868</v>
      </c>
    </row>
    <row r="59" spans="1:7" ht="18.75" customHeight="1" x14ac:dyDescent="0.2">
      <c r="A59" s="585"/>
      <c r="B59" s="403"/>
      <c r="C59" s="586"/>
      <c r="D59" s="587" t="s">
        <v>1073</v>
      </c>
      <c r="E59" s="586"/>
      <c r="F59" s="588"/>
      <c r="G59" s="586"/>
    </row>
    <row r="60" spans="1:7" ht="18.75" customHeight="1" x14ac:dyDescent="0.2">
      <c r="A60" s="103"/>
      <c r="B60" s="103"/>
      <c r="C60" s="104"/>
      <c r="D60" s="104"/>
      <c r="E60" s="104"/>
      <c r="F60" s="105"/>
      <c r="G60" s="104"/>
    </row>
    <row r="61" spans="1:7" ht="18.75" customHeight="1" x14ac:dyDescent="0.2">
      <c r="A61" s="103"/>
      <c r="B61" s="103"/>
      <c r="C61" s="104"/>
      <c r="D61" s="104"/>
      <c r="E61" s="104"/>
      <c r="F61" s="105"/>
      <c r="G61" s="104"/>
    </row>
    <row r="62" spans="1:7" ht="18.75" customHeight="1" x14ac:dyDescent="0.2">
      <c r="A62" s="103"/>
      <c r="B62" s="103"/>
      <c r="C62" s="104"/>
      <c r="D62" s="104"/>
      <c r="E62" s="104"/>
      <c r="F62" s="105"/>
      <c r="G62" s="104"/>
    </row>
    <row r="63" spans="1:7" ht="18.75" customHeight="1" x14ac:dyDescent="0.2">
      <c r="A63" s="103"/>
      <c r="B63" s="103"/>
      <c r="C63" s="104"/>
      <c r="D63" s="104"/>
      <c r="E63" s="104"/>
      <c r="F63" s="105"/>
      <c r="G63" s="104"/>
    </row>
    <row r="64" spans="1:7" ht="18.75" customHeight="1" x14ac:dyDescent="0.2">
      <c r="A64" s="103"/>
      <c r="B64" s="103"/>
      <c r="C64" s="104"/>
      <c r="D64" s="104"/>
      <c r="E64" s="104"/>
      <c r="F64" s="105"/>
      <c r="G64" s="104"/>
    </row>
    <row r="65" spans="1:7" ht="18.75" customHeight="1" x14ac:dyDescent="0.2">
      <c r="A65" s="103"/>
      <c r="B65" s="103"/>
      <c r="C65" s="104"/>
      <c r="D65" s="104"/>
      <c r="E65" s="104"/>
      <c r="F65" s="105"/>
      <c r="G65" s="104"/>
    </row>
    <row r="66" spans="1:7" ht="18.75" customHeight="1" x14ac:dyDescent="0.2">
      <c r="A66" s="103"/>
      <c r="B66" s="103"/>
      <c r="C66" s="104"/>
      <c r="D66" s="104"/>
      <c r="E66" s="104"/>
      <c r="F66" s="105"/>
      <c r="G66" s="104"/>
    </row>
    <row r="67" spans="1:7" ht="18.75" customHeight="1" x14ac:dyDescent="0.2">
      <c r="A67" s="103"/>
      <c r="B67" s="103"/>
      <c r="C67" s="104"/>
      <c r="D67" s="104"/>
      <c r="E67" s="104"/>
      <c r="F67" s="105"/>
      <c r="G67" s="104"/>
    </row>
    <row r="68" spans="1:7" ht="18.75" customHeight="1" x14ac:dyDescent="0.2">
      <c r="A68" s="103"/>
      <c r="B68" s="103"/>
      <c r="C68" s="104"/>
      <c r="D68" s="104"/>
      <c r="E68" s="104"/>
      <c r="F68" s="105"/>
      <c r="G68" s="104"/>
    </row>
    <row r="69" spans="1:7" ht="18.75" customHeight="1" x14ac:dyDescent="0.2">
      <c r="A69" s="103"/>
      <c r="B69" s="103"/>
      <c r="C69" s="104"/>
      <c r="D69" s="104"/>
      <c r="E69" s="104"/>
      <c r="F69" s="105"/>
      <c r="G69" s="104"/>
    </row>
    <row r="70" spans="1:7" ht="18.75" customHeight="1" x14ac:dyDescent="0.2">
      <c r="A70" s="103"/>
      <c r="B70" s="103"/>
      <c r="C70" s="104"/>
      <c r="D70" s="104"/>
      <c r="E70" s="104"/>
      <c r="F70" s="105"/>
      <c r="G70" s="104"/>
    </row>
    <row r="71" spans="1:7" ht="18.75" customHeight="1" x14ac:dyDescent="0.2">
      <c r="A71" s="103"/>
      <c r="B71" s="103"/>
      <c r="C71" s="104"/>
      <c r="D71" s="104"/>
      <c r="E71" s="104"/>
      <c r="F71" s="105"/>
      <c r="G71" s="104"/>
    </row>
    <row r="72" spans="1:7" ht="18.75" customHeight="1" x14ac:dyDescent="0.2">
      <c r="A72" s="103"/>
      <c r="B72" s="103"/>
      <c r="C72" s="104"/>
      <c r="D72" s="104"/>
      <c r="E72" s="104"/>
      <c r="F72" s="105"/>
      <c r="G72" s="104"/>
    </row>
    <row r="73" spans="1:7" ht="18.75" customHeight="1" x14ac:dyDescent="0.2">
      <c r="A73" s="103"/>
      <c r="B73" s="103"/>
      <c r="C73" s="104"/>
      <c r="D73" s="104"/>
      <c r="E73" s="104"/>
      <c r="F73" s="105"/>
      <c r="G73" s="104"/>
    </row>
    <row r="74" spans="1:7" ht="18.75" customHeight="1" x14ac:dyDescent="0.2">
      <c r="A74" s="103"/>
      <c r="B74" s="103"/>
      <c r="C74" s="104"/>
      <c r="D74" s="104"/>
      <c r="E74" s="104"/>
      <c r="F74" s="105"/>
      <c r="G74" s="104"/>
    </row>
    <row r="75" spans="1:7" ht="15" customHeight="1" x14ac:dyDescent="0.2">
      <c r="A75" s="103"/>
      <c r="B75" s="103"/>
      <c r="C75" s="104"/>
      <c r="D75" s="104"/>
      <c r="E75" s="104"/>
      <c r="F75" s="105"/>
      <c r="G75" s="104"/>
    </row>
  </sheetData>
  <mergeCells count="2">
    <mergeCell ref="A1:G1"/>
    <mergeCell ref="A2:G2"/>
  </mergeCells>
  <phoneticPr fontId="33" type="noConversion"/>
  <printOptions horizontalCentered="1"/>
  <pageMargins left="0.25" right="0.25" top="0.25" bottom="0.25" header="0" footer="0"/>
  <pageSetup scale="87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90"/>
  <sheetViews>
    <sheetView view="pageBreakPreview" zoomScaleNormal="100" zoomScaleSheetLayoutView="100" workbookViewId="0">
      <pane xSplit="2" ySplit="5" topLeftCell="C51" activePane="bottomRight" state="frozen"/>
      <selection pane="topRight" activeCell="C1" sqref="C1"/>
      <selection pane="bottomLeft" activeCell="A6" sqref="A6"/>
      <selection pane="bottomRight" activeCell="E56" sqref="E56"/>
    </sheetView>
  </sheetViews>
  <sheetFormatPr defaultColWidth="14.28515625" defaultRowHeight="15" customHeight="1" x14ac:dyDescent="0.2"/>
  <cols>
    <col min="1" max="1" width="4.42578125" style="388" customWidth="1"/>
    <col min="2" max="2" width="24.5703125" style="388" customWidth="1"/>
    <col min="3" max="4" width="11.85546875" style="388" customWidth="1"/>
    <col min="5" max="5" width="10.85546875" style="388" customWidth="1"/>
    <col min="6" max="6" width="12" style="388" customWidth="1"/>
    <col min="7" max="7" width="8.85546875" style="388" customWidth="1"/>
    <col min="8" max="8" width="10.5703125" style="388" customWidth="1"/>
    <col min="9" max="9" width="10.85546875" style="388" customWidth="1"/>
    <col min="10" max="10" width="10.5703125" style="388" customWidth="1"/>
    <col min="11" max="11" width="11.42578125" style="388" customWidth="1"/>
    <col min="12" max="12" width="8.140625" style="388" customWidth="1"/>
    <col min="13" max="16384" width="14.28515625" style="388"/>
  </cols>
  <sheetData>
    <row r="1" spans="1:14" ht="15" customHeight="1" x14ac:dyDescent="0.2">
      <c r="A1" s="441" t="s">
        <v>1053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</row>
    <row r="2" spans="1:14" ht="15" customHeight="1" x14ac:dyDescent="0.2">
      <c r="A2" s="84"/>
      <c r="B2" s="86" t="s">
        <v>73</v>
      </c>
      <c r="C2" s="135"/>
      <c r="D2" s="135"/>
      <c r="E2" s="134"/>
      <c r="F2" s="134"/>
      <c r="G2" s="134"/>
      <c r="H2" s="134"/>
      <c r="I2" s="135" t="s">
        <v>116</v>
      </c>
      <c r="J2" s="134"/>
      <c r="K2" s="134"/>
      <c r="L2" s="134"/>
    </row>
    <row r="3" spans="1:14" ht="15" customHeight="1" x14ac:dyDescent="0.2">
      <c r="A3" s="477" t="s">
        <v>0</v>
      </c>
      <c r="B3" s="477" t="s">
        <v>76</v>
      </c>
      <c r="C3" s="478" t="s">
        <v>117</v>
      </c>
      <c r="D3" s="479"/>
      <c r="E3" s="479"/>
      <c r="F3" s="473"/>
      <c r="G3" s="474" t="s">
        <v>118</v>
      </c>
      <c r="H3" s="472" t="s">
        <v>119</v>
      </c>
      <c r="I3" s="479"/>
      <c r="J3" s="479"/>
      <c r="K3" s="473"/>
      <c r="L3" s="474" t="s">
        <v>118</v>
      </c>
    </row>
    <row r="4" spans="1:14" ht="24.75" customHeight="1" x14ac:dyDescent="0.2">
      <c r="A4" s="475"/>
      <c r="B4" s="475"/>
      <c r="C4" s="472" t="s">
        <v>120</v>
      </c>
      <c r="D4" s="473"/>
      <c r="E4" s="472" t="s">
        <v>121</v>
      </c>
      <c r="F4" s="473"/>
      <c r="G4" s="475"/>
      <c r="H4" s="472" t="s">
        <v>120</v>
      </c>
      <c r="I4" s="473"/>
      <c r="J4" s="472" t="s">
        <v>121</v>
      </c>
      <c r="K4" s="473"/>
      <c r="L4" s="475"/>
    </row>
    <row r="5" spans="1:14" ht="15" customHeight="1" x14ac:dyDescent="0.2">
      <c r="A5" s="476"/>
      <c r="B5" s="476"/>
      <c r="C5" s="146" t="s">
        <v>122</v>
      </c>
      <c r="D5" s="146" t="s">
        <v>123</v>
      </c>
      <c r="E5" s="146" t="s">
        <v>122</v>
      </c>
      <c r="F5" s="146" t="s">
        <v>123</v>
      </c>
      <c r="G5" s="476"/>
      <c r="H5" s="146" t="s">
        <v>122</v>
      </c>
      <c r="I5" s="146" t="s">
        <v>123</v>
      </c>
      <c r="J5" s="146" t="s">
        <v>122</v>
      </c>
      <c r="K5" s="146" t="s">
        <v>123</v>
      </c>
      <c r="L5" s="476"/>
    </row>
    <row r="6" spans="1:14" ht="13.5" customHeight="1" x14ac:dyDescent="0.25">
      <c r="A6" s="147">
        <v>1</v>
      </c>
      <c r="B6" s="116" t="s">
        <v>6</v>
      </c>
      <c r="C6" s="322">
        <v>120340</v>
      </c>
      <c r="D6" s="331">
        <v>279288</v>
      </c>
      <c r="E6" s="117">
        <v>65243</v>
      </c>
      <c r="F6" s="117">
        <v>160259.91000000006</v>
      </c>
      <c r="G6" s="254">
        <f t="shared" ref="G6:G39" si="0">F6*100/D6</f>
        <v>57.381595342442232</v>
      </c>
      <c r="H6" s="322">
        <v>77799</v>
      </c>
      <c r="I6" s="331">
        <v>197008</v>
      </c>
      <c r="J6" s="117">
        <v>49133</v>
      </c>
      <c r="K6" s="117">
        <v>120920.48999999999</v>
      </c>
      <c r="L6" s="255">
        <f t="shared" ref="L6:L55" si="1">K6*100/I6</f>
        <v>61.378466864289777</v>
      </c>
    </row>
    <row r="7" spans="1:14" ht="13.5" customHeight="1" x14ac:dyDescent="0.25">
      <c r="A7" s="147">
        <v>2</v>
      </c>
      <c r="B7" s="116" t="s">
        <v>7</v>
      </c>
      <c r="C7" s="322">
        <v>530473</v>
      </c>
      <c r="D7" s="331">
        <v>1212422</v>
      </c>
      <c r="E7" s="117">
        <v>377427</v>
      </c>
      <c r="F7" s="117">
        <v>736019.67999999993</v>
      </c>
      <c r="G7" s="254">
        <f t="shared" si="0"/>
        <v>60.706559267317814</v>
      </c>
      <c r="H7" s="322">
        <v>360104</v>
      </c>
      <c r="I7" s="331">
        <v>783305</v>
      </c>
      <c r="J7" s="117">
        <v>288075</v>
      </c>
      <c r="K7" s="117">
        <v>484177.17999999953</v>
      </c>
      <c r="L7" s="255">
        <f t="shared" si="1"/>
        <v>61.812088522350749</v>
      </c>
    </row>
    <row r="8" spans="1:14" ht="13.5" customHeight="1" x14ac:dyDescent="0.25">
      <c r="A8" s="147">
        <v>3</v>
      </c>
      <c r="B8" s="116" t="s">
        <v>8</v>
      </c>
      <c r="C8" s="322">
        <v>47503</v>
      </c>
      <c r="D8" s="331">
        <v>90279</v>
      </c>
      <c r="E8" s="117">
        <v>15426</v>
      </c>
      <c r="F8" s="117">
        <v>49121.55000000001</v>
      </c>
      <c r="G8" s="254">
        <f t="shared" si="0"/>
        <v>54.410826438042079</v>
      </c>
      <c r="H8" s="322">
        <v>37222</v>
      </c>
      <c r="I8" s="331">
        <v>69168</v>
      </c>
      <c r="J8" s="117">
        <v>14337</v>
      </c>
      <c r="K8" s="117">
        <v>44493.539999999964</v>
      </c>
      <c r="L8" s="255">
        <f t="shared" si="1"/>
        <v>64.32676960444131</v>
      </c>
    </row>
    <row r="9" spans="1:14" ht="13.5" customHeight="1" x14ac:dyDescent="0.25">
      <c r="A9" s="147">
        <v>4</v>
      </c>
      <c r="B9" s="116" t="s">
        <v>9</v>
      </c>
      <c r="C9" s="322">
        <v>126828</v>
      </c>
      <c r="D9" s="331">
        <v>309087</v>
      </c>
      <c r="E9" s="117">
        <v>58210</v>
      </c>
      <c r="F9" s="117">
        <v>163572.83000000007</v>
      </c>
      <c r="G9" s="254">
        <f t="shared" si="0"/>
        <v>52.921290769265639</v>
      </c>
      <c r="H9" s="322">
        <v>102061</v>
      </c>
      <c r="I9" s="331">
        <v>279906</v>
      </c>
      <c r="J9" s="117">
        <v>55901</v>
      </c>
      <c r="K9" s="117">
        <v>159275.54</v>
      </c>
      <c r="L9" s="255">
        <f t="shared" si="1"/>
        <v>56.903224653990982</v>
      </c>
    </row>
    <row r="10" spans="1:14" ht="13.5" customHeight="1" x14ac:dyDescent="0.25">
      <c r="A10" s="147">
        <v>5</v>
      </c>
      <c r="B10" s="116" t="s">
        <v>10</v>
      </c>
      <c r="C10" s="322">
        <v>673583</v>
      </c>
      <c r="D10" s="331">
        <v>896749</v>
      </c>
      <c r="E10" s="117">
        <v>481804</v>
      </c>
      <c r="F10" s="117">
        <v>510960.6700000001</v>
      </c>
      <c r="G10" s="254">
        <f t="shared" si="0"/>
        <v>56.979229416481097</v>
      </c>
      <c r="H10" s="322">
        <v>318483</v>
      </c>
      <c r="I10" s="331">
        <v>435298</v>
      </c>
      <c r="J10" s="117">
        <v>223958</v>
      </c>
      <c r="K10" s="117">
        <v>224826.78000000017</v>
      </c>
      <c r="L10" s="255">
        <f t="shared" si="1"/>
        <v>51.64893475274414</v>
      </c>
    </row>
    <row r="11" spans="1:14" ht="13.5" customHeight="1" x14ac:dyDescent="0.25">
      <c r="A11" s="147">
        <v>6</v>
      </c>
      <c r="B11" s="116" t="s">
        <v>11</v>
      </c>
      <c r="C11" s="322">
        <v>97966</v>
      </c>
      <c r="D11" s="331">
        <v>167956</v>
      </c>
      <c r="E11" s="117">
        <v>49389</v>
      </c>
      <c r="F11" s="117">
        <v>92706.859999999986</v>
      </c>
      <c r="G11" s="254">
        <f t="shared" si="0"/>
        <v>55.197111148157838</v>
      </c>
      <c r="H11" s="322">
        <v>80041</v>
      </c>
      <c r="I11" s="331">
        <v>150269</v>
      </c>
      <c r="J11" s="117">
        <v>47987</v>
      </c>
      <c r="K11" s="117">
        <v>90640.790000000023</v>
      </c>
      <c r="L11" s="255">
        <f t="shared" si="1"/>
        <v>60.319021221941995</v>
      </c>
    </row>
    <row r="12" spans="1:14" ht="13.5" customHeight="1" x14ac:dyDescent="0.25">
      <c r="A12" s="147">
        <v>7</v>
      </c>
      <c r="B12" s="116" t="s">
        <v>12</v>
      </c>
      <c r="C12" s="322">
        <v>7759</v>
      </c>
      <c r="D12" s="331">
        <v>24071</v>
      </c>
      <c r="E12" s="117">
        <v>5186</v>
      </c>
      <c r="F12" s="288">
        <v>12647.919999999998</v>
      </c>
      <c r="G12" s="389">
        <f t="shared" si="0"/>
        <v>52.544223339287932</v>
      </c>
      <c r="H12" s="390">
        <v>4983</v>
      </c>
      <c r="I12" s="391">
        <v>16676</v>
      </c>
      <c r="J12" s="288">
        <v>3245</v>
      </c>
      <c r="K12" s="288">
        <v>7203.4099999999989</v>
      </c>
      <c r="L12" s="289">
        <f t="shared" si="1"/>
        <v>43.196270088750296</v>
      </c>
    </row>
    <row r="13" spans="1:14" ht="13.5" customHeight="1" x14ac:dyDescent="0.25">
      <c r="A13" s="147">
        <v>8</v>
      </c>
      <c r="B13" s="116" t="s">
        <v>967</v>
      </c>
      <c r="C13" s="322">
        <v>1928</v>
      </c>
      <c r="D13" s="331">
        <v>4218</v>
      </c>
      <c r="E13" s="397">
        <v>1071</v>
      </c>
      <c r="F13" s="292">
        <v>3794.26</v>
      </c>
      <c r="G13" s="396">
        <f t="shared" si="0"/>
        <v>89.954006638217166</v>
      </c>
      <c r="H13" s="398">
        <v>1061</v>
      </c>
      <c r="I13" s="399">
        <v>1753</v>
      </c>
      <c r="J13" s="292">
        <v>240</v>
      </c>
      <c r="K13" s="292">
        <v>915.91000000000008</v>
      </c>
      <c r="L13" s="293">
        <f t="shared" si="1"/>
        <v>52.248146035367952</v>
      </c>
    </row>
    <row r="14" spans="1:14" ht="13.5" customHeight="1" x14ac:dyDescent="0.25">
      <c r="A14" s="147">
        <v>9</v>
      </c>
      <c r="B14" s="116" t="s">
        <v>13</v>
      </c>
      <c r="C14" s="322">
        <v>119088</v>
      </c>
      <c r="D14" s="331">
        <v>515692</v>
      </c>
      <c r="E14" s="117">
        <v>60340</v>
      </c>
      <c r="F14" s="392">
        <v>187984.35999999996</v>
      </c>
      <c r="G14" s="393">
        <f t="shared" si="0"/>
        <v>36.452836189043062</v>
      </c>
      <c r="H14" s="394">
        <v>99059</v>
      </c>
      <c r="I14" s="395">
        <v>484142</v>
      </c>
      <c r="J14" s="392">
        <v>56332</v>
      </c>
      <c r="K14" s="392">
        <v>182640.81999999992</v>
      </c>
      <c r="L14" s="299">
        <f t="shared" si="1"/>
        <v>37.72463863907695</v>
      </c>
      <c r="M14" s="284"/>
      <c r="N14" s="284"/>
    </row>
    <row r="15" spans="1:14" ht="13.5" customHeight="1" x14ac:dyDescent="0.25">
      <c r="A15" s="147">
        <v>10</v>
      </c>
      <c r="B15" s="116" t="s">
        <v>14</v>
      </c>
      <c r="C15" s="322">
        <v>570138</v>
      </c>
      <c r="D15" s="331">
        <v>1283540</v>
      </c>
      <c r="E15" s="117">
        <v>335646</v>
      </c>
      <c r="F15" s="117">
        <v>731348.46000000078</v>
      </c>
      <c r="G15" s="254">
        <f t="shared" si="0"/>
        <v>56.979015846798752</v>
      </c>
      <c r="H15" s="322">
        <v>474435</v>
      </c>
      <c r="I15" s="331">
        <v>1125714</v>
      </c>
      <c r="J15" s="117">
        <v>292121</v>
      </c>
      <c r="K15" s="117">
        <v>552557.0499999997</v>
      </c>
      <c r="L15" s="255">
        <f t="shared" si="1"/>
        <v>49.085029590109009</v>
      </c>
    </row>
    <row r="16" spans="1:14" ht="13.5" customHeight="1" x14ac:dyDescent="0.25">
      <c r="A16" s="147">
        <v>11</v>
      </c>
      <c r="B16" s="116" t="s">
        <v>15</v>
      </c>
      <c r="C16" s="322">
        <v>29738</v>
      </c>
      <c r="D16" s="331">
        <v>68285</v>
      </c>
      <c r="E16" s="117">
        <v>8454</v>
      </c>
      <c r="F16" s="117">
        <v>21599.25</v>
      </c>
      <c r="G16" s="254">
        <f t="shared" si="0"/>
        <v>31.631031705352566</v>
      </c>
      <c r="H16" s="322">
        <v>20732</v>
      </c>
      <c r="I16" s="331">
        <v>53371</v>
      </c>
      <c r="J16" s="117">
        <v>7199</v>
      </c>
      <c r="K16" s="117">
        <v>17153.690000000006</v>
      </c>
      <c r="L16" s="255">
        <f t="shared" si="1"/>
        <v>32.140469543384995</v>
      </c>
    </row>
    <row r="17" spans="1:12" ht="13.5" customHeight="1" x14ac:dyDescent="0.25">
      <c r="A17" s="147">
        <v>12</v>
      </c>
      <c r="B17" s="116" t="s">
        <v>16</v>
      </c>
      <c r="C17" s="322">
        <v>168718</v>
      </c>
      <c r="D17" s="331">
        <v>389354</v>
      </c>
      <c r="E17" s="117">
        <v>103871</v>
      </c>
      <c r="F17" s="117">
        <v>219315.37999999995</v>
      </c>
      <c r="G17" s="254">
        <f t="shared" si="0"/>
        <v>56.328015122484928</v>
      </c>
      <c r="H17" s="322">
        <v>140724</v>
      </c>
      <c r="I17" s="331">
        <v>360106</v>
      </c>
      <c r="J17" s="117">
        <v>93292</v>
      </c>
      <c r="K17" s="117">
        <v>195915.39999999997</v>
      </c>
      <c r="L17" s="255">
        <f t="shared" si="1"/>
        <v>54.404925216464029</v>
      </c>
    </row>
    <row r="18" spans="1:12" ht="13.5" customHeight="1" x14ac:dyDescent="0.2">
      <c r="A18" s="146"/>
      <c r="B18" s="118" t="s">
        <v>17</v>
      </c>
      <c r="C18" s="324">
        <f>SUM(C6:C17)</f>
        <v>2494062</v>
      </c>
      <c r="D18" s="328">
        <f>SUM(D6:D17)</f>
        <v>5240941</v>
      </c>
      <c r="E18" s="148">
        <f>SUM(E6:E17)</f>
        <v>1562067</v>
      </c>
      <c r="F18" s="148">
        <f>SUM(F6:F17)</f>
        <v>2889331.1300000008</v>
      </c>
      <c r="G18" s="256">
        <f t="shared" si="0"/>
        <v>55.130006806029691</v>
      </c>
      <c r="H18" s="324">
        <f>SUM(H6:H17)</f>
        <v>1716704</v>
      </c>
      <c r="I18" s="328">
        <f>SUM(I6:I17)</f>
        <v>3956716</v>
      </c>
      <c r="J18" s="148">
        <f>SUM(J6:J17)</f>
        <v>1131820</v>
      </c>
      <c r="K18" s="148">
        <f>SUM(K6:K17)</f>
        <v>2080720.5999999987</v>
      </c>
      <c r="L18" s="255">
        <f t="shared" si="1"/>
        <v>52.587059571624522</v>
      </c>
    </row>
    <row r="19" spans="1:12" ht="13.5" customHeight="1" x14ac:dyDescent="0.25">
      <c r="A19" s="147">
        <v>13</v>
      </c>
      <c r="B19" s="116" t="s">
        <v>18</v>
      </c>
      <c r="C19" s="322">
        <v>102924</v>
      </c>
      <c r="D19" s="331">
        <v>309727</v>
      </c>
      <c r="E19" s="117">
        <v>58576</v>
      </c>
      <c r="F19" s="117">
        <v>109975.62</v>
      </c>
      <c r="G19" s="256">
        <f t="shared" si="0"/>
        <v>35.507275762203491</v>
      </c>
      <c r="H19" s="322">
        <v>67727</v>
      </c>
      <c r="I19" s="331">
        <v>242711</v>
      </c>
      <c r="J19" s="117">
        <v>38189</v>
      </c>
      <c r="K19" s="117">
        <v>95090.080000000016</v>
      </c>
      <c r="L19" s="255">
        <f t="shared" si="1"/>
        <v>39.178314950702692</v>
      </c>
    </row>
    <row r="20" spans="1:12" ht="13.5" customHeight="1" x14ac:dyDescent="0.25">
      <c r="A20" s="147">
        <v>14</v>
      </c>
      <c r="B20" s="116" t="s">
        <v>19</v>
      </c>
      <c r="C20" s="322">
        <v>43591</v>
      </c>
      <c r="D20" s="331">
        <v>43728</v>
      </c>
      <c r="E20" s="117">
        <v>32840</v>
      </c>
      <c r="F20" s="117">
        <v>27154.699999999993</v>
      </c>
      <c r="G20" s="256">
        <f t="shared" si="0"/>
        <v>62.099112696670318</v>
      </c>
      <c r="H20" s="322">
        <v>2764</v>
      </c>
      <c r="I20" s="331">
        <v>8099</v>
      </c>
      <c r="J20" s="117">
        <v>197</v>
      </c>
      <c r="K20" s="117">
        <v>2641.2000000000003</v>
      </c>
      <c r="L20" s="255">
        <f t="shared" si="1"/>
        <v>32.611433510309915</v>
      </c>
    </row>
    <row r="21" spans="1:12" ht="13.5" customHeight="1" x14ac:dyDescent="0.25">
      <c r="A21" s="147">
        <v>15</v>
      </c>
      <c r="B21" s="116" t="s">
        <v>20</v>
      </c>
      <c r="C21" s="322">
        <v>2022</v>
      </c>
      <c r="D21" s="331">
        <v>4903</v>
      </c>
      <c r="E21" s="117">
        <v>408</v>
      </c>
      <c r="F21" s="117">
        <v>2300.33</v>
      </c>
      <c r="G21" s="256">
        <f t="shared" si="0"/>
        <v>46.916785641444015</v>
      </c>
      <c r="H21" s="322">
        <v>0</v>
      </c>
      <c r="I21" s="331">
        <v>0</v>
      </c>
      <c r="J21" s="117">
        <v>1</v>
      </c>
      <c r="K21" s="117">
        <v>2.2200000000000002</v>
      </c>
      <c r="L21" s="255" t="e">
        <f t="shared" si="1"/>
        <v>#DIV/0!</v>
      </c>
    </row>
    <row r="22" spans="1:12" ht="13.5" customHeight="1" x14ac:dyDescent="0.25">
      <c r="A22" s="147">
        <v>16</v>
      </c>
      <c r="B22" s="116" t="s">
        <v>21</v>
      </c>
      <c r="C22" s="322">
        <v>44</v>
      </c>
      <c r="D22" s="331">
        <v>59</v>
      </c>
      <c r="E22" s="117">
        <v>20</v>
      </c>
      <c r="F22" s="117">
        <v>16.22</v>
      </c>
      <c r="G22" s="256">
        <f t="shared" si="0"/>
        <v>27.491525423728813</v>
      </c>
      <c r="H22" s="322">
        <v>40</v>
      </c>
      <c r="I22" s="331">
        <v>55</v>
      </c>
      <c r="J22" s="117">
        <v>20</v>
      </c>
      <c r="K22" s="117">
        <v>16.22</v>
      </c>
      <c r="L22" s="255">
        <f t="shared" si="1"/>
        <v>29.490909090909092</v>
      </c>
    </row>
    <row r="23" spans="1:12" ht="13.5" customHeight="1" x14ac:dyDescent="0.25">
      <c r="A23" s="147">
        <v>17</v>
      </c>
      <c r="B23" s="116" t="s">
        <v>22</v>
      </c>
      <c r="C23" s="322">
        <v>26550</v>
      </c>
      <c r="D23" s="331">
        <v>76985</v>
      </c>
      <c r="E23" s="117">
        <v>13279</v>
      </c>
      <c r="F23" s="117">
        <v>46318.430000000008</v>
      </c>
      <c r="G23" s="256">
        <f t="shared" si="0"/>
        <v>60.165525751769835</v>
      </c>
      <c r="H23" s="322">
        <v>9011</v>
      </c>
      <c r="I23" s="331">
        <v>42651</v>
      </c>
      <c r="J23" s="117">
        <v>5417</v>
      </c>
      <c r="K23" s="117">
        <v>30835.119999999999</v>
      </c>
      <c r="L23" s="255">
        <f t="shared" si="1"/>
        <v>72.296358819253939</v>
      </c>
    </row>
    <row r="24" spans="1:12" ht="13.5" customHeight="1" x14ac:dyDescent="0.25">
      <c r="A24" s="147">
        <v>18</v>
      </c>
      <c r="B24" s="116" t="s">
        <v>23</v>
      </c>
      <c r="C24" s="322">
        <v>16</v>
      </c>
      <c r="D24" s="331">
        <v>166</v>
      </c>
      <c r="E24" s="117">
        <v>6</v>
      </c>
      <c r="F24" s="117">
        <v>27.87</v>
      </c>
      <c r="G24" s="256">
        <f t="shared" si="0"/>
        <v>16.789156626506024</v>
      </c>
      <c r="H24" s="322">
        <v>11</v>
      </c>
      <c r="I24" s="331">
        <v>161</v>
      </c>
      <c r="J24" s="117">
        <v>0</v>
      </c>
      <c r="K24" s="117">
        <v>0</v>
      </c>
      <c r="L24" s="255">
        <v>0</v>
      </c>
    </row>
    <row r="25" spans="1:12" ht="13.5" customHeight="1" x14ac:dyDescent="0.25">
      <c r="A25" s="147">
        <v>19</v>
      </c>
      <c r="B25" s="116" t="s">
        <v>24</v>
      </c>
      <c r="C25" s="322">
        <v>12841</v>
      </c>
      <c r="D25" s="331">
        <v>44333</v>
      </c>
      <c r="E25" s="117">
        <v>4628</v>
      </c>
      <c r="F25" s="117">
        <v>18896.569999999996</v>
      </c>
      <c r="G25" s="256">
        <f t="shared" si="0"/>
        <v>42.624162587688616</v>
      </c>
      <c r="H25" s="322">
        <v>10587</v>
      </c>
      <c r="I25" s="331">
        <v>41636</v>
      </c>
      <c r="J25" s="117">
        <v>4561</v>
      </c>
      <c r="K25" s="117">
        <v>18538.36</v>
      </c>
      <c r="L25" s="255">
        <f t="shared" si="1"/>
        <v>44.524834278028628</v>
      </c>
    </row>
    <row r="26" spans="1:12" ht="13.5" customHeight="1" x14ac:dyDescent="0.25">
      <c r="A26" s="147">
        <v>20</v>
      </c>
      <c r="B26" s="116" t="s">
        <v>25</v>
      </c>
      <c r="C26" s="322">
        <v>259722</v>
      </c>
      <c r="D26" s="331">
        <v>764366</v>
      </c>
      <c r="E26" s="117">
        <v>104589</v>
      </c>
      <c r="F26" s="117">
        <v>395120.73999999987</v>
      </c>
      <c r="G26" s="256">
        <f t="shared" si="0"/>
        <v>51.692610608007136</v>
      </c>
      <c r="H26" s="322">
        <v>77103</v>
      </c>
      <c r="I26" s="331">
        <v>282510</v>
      </c>
      <c r="J26" s="117">
        <v>33672</v>
      </c>
      <c r="K26" s="117">
        <v>143887.20000000013</v>
      </c>
      <c r="L26" s="255">
        <f t="shared" si="1"/>
        <v>50.931719231177702</v>
      </c>
    </row>
    <row r="27" spans="1:12" ht="13.5" customHeight="1" x14ac:dyDescent="0.25">
      <c r="A27" s="147">
        <v>21</v>
      </c>
      <c r="B27" s="116" t="s">
        <v>26</v>
      </c>
      <c r="C27" s="322">
        <v>168690</v>
      </c>
      <c r="D27" s="331">
        <v>451930</v>
      </c>
      <c r="E27" s="117">
        <v>65522</v>
      </c>
      <c r="F27" s="117">
        <v>219524.20999999996</v>
      </c>
      <c r="G27" s="256">
        <f t="shared" si="0"/>
        <v>48.574825747350246</v>
      </c>
      <c r="H27" s="322">
        <v>79030</v>
      </c>
      <c r="I27" s="331">
        <v>235550</v>
      </c>
      <c r="J27" s="117">
        <v>39922</v>
      </c>
      <c r="K27" s="117">
        <v>88120.290000000023</v>
      </c>
      <c r="L27" s="255">
        <f t="shared" si="1"/>
        <v>37.410439397155599</v>
      </c>
    </row>
    <row r="28" spans="1:12" ht="13.5" customHeight="1" x14ac:dyDescent="0.25">
      <c r="A28" s="147">
        <v>22</v>
      </c>
      <c r="B28" s="116" t="s">
        <v>27</v>
      </c>
      <c r="C28" s="322">
        <v>34653</v>
      </c>
      <c r="D28" s="331">
        <v>58488</v>
      </c>
      <c r="E28" s="117">
        <v>15967</v>
      </c>
      <c r="F28" s="117">
        <v>34822.909999999996</v>
      </c>
      <c r="G28" s="256">
        <f t="shared" si="0"/>
        <v>59.538554917247971</v>
      </c>
      <c r="H28" s="322">
        <v>24235</v>
      </c>
      <c r="I28" s="331">
        <v>50277</v>
      </c>
      <c r="J28" s="117">
        <v>14809</v>
      </c>
      <c r="K28" s="117">
        <v>32377.89</v>
      </c>
      <c r="L28" s="255">
        <f t="shared" si="1"/>
        <v>64.399009487439585</v>
      </c>
    </row>
    <row r="29" spans="1:12" ht="13.5" customHeight="1" x14ac:dyDescent="0.25">
      <c r="A29" s="147">
        <v>23</v>
      </c>
      <c r="B29" s="116" t="s">
        <v>28</v>
      </c>
      <c r="C29" s="322">
        <v>84040</v>
      </c>
      <c r="D29" s="331">
        <v>180641</v>
      </c>
      <c r="E29" s="117">
        <v>34610</v>
      </c>
      <c r="F29" s="117">
        <v>80840.120000000024</v>
      </c>
      <c r="G29" s="256">
        <f t="shared" si="0"/>
        <v>44.751811604231612</v>
      </c>
      <c r="H29" s="322">
        <v>13663</v>
      </c>
      <c r="I29" s="331">
        <v>80884</v>
      </c>
      <c r="J29" s="117">
        <v>5984</v>
      </c>
      <c r="K29" s="117">
        <v>48806.460000000006</v>
      </c>
      <c r="L29" s="255">
        <f t="shared" si="1"/>
        <v>60.341303595272251</v>
      </c>
    </row>
    <row r="30" spans="1:12" ht="13.5" customHeight="1" x14ac:dyDescent="0.25">
      <c r="A30" s="147">
        <v>24</v>
      </c>
      <c r="B30" s="116" t="s">
        <v>29</v>
      </c>
      <c r="C30" s="322">
        <v>367961</v>
      </c>
      <c r="D30" s="331">
        <v>381611</v>
      </c>
      <c r="E30" s="117">
        <v>109694</v>
      </c>
      <c r="F30" s="117">
        <v>128482.64000000001</v>
      </c>
      <c r="G30" s="256">
        <f t="shared" si="0"/>
        <v>33.668484399034625</v>
      </c>
      <c r="H30" s="322">
        <v>70385</v>
      </c>
      <c r="I30" s="331">
        <v>167455</v>
      </c>
      <c r="J30" s="117">
        <v>35845</v>
      </c>
      <c r="K30" s="117">
        <v>67108.009999999995</v>
      </c>
      <c r="L30" s="255">
        <f t="shared" si="1"/>
        <v>40.075250067182225</v>
      </c>
    </row>
    <row r="31" spans="1:12" ht="13.5" customHeight="1" x14ac:dyDescent="0.25">
      <c r="A31" s="147">
        <v>25</v>
      </c>
      <c r="B31" s="116" t="s">
        <v>30</v>
      </c>
      <c r="C31" s="322">
        <v>0</v>
      </c>
      <c r="D31" s="331">
        <v>0</v>
      </c>
      <c r="E31" s="117">
        <v>0</v>
      </c>
      <c r="F31" s="117">
        <v>0</v>
      </c>
      <c r="G31" s="256">
        <v>0</v>
      </c>
      <c r="H31" s="322">
        <v>0</v>
      </c>
      <c r="I31" s="331">
        <v>0</v>
      </c>
      <c r="J31" s="117">
        <v>0</v>
      </c>
      <c r="K31" s="117">
        <v>0</v>
      </c>
      <c r="L31" s="255">
        <v>0</v>
      </c>
    </row>
    <row r="32" spans="1:12" ht="13.5" customHeight="1" x14ac:dyDescent="0.25">
      <c r="A32" s="147">
        <v>26</v>
      </c>
      <c r="B32" s="116" t="s">
        <v>31</v>
      </c>
      <c r="C32" s="322">
        <v>129</v>
      </c>
      <c r="D32" s="331">
        <v>415</v>
      </c>
      <c r="E32" s="117">
        <v>108</v>
      </c>
      <c r="F32" s="117">
        <v>543.6099999999999</v>
      </c>
      <c r="G32" s="256">
        <f t="shared" si="0"/>
        <v>130.99036144578312</v>
      </c>
      <c r="H32" s="322">
        <v>108</v>
      </c>
      <c r="I32" s="331">
        <v>380</v>
      </c>
      <c r="J32" s="117">
        <v>107</v>
      </c>
      <c r="K32" s="117">
        <v>542.86999999999989</v>
      </c>
      <c r="L32" s="255">
        <f t="shared" si="1"/>
        <v>142.86052631578943</v>
      </c>
    </row>
    <row r="33" spans="1:13" ht="13.5" customHeight="1" x14ac:dyDescent="0.25">
      <c r="A33" s="147">
        <v>27</v>
      </c>
      <c r="B33" s="116" t="s">
        <v>32</v>
      </c>
      <c r="C33" s="322">
        <v>0</v>
      </c>
      <c r="D33" s="331">
        <v>0</v>
      </c>
      <c r="E33" s="117">
        <v>3</v>
      </c>
      <c r="F33" s="117">
        <v>0</v>
      </c>
      <c r="G33" s="256" t="e">
        <f t="shared" si="0"/>
        <v>#DIV/0!</v>
      </c>
      <c r="H33" s="322">
        <v>0</v>
      </c>
      <c r="I33" s="331">
        <v>0</v>
      </c>
      <c r="J33" s="117">
        <v>1</v>
      </c>
      <c r="K33" s="117">
        <v>0</v>
      </c>
      <c r="L33" s="255">
        <v>0</v>
      </c>
    </row>
    <row r="34" spans="1:13" ht="13.5" customHeight="1" x14ac:dyDescent="0.25">
      <c r="A34" s="147">
        <v>28</v>
      </c>
      <c r="B34" s="116" t="s">
        <v>33</v>
      </c>
      <c r="C34" s="322">
        <v>122723</v>
      </c>
      <c r="D34" s="331">
        <v>187266</v>
      </c>
      <c r="E34" s="117">
        <v>48919</v>
      </c>
      <c r="F34" s="117">
        <v>77136.720000000016</v>
      </c>
      <c r="G34" s="256">
        <f t="shared" si="0"/>
        <v>41.190990355964253</v>
      </c>
      <c r="H34" s="322">
        <v>3561</v>
      </c>
      <c r="I34" s="331">
        <v>4170</v>
      </c>
      <c r="J34" s="117">
        <v>1</v>
      </c>
      <c r="K34" s="117">
        <v>0.15</v>
      </c>
      <c r="L34" s="255">
        <f t="shared" si="1"/>
        <v>3.5971223021582736E-3</v>
      </c>
    </row>
    <row r="35" spans="1:13" ht="13.5" customHeight="1" x14ac:dyDescent="0.25">
      <c r="A35" s="147">
        <v>29</v>
      </c>
      <c r="B35" s="116" t="s">
        <v>34</v>
      </c>
      <c r="C35" s="322">
        <v>5687</v>
      </c>
      <c r="D35" s="331">
        <v>3414</v>
      </c>
      <c r="E35" s="117">
        <v>11429</v>
      </c>
      <c r="F35" s="117">
        <v>18323.79</v>
      </c>
      <c r="G35" s="256">
        <f t="shared" si="0"/>
        <v>536.72495606326891</v>
      </c>
      <c r="H35" s="322">
        <v>4749</v>
      </c>
      <c r="I35" s="331">
        <v>3281</v>
      </c>
      <c r="J35" s="117">
        <v>11429</v>
      </c>
      <c r="K35" s="117">
        <v>18323.79</v>
      </c>
      <c r="L35" s="255">
        <v>0</v>
      </c>
    </row>
    <row r="36" spans="1:13" ht="13.5" customHeight="1" x14ac:dyDescent="0.25">
      <c r="A36" s="147">
        <v>30</v>
      </c>
      <c r="B36" s="116" t="s">
        <v>35</v>
      </c>
      <c r="C36" s="322">
        <v>59361</v>
      </c>
      <c r="D36" s="331">
        <v>55358</v>
      </c>
      <c r="E36" s="117">
        <v>32922</v>
      </c>
      <c r="F36" s="117">
        <v>27543.100000000002</v>
      </c>
      <c r="G36" s="256">
        <f t="shared" si="0"/>
        <v>49.754507026987966</v>
      </c>
      <c r="H36" s="322">
        <v>6572</v>
      </c>
      <c r="I36" s="331">
        <v>13641</v>
      </c>
      <c r="J36" s="117">
        <v>2837</v>
      </c>
      <c r="K36" s="117">
        <v>5941.05</v>
      </c>
      <c r="L36" s="255">
        <f t="shared" si="1"/>
        <v>43.552892016714317</v>
      </c>
    </row>
    <row r="37" spans="1:13" ht="13.5" customHeight="1" x14ac:dyDescent="0.25">
      <c r="A37" s="147">
        <v>31</v>
      </c>
      <c r="B37" s="116" t="s">
        <v>36</v>
      </c>
      <c r="C37" s="322">
        <v>1130</v>
      </c>
      <c r="D37" s="331">
        <v>3550</v>
      </c>
      <c r="E37" s="117">
        <v>438</v>
      </c>
      <c r="F37" s="117">
        <v>1053.3400000000001</v>
      </c>
      <c r="G37" s="256">
        <f t="shared" si="0"/>
        <v>29.671549295774653</v>
      </c>
      <c r="H37" s="322">
        <v>649</v>
      </c>
      <c r="I37" s="331">
        <v>2370</v>
      </c>
      <c r="J37" s="117">
        <v>438</v>
      </c>
      <c r="K37" s="117">
        <v>1053.3400000000001</v>
      </c>
      <c r="L37" s="255">
        <f t="shared" si="1"/>
        <v>44.444725738396627</v>
      </c>
    </row>
    <row r="38" spans="1:13" ht="13.5" customHeight="1" x14ac:dyDescent="0.25">
      <c r="A38" s="147">
        <v>32</v>
      </c>
      <c r="B38" s="116" t="s">
        <v>38</v>
      </c>
      <c r="C38" s="322">
        <v>802</v>
      </c>
      <c r="D38" s="322">
        <v>1768</v>
      </c>
      <c r="E38" s="117">
        <v>303</v>
      </c>
      <c r="F38" s="117">
        <v>836.91</v>
      </c>
      <c r="G38" s="256">
        <f t="shared" si="0"/>
        <v>47.33653846153846</v>
      </c>
      <c r="H38" s="322">
        <v>688</v>
      </c>
      <c r="I38" s="331">
        <v>1664</v>
      </c>
      <c r="J38" s="117">
        <v>260</v>
      </c>
      <c r="K38" s="117">
        <v>763.29</v>
      </c>
      <c r="L38" s="255">
        <f t="shared" si="1"/>
        <v>45.870793269230766</v>
      </c>
    </row>
    <row r="39" spans="1:13" ht="13.5" customHeight="1" x14ac:dyDescent="0.25">
      <c r="A39" s="147">
        <v>33</v>
      </c>
      <c r="B39" s="116" t="s">
        <v>39</v>
      </c>
      <c r="C39" s="322">
        <v>61132</v>
      </c>
      <c r="D39" s="331">
        <v>83897</v>
      </c>
      <c r="E39" s="117">
        <v>23243</v>
      </c>
      <c r="F39" s="117">
        <v>36120.009999999987</v>
      </c>
      <c r="G39" s="256">
        <f t="shared" si="0"/>
        <v>43.052802841579542</v>
      </c>
      <c r="H39" s="322">
        <v>12108</v>
      </c>
      <c r="I39" s="331">
        <v>37005</v>
      </c>
      <c r="J39" s="117">
        <v>4763</v>
      </c>
      <c r="K39" s="117">
        <v>18661.310000000001</v>
      </c>
      <c r="L39" s="255">
        <f t="shared" si="1"/>
        <v>50.429158221861918</v>
      </c>
    </row>
    <row r="40" spans="1:13" ht="13.5" customHeight="1" x14ac:dyDescent="0.2">
      <c r="A40" s="146"/>
      <c r="B40" s="118" t="s">
        <v>103</v>
      </c>
      <c r="C40" s="324">
        <f>SUM(C19:C39)</f>
        <v>1354018</v>
      </c>
      <c r="D40" s="328">
        <f>SUM(D19:D39)</f>
        <v>2652605</v>
      </c>
      <c r="E40" s="148">
        <f>SUM(E19:E39)</f>
        <v>557504</v>
      </c>
      <c r="F40" s="148">
        <f>SUM(F19:F39)</f>
        <v>1225037.8400000001</v>
      </c>
      <c r="G40" s="256">
        <f t="shared" ref="G40:G55" si="2">F40*100/D40</f>
        <v>46.182444804258459</v>
      </c>
      <c r="H40" s="324">
        <f>SUM(H19:H39)</f>
        <v>382991</v>
      </c>
      <c r="I40" s="328">
        <f>SUM(I19:I39)</f>
        <v>1214500</v>
      </c>
      <c r="J40" s="148">
        <f>SUM(J19:J39)</f>
        <v>198453</v>
      </c>
      <c r="K40" s="148">
        <f>SUM(K19:K39)</f>
        <v>572708.85000000033</v>
      </c>
      <c r="L40" s="255">
        <f t="shared" si="1"/>
        <v>47.155936599423654</v>
      </c>
    </row>
    <row r="41" spans="1:13" ht="13.5" customHeight="1" x14ac:dyDescent="0.2">
      <c r="A41" s="146"/>
      <c r="B41" s="118" t="s">
        <v>41</v>
      </c>
      <c r="C41" s="325">
        <f>C40+C18</f>
        <v>3848080</v>
      </c>
      <c r="D41" s="329">
        <f>D40+D18</f>
        <v>7893546</v>
      </c>
      <c r="E41" s="148">
        <f>E40+E18</f>
        <v>2119571</v>
      </c>
      <c r="F41" s="148">
        <f>F40+F18</f>
        <v>4114368.9700000007</v>
      </c>
      <c r="G41" s="256">
        <f t="shared" si="2"/>
        <v>52.123202550539396</v>
      </c>
      <c r="H41" s="325">
        <f>H40+H18</f>
        <v>2099695</v>
      </c>
      <c r="I41" s="329">
        <f>I40+I18</f>
        <v>5171216</v>
      </c>
      <c r="J41" s="148">
        <f>J40+J18</f>
        <v>1330273</v>
      </c>
      <c r="K41" s="148">
        <f>K40+K18</f>
        <v>2653429.4499999993</v>
      </c>
      <c r="L41" s="255">
        <f t="shared" si="1"/>
        <v>51.311518412690546</v>
      </c>
    </row>
    <row r="42" spans="1:13" ht="13.5" customHeight="1" x14ac:dyDescent="0.25">
      <c r="A42" s="147">
        <v>34</v>
      </c>
      <c r="B42" s="116" t="s">
        <v>43</v>
      </c>
      <c r="C42" s="322">
        <v>571759</v>
      </c>
      <c r="D42" s="331">
        <v>935030</v>
      </c>
      <c r="E42" s="117">
        <v>419370</v>
      </c>
      <c r="F42" s="117">
        <v>562274.13000000024</v>
      </c>
      <c r="G42" s="254">
        <f t="shared" si="2"/>
        <v>60.134341144134439</v>
      </c>
      <c r="H42" s="322">
        <v>471804</v>
      </c>
      <c r="I42" s="331">
        <v>814006</v>
      </c>
      <c r="J42" s="117">
        <v>400131</v>
      </c>
      <c r="K42" s="117">
        <v>499385.13000000024</v>
      </c>
      <c r="L42" s="255">
        <f t="shared" si="1"/>
        <v>61.349072365559984</v>
      </c>
    </row>
    <row r="43" spans="1:13" ht="13.5" customHeight="1" x14ac:dyDescent="0.2">
      <c r="A43" s="146"/>
      <c r="B43" s="118" t="s">
        <v>44</v>
      </c>
      <c r="C43" s="324">
        <f>SUM(C42:C42)</f>
        <v>571759</v>
      </c>
      <c r="D43" s="328">
        <f>SUM(D42:D42)</f>
        <v>935030</v>
      </c>
      <c r="E43" s="148">
        <f>SUM(E42:E42)</f>
        <v>419370</v>
      </c>
      <c r="F43" s="148">
        <f>SUM(F42:F42)</f>
        <v>562274.13000000024</v>
      </c>
      <c r="G43" s="256">
        <f t="shared" si="2"/>
        <v>60.134341144134439</v>
      </c>
      <c r="H43" s="324">
        <f>SUM(H42:H42)</f>
        <v>471804</v>
      </c>
      <c r="I43" s="328">
        <f>SUM(I42:I42)</f>
        <v>814006</v>
      </c>
      <c r="J43" s="148">
        <f>SUM(J42:J42)</f>
        <v>400131</v>
      </c>
      <c r="K43" s="148">
        <f>SUM(K42:K42)</f>
        <v>499385.13000000024</v>
      </c>
      <c r="L43" s="255">
        <f t="shared" si="1"/>
        <v>61.349072365559984</v>
      </c>
    </row>
    <row r="44" spans="1:13" ht="13.5" customHeight="1" x14ac:dyDescent="0.25">
      <c r="A44" s="147">
        <v>35</v>
      </c>
      <c r="B44" s="116" t="s">
        <v>45</v>
      </c>
      <c r="C44" s="326">
        <v>3690142</v>
      </c>
      <c r="D44" s="332">
        <v>2935801</v>
      </c>
      <c r="E44" s="117">
        <v>2097931</v>
      </c>
      <c r="F44" s="117">
        <v>1384970.3399999999</v>
      </c>
      <c r="G44" s="254">
        <f t="shared" si="2"/>
        <v>47.1752118076123</v>
      </c>
      <c r="H44" s="326">
        <v>3314331</v>
      </c>
      <c r="I44" s="332">
        <v>2754553</v>
      </c>
      <c r="J44" s="117">
        <v>2097080</v>
      </c>
      <c r="K44" s="117">
        <v>1379420.92</v>
      </c>
      <c r="L44" s="255">
        <f t="shared" si="1"/>
        <v>50.077850017770579</v>
      </c>
      <c r="M44" s="284"/>
    </row>
    <row r="45" spans="1:13" ht="13.5" customHeight="1" x14ac:dyDescent="0.2">
      <c r="A45" s="146"/>
      <c r="B45" s="118" t="s">
        <v>46</v>
      </c>
      <c r="C45" s="324">
        <f>C44</f>
        <v>3690142</v>
      </c>
      <c r="D45" s="328">
        <f>D44</f>
        <v>2935801</v>
      </c>
      <c r="E45" s="148">
        <f>E44</f>
        <v>2097931</v>
      </c>
      <c r="F45" s="148">
        <f>F44</f>
        <v>1384970.3399999999</v>
      </c>
      <c r="G45" s="256">
        <f t="shared" si="2"/>
        <v>47.1752118076123</v>
      </c>
      <c r="H45" s="324">
        <f>H44</f>
        <v>3314331</v>
      </c>
      <c r="I45" s="328">
        <f>I44</f>
        <v>2754553</v>
      </c>
      <c r="J45" s="148">
        <f>J44</f>
        <v>2097080</v>
      </c>
      <c r="K45" s="148">
        <f>K44</f>
        <v>1379420.92</v>
      </c>
      <c r="L45" s="255">
        <f t="shared" si="1"/>
        <v>50.077850017770579</v>
      </c>
    </row>
    <row r="46" spans="1:13" ht="13.5" customHeight="1" x14ac:dyDescent="0.25">
      <c r="A46" s="147">
        <v>36</v>
      </c>
      <c r="B46" s="116" t="s">
        <v>47</v>
      </c>
      <c r="C46" s="322">
        <v>103305</v>
      </c>
      <c r="D46" s="331">
        <v>115761</v>
      </c>
      <c r="E46" s="117">
        <v>57818</v>
      </c>
      <c r="F46" s="117">
        <v>66293.729999999981</v>
      </c>
      <c r="G46" s="254">
        <f t="shared" si="2"/>
        <v>57.267758571539623</v>
      </c>
      <c r="H46" s="322">
        <v>6443</v>
      </c>
      <c r="I46" s="331">
        <v>7376</v>
      </c>
      <c r="J46" s="117">
        <v>0</v>
      </c>
      <c r="K46" s="117">
        <v>0</v>
      </c>
      <c r="L46" s="255">
        <f t="shared" si="1"/>
        <v>0</v>
      </c>
    </row>
    <row r="47" spans="1:13" ht="13.5" customHeight="1" x14ac:dyDescent="0.25">
      <c r="A47" s="147">
        <v>37</v>
      </c>
      <c r="B47" s="116" t="s">
        <v>48</v>
      </c>
      <c r="C47" s="322">
        <v>15953</v>
      </c>
      <c r="D47" s="331">
        <v>12392</v>
      </c>
      <c r="E47" s="117">
        <v>2754</v>
      </c>
      <c r="F47" s="117">
        <v>1820.4999999999995</v>
      </c>
      <c r="G47" s="254">
        <f t="shared" si="2"/>
        <v>14.690929632020653</v>
      </c>
      <c r="H47" s="322">
        <v>1132</v>
      </c>
      <c r="I47" s="331">
        <v>1343</v>
      </c>
      <c r="J47" s="117">
        <v>0</v>
      </c>
      <c r="K47" s="117">
        <v>0</v>
      </c>
      <c r="L47" s="255">
        <f t="shared" si="1"/>
        <v>0</v>
      </c>
    </row>
    <row r="48" spans="1:13" ht="13.5" customHeight="1" x14ac:dyDescent="0.25">
      <c r="A48" s="147">
        <v>38</v>
      </c>
      <c r="B48" s="116" t="s">
        <v>49</v>
      </c>
      <c r="C48" s="322">
        <v>86231</v>
      </c>
      <c r="D48" s="331">
        <v>95664</v>
      </c>
      <c r="E48" s="117">
        <v>10971</v>
      </c>
      <c r="F48" s="117">
        <v>32411.87000000001</v>
      </c>
      <c r="G48" s="254">
        <f t="shared" si="2"/>
        <v>33.880947900986797</v>
      </c>
      <c r="H48" s="322">
        <v>2129</v>
      </c>
      <c r="I48" s="331">
        <v>2289</v>
      </c>
      <c r="J48" s="117">
        <v>12</v>
      </c>
      <c r="K48" s="117">
        <v>56.099999999999994</v>
      </c>
      <c r="L48" s="255">
        <f t="shared" si="1"/>
        <v>2.4508519003931846</v>
      </c>
    </row>
    <row r="49" spans="1:12" ht="13.5" customHeight="1" x14ac:dyDescent="0.25">
      <c r="A49" s="147">
        <v>39</v>
      </c>
      <c r="B49" s="116" t="s">
        <v>51</v>
      </c>
      <c r="C49" s="322">
        <v>68827</v>
      </c>
      <c r="D49" s="331">
        <v>50838</v>
      </c>
      <c r="E49" s="117">
        <v>44590</v>
      </c>
      <c r="F49" s="117">
        <v>32044.76</v>
      </c>
      <c r="G49" s="254">
        <f t="shared" si="2"/>
        <v>63.033085487233961</v>
      </c>
      <c r="H49" s="322">
        <v>2534</v>
      </c>
      <c r="I49" s="331">
        <v>3513</v>
      </c>
      <c r="J49" s="117">
        <v>0</v>
      </c>
      <c r="K49" s="117">
        <v>0</v>
      </c>
      <c r="L49" s="255">
        <f t="shared" si="1"/>
        <v>0</v>
      </c>
    </row>
    <row r="50" spans="1:12" ht="13.5" customHeight="1" x14ac:dyDescent="0.25">
      <c r="A50" s="147">
        <v>40</v>
      </c>
      <c r="B50" s="116" t="s">
        <v>1007</v>
      </c>
      <c r="C50" s="322">
        <v>340</v>
      </c>
      <c r="D50" s="331">
        <v>1195.3399999999999</v>
      </c>
      <c r="E50" s="117">
        <v>0</v>
      </c>
      <c r="F50" s="117">
        <v>0</v>
      </c>
      <c r="G50" s="254">
        <f t="shared" si="2"/>
        <v>0</v>
      </c>
      <c r="H50" s="322">
        <v>0</v>
      </c>
      <c r="I50" s="331">
        <v>0</v>
      </c>
      <c r="J50" s="117">
        <v>340</v>
      </c>
      <c r="K50" s="117">
        <v>1195.3399999999999</v>
      </c>
      <c r="L50" s="255" t="e">
        <f t="shared" si="1"/>
        <v>#DIV/0!</v>
      </c>
    </row>
    <row r="51" spans="1:12" ht="13.5" customHeight="1" x14ac:dyDescent="0.25">
      <c r="A51" s="147">
        <v>41</v>
      </c>
      <c r="B51" s="116" t="s">
        <v>52</v>
      </c>
      <c r="C51" s="322">
        <v>44380</v>
      </c>
      <c r="D51" s="331">
        <v>27594</v>
      </c>
      <c r="E51" s="117">
        <v>16056</v>
      </c>
      <c r="F51" s="117">
        <v>11263.84</v>
      </c>
      <c r="G51" s="254">
        <f t="shared" si="2"/>
        <v>40.819888381532216</v>
      </c>
      <c r="H51" s="322">
        <v>1276</v>
      </c>
      <c r="I51" s="331">
        <v>1511</v>
      </c>
      <c r="J51" s="117">
        <v>0</v>
      </c>
      <c r="K51" s="117">
        <v>0</v>
      </c>
      <c r="L51" s="255">
        <f t="shared" si="1"/>
        <v>0</v>
      </c>
    </row>
    <row r="52" spans="1:12" ht="13.5" customHeight="1" x14ac:dyDescent="0.25">
      <c r="A52" s="147">
        <v>42</v>
      </c>
      <c r="B52" s="116" t="s">
        <v>53</v>
      </c>
      <c r="C52" s="322">
        <v>11174</v>
      </c>
      <c r="D52" s="331">
        <v>9353</v>
      </c>
      <c r="E52" s="117">
        <v>7831</v>
      </c>
      <c r="F52" s="117">
        <v>5038.0499999999993</v>
      </c>
      <c r="G52" s="254">
        <f t="shared" si="2"/>
        <v>53.865604618838866</v>
      </c>
      <c r="H52" s="322">
        <v>0</v>
      </c>
      <c r="I52" s="331">
        <v>0</v>
      </c>
      <c r="J52" s="117">
        <v>0</v>
      </c>
      <c r="K52" s="117">
        <v>0</v>
      </c>
      <c r="L52" s="255" t="e">
        <f t="shared" si="1"/>
        <v>#DIV/0!</v>
      </c>
    </row>
    <row r="53" spans="1:12" ht="13.5" customHeight="1" x14ac:dyDescent="0.25">
      <c r="A53" s="147">
        <v>43</v>
      </c>
      <c r="B53" s="116" t="s">
        <v>54</v>
      </c>
      <c r="C53" s="322">
        <v>32266</v>
      </c>
      <c r="D53" s="331">
        <v>17099</v>
      </c>
      <c r="E53" s="117">
        <v>5861</v>
      </c>
      <c r="F53" s="117">
        <v>2836.8700000000003</v>
      </c>
      <c r="G53" s="254">
        <f t="shared" si="2"/>
        <v>16.590853266272884</v>
      </c>
      <c r="H53" s="322">
        <v>1166</v>
      </c>
      <c r="I53" s="331">
        <v>1227</v>
      </c>
      <c r="J53" s="117">
        <v>0</v>
      </c>
      <c r="K53" s="117">
        <v>0</v>
      </c>
      <c r="L53" s="255">
        <f>K53*100/I53</f>
        <v>0</v>
      </c>
    </row>
    <row r="54" spans="1:12" ht="13.5" customHeight="1" x14ac:dyDescent="0.2">
      <c r="A54" s="146"/>
      <c r="B54" s="118" t="s">
        <v>55</v>
      </c>
      <c r="C54" s="148">
        <f>SUM(C46:C53)</f>
        <v>362476</v>
      </c>
      <c r="D54" s="148">
        <f>SUM(D46:D53)</f>
        <v>329896.34000000003</v>
      </c>
      <c r="E54" s="148">
        <f>SUM(E46:E53)</f>
        <v>145881</v>
      </c>
      <c r="F54" s="148">
        <f>SUM(F46:F53)</f>
        <v>151709.61999999997</v>
      </c>
      <c r="G54" s="256">
        <f t="shared" si="2"/>
        <v>45.987057631497201</v>
      </c>
      <c r="H54" s="324">
        <f>SUM(H46:H53)</f>
        <v>14680</v>
      </c>
      <c r="I54" s="328">
        <f>SUM(I46:I53)</f>
        <v>17259</v>
      </c>
      <c r="J54" s="148">
        <f>SUM(J46:J53)</f>
        <v>352</v>
      </c>
      <c r="K54" s="148">
        <f>SUM(K46:K53)</f>
        <v>1251.4399999999998</v>
      </c>
      <c r="L54" s="255">
        <f t="shared" si="1"/>
        <v>7.2509415377484201</v>
      </c>
    </row>
    <row r="55" spans="1:12" ht="13.5" customHeight="1" x14ac:dyDescent="0.2">
      <c r="A55" s="118"/>
      <c r="B55" s="118" t="s">
        <v>5</v>
      </c>
      <c r="C55" s="148">
        <f>C54+C45+C43+C41</f>
        <v>8472457</v>
      </c>
      <c r="D55" s="148">
        <f>D54+D45+D43+D41</f>
        <v>12094273.34</v>
      </c>
      <c r="E55" s="148">
        <f>E54+E45+E43+E41</f>
        <v>4782753</v>
      </c>
      <c r="F55" s="148">
        <f>F54+F45+F43+F41</f>
        <v>6213323.0600000005</v>
      </c>
      <c r="G55" s="256">
        <f t="shared" si="2"/>
        <v>51.374091566546319</v>
      </c>
      <c r="H55" s="325">
        <f>H54+H45+H43+H41</f>
        <v>5900510</v>
      </c>
      <c r="I55" s="329">
        <f>I54+I45+I43+I41</f>
        <v>8757034</v>
      </c>
      <c r="J55" s="148">
        <f>J54+J45+J43+J41</f>
        <v>3827836</v>
      </c>
      <c r="K55" s="148">
        <f>K54+K45+K43+K41</f>
        <v>4533486.9399999995</v>
      </c>
      <c r="L55" s="257">
        <f t="shared" si="1"/>
        <v>51.769662422231079</v>
      </c>
    </row>
    <row r="56" spans="1:12" ht="13.5" customHeight="1" x14ac:dyDescent="0.2">
      <c r="A56" s="84"/>
      <c r="B56" s="84"/>
      <c r="C56" s="134"/>
      <c r="D56" s="134"/>
      <c r="E56" s="258" t="s">
        <v>1035</v>
      </c>
      <c r="F56" s="134"/>
      <c r="G56" s="134"/>
      <c r="H56" s="134"/>
      <c r="I56" s="134"/>
      <c r="J56" s="134"/>
      <c r="K56" s="134"/>
      <c r="L56" s="134"/>
    </row>
    <row r="57" spans="1:12" ht="13.5" customHeight="1" x14ac:dyDescent="0.2">
      <c r="A57" s="259"/>
      <c r="B57" s="259"/>
      <c r="C57" s="260"/>
      <c r="D57" s="260"/>
      <c r="E57" s="260"/>
      <c r="F57" s="260"/>
      <c r="G57" s="260"/>
      <c r="H57" s="260"/>
      <c r="I57" s="260"/>
      <c r="J57" s="260"/>
      <c r="K57" s="260"/>
      <c r="L57" s="260"/>
    </row>
    <row r="58" spans="1:12" ht="13.5" customHeight="1" x14ac:dyDescent="0.2">
      <c r="A58" s="84"/>
      <c r="B58" s="84"/>
      <c r="C58" s="134"/>
      <c r="D58" s="134"/>
      <c r="E58" s="134"/>
      <c r="F58" s="134"/>
      <c r="G58" s="134"/>
      <c r="H58" s="134"/>
      <c r="I58" s="134"/>
      <c r="J58" s="134"/>
      <c r="K58" s="134"/>
      <c r="L58" s="134"/>
    </row>
    <row r="59" spans="1:12" ht="13.5" customHeight="1" x14ac:dyDescent="0.2">
      <c r="A59" s="84"/>
      <c r="B59" s="84"/>
      <c r="C59" s="134"/>
      <c r="D59" s="134"/>
      <c r="E59" s="134"/>
      <c r="F59" s="134"/>
      <c r="G59" s="134"/>
      <c r="H59" s="134"/>
      <c r="I59" s="134"/>
      <c r="J59" s="134"/>
      <c r="K59" s="134"/>
      <c r="L59" s="134"/>
    </row>
    <row r="60" spans="1:12" ht="13.5" customHeight="1" x14ac:dyDescent="0.2">
      <c r="A60" s="84"/>
      <c r="B60" s="84"/>
      <c r="C60" s="134"/>
      <c r="D60" s="134"/>
      <c r="E60" s="134"/>
      <c r="F60" s="134"/>
      <c r="G60" s="134"/>
      <c r="H60" s="134"/>
      <c r="I60" s="134"/>
      <c r="J60" s="134"/>
      <c r="K60" s="134"/>
      <c r="L60" s="134"/>
    </row>
    <row r="61" spans="1:12" ht="13.5" customHeight="1" x14ac:dyDescent="0.2">
      <c r="A61" s="84"/>
      <c r="B61" s="84"/>
      <c r="C61" s="134"/>
      <c r="D61" s="134"/>
      <c r="E61" s="134"/>
      <c r="F61" s="134"/>
      <c r="G61" s="134"/>
      <c r="H61" s="134"/>
      <c r="I61" s="134"/>
      <c r="J61" s="134"/>
      <c r="K61" s="134"/>
      <c r="L61" s="134"/>
    </row>
    <row r="62" spans="1:12" ht="13.5" customHeight="1" x14ac:dyDescent="0.2">
      <c r="A62" s="84"/>
      <c r="B62" s="84"/>
      <c r="C62" s="134"/>
      <c r="D62" s="134"/>
      <c r="E62" s="134"/>
      <c r="F62" s="134"/>
      <c r="G62" s="134"/>
      <c r="H62" s="134"/>
      <c r="I62" s="134"/>
      <c r="J62" s="134"/>
      <c r="K62" s="134"/>
      <c r="L62" s="134"/>
    </row>
    <row r="63" spans="1:12" ht="13.5" customHeight="1" x14ac:dyDescent="0.2">
      <c r="A63" s="84"/>
      <c r="B63" s="84"/>
      <c r="C63" s="134"/>
      <c r="D63" s="134"/>
      <c r="E63" s="134"/>
      <c r="F63" s="134"/>
      <c r="G63" s="134"/>
      <c r="H63" s="134"/>
      <c r="I63" s="134"/>
      <c r="J63" s="134"/>
      <c r="K63" s="134"/>
      <c r="L63" s="134"/>
    </row>
    <row r="64" spans="1:12" ht="13.5" customHeight="1" x14ac:dyDescent="0.2">
      <c r="A64" s="84"/>
      <c r="B64" s="84"/>
      <c r="C64" s="134"/>
      <c r="D64" s="134"/>
      <c r="E64" s="134"/>
      <c r="F64" s="134"/>
      <c r="G64" s="134"/>
      <c r="H64" s="134"/>
      <c r="I64" s="134"/>
      <c r="J64" s="134"/>
      <c r="K64" s="134"/>
      <c r="L64" s="134"/>
    </row>
    <row r="65" spans="1:12" ht="13.5" customHeight="1" x14ac:dyDescent="0.2">
      <c r="A65" s="84"/>
      <c r="B65" s="84"/>
      <c r="C65" s="134"/>
      <c r="D65" s="134"/>
      <c r="E65" s="134"/>
      <c r="F65" s="134"/>
      <c r="G65" s="134"/>
      <c r="H65" s="134"/>
      <c r="I65" s="134"/>
      <c r="J65" s="134"/>
      <c r="K65" s="134"/>
      <c r="L65" s="134"/>
    </row>
    <row r="66" spans="1:12" ht="13.5" customHeight="1" x14ac:dyDescent="0.2">
      <c r="A66" s="84"/>
      <c r="B66" s="84"/>
      <c r="C66" s="134"/>
      <c r="D66" s="134"/>
      <c r="E66" s="134"/>
      <c r="F66" s="134"/>
      <c r="G66" s="134"/>
      <c r="H66" s="134"/>
      <c r="I66" s="134"/>
      <c r="J66" s="134"/>
      <c r="K66" s="134"/>
      <c r="L66" s="134"/>
    </row>
    <row r="67" spans="1:12" ht="13.5" customHeight="1" x14ac:dyDescent="0.2">
      <c r="A67" s="84"/>
      <c r="B67" s="84"/>
      <c r="C67" s="134"/>
      <c r="D67" s="134"/>
      <c r="E67" s="134"/>
      <c r="F67" s="134"/>
      <c r="G67" s="134"/>
      <c r="H67" s="134"/>
      <c r="I67" s="134"/>
      <c r="J67" s="134"/>
      <c r="K67" s="134"/>
      <c r="L67" s="134"/>
    </row>
    <row r="68" spans="1:12" ht="13.5" customHeight="1" x14ac:dyDescent="0.2">
      <c r="A68" s="84"/>
      <c r="B68" s="84"/>
      <c r="C68" s="134"/>
      <c r="D68" s="134"/>
      <c r="E68" s="134"/>
      <c r="F68" s="134"/>
      <c r="G68" s="134"/>
      <c r="H68" s="134"/>
      <c r="I68" s="134"/>
      <c r="J68" s="134"/>
      <c r="K68" s="134"/>
      <c r="L68" s="134"/>
    </row>
    <row r="69" spans="1:12" ht="13.5" customHeight="1" x14ac:dyDescent="0.2">
      <c r="A69" s="84"/>
      <c r="B69" s="84"/>
      <c r="C69" s="134"/>
      <c r="D69" s="134"/>
      <c r="E69" s="134"/>
      <c r="F69" s="134"/>
      <c r="G69" s="134"/>
      <c r="H69" s="134"/>
      <c r="I69" s="134"/>
      <c r="J69" s="134"/>
      <c r="K69" s="134"/>
      <c r="L69" s="134"/>
    </row>
    <row r="70" spans="1:12" ht="13.5" customHeight="1" x14ac:dyDescent="0.2">
      <c r="A70" s="84"/>
      <c r="B70" s="84"/>
      <c r="C70" s="134"/>
      <c r="D70" s="134"/>
      <c r="E70" s="134"/>
      <c r="F70" s="134"/>
      <c r="G70" s="134"/>
      <c r="H70" s="134"/>
      <c r="I70" s="134"/>
      <c r="J70" s="134"/>
      <c r="K70" s="134"/>
      <c r="L70" s="134"/>
    </row>
    <row r="71" spans="1:12" ht="13.5" customHeight="1" x14ac:dyDescent="0.2">
      <c r="A71" s="84"/>
      <c r="B71" s="84"/>
      <c r="C71" s="134"/>
      <c r="D71" s="134"/>
      <c r="E71" s="134"/>
      <c r="F71" s="134"/>
      <c r="G71" s="134"/>
      <c r="H71" s="134"/>
      <c r="I71" s="134"/>
      <c r="J71" s="134"/>
      <c r="K71" s="134"/>
      <c r="L71" s="134"/>
    </row>
    <row r="72" spans="1:12" ht="13.5" customHeight="1" x14ac:dyDescent="0.2">
      <c r="A72" s="84"/>
      <c r="B72" s="84"/>
      <c r="C72" s="134"/>
      <c r="D72" s="134"/>
      <c r="E72" s="134"/>
      <c r="F72" s="134"/>
      <c r="G72" s="134"/>
      <c r="H72" s="134"/>
      <c r="I72" s="134"/>
      <c r="J72" s="134"/>
      <c r="K72" s="134"/>
      <c r="L72" s="134"/>
    </row>
    <row r="73" spans="1:12" ht="13.5" customHeight="1" x14ac:dyDescent="0.2">
      <c r="A73" s="84"/>
      <c r="B73" s="84"/>
      <c r="C73" s="134"/>
      <c r="D73" s="134"/>
      <c r="E73" s="134"/>
      <c r="F73" s="134"/>
      <c r="G73" s="134"/>
      <c r="H73" s="134"/>
      <c r="I73" s="134"/>
      <c r="J73" s="134"/>
      <c r="K73" s="134"/>
      <c r="L73" s="134"/>
    </row>
    <row r="74" spans="1:12" ht="13.5" customHeight="1" x14ac:dyDescent="0.2">
      <c r="A74" s="84"/>
      <c r="B74" s="84"/>
      <c r="C74" s="134"/>
      <c r="D74" s="134"/>
      <c r="E74" s="134"/>
      <c r="F74" s="134"/>
      <c r="G74" s="134"/>
      <c r="H74" s="134"/>
      <c r="I74" s="134"/>
      <c r="J74" s="134"/>
      <c r="K74" s="134"/>
      <c r="L74" s="134"/>
    </row>
    <row r="75" spans="1:12" ht="13.5" customHeight="1" x14ac:dyDescent="0.2">
      <c r="A75" s="84"/>
      <c r="B75" s="84"/>
      <c r="C75" s="134"/>
      <c r="D75" s="134"/>
      <c r="E75" s="134"/>
      <c r="F75" s="134"/>
      <c r="G75" s="134"/>
      <c r="H75" s="134"/>
      <c r="I75" s="134"/>
      <c r="J75" s="134"/>
      <c r="K75" s="134"/>
      <c r="L75" s="134"/>
    </row>
    <row r="76" spans="1:12" ht="13.5" customHeight="1" x14ac:dyDescent="0.2">
      <c r="A76" s="84"/>
      <c r="B76" s="84"/>
      <c r="C76" s="134"/>
      <c r="D76" s="134"/>
      <c r="E76" s="134"/>
      <c r="F76" s="134"/>
      <c r="G76" s="134"/>
      <c r="H76" s="134"/>
      <c r="I76" s="134"/>
      <c r="J76" s="134"/>
      <c r="K76" s="134"/>
      <c r="L76" s="134"/>
    </row>
    <row r="77" spans="1:12" ht="13.5" customHeight="1" x14ac:dyDescent="0.2">
      <c r="A77" s="84"/>
      <c r="B77" s="84"/>
      <c r="C77" s="134"/>
      <c r="D77" s="134"/>
      <c r="E77" s="134"/>
      <c r="F77" s="134"/>
      <c r="G77" s="134"/>
      <c r="H77" s="134"/>
      <c r="I77" s="134"/>
      <c r="J77" s="134"/>
      <c r="K77" s="134"/>
      <c r="L77" s="134"/>
    </row>
    <row r="78" spans="1:12" ht="13.5" customHeight="1" x14ac:dyDescent="0.2">
      <c r="A78" s="84"/>
      <c r="B78" s="84"/>
      <c r="C78" s="134"/>
      <c r="D78" s="134"/>
      <c r="E78" s="134"/>
      <c r="F78" s="134"/>
      <c r="G78" s="134"/>
      <c r="H78" s="134"/>
      <c r="I78" s="134"/>
      <c r="J78" s="134"/>
      <c r="K78" s="134"/>
      <c r="L78" s="134"/>
    </row>
    <row r="79" spans="1:12" ht="13.5" customHeight="1" x14ac:dyDescent="0.2">
      <c r="A79" s="84"/>
      <c r="B79" s="84"/>
      <c r="C79" s="134"/>
      <c r="D79" s="134"/>
      <c r="E79" s="134"/>
      <c r="F79" s="134"/>
      <c r="G79" s="134"/>
      <c r="H79" s="134"/>
      <c r="I79" s="134"/>
      <c r="J79" s="134"/>
      <c r="K79" s="134"/>
      <c r="L79" s="134"/>
    </row>
    <row r="80" spans="1:12" ht="13.5" customHeight="1" x14ac:dyDescent="0.2">
      <c r="A80" s="84"/>
      <c r="B80" s="84"/>
      <c r="C80" s="134"/>
      <c r="D80" s="134"/>
      <c r="E80" s="134"/>
      <c r="F80" s="134"/>
      <c r="G80" s="134"/>
      <c r="H80" s="134"/>
      <c r="I80" s="134"/>
      <c r="J80" s="134"/>
      <c r="K80" s="134"/>
      <c r="L80" s="134"/>
    </row>
    <row r="81" spans="1:12" ht="13.5" customHeight="1" x14ac:dyDescent="0.2">
      <c r="A81" s="84"/>
      <c r="B81" s="84"/>
      <c r="C81" s="134"/>
      <c r="D81" s="134"/>
      <c r="E81" s="134"/>
      <c r="F81" s="134"/>
      <c r="G81" s="134"/>
      <c r="H81" s="134"/>
      <c r="I81" s="134"/>
      <c r="J81" s="134"/>
      <c r="K81" s="134"/>
      <c r="L81" s="134"/>
    </row>
    <row r="82" spans="1:12" ht="13.5" customHeight="1" x14ac:dyDescent="0.2">
      <c r="A82" s="84"/>
      <c r="B82" s="84"/>
      <c r="C82" s="134"/>
      <c r="D82" s="134"/>
      <c r="E82" s="134"/>
      <c r="F82" s="134"/>
      <c r="G82" s="134"/>
      <c r="H82" s="134"/>
      <c r="I82" s="134"/>
      <c r="J82" s="134"/>
      <c r="K82" s="134"/>
      <c r="L82" s="134"/>
    </row>
    <row r="83" spans="1:12" ht="13.5" customHeight="1" x14ac:dyDescent="0.2">
      <c r="A83" s="84"/>
      <c r="B83" s="84"/>
      <c r="C83" s="134"/>
      <c r="D83" s="134"/>
      <c r="E83" s="134"/>
      <c r="F83" s="134"/>
      <c r="G83" s="134"/>
      <c r="H83" s="134"/>
      <c r="I83" s="134"/>
      <c r="J83" s="134"/>
      <c r="K83" s="134"/>
      <c r="L83" s="134"/>
    </row>
    <row r="84" spans="1:12" ht="13.5" customHeight="1" x14ac:dyDescent="0.2">
      <c r="A84" s="84"/>
      <c r="B84" s="84"/>
      <c r="C84" s="134"/>
      <c r="D84" s="134"/>
      <c r="E84" s="134"/>
      <c r="F84" s="134"/>
      <c r="G84" s="134"/>
      <c r="H84" s="134"/>
      <c r="I84" s="134"/>
      <c r="J84" s="134"/>
      <c r="K84" s="134"/>
      <c r="L84" s="134"/>
    </row>
    <row r="85" spans="1:12" ht="13.5" customHeight="1" x14ac:dyDescent="0.2">
      <c r="A85" s="84"/>
      <c r="B85" s="84"/>
      <c r="C85" s="134"/>
      <c r="D85" s="134"/>
      <c r="E85" s="134"/>
      <c r="F85" s="134"/>
      <c r="G85" s="134"/>
      <c r="H85" s="134"/>
      <c r="I85" s="134"/>
      <c r="J85" s="134"/>
      <c r="K85" s="134"/>
      <c r="L85" s="134"/>
    </row>
    <row r="86" spans="1:12" ht="13.5" customHeight="1" x14ac:dyDescent="0.2">
      <c r="A86" s="84"/>
      <c r="B86" s="84"/>
      <c r="C86" s="134"/>
      <c r="D86" s="134"/>
      <c r="E86" s="134"/>
      <c r="F86" s="134"/>
      <c r="G86" s="134"/>
      <c r="H86" s="134"/>
      <c r="I86" s="134"/>
      <c r="J86" s="134"/>
      <c r="K86" s="134"/>
      <c r="L86" s="134"/>
    </row>
    <row r="87" spans="1:12" ht="13.5" customHeight="1" x14ac:dyDescent="0.2">
      <c r="A87" s="84"/>
      <c r="B87" s="84"/>
      <c r="C87" s="134"/>
      <c r="D87" s="134"/>
      <c r="E87" s="134"/>
      <c r="F87" s="134"/>
      <c r="G87" s="134"/>
      <c r="H87" s="134"/>
      <c r="I87" s="134"/>
      <c r="J87" s="134"/>
      <c r="K87" s="134"/>
      <c r="L87" s="134"/>
    </row>
    <row r="88" spans="1:12" ht="13.5" customHeight="1" x14ac:dyDescent="0.2">
      <c r="A88" s="84"/>
      <c r="B88" s="84"/>
      <c r="C88" s="134"/>
      <c r="D88" s="134"/>
      <c r="E88" s="134"/>
      <c r="F88" s="134"/>
      <c r="G88" s="134"/>
      <c r="H88" s="134"/>
      <c r="I88" s="134"/>
      <c r="J88" s="134"/>
      <c r="K88" s="134"/>
      <c r="L88" s="134"/>
    </row>
    <row r="89" spans="1:12" ht="13.5" customHeight="1" x14ac:dyDescent="0.2">
      <c r="A89" s="84"/>
      <c r="B89" s="84"/>
      <c r="C89" s="134"/>
      <c r="D89" s="134"/>
      <c r="E89" s="134"/>
      <c r="F89" s="134"/>
      <c r="G89" s="134"/>
      <c r="H89" s="134"/>
      <c r="I89" s="134"/>
      <c r="J89" s="134"/>
      <c r="K89" s="134"/>
      <c r="L89" s="134"/>
    </row>
    <row r="90" spans="1:12" ht="13.5" customHeight="1" x14ac:dyDescent="0.2">
      <c r="A90" s="84"/>
      <c r="B90" s="84"/>
      <c r="C90" s="134"/>
      <c r="D90" s="134"/>
      <c r="E90" s="134"/>
      <c r="F90" s="134"/>
      <c r="G90" s="134"/>
      <c r="H90" s="134"/>
      <c r="I90" s="134"/>
      <c r="J90" s="134"/>
      <c r="K90" s="134"/>
      <c r="L90" s="134"/>
    </row>
  </sheetData>
  <autoFilter ref="H5:K48"/>
  <mergeCells count="11">
    <mergeCell ref="A1:L1"/>
    <mergeCell ref="H4:I4"/>
    <mergeCell ref="G3:G5"/>
    <mergeCell ref="J4:K4"/>
    <mergeCell ref="L3:L5"/>
    <mergeCell ref="B3:B5"/>
    <mergeCell ref="A3:A5"/>
    <mergeCell ref="C3:F3"/>
    <mergeCell ref="H3:K3"/>
    <mergeCell ref="E4:F4"/>
    <mergeCell ref="C4:D4"/>
  </mergeCells>
  <pageMargins left="0.75" right="0.25" top="0.75" bottom="0.25" header="0" footer="0"/>
  <pageSetup scale="72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92"/>
  <sheetViews>
    <sheetView view="pageBreakPreview" zoomScale="85" zoomScaleNormal="100" zoomScaleSheetLayoutView="85" workbookViewId="0">
      <pane xSplit="2" ySplit="5" topLeftCell="C48" activePane="bottomRight" state="frozen"/>
      <selection pane="topRight" activeCell="C1" sqref="C1"/>
      <selection pane="bottomLeft" activeCell="A6" sqref="A6"/>
      <selection pane="bottomRight" activeCell="H56" sqref="H56"/>
    </sheetView>
  </sheetViews>
  <sheetFormatPr defaultColWidth="14.28515625" defaultRowHeight="15" customHeight="1" x14ac:dyDescent="0.2"/>
  <cols>
    <col min="1" max="1" width="4.42578125" style="106" customWidth="1"/>
    <col min="2" max="2" width="32" style="106" customWidth="1"/>
    <col min="3" max="3" width="8.5703125" style="106" customWidth="1"/>
    <col min="4" max="5" width="8.85546875" style="106" customWidth="1"/>
    <col min="6" max="6" width="8.42578125" style="106" customWidth="1"/>
    <col min="7" max="7" width="9" style="106" customWidth="1"/>
    <col min="8" max="8" width="8.85546875" style="106" customWidth="1"/>
    <col min="9" max="9" width="11.85546875" style="106" customWidth="1"/>
    <col min="10" max="10" width="8.85546875" style="106" customWidth="1"/>
    <col min="11" max="11" width="9.28515625" style="106" customWidth="1"/>
    <col min="12" max="12" width="10.140625" style="106" customWidth="1"/>
    <col min="13" max="13" width="10.5703125" style="106" customWidth="1"/>
    <col min="14" max="14" width="10.42578125" style="106" customWidth="1"/>
    <col min="15" max="15" width="9.85546875" style="106" customWidth="1"/>
    <col min="16" max="16" width="10.85546875" style="106" customWidth="1"/>
    <col min="17" max="17" width="9" style="106" customWidth="1"/>
    <col min="18" max="16384" width="14.28515625" style="106"/>
  </cols>
  <sheetData>
    <row r="1" spans="1:17" ht="15" customHeight="1" x14ac:dyDescent="0.2">
      <c r="A1" s="441" t="s">
        <v>1053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</row>
    <row r="2" spans="1:17" ht="15" customHeight="1" x14ac:dyDescent="0.2">
      <c r="A2" s="85"/>
      <c r="B2" s="86" t="s">
        <v>73</v>
      </c>
      <c r="C2" s="135"/>
      <c r="D2" s="135"/>
      <c r="E2" s="134"/>
      <c r="F2" s="134" t="s">
        <v>74</v>
      </c>
      <c r="G2" s="261"/>
      <c r="H2" s="134"/>
      <c r="I2" s="135" t="s">
        <v>124</v>
      </c>
      <c r="J2" s="135"/>
      <c r="K2" s="135"/>
      <c r="L2" s="262"/>
      <c r="M2" s="135"/>
      <c r="N2" s="135"/>
      <c r="O2" s="134"/>
      <c r="P2" s="134"/>
      <c r="Q2" s="261"/>
    </row>
    <row r="3" spans="1:17" ht="34.5" customHeight="1" x14ac:dyDescent="0.2">
      <c r="A3" s="477" t="s">
        <v>0</v>
      </c>
      <c r="B3" s="477" t="s">
        <v>76</v>
      </c>
      <c r="C3" s="478" t="s">
        <v>125</v>
      </c>
      <c r="D3" s="479"/>
      <c r="E3" s="479"/>
      <c r="F3" s="479"/>
      <c r="G3" s="473"/>
      <c r="H3" s="478" t="s">
        <v>126</v>
      </c>
      <c r="I3" s="479"/>
      <c r="J3" s="479"/>
      <c r="K3" s="479"/>
      <c r="L3" s="473"/>
      <c r="M3" s="472" t="s">
        <v>127</v>
      </c>
      <c r="N3" s="479"/>
      <c r="O3" s="479"/>
      <c r="P3" s="479"/>
      <c r="Q3" s="473"/>
    </row>
    <row r="4" spans="1:17" ht="24.75" customHeight="1" x14ac:dyDescent="0.2">
      <c r="A4" s="475"/>
      <c r="B4" s="475"/>
      <c r="C4" s="472" t="s">
        <v>120</v>
      </c>
      <c r="D4" s="473"/>
      <c r="E4" s="472" t="s">
        <v>121</v>
      </c>
      <c r="F4" s="473"/>
      <c r="G4" s="480" t="s">
        <v>118</v>
      </c>
      <c r="H4" s="472" t="s">
        <v>120</v>
      </c>
      <c r="I4" s="473"/>
      <c r="J4" s="472" t="s">
        <v>121</v>
      </c>
      <c r="K4" s="473"/>
      <c r="L4" s="480" t="s">
        <v>118</v>
      </c>
      <c r="M4" s="472" t="s">
        <v>120</v>
      </c>
      <c r="N4" s="473"/>
      <c r="O4" s="472" t="s">
        <v>121</v>
      </c>
      <c r="P4" s="473"/>
      <c r="Q4" s="480" t="s">
        <v>118</v>
      </c>
    </row>
    <row r="5" spans="1:17" ht="15" customHeight="1" x14ac:dyDescent="0.2">
      <c r="A5" s="476"/>
      <c r="B5" s="476"/>
      <c r="C5" s="146" t="s">
        <v>82</v>
      </c>
      <c r="D5" s="146" t="s">
        <v>83</v>
      </c>
      <c r="E5" s="146" t="s">
        <v>82</v>
      </c>
      <c r="F5" s="146" t="s">
        <v>83</v>
      </c>
      <c r="G5" s="476"/>
      <c r="H5" s="146" t="s">
        <v>82</v>
      </c>
      <c r="I5" s="146" t="s">
        <v>83</v>
      </c>
      <c r="J5" s="146" t="s">
        <v>82</v>
      </c>
      <c r="K5" s="146" t="s">
        <v>83</v>
      </c>
      <c r="L5" s="476"/>
      <c r="M5" s="146" t="s">
        <v>82</v>
      </c>
      <c r="N5" s="146" t="s">
        <v>83</v>
      </c>
      <c r="O5" s="146" t="s">
        <v>82</v>
      </c>
      <c r="P5" s="146" t="s">
        <v>83</v>
      </c>
      <c r="Q5" s="476"/>
    </row>
    <row r="6" spans="1:17" ht="13.5" customHeight="1" x14ac:dyDescent="0.25">
      <c r="A6" s="147">
        <v>1</v>
      </c>
      <c r="B6" s="116" t="s">
        <v>6</v>
      </c>
      <c r="C6" s="322">
        <v>1151</v>
      </c>
      <c r="D6" s="331">
        <v>7512</v>
      </c>
      <c r="E6" s="117">
        <v>858</v>
      </c>
      <c r="F6" s="117">
        <v>3292.8699999999994</v>
      </c>
      <c r="G6" s="255">
        <f t="shared" ref="G6:G55" si="0">F6*100/D6</f>
        <v>43.834797657081992</v>
      </c>
      <c r="H6" s="322">
        <v>2348</v>
      </c>
      <c r="I6" s="331">
        <v>171671</v>
      </c>
      <c r="J6" s="117">
        <v>1371</v>
      </c>
      <c r="K6" s="117">
        <v>109512.82000000002</v>
      </c>
      <c r="L6" s="255">
        <f t="shared" ref="L6:L55" si="1">K6*100/I6</f>
        <v>63.792265437959827</v>
      </c>
      <c r="M6" s="117">
        <f>'ACP_Agri_9(i)'!C6+'ACP_Agri_9(ii)'!C6+'ACP_Agri_9(ii)'!H6</f>
        <v>123839</v>
      </c>
      <c r="N6" s="117">
        <f>'ACP_Agri_9(i)'!D6+'ACP_Agri_9(ii)'!D6+'ACP_Agri_9(ii)'!I6</f>
        <v>458471</v>
      </c>
      <c r="O6" s="117">
        <f>'ACP_Agri_9(i)'!E6+'ACP_Agri_9(ii)'!E6+'ACP_Agri_9(ii)'!J6</f>
        <v>67472</v>
      </c>
      <c r="P6" s="117">
        <f>'ACP_Agri_9(i)'!F6+'ACP_Agri_9(ii)'!F6+'ACP_Agri_9(ii)'!K6</f>
        <v>273065.60000000009</v>
      </c>
      <c r="Q6" s="255">
        <f t="shared" ref="Q6:Q55" si="2">P6*100/N6</f>
        <v>59.560059414881216</v>
      </c>
    </row>
    <row r="7" spans="1:17" ht="13.5" customHeight="1" x14ac:dyDescent="0.25">
      <c r="A7" s="147">
        <v>2</v>
      </c>
      <c r="B7" s="116" t="s">
        <v>7</v>
      </c>
      <c r="C7" s="322">
        <v>245</v>
      </c>
      <c r="D7" s="331">
        <v>9046</v>
      </c>
      <c r="E7" s="117">
        <v>76</v>
      </c>
      <c r="F7" s="117">
        <v>2619.7600000000002</v>
      </c>
      <c r="G7" s="255">
        <f t="shared" si="0"/>
        <v>28.960424497015257</v>
      </c>
      <c r="H7" s="322">
        <v>18298</v>
      </c>
      <c r="I7" s="331">
        <v>100684</v>
      </c>
      <c r="J7" s="117">
        <v>9451</v>
      </c>
      <c r="K7" s="117">
        <v>58040.349999999991</v>
      </c>
      <c r="L7" s="255">
        <f t="shared" si="1"/>
        <v>57.646051011084175</v>
      </c>
      <c r="M7" s="117">
        <f>'ACP_Agri_9(i)'!C7+'ACP_Agri_9(ii)'!C7+'ACP_Agri_9(ii)'!H7</f>
        <v>549016</v>
      </c>
      <c r="N7" s="117">
        <f>'ACP_Agri_9(i)'!D7+'ACP_Agri_9(ii)'!D7+'ACP_Agri_9(ii)'!I7</f>
        <v>1322152</v>
      </c>
      <c r="O7" s="117">
        <f>'ACP_Agri_9(i)'!E7+'ACP_Agri_9(ii)'!E7+'ACP_Agri_9(ii)'!J7</f>
        <v>386954</v>
      </c>
      <c r="P7" s="117">
        <f>'ACP_Agri_9(i)'!F7+'ACP_Agri_9(ii)'!F7+'ACP_Agri_9(ii)'!K7</f>
        <v>796679.78999999992</v>
      </c>
      <c r="Q7" s="255">
        <f t="shared" si="2"/>
        <v>60.256293527521784</v>
      </c>
    </row>
    <row r="8" spans="1:17" ht="13.5" customHeight="1" x14ac:dyDescent="0.25">
      <c r="A8" s="147">
        <v>3</v>
      </c>
      <c r="B8" s="116" t="s">
        <v>8</v>
      </c>
      <c r="C8" s="322">
        <v>2169</v>
      </c>
      <c r="D8" s="331">
        <v>8606</v>
      </c>
      <c r="E8" s="117">
        <v>156</v>
      </c>
      <c r="F8" s="117">
        <v>2560.6699999999996</v>
      </c>
      <c r="G8" s="255">
        <f t="shared" si="0"/>
        <v>29.754473623053681</v>
      </c>
      <c r="H8" s="322">
        <v>13203</v>
      </c>
      <c r="I8" s="331">
        <v>30174</v>
      </c>
      <c r="J8" s="117">
        <v>4608</v>
      </c>
      <c r="K8" s="117">
        <v>36886.85</v>
      </c>
      <c r="L8" s="255">
        <f t="shared" si="1"/>
        <v>122.24713329356399</v>
      </c>
      <c r="M8" s="117">
        <f>'ACP_Agri_9(i)'!C8+'ACP_Agri_9(ii)'!C8+'ACP_Agri_9(ii)'!H8</f>
        <v>62875</v>
      </c>
      <c r="N8" s="117">
        <f>'ACP_Agri_9(i)'!D8+'ACP_Agri_9(ii)'!D8+'ACP_Agri_9(ii)'!I8</f>
        <v>129059</v>
      </c>
      <c r="O8" s="117">
        <f>'ACP_Agri_9(i)'!E8+'ACP_Agri_9(ii)'!E8+'ACP_Agri_9(ii)'!J8</f>
        <v>20190</v>
      </c>
      <c r="P8" s="117">
        <f>'ACP_Agri_9(i)'!F8+'ACP_Agri_9(ii)'!F8+'ACP_Agri_9(ii)'!K8</f>
        <v>88569.07</v>
      </c>
      <c r="Q8" s="255">
        <f t="shared" si="2"/>
        <v>68.62680634438513</v>
      </c>
    </row>
    <row r="9" spans="1:17" ht="13.5" customHeight="1" x14ac:dyDescent="0.25">
      <c r="A9" s="147">
        <v>4</v>
      </c>
      <c r="B9" s="116" t="s">
        <v>9</v>
      </c>
      <c r="C9" s="322">
        <v>290</v>
      </c>
      <c r="D9" s="331">
        <v>47503</v>
      </c>
      <c r="E9" s="117">
        <v>94</v>
      </c>
      <c r="F9" s="117">
        <v>5551.9999999999991</v>
      </c>
      <c r="G9" s="255">
        <f t="shared" si="0"/>
        <v>11.687682883186323</v>
      </c>
      <c r="H9" s="322">
        <v>1149</v>
      </c>
      <c r="I9" s="331">
        <v>15484</v>
      </c>
      <c r="J9" s="117">
        <v>906</v>
      </c>
      <c r="K9" s="117">
        <v>9774.880000000001</v>
      </c>
      <c r="L9" s="255">
        <f t="shared" si="1"/>
        <v>63.128907259106178</v>
      </c>
      <c r="M9" s="117">
        <f>'ACP_Agri_9(i)'!C9+'ACP_Agri_9(ii)'!C9+'ACP_Agri_9(ii)'!H9</f>
        <v>128267</v>
      </c>
      <c r="N9" s="117">
        <f>'ACP_Agri_9(i)'!D9+'ACP_Agri_9(ii)'!D9+'ACP_Agri_9(ii)'!I9</f>
        <v>372074</v>
      </c>
      <c r="O9" s="117">
        <f>'ACP_Agri_9(i)'!E9+'ACP_Agri_9(ii)'!E9+'ACP_Agri_9(ii)'!J9</f>
        <v>59210</v>
      </c>
      <c r="P9" s="117">
        <f>'ACP_Agri_9(i)'!F9+'ACP_Agri_9(ii)'!F9+'ACP_Agri_9(ii)'!K9</f>
        <v>178899.71000000008</v>
      </c>
      <c r="Q9" s="255">
        <f t="shared" si="2"/>
        <v>48.081755242236781</v>
      </c>
    </row>
    <row r="10" spans="1:17" ht="13.5" customHeight="1" x14ac:dyDescent="0.25">
      <c r="A10" s="147">
        <v>5</v>
      </c>
      <c r="B10" s="116" t="s">
        <v>10</v>
      </c>
      <c r="C10" s="322">
        <v>255</v>
      </c>
      <c r="D10" s="331">
        <v>8551</v>
      </c>
      <c r="E10" s="117">
        <v>147</v>
      </c>
      <c r="F10" s="117">
        <v>4656.6899999999996</v>
      </c>
      <c r="G10" s="255">
        <f t="shared" si="0"/>
        <v>54.457841188165119</v>
      </c>
      <c r="H10" s="322">
        <v>1986</v>
      </c>
      <c r="I10" s="331">
        <v>62663</v>
      </c>
      <c r="J10" s="117">
        <v>833</v>
      </c>
      <c r="K10" s="117">
        <v>39615.619999999981</v>
      </c>
      <c r="L10" s="255">
        <f t="shared" si="1"/>
        <v>63.220113942837052</v>
      </c>
      <c r="M10" s="117">
        <f>'ACP_Agri_9(i)'!C10+'ACP_Agri_9(ii)'!C10+'ACP_Agri_9(ii)'!H10</f>
        <v>675824</v>
      </c>
      <c r="N10" s="117">
        <f>'ACP_Agri_9(i)'!D10+'ACP_Agri_9(ii)'!D10+'ACP_Agri_9(ii)'!I10</f>
        <v>967963</v>
      </c>
      <c r="O10" s="117">
        <f>'ACP_Agri_9(i)'!E10+'ACP_Agri_9(ii)'!E10+'ACP_Agri_9(ii)'!J10</f>
        <v>482784</v>
      </c>
      <c r="P10" s="117">
        <f>'ACP_Agri_9(i)'!F10+'ACP_Agri_9(ii)'!F10+'ACP_Agri_9(ii)'!K10</f>
        <v>555232.9800000001</v>
      </c>
      <c r="Q10" s="255">
        <f t="shared" si="2"/>
        <v>57.360971442090253</v>
      </c>
    </row>
    <row r="11" spans="1:17" ht="13.5" customHeight="1" x14ac:dyDescent="0.25">
      <c r="A11" s="147">
        <v>6</v>
      </c>
      <c r="B11" s="116" t="s">
        <v>11</v>
      </c>
      <c r="C11" s="322">
        <v>52</v>
      </c>
      <c r="D11" s="331">
        <v>4181</v>
      </c>
      <c r="E11" s="117">
        <v>205</v>
      </c>
      <c r="F11" s="117">
        <v>1305.3399999999997</v>
      </c>
      <c r="G11" s="255">
        <f t="shared" si="0"/>
        <v>31.220760583592433</v>
      </c>
      <c r="H11" s="322">
        <v>368</v>
      </c>
      <c r="I11" s="331">
        <v>34830</v>
      </c>
      <c r="J11" s="117">
        <v>136</v>
      </c>
      <c r="K11" s="117">
        <v>20251.939999999995</v>
      </c>
      <c r="L11" s="255">
        <f t="shared" si="1"/>
        <v>58.145104794717184</v>
      </c>
      <c r="M11" s="117">
        <f>'ACP_Agri_9(i)'!C11+'ACP_Agri_9(ii)'!C11+'ACP_Agri_9(ii)'!H11</f>
        <v>98386</v>
      </c>
      <c r="N11" s="117">
        <f>'ACP_Agri_9(i)'!D11+'ACP_Agri_9(ii)'!D11+'ACP_Agri_9(ii)'!I11</f>
        <v>206967</v>
      </c>
      <c r="O11" s="117">
        <f>'ACP_Agri_9(i)'!E11+'ACP_Agri_9(ii)'!E11+'ACP_Agri_9(ii)'!J11</f>
        <v>49730</v>
      </c>
      <c r="P11" s="117">
        <f>'ACP_Agri_9(i)'!F11+'ACP_Agri_9(ii)'!F11+'ACP_Agri_9(ii)'!K11</f>
        <v>114264.13999999998</v>
      </c>
      <c r="Q11" s="255">
        <f t="shared" si="2"/>
        <v>55.208869046756234</v>
      </c>
    </row>
    <row r="12" spans="1:17" ht="13.5" customHeight="1" x14ac:dyDescent="0.25">
      <c r="A12" s="147">
        <v>7</v>
      </c>
      <c r="B12" s="116" t="s">
        <v>12</v>
      </c>
      <c r="C12" s="322">
        <v>31</v>
      </c>
      <c r="D12" s="331">
        <v>230</v>
      </c>
      <c r="E12" s="117">
        <v>51</v>
      </c>
      <c r="F12" s="117">
        <v>176</v>
      </c>
      <c r="G12" s="255">
        <f t="shared" si="0"/>
        <v>76.521739130434781</v>
      </c>
      <c r="H12" s="322">
        <v>67</v>
      </c>
      <c r="I12" s="331">
        <v>2395</v>
      </c>
      <c r="J12" s="117">
        <v>97</v>
      </c>
      <c r="K12" s="117">
        <v>22032.45</v>
      </c>
      <c r="L12" s="255">
        <f t="shared" si="1"/>
        <v>919.9352818371608</v>
      </c>
      <c r="M12" s="117">
        <f>'ACP_Agri_9(i)'!C12+'ACP_Agri_9(ii)'!C12+'ACP_Agri_9(ii)'!H12</f>
        <v>7857</v>
      </c>
      <c r="N12" s="117">
        <f>'ACP_Agri_9(i)'!D12+'ACP_Agri_9(ii)'!D12+'ACP_Agri_9(ii)'!I12</f>
        <v>26696</v>
      </c>
      <c r="O12" s="117">
        <f>'ACP_Agri_9(i)'!E12+'ACP_Agri_9(ii)'!E12+'ACP_Agri_9(ii)'!J12</f>
        <v>5334</v>
      </c>
      <c r="P12" s="117">
        <f>'ACP_Agri_9(i)'!F12+'ACP_Agri_9(ii)'!F12+'ACP_Agri_9(ii)'!K12</f>
        <v>34856.369999999995</v>
      </c>
      <c r="Q12" s="255">
        <f t="shared" si="2"/>
        <v>130.56776296074315</v>
      </c>
    </row>
    <row r="13" spans="1:17" ht="13.5" customHeight="1" x14ac:dyDescent="0.25">
      <c r="A13" s="147">
        <v>8</v>
      </c>
      <c r="B13" s="116" t="s">
        <v>967</v>
      </c>
      <c r="C13" s="322">
        <v>1</v>
      </c>
      <c r="D13" s="331">
        <v>6</v>
      </c>
      <c r="E13" s="117">
        <v>1</v>
      </c>
      <c r="F13" s="117">
        <v>44.67</v>
      </c>
      <c r="G13" s="255">
        <f t="shared" si="0"/>
        <v>744.5</v>
      </c>
      <c r="H13" s="322">
        <v>101</v>
      </c>
      <c r="I13" s="331">
        <v>1250</v>
      </c>
      <c r="J13" s="117">
        <v>23</v>
      </c>
      <c r="K13" s="117">
        <v>1489.61</v>
      </c>
      <c r="L13" s="255">
        <f t="shared" si="1"/>
        <v>119.1688</v>
      </c>
      <c r="M13" s="117">
        <f>'ACP_Agri_9(i)'!C13+'ACP_Agri_9(ii)'!C13+'ACP_Agri_9(ii)'!H13</f>
        <v>2030</v>
      </c>
      <c r="N13" s="117">
        <f>'ACP_Agri_9(i)'!D13+'ACP_Agri_9(ii)'!D13+'ACP_Agri_9(ii)'!I13</f>
        <v>5474</v>
      </c>
      <c r="O13" s="117">
        <f>'ACP_Agri_9(i)'!E13+'ACP_Agri_9(ii)'!E13+'ACP_Agri_9(ii)'!J13</f>
        <v>1095</v>
      </c>
      <c r="P13" s="117">
        <f>'ACP_Agri_9(i)'!F13+'ACP_Agri_9(ii)'!F13+'ACP_Agri_9(ii)'!K13</f>
        <v>5328.54</v>
      </c>
      <c r="Q13" s="255">
        <f t="shared" si="2"/>
        <v>97.342710997442452</v>
      </c>
    </row>
    <row r="14" spans="1:17" ht="13.5" customHeight="1" x14ac:dyDescent="0.25">
      <c r="A14" s="147">
        <v>9</v>
      </c>
      <c r="B14" s="116" t="s">
        <v>13</v>
      </c>
      <c r="C14" s="322">
        <v>517</v>
      </c>
      <c r="D14" s="331">
        <v>3997</v>
      </c>
      <c r="E14" s="117">
        <v>209</v>
      </c>
      <c r="F14" s="117">
        <v>1561.3099999999997</v>
      </c>
      <c r="G14" s="255">
        <f t="shared" si="0"/>
        <v>39.062046534901171</v>
      </c>
      <c r="H14" s="322">
        <v>903</v>
      </c>
      <c r="I14" s="331">
        <v>84680</v>
      </c>
      <c r="J14" s="117">
        <v>307</v>
      </c>
      <c r="K14" s="117">
        <v>49776.08</v>
      </c>
      <c r="L14" s="255">
        <f t="shared" si="1"/>
        <v>58.781388757675956</v>
      </c>
      <c r="M14" s="117">
        <f>'ACP_Agri_9(i)'!C14+'ACP_Agri_9(ii)'!C14+'ACP_Agri_9(ii)'!H14</f>
        <v>120508</v>
      </c>
      <c r="N14" s="117">
        <f>'ACP_Agri_9(i)'!D14+'ACP_Agri_9(ii)'!D14+'ACP_Agri_9(ii)'!I14</f>
        <v>604369</v>
      </c>
      <c r="O14" s="117">
        <f>'ACP_Agri_9(i)'!E14+'ACP_Agri_9(ii)'!E14+'ACP_Agri_9(ii)'!J14</f>
        <v>60856</v>
      </c>
      <c r="P14" s="117">
        <f>'ACP_Agri_9(i)'!F14+'ACP_Agri_9(ii)'!F14+'ACP_Agri_9(ii)'!K14</f>
        <v>239321.74999999994</v>
      </c>
      <c r="Q14" s="255">
        <f t="shared" si="2"/>
        <v>39.598614422645753</v>
      </c>
    </row>
    <row r="15" spans="1:17" ht="13.5" customHeight="1" x14ac:dyDescent="0.25">
      <c r="A15" s="147">
        <v>10</v>
      </c>
      <c r="B15" s="116" t="s">
        <v>14</v>
      </c>
      <c r="C15" s="322">
        <v>122</v>
      </c>
      <c r="D15" s="331">
        <v>11276</v>
      </c>
      <c r="E15" s="117">
        <v>47</v>
      </c>
      <c r="F15" s="117">
        <v>7899.79</v>
      </c>
      <c r="G15" s="255">
        <f t="shared" si="0"/>
        <v>70.058442710180913</v>
      </c>
      <c r="H15" s="322">
        <v>2754</v>
      </c>
      <c r="I15" s="331">
        <v>256531</v>
      </c>
      <c r="J15" s="117">
        <v>6090</v>
      </c>
      <c r="K15" s="117">
        <v>183481.99999999997</v>
      </c>
      <c r="L15" s="255">
        <f t="shared" si="1"/>
        <v>71.524299207503176</v>
      </c>
      <c r="M15" s="117">
        <f>'ACP_Agri_9(i)'!C15+'ACP_Agri_9(ii)'!C15+'ACP_Agri_9(ii)'!H15</f>
        <v>573014</v>
      </c>
      <c r="N15" s="117">
        <f>'ACP_Agri_9(i)'!D15+'ACP_Agri_9(ii)'!D15+'ACP_Agri_9(ii)'!I15</f>
        <v>1551347</v>
      </c>
      <c r="O15" s="117">
        <f>'ACP_Agri_9(i)'!E15+'ACP_Agri_9(ii)'!E15+'ACP_Agri_9(ii)'!J15</f>
        <v>341783</v>
      </c>
      <c r="P15" s="117">
        <f>'ACP_Agri_9(i)'!F15+'ACP_Agri_9(ii)'!F15+'ACP_Agri_9(ii)'!K15</f>
        <v>922730.25000000081</v>
      </c>
      <c r="Q15" s="255">
        <f t="shared" si="2"/>
        <v>59.47929444540781</v>
      </c>
    </row>
    <row r="16" spans="1:17" ht="13.5" customHeight="1" x14ac:dyDescent="0.25">
      <c r="A16" s="147">
        <v>11</v>
      </c>
      <c r="B16" s="116" t="s">
        <v>15</v>
      </c>
      <c r="C16" s="322">
        <v>88</v>
      </c>
      <c r="D16" s="331">
        <v>3307</v>
      </c>
      <c r="E16" s="117">
        <v>41</v>
      </c>
      <c r="F16" s="117">
        <v>1536.5099999999998</v>
      </c>
      <c r="G16" s="255">
        <f t="shared" si="0"/>
        <v>46.462352585424846</v>
      </c>
      <c r="H16" s="322">
        <v>219</v>
      </c>
      <c r="I16" s="331">
        <v>7312</v>
      </c>
      <c r="J16" s="117">
        <v>138</v>
      </c>
      <c r="K16" s="117">
        <v>2753.7799999999997</v>
      </c>
      <c r="L16" s="255">
        <f t="shared" si="1"/>
        <v>37.661105032822761</v>
      </c>
      <c r="M16" s="117">
        <f>'ACP_Agri_9(i)'!C16+'ACP_Agri_9(ii)'!C16+'ACP_Agri_9(ii)'!H16</f>
        <v>30045</v>
      </c>
      <c r="N16" s="117">
        <f>'ACP_Agri_9(i)'!D16+'ACP_Agri_9(ii)'!D16+'ACP_Agri_9(ii)'!I16</f>
        <v>78904</v>
      </c>
      <c r="O16" s="117">
        <f>'ACP_Agri_9(i)'!E16+'ACP_Agri_9(ii)'!E16+'ACP_Agri_9(ii)'!J16</f>
        <v>8633</v>
      </c>
      <c r="P16" s="117">
        <f>'ACP_Agri_9(i)'!F16+'ACP_Agri_9(ii)'!F16+'ACP_Agri_9(ii)'!K16</f>
        <v>25889.539999999997</v>
      </c>
      <c r="Q16" s="255">
        <f t="shared" si="2"/>
        <v>32.81144175200243</v>
      </c>
    </row>
    <row r="17" spans="1:22" ht="13.5" customHeight="1" x14ac:dyDescent="0.25">
      <c r="A17" s="147">
        <v>12</v>
      </c>
      <c r="B17" s="116" t="s">
        <v>16</v>
      </c>
      <c r="C17" s="322">
        <v>577</v>
      </c>
      <c r="D17" s="331">
        <v>4086</v>
      </c>
      <c r="E17" s="117">
        <v>41</v>
      </c>
      <c r="F17" s="117">
        <v>760.27000000000021</v>
      </c>
      <c r="G17" s="255">
        <f t="shared" si="0"/>
        <v>18.606705824767502</v>
      </c>
      <c r="H17" s="322">
        <v>13286</v>
      </c>
      <c r="I17" s="331">
        <v>110405</v>
      </c>
      <c r="J17" s="117">
        <v>962</v>
      </c>
      <c r="K17" s="117">
        <v>79456.070000000007</v>
      </c>
      <c r="L17" s="255">
        <f t="shared" si="1"/>
        <v>71.967818486481605</v>
      </c>
      <c r="M17" s="117">
        <f>'ACP_Agri_9(i)'!C17+'ACP_Agri_9(ii)'!C17+'ACP_Agri_9(ii)'!H17</f>
        <v>182581</v>
      </c>
      <c r="N17" s="117">
        <f>'ACP_Agri_9(i)'!D17+'ACP_Agri_9(ii)'!D17+'ACP_Agri_9(ii)'!I17</f>
        <v>503845</v>
      </c>
      <c r="O17" s="117">
        <f>'ACP_Agri_9(i)'!E17+'ACP_Agri_9(ii)'!E17+'ACP_Agri_9(ii)'!J17</f>
        <v>104874</v>
      </c>
      <c r="P17" s="117">
        <f>'ACP_Agri_9(i)'!F17+'ACP_Agri_9(ii)'!F17+'ACP_Agri_9(ii)'!K17</f>
        <v>299531.71999999997</v>
      </c>
      <c r="Q17" s="255">
        <f t="shared" si="2"/>
        <v>59.449179807281993</v>
      </c>
    </row>
    <row r="18" spans="1:22" s="139" customFormat="1" ht="13.5" customHeight="1" x14ac:dyDescent="0.2">
      <c r="A18" s="146"/>
      <c r="B18" s="118" t="s">
        <v>17</v>
      </c>
      <c r="C18" s="324">
        <f>SUM(C6:C17)</f>
        <v>5498</v>
      </c>
      <c r="D18" s="328">
        <f>SUM(D6:D17)</f>
        <v>108301</v>
      </c>
      <c r="E18" s="148">
        <f>SUM(E6:E17)</f>
        <v>1926</v>
      </c>
      <c r="F18" s="148">
        <f>SUM(F6:F17)</f>
        <v>31965.879999999997</v>
      </c>
      <c r="G18" s="257">
        <f t="shared" si="0"/>
        <v>29.51577547760408</v>
      </c>
      <c r="H18" s="324">
        <f>SUM(H6:H17)</f>
        <v>54682</v>
      </c>
      <c r="I18" s="328">
        <f>SUM(I6:I17)</f>
        <v>878079</v>
      </c>
      <c r="J18" s="148">
        <f>SUM(J6:J17)</f>
        <v>24922</v>
      </c>
      <c r="K18" s="148">
        <f>SUM(K6:K17)</f>
        <v>613072.44999999995</v>
      </c>
      <c r="L18" s="257">
        <f t="shared" si="1"/>
        <v>69.819737176267736</v>
      </c>
      <c r="M18" s="148">
        <f>'ACP_Agri_9(i)'!C18+'ACP_Agri_9(ii)'!C18+'ACP_Agri_9(ii)'!H18</f>
        <v>2554242</v>
      </c>
      <c r="N18" s="148">
        <f>'ACP_Agri_9(i)'!D18+'ACP_Agri_9(ii)'!D18+'ACP_Agri_9(ii)'!I18</f>
        <v>6227321</v>
      </c>
      <c r="O18" s="148">
        <f>'ACP_Agri_9(i)'!E18+'ACP_Agri_9(ii)'!E18+'ACP_Agri_9(ii)'!J18</f>
        <v>1588915</v>
      </c>
      <c r="P18" s="148">
        <f>'ACP_Agri_9(i)'!F18+'ACP_Agri_9(ii)'!F18+'ACP_Agri_9(ii)'!K18</f>
        <v>3534369.4600000009</v>
      </c>
      <c r="Q18" s="257">
        <f t="shared" si="2"/>
        <v>56.755857936342146</v>
      </c>
    </row>
    <row r="19" spans="1:22" ht="13.5" customHeight="1" x14ac:dyDescent="0.25">
      <c r="A19" s="147">
        <v>13</v>
      </c>
      <c r="B19" s="116" t="s">
        <v>18</v>
      </c>
      <c r="C19" s="322">
        <v>99</v>
      </c>
      <c r="D19" s="331">
        <v>8579</v>
      </c>
      <c r="E19" s="117">
        <v>13</v>
      </c>
      <c r="F19" s="117">
        <v>2200.9800000000005</v>
      </c>
      <c r="G19" s="255">
        <f t="shared" si="0"/>
        <v>25.655437696701252</v>
      </c>
      <c r="H19" s="322">
        <v>2782</v>
      </c>
      <c r="I19" s="331">
        <v>423671</v>
      </c>
      <c r="J19" s="117">
        <v>1654</v>
      </c>
      <c r="K19" s="117">
        <v>273615.77000000008</v>
      </c>
      <c r="L19" s="255">
        <f t="shared" si="1"/>
        <v>64.582133306268318</v>
      </c>
      <c r="M19" s="117">
        <f>'ACP_Agri_9(i)'!C19+'ACP_Agri_9(ii)'!C19+'ACP_Agri_9(ii)'!H19</f>
        <v>105805</v>
      </c>
      <c r="N19" s="117">
        <f>'ACP_Agri_9(i)'!D19+'ACP_Agri_9(ii)'!D19+'ACP_Agri_9(ii)'!I19</f>
        <v>741977</v>
      </c>
      <c r="O19" s="117">
        <f>'ACP_Agri_9(i)'!E19+'ACP_Agri_9(ii)'!E19+'ACP_Agri_9(ii)'!J19</f>
        <v>60243</v>
      </c>
      <c r="P19" s="117">
        <f>'ACP_Agri_9(i)'!F19+'ACP_Agri_9(ii)'!F19+'ACP_Agri_9(ii)'!K19</f>
        <v>385792.37000000005</v>
      </c>
      <c r="Q19" s="255">
        <f t="shared" si="2"/>
        <v>51.995192573354707</v>
      </c>
      <c r="U19" s="284"/>
      <c r="V19" s="284"/>
    </row>
    <row r="20" spans="1:22" ht="13.5" customHeight="1" x14ac:dyDescent="0.25">
      <c r="A20" s="147">
        <v>14</v>
      </c>
      <c r="B20" s="116" t="s">
        <v>19</v>
      </c>
      <c r="C20" s="322">
        <v>167</v>
      </c>
      <c r="D20" s="331">
        <v>882</v>
      </c>
      <c r="E20" s="117">
        <v>0</v>
      </c>
      <c r="F20" s="117">
        <v>0</v>
      </c>
      <c r="G20" s="255">
        <f t="shared" si="0"/>
        <v>0</v>
      </c>
      <c r="H20" s="322">
        <v>3746</v>
      </c>
      <c r="I20" s="331">
        <v>8957</v>
      </c>
      <c r="J20" s="117">
        <v>1167</v>
      </c>
      <c r="K20" s="117">
        <v>3144.3800000000006</v>
      </c>
      <c r="L20" s="255">
        <f t="shared" si="1"/>
        <v>35.105280785977456</v>
      </c>
      <c r="M20" s="117">
        <f>'ACP_Agri_9(i)'!C20+'ACP_Agri_9(ii)'!C20+'ACP_Agri_9(ii)'!H20</f>
        <v>47504</v>
      </c>
      <c r="N20" s="117">
        <f>'ACP_Agri_9(i)'!D20+'ACP_Agri_9(ii)'!D20+'ACP_Agri_9(ii)'!I20</f>
        <v>53567</v>
      </c>
      <c r="O20" s="117">
        <f>'ACP_Agri_9(i)'!E20+'ACP_Agri_9(ii)'!E20+'ACP_Agri_9(ii)'!J20</f>
        <v>34007</v>
      </c>
      <c r="P20" s="117">
        <f>'ACP_Agri_9(i)'!F20+'ACP_Agri_9(ii)'!F20+'ACP_Agri_9(ii)'!K20</f>
        <v>30299.079999999994</v>
      </c>
      <c r="Q20" s="255">
        <f t="shared" si="2"/>
        <v>56.562958537905793</v>
      </c>
      <c r="U20" s="284"/>
      <c r="V20" s="284"/>
    </row>
    <row r="21" spans="1:22" ht="13.5" customHeight="1" x14ac:dyDescent="0.25">
      <c r="A21" s="147">
        <v>15</v>
      </c>
      <c r="B21" s="116" t="s">
        <v>20</v>
      </c>
      <c r="C21" s="322">
        <v>0</v>
      </c>
      <c r="D21" s="331">
        <v>0</v>
      </c>
      <c r="E21" s="117">
        <v>0</v>
      </c>
      <c r="F21" s="117">
        <v>0</v>
      </c>
      <c r="G21" s="255">
        <v>0</v>
      </c>
      <c r="H21" s="322">
        <v>1</v>
      </c>
      <c r="I21" s="331">
        <v>6</v>
      </c>
      <c r="J21" s="117">
        <v>80</v>
      </c>
      <c r="K21" s="117">
        <v>657.25</v>
      </c>
      <c r="L21" s="255">
        <v>0</v>
      </c>
      <c r="M21" s="117">
        <f>'ACP_Agri_9(i)'!C21+'ACP_Agri_9(ii)'!C21+'ACP_Agri_9(ii)'!H21</f>
        <v>2023</v>
      </c>
      <c r="N21" s="117">
        <f>'ACP_Agri_9(i)'!D21+'ACP_Agri_9(ii)'!D21+'ACP_Agri_9(ii)'!I21</f>
        <v>4909</v>
      </c>
      <c r="O21" s="117">
        <f>'ACP_Agri_9(i)'!E21+'ACP_Agri_9(ii)'!E21+'ACP_Agri_9(ii)'!J21</f>
        <v>488</v>
      </c>
      <c r="P21" s="117">
        <f>'ACP_Agri_9(i)'!F21+'ACP_Agri_9(ii)'!F21+'ACP_Agri_9(ii)'!K21</f>
        <v>2957.58</v>
      </c>
      <c r="Q21" s="255">
        <f t="shared" si="2"/>
        <v>60.248115705846402</v>
      </c>
      <c r="U21" s="284"/>
      <c r="V21" s="284"/>
    </row>
    <row r="22" spans="1:22" ht="13.5" customHeight="1" x14ac:dyDescent="0.25">
      <c r="A22" s="147">
        <v>16</v>
      </c>
      <c r="B22" s="116" t="s">
        <v>21</v>
      </c>
      <c r="C22" s="322">
        <v>0</v>
      </c>
      <c r="D22" s="331">
        <v>0</v>
      </c>
      <c r="E22" s="117">
        <v>0</v>
      </c>
      <c r="F22" s="117">
        <v>0</v>
      </c>
      <c r="G22" s="255" t="e">
        <f t="shared" si="0"/>
        <v>#DIV/0!</v>
      </c>
      <c r="H22" s="322">
        <v>0</v>
      </c>
      <c r="I22" s="331">
        <v>0</v>
      </c>
      <c r="J22" s="117">
        <v>0</v>
      </c>
      <c r="K22" s="117">
        <v>0</v>
      </c>
      <c r="L22" s="255" t="e">
        <f t="shared" si="1"/>
        <v>#DIV/0!</v>
      </c>
      <c r="M22" s="117">
        <f>'ACP_Agri_9(i)'!C22+'ACP_Agri_9(ii)'!C22+'ACP_Agri_9(ii)'!H22</f>
        <v>44</v>
      </c>
      <c r="N22" s="117">
        <f>'ACP_Agri_9(i)'!D22+'ACP_Agri_9(ii)'!D22+'ACP_Agri_9(ii)'!I22</f>
        <v>59</v>
      </c>
      <c r="O22" s="117">
        <f>'ACP_Agri_9(i)'!E22+'ACP_Agri_9(ii)'!E22+'ACP_Agri_9(ii)'!J22</f>
        <v>20</v>
      </c>
      <c r="P22" s="117">
        <f>'ACP_Agri_9(i)'!F22+'ACP_Agri_9(ii)'!F22+'ACP_Agri_9(ii)'!K22</f>
        <v>16.22</v>
      </c>
      <c r="Q22" s="255">
        <f t="shared" si="2"/>
        <v>27.491525423728813</v>
      </c>
      <c r="U22" s="284"/>
      <c r="V22" s="284"/>
    </row>
    <row r="23" spans="1:22" ht="13.5" customHeight="1" x14ac:dyDescent="0.25">
      <c r="A23" s="147">
        <v>17</v>
      </c>
      <c r="B23" s="116" t="s">
        <v>22</v>
      </c>
      <c r="C23" s="322">
        <v>1</v>
      </c>
      <c r="D23" s="331">
        <v>10</v>
      </c>
      <c r="E23" s="117">
        <v>0</v>
      </c>
      <c r="F23" s="117">
        <v>0</v>
      </c>
      <c r="G23" s="255">
        <f t="shared" si="0"/>
        <v>0</v>
      </c>
      <c r="H23" s="322">
        <v>15</v>
      </c>
      <c r="I23" s="331">
        <v>543</v>
      </c>
      <c r="J23" s="117">
        <v>2</v>
      </c>
      <c r="K23" s="117">
        <v>51.42</v>
      </c>
      <c r="L23" s="255">
        <f t="shared" si="1"/>
        <v>9.4696132596685079</v>
      </c>
      <c r="M23" s="117">
        <f>'ACP_Agri_9(i)'!C23+'ACP_Agri_9(ii)'!C23+'ACP_Agri_9(ii)'!H23</f>
        <v>26566</v>
      </c>
      <c r="N23" s="117">
        <f>'ACP_Agri_9(i)'!D23+'ACP_Agri_9(ii)'!D23+'ACP_Agri_9(ii)'!I23</f>
        <v>77538</v>
      </c>
      <c r="O23" s="117">
        <f>'ACP_Agri_9(i)'!E23+'ACP_Agri_9(ii)'!E23+'ACP_Agri_9(ii)'!J23</f>
        <v>13281</v>
      </c>
      <c r="P23" s="117">
        <f>'ACP_Agri_9(i)'!F23+'ACP_Agri_9(ii)'!F23+'ACP_Agri_9(ii)'!K23</f>
        <v>46369.850000000006</v>
      </c>
      <c r="Q23" s="255">
        <f t="shared" si="2"/>
        <v>59.802741881400102</v>
      </c>
      <c r="U23" s="284"/>
      <c r="V23" s="284"/>
    </row>
    <row r="24" spans="1:22" ht="13.5" customHeight="1" x14ac:dyDescent="0.25">
      <c r="A24" s="147">
        <v>18</v>
      </c>
      <c r="B24" s="116" t="s">
        <v>23</v>
      </c>
      <c r="C24" s="322">
        <v>0</v>
      </c>
      <c r="D24" s="331">
        <v>0</v>
      </c>
      <c r="E24" s="117">
        <v>0</v>
      </c>
      <c r="F24" s="117">
        <v>0</v>
      </c>
      <c r="G24" s="255" t="e">
        <f t="shared" si="0"/>
        <v>#DIV/0!</v>
      </c>
      <c r="H24" s="322">
        <v>0</v>
      </c>
      <c r="I24" s="331">
        <v>0</v>
      </c>
      <c r="J24" s="117">
        <v>0</v>
      </c>
      <c r="K24" s="117">
        <v>0</v>
      </c>
      <c r="L24" s="255" t="e">
        <f t="shared" si="1"/>
        <v>#DIV/0!</v>
      </c>
      <c r="M24" s="117">
        <f>'ACP_Agri_9(i)'!C24+'ACP_Agri_9(ii)'!C24+'ACP_Agri_9(ii)'!H24</f>
        <v>16</v>
      </c>
      <c r="N24" s="117">
        <f>'ACP_Agri_9(i)'!D24+'ACP_Agri_9(ii)'!D24+'ACP_Agri_9(ii)'!I24</f>
        <v>166</v>
      </c>
      <c r="O24" s="117">
        <f>'ACP_Agri_9(i)'!E24+'ACP_Agri_9(ii)'!E24+'ACP_Agri_9(ii)'!J24</f>
        <v>6</v>
      </c>
      <c r="P24" s="117">
        <f>'ACP_Agri_9(i)'!F24+'ACP_Agri_9(ii)'!F24+'ACP_Agri_9(ii)'!K24</f>
        <v>27.87</v>
      </c>
      <c r="Q24" s="255">
        <f t="shared" si="2"/>
        <v>16.789156626506024</v>
      </c>
      <c r="U24" s="284"/>
      <c r="V24" s="284"/>
    </row>
    <row r="25" spans="1:22" ht="13.5" customHeight="1" x14ac:dyDescent="0.25">
      <c r="A25" s="147">
        <v>19</v>
      </c>
      <c r="B25" s="116" t="s">
        <v>24</v>
      </c>
      <c r="C25" s="322">
        <v>3</v>
      </c>
      <c r="D25" s="331">
        <v>3754</v>
      </c>
      <c r="E25" s="117">
        <v>3</v>
      </c>
      <c r="F25" s="117">
        <v>1652.93</v>
      </c>
      <c r="G25" s="255">
        <f t="shared" si="0"/>
        <v>44.031166755460845</v>
      </c>
      <c r="H25" s="322">
        <v>10</v>
      </c>
      <c r="I25" s="331">
        <v>2185</v>
      </c>
      <c r="J25" s="117">
        <v>6</v>
      </c>
      <c r="K25" s="117">
        <v>1429.19</v>
      </c>
      <c r="L25" s="255">
        <f t="shared" si="1"/>
        <v>65.409153318077799</v>
      </c>
      <c r="M25" s="117">
        <f>'ACP_Agri_9(i)'!C25+'ACP_Agri_9(ii)'!C25+'ACP_Agri_9(ii)'!H25</f>
        <v>12854</v>
      </c>
      <c r="N25" s="117">
        <f>'ACP_Agri_9(i)'!D25+'ACP_Agri_9(ii)'!D25+'ACP_Agri_9(ii)'!I25</f>
        <v>50272</v>
      </c>
      <c r="O25" s="117">
        <f>'ACP_Agri_9(i)'!E25+'ACP_Agri_9(ii)'!E25+'ACP_Agri_9(ii)'!J25</f>
        <v>4637</v>
      </c>
      <c r="P25" s="117">
        <f>'ACP_Agri_9(i)'!F25+'ACP_Agri_9(ii)'!F25+'ACP_Agri_9(ii)'!K25</f>
        <v>21978.689999999995</v>
      </c>
      <c r="Q25" s="255">
        <f t="shared" si="2"/>
        <v>43.719545671546776</v>
      </c>
      <c r="U25" s="284"/>
      <c r="V25" s="284"/>
    </row>
    <row r="26" spans="1:22" ht="13.5" customHeight="1" x14ac:dyDescent="0.25">
      <c r="A26" s="147">
        <v>20</v>
      </c>
      <c r="B26" s="116" t="s">
        <v>25</v>
      </c>
      <c r="C26" s="322">
        <v>276</v>
      </c>
      <c r="D26" s="331">
        <v>8389</v>
      </c>
      <c r="E26" s="117">
        <v>84</v>
      </c>
      <c r="F26" s="117">
        <v>12553.060000000001</v>
      </c>
      <c r="G26" s="255">
        <f t="shared" si="0"/>
        <v>149.63714387888905</v>
      </c>
      <c r="H26" s="322">
        <v>9445</v>
      </c>
      <c r="I26" s="331">
        <v>545180</v>
      </c>
      <c r="J26" s="117">
        <v>4268</v>
      </c>
      <c r="K26" s="117">
        <v>407200.86000000016</v>
      </c>
      <c r="L26" s="255">
        <f t="shared" si="1"/>
        <v>74.691085513041585</v>
      </c>
      <c r="M26" s="117">
        <f>'ACP_Agri_9(i)'!C26+'ACP_Agri_9(ii)'!C26+'ACP_Agri_9(ii)'!H26</f>
        <v>269443</v>
      </c>
      <c r="N26" s="117">
        <f>'ACP_Agri_9(i)'!D26+'ACP_Agri_9(ii)'!D26+'ACP_Agri_9(ii)'!I26</f>
        <v>1317935</v>
      </c>
      <c r="O26" s="117">
        <f>'ACP_Agri_9(i)'!E26+'ACP_Agri_9(ii)'!E26+'ACP_Agri_9(ii)'!J26</f>
        <v>108941</v>
      </c>
      <c r="P26" s="117">
        <f>'ACP_Agri_9(i)'!F26+'ACP_Agri_9(ii)'!F26+'ACP_Agri_9(ii)'!K26</f>
        <v>814874.66</v>
      </c>
      <c r="Q26" s="255">
        <f t="shared" si="2"/>
        <v>61.829654725005405</v>
      </c>
      <c r="U26" s="284"/>
      <c r="V26" s="284"/>
    </row>
    <row r="27" spans="1:22" ht="13.5" customHeight="1" x14ac:dyDescent="0.25">
      <c r="A27" s="147">
        <v>21</v>
      </c>
      <c r="B27" s="116" t="s">
        <v>26</v>
      </c>
      <c r="C27" s="322">
        <v>28</v>
      </c>
      <c r="D27" s="331">
        <v>586</v>
      </c>
      <c r="E27" s="117">
        <v>2</v>
      </c>
      <c r="F27" s="117">
        <v>51</v>
      </c>
      <c r="G27" s="255">
        <f t="shared" si="0"/>
        <v>8.7030716723549482</v>
      </c>
      <c r="H27" s="322">
        <v>1281</v>
      </c>
      <c r="I27" s="331">
        <v>151617</v>
      </c>
      <c r="J27" s="117">
        <v>1851</v>
      </c>
      <c r="K27" s="117">
        <v>267196.65000000002</v>
      </c>
      <c r="L27" s="255">
        <f t="shared" si="1"/>
        <v>176.23132630245951</v>
      </c>
      <c r="M27" s="117">
        <f>'ACP_Agri_9(i)'!C27+'ACP_Agri_9(ii)'!C27+'ACP_Agri_9(ii)'!H27</f>
        <v>169999</v>
      </c>
      <c r="N27" s="117">
        <f>'ACP_Agri_9(i)'!D27+'ACP_Agri_9(ii)'!D27+'ACP_Agri_9(ii)'!I27</f>
        <v>604133</v>
      </c>
      <c r="O27" s="117">
        <f>'ACP_Agri_9(i)'!E27+'ACP_Agri_9(ii)'!E27+'ACP_Agri_9(ii)'!J27</f>
        <v>67375</v>
      </c>
      <c r="P27" s="117">
        <f>'ACP_Agri_9(i)'!F27+'ACP_Agri_9(ii)'!F27+'ACP_Agri_9(ii)'!K27</f>
        <v>486771.86</v>
      </c>
      <c r="Q27" s="255">
        <f t="shared" si="2"/>
        <v>80.573625344088143</v>
      </c>
      <c r="U27" s="284"/>
      <c r="V27" s="284"/>
    </row>
    <row r="28" spans="1:22" ht="13.5" customHeight="1" x14ac:dyDescent="0.25">
      <c r="A28" s="147">
        <v>22</v>
      </c>
      <c r="B28" s="116" t="s">
        <v>27</v>
      </c>
      <c r="C28" s="322">
        <v>24</v>
      </c>
      <c r="D28" s="331">
        <v>628</v>
      </c>
      <c r="E28" s="117">
        <v>7</v>
      </c>
      <c r="F28" s="117">
        <v>359</v>
      </c>
      <c r="G28" s="255">
        <f t="shared" si="0"/>
        <v>57.165605095541402</v>
      </c>
      <c r="H28" s="322">
        <v>486</v>
      </c>
      <c r="I28" s="331">
        <v>7874</v>
      </c>
      <c r="J28" s="117">
        <v>404</v>
      </c>
      <c r="K28" s="117">
        <v>8631.6500000000015</v>
      </c>
      <c r="L28" s="255">
        <f t="shared" si="1"/>
        <v>109.6221742443485</v>
      </c>
      <c r="M28" s="117">
        <f>'ACP_Agri_9(i)'!C28+'ACP_Agri_9(ii)'!C28+'ACP_Agri_9(ii)'!H28</f>
        <v>35163</v>
      </c>
      <c r="N28" s="117">
        <f>'ACP_Agri_9(i)'!D28+'ACP_Agri_9(ii)'!D28+'ACP_Agri_9(ii)'!I28</f>
        <v>66990</v>
      </c>
      <c r="O28" s="117">
        <f>'ACP_Agri_9(i)'!E28+'ACP_Agri_9(ii)'!E28+'ACP_Agri_9(ii)'!J28</f>
        <v>16378</v>
      </c>
      <c r="P28" s="117">
        <f>'ACP_Agri_9(i)'!F28+'ACP_Agri_9(ii)'!F28+'ACP_Agri_9(ii)'!K28</f>
        <v>43813.56</v>
      </c>
      <c r="Q28" s="255">
        <f t="shared" si="2"/>
        <v>65.403134796238248</v>
      </c>
      <c r="U28" s="284"/>
      <c r="V28" s="284"/>
    </row>
    <row r="29" spans="1:22" ht="13.5" customHeight="1" x14ac:dyDescent="0.25">
      <c r="A29" s="147">
        <v>23</v>
      </c>
      <c r="B29" s="116" t="s">
        <v>28</v>
      </c>
      <c r="C29" s="322">
        <v>1</v>
      </c>
      <c r="D29" s="331">
        <v>35</v>
      </c>
      <c r="E29" s="117">
        <v>0</v>
      </c>
      <c r="F29" s="117">
        <v>0</v>
      </c>
      <c r="G29" s="255">
        <f t="shared" si="0"/>
        <v>0</v>
      </c>
      <c r="H29" s="322">
        <v>29</v>
      </c>
      <c r="I29" s="331">
        <v>2279</v>
      </c>
      <c r="J29" s="117">
        <v>70</v>
      </c>
      <c r="K29" s="117">
        <v>14626.920000000002</v>
      </c>
      <c r="L29" s="255">
        <f t="shared" si="1"/>
        <v>641.81307591048721</v>
      </c>
      <c r="M29" s="117">
        <f>'ACP_Agri_9(i)'!C29+'ACP_Agri_9(ii)'!C29+'ACP_Agri_9(ii)'!H29</f>
        <v>84070</v>
      </c>
      <c r="N29" s="117">
        <f>'ACP_Agri_9(i)'!D29+'ACP_Agri_9(ii)'!D29+'ACP_Agri_9(ii)'!I29</f>
        <v>182955</v>
      </c>
      <c r="O29" s="117">
        <f>'ACP_Agri_9(i)'!E29+'ACP_Agri_9(ii)'!E29+'ACP_Agri_9(ii)'!J29</f>
        <v>34680</v>
      </c>
      <c r="P29" s="117">
        <f>'ACP_Agri_9(i)'!F29+'ACP_Agri_9(ii)'!F29+'ACP_Agri_9(ii)'!K29</f>
        <v>95467.040000000023</v>
      </c>
      <c r="Q29" s="255">
        <f t="shared" si="2"/>
        <v>52.180612718974622</v>
      </c>
      <c r="U29" s="284"/>
      <c r="V29" s="284"/>
    </row>
    <row r="30" spans="1:22" ht="13.5" customHeight="1" x14ac:dyDescent="0.25">
      <c r="A30" s="147">
        <v>24</v>
      </c>
      <c r="B30" s="116" t="s">
        <v>29</v>
      </c>
      <c r="C30" s="322">
        <v>3</v>
      </c>
      <c r="D30" s="331">
        <v>76</v>
      </c>
      <c r="E30" s="117">
        <v>0</v>
      </c>
      <c r="F30" s="117">
        <v>0</v>
      </c>
      <c r="G30" s="255">
        <f t="shared" si="0"/>
        <v>0</v>
      </c>
      <c r="H30" s="322">
        <v>121</v>
      </c>
      <c r="I30" s="331">
        <v>13124</v>
      </c>
      <c r="J30" s="117">
        <v>9</v>
      </c>
      <c r="K30" s="117">
        <v>1332.93</v>
      </c>
      <c r="L30" s="255">
        <f t="shared" si="1"/>
        <v>10.15643096616885</v>
      </c>
      <c r="M30" s="117">
        <f>'ACP_Agri_9(i)'!C30+'ACP_Agri_9(ii)'!C30+'ACP_Agri_9(ii)'!H30</f>
        <v>368085</v>
      </c>
      <c r="N30" s="117">
        <f>'ACP_Agri_9(i)'!D30+'ACP_Agri_9(ii)'!D30+'ACP_Agri_9(ii)'!I30</f>
        <v>394811</v>
      </c>
      <c r="O30" s="117">
        <f>'ACP_Agri_9(i)'!E30+'ACP_Agri_9(ii)'!E30+'ACP_Agri_9(ii)'!J30</f>
        <v>109703</v>
      </c>
      <c r="P30" s="117">
        <f>'ACP_Agri_9(i)'!F30+'ACP_Agri_9(ii)'!F30+'ACP_Agri_9(ii)'!K30</f>
        <v>129815.57</v>
      </c>
      <c r="Q30" s="255">
        <f t="shared" si="2"/>
        <v>32.880433929145845</v>
      </c>
      <c r="U30" s="284"/>
      <c r="V30" s="284"/>
    </row>
    <row r="31" spans="1:22" ht="13.5" customHeight="1" x14ac:dyDescent="0.25">
      <c r="A31" s="147">
        <v>25</v>
      </c>
      <c r="B31" s="116" t="s">
        <v>30</v>
      </c>
      <c r="C31" s="322">
        <v>0</v>
      </c>
      <c r="D31" s="331">
        <v>0</v>
      </c>
      <c r="E31" s="117">
        <v>0</v>
      </c>
      <c r="F31" s="117">
        <v>0</v>
      </c>
      <c r="G31" s="255" t="e">
        <f t="shared" si="0"/>
        <v>#DIV/0!</v>
      </c>
      <c r="H31" s="322">
        <v>0</v>
      </c>
      <c r="I31" s="331">
        <v>0</v>
      </c>
      <c r="J31" s="117">
        <v>0</v>
      </c>
      <c r="K31" s="117">
        <v>0</v>
      </c>
      <c r="L31" s="255" t="e">
        <f t="shared" si="1"/>
        <v>#DIV/0!</v>
      </c>
      <c r="M31" s="117">
        <f>'ACP_Agri_9(i)'!C31+'ACP_Agri_9(ii)'!C31+'ACP_Agri_9(ii)'!H31</f>
        <v>0</v>
      </c>
      <c r="N31" s="117">
        <f>'ACP_Agri_9(i)'!D31+'ACP_Agri_9(ii)'!D31+'ACP_Agri_9(ii)'!I31</f>
        <v>0</v>
      </c>
      <c r="O31" s="117">
        <f>'ACP_Agri_9(i)'!E31+'ACP_Agri_9(ii)'!E31+'ACP_Agri_9(ii)'!J31</f>
        <v>0</v>
      </c>
      <c r="P31" s="117">
        <f>'ACP_Agri_9(i)'!F31+'ACP_Agri_9(ii)'!F31+'ACP_Agri_9(ii)'!K31</f>
        <v>0</v>
      </c>
      <c r="Q31" s="255" t="e">
        <f t="shared" si="2"/>
        <v>#DIV/0!</v>
      </c>
      <c r="U31" s="284"/>
      <c r="V31" s="284"/>
    </row>
    <row r="32" spans="1:22" ht="13.5" customHeight="1" x14ac:dyDescent="0.25">
      <c r="A32" s="147">
        <v>26</v>
      </c>
      <c r="B32" s="116" t="s">
        <v>31</v>
      </c>
      <c r="C32" s="322">
        <v>0</v>
      </c>
      <c r="D32" s="331">
        <v>0</v>
      </c>
      <c r="E32" s="117">
        <v>1</v>
      </c>
      <c r="F32" s="117">
        <v>30</v>
      </c>
      <c r="G32" s="255" t="e">
        <f t="shared" si="0"/>
        <v>#DIV/0!</v>
      </c>
      <c r="H32" s="322">
        <v>7</v>
      </c>
      <c r="I32" s="331">
        <v>2407</v>
      </c>
      <c r="J32" s="117">
        <v>5</v>
      </c>
      <c r="K32" s="117">
        <v>716.94</v>
      </c>
      <c r="L32" s="255">
        <f t="shared" si="1"/>
        <v>29.785625259659327</v>
      </c>
      <c r="M32" s="117">
        <f>'ACP_Agri_9(i)'!C32+'ACP_Agri_9(ii)'!C32+'ACP_Agri_9(ii)'!H32</f>
        <v>136</v>
      </c>
      <c r="N32" s="117">
        <f>'ACP_Agri_9(i)'!D32+'ACP_Agri_9(ii)'!D32+'ACP_Agri_9(ii)'!I32</f>
        <v>2822</v>
      </c>
      <c r="O32" s="117">
        <f>'ACP_Agri_9(i)'!E32+'ACP_Agri_9(ii)'!E32+'ACP_Agri_9(ii)'!J32</f>
        <v>114</v>
      </c>
      <c r="P32" s="117">
        <f>'ACP_Agri_9(i)'!F32+'ACP_Agri_9(ii)'!F32+'ACP_Agri_9(ii)'!K32</f>
        <v>1290.55</v>
      </c>
      <c r="Q32" s="255">
        <f t="shared" si="2"/>
        <v>45.731750531537919</v>
      </c>
      <c r="U32" s="284"/>
      <c r="V32" s="284"/>
    </row>
    <row r="33" spans="1:22" ht="13.5" customHeight="1" x14ac:dyDescent="0.25">
      <c r="A33" s="147">
        <v>27</v>
      </c>
      <c r="B33" s="116" t="s">
        <v>32</v>
      </c>
      <c r="C33" s="322">
        <v>0</v>
      </c>
      <c r="D33" s="331">
        <v>0</v>
      </c>
      <c r="E33" s="117">
        <v>0</v>
      </c>
      <c r="F33" s="117">
        <v>0</v>
      </c>
      <c r="G33" s="255" t="e">
        <f t="shared" si="0"/>
        <v>#DIV/0!</v>
      </c>
      <c r="H33" s="322">
        <v>1</v>
      </c>
      <c r="I33" s="331">
        <v>1039</v>
      </c>
      <c r="J33" s="117">
        <v>0</v>
      </c>
      <c r="K33" s="117">
        <v>0</v>
      </c>
      <c r="L33" s="255">
        <f t="shared" si="1"/>
        <v>0</v>
      </c>
      <c r="M33" s="117">
        <f>'ACP_Agri_9(i)'!C33+'ACP_Agri_9(ii)'!C33+'ACP_Agri_9(ii)'!H33</f>
        <v>1</v>
      </c>
      <c r="N33" s="117">
        <f>'ACP_Agri_9(i)'!D33+'ACP_Agri_9(ii)'!D33+'ACP_Agri_9(ii)'!I33</f>
        <v>1039</v>
      </c>
      <c r="O33" s="117">
        <f>'ACP_Agri_9(i)'!E33+'ACP_Agri_9(ii)'!E33+'ACP_Agri_9(ii)'!J33</f>
        <v>3</v>
      </c>
      <c r="P33" s="117">
        <f>'ACP_Agri_9(i)'!F33+'ACP_Agri_9(ii)'!F33+'ACP_Agri_9(ii)'!K33</f>
        <v>0</v>
      </c>
      <c r="Q33" s="255">
        <f t="shared" si="2"/>
        <v>0</v>
      </c>
      <c r="U33" s="284"/>
      <c r="V33" s="284"/>
    </row>
    <row r="34" spans="1:22" ht="13.5" customHeight="1" x14ac:dyDescent="0.25">
      <c r="A34" s="147">
        <v>28</v>
      </c>
      <c r="B34" s="116" t="s">
        <v>33</v>
      </c>
      <c r="C34" s="322">
        <v>24</v>
      </c>
      <c r="D34" s="331">
        <v>882</v>
      </c>
      <c r="E34" s="117">
        <v>9</v>
      </c>
      <c r="F34" s="117">
        <v>1774.8799999999999</v>
      </c>
      <c r="G34" s="255">
        <f t="shared" si="0"/>
        <v>201.23356009070295</v>
      </c>
      <c r="H34" s="322">
        <v>975</v>
      </c>
      <c r="I34" s="331">
        <v>155502</v>
      </c>
      <c r="J34" s="117">
        <v>386</v>
      </c>
      <c r="K34" s="117">
        <v>167202.47</v>
      </c>
      <c r="L34" s="255">
        <f t="shared" si="1"/>
        <v>107.52432123059511</v>
      </c>
      <c r="M34" s="117">
        <f>'ACP_Agri_9(i)'!C34+'ACP_Agri_9(ii)'!C34+'ACP_Agri_9(ii)'!H34</f>
        <v>123722</v>
      </c>
      <c r="N34" s="117">
        <f>'ACP_Agri_9(i)'!D34+'ACP_Agri_9(ii)'!D34+'ACP_Agri_9(ii)'!I34</f>
        <v>343650</v>
      </c>
      <c r="O34" s="117">
        <f>'ACP_Agri_9(i)'!E34+'ACP_Agri_9(ii)'!E34+'ACP_Agri_9(ii)'!J34</f>
        <v>49314</v>
      </c>
      <c r="P34" s="117">
        <f>'ACP_Agri_9(i)'!F34+'ACP_Agri_9(ii)'!F34+'ACP_Agri_9(ii)'!K34</f>
        <v>246114.07</v>
      </c>
      <c r="Q34" s="255">
        <f t="shared" si="2"/>
        <v>71.617654590426312</v>
      </c>
      <c r="U34" s="284"/>
      <c r="V34" s="284"/>
    </row>
    <row r="35" spans="1:22" ht="13.5" customHeight="1" x14ac:dyDescent="0.25">
      <c r="A35" s="147">
        <v>29</v>
      </c>
      <c r="B35" s="116" t="s">
        <v>34</v>
      </c>
      <c r="C35" s="322">
        <v>0</v>
      </c>
      <c r="D35" s="331">
        <v>0</v>
      </c>
      <c r="E35" s="117">
        <v>0</v>
      </c>
      <c r="F35" s="117">
        <v>0</v>
      </c>
      <c r="G35" s="255" t="e">
        <f t="shared" si="0"/>
        <v>#DIV/0!</v>
      </c>
      <c r="H35" s="322">
        <v>0</v>
      </c>
      <c r="I35" s="331">
        <v>0</v>
      </c>
      <c r="J35" s="117">
        <v>0</v>
      </c>
      <c r="K35" s="117">
        <v>0</v>
      </c>
      <c r="L35" s="255" t="e">
        <f t="shared" si="1"/>
        <v>#DIV/0!</v>
      </c>
      <c r="M35" s="117">
        <f>'ACP_Agri_9(i)'!C35+'ACP_Agri_9(ii)'!C35+'ACP_Agri_9(ii)'!H35</f>
        <v>5687</v>
      </c>
      <c r="N35" s="117">
        <f>'ACP_Agri_9(i)'!D35+'ACP_Agri_9(ii)'!D35+'ACP_Agri_9(ii)'!I35</f>
        <v>3414</v>
      </c>
      <c r="O35" s="117">
        <f>'ACP_Agri_9(i)'!E35+'ACP_Agri_9(ii)'!E35+'ACP_Agri_9(ii)'!J35</f>
        <v>11429</v>
      </c>
      <c r="P35" s="117">
        <f>'ACP_Agri_9(i)'!F35+'ACP_Agri_9(ii)'!F35+'ACP_Agri_9(ii)'!K35</f>
        <v>18323.79</v>
      </c>
      <c r="Q35" s="255">
        <f t="shared" si="2"/>
        <v>536.72495606326891</v>
      </c>
      <c r="U35" s="284"/>
      <c r="V35" s="284"/>
    </row>
    <row r="36" spans="1:22" ht="13.5" customHeight="1" x14ac:dyDescent="0.25">
      <c r="A36" s="147">
        <v>30</v>
      </c>
      <c r="B36" s="116" t="s">
        <v>35</v>
      </c>
      <c r="C36" s="322">
        <v>2</v>
      </c>
      <c r="D36" s="331">
        <v>36</v>
      </c>
      <c r="E36" s="117">
        <v>0</v>
      </c>
      <c r="F36" s="117">
        <v>0</v>
      </c>
      <c r="G36" s="255">
        <f t="shared" si="0"/>
        <v>0</v>
      </c>
      <c r="H36" s="322">
        <v>24</v>
      </c>
      <c r="I36" s="331">
        <v>1803</v>
      </c>
      <c r="J36" s="117">
        <v>6</v>
      </c>
      <c r="K36" s="117">
        <v>882.23</v>
      </c>
      <c r="L36" s="255">
        <f t="shared" si="1"/>
        <v>48.931225734886297</v>
      </c>
      <c r="M36" s="117">
        <f>'ACP_Agri_9(i)'!C36+'ACP_Agri_9(ii)'!C36+'ACP_Agri_9(ii)'!H36</f>
        <v>59387</v>
      </c>
      <c r="N36" s="117">
        <f>'ACP_Agri_9(i)'!D36+'ACP_Agri_9(ii)'!D36+'ACP_Agri_9(ii)'!I36</f>
        <v>57197</v>
      </c>
      <c r="O36" s="117">
        <f>'ACP_Agri_9(i)'!E36+'ACP_Agri_9(ii)'!E36+'ACP_Agri_9(ii)'!J36</f>
        <v>32928</v>
      </c>
      <c r="P36" s="117">
        <f>'ACP_Agri_9(i)'!F36+'ACP_Agri_9(ii)'!F36+'ACP_Agri_9(ii)'!K36</f>
        <v>28425.33</v>
      </c>
      <c r="Q36" s="255">
        <f t="shared" si="2"/>
        <v>49.697239365701002</v>
      </c>
      <c r="U36" s="284"/>
      <c r="V36" s="284"/>
    </row>
    <row r="37" spans="1:22" ht="13.5" customHeight="1" x14ac:dyDescent="0.25">
      <c r="A37" s="147">
        <v>31</v>
      </c>
      <c r="B37" s="116" t="s">
        <v>36</v>
      </c>
      <c r="C37" s="322">
        <v>0</v>
      </c>
      <c r="D37" s="322">
        <v>0</v>
      </c>
      <c r="E37" s="322">
        <v>0</v>
      </c>
      <c r="F37" s="322">
        <v>0</v>
      </c>
      <c r="G37" s="255" t="e">
        <f t="shared" si="0"/>
        <v>#DIV/0!</v>
      </c>
      <c r="H37" s="322">
        <v>0</v>
      </c>
      <c r="I37" s="331">
        <v>0</v>
      </c>
      <c r="J37" s="117">
        <v>0</v>
      </c>
      <c r="K37" s="117">
        <v>0</v>
      </c>
      <c r="L37" s="255" t="e">
        <f t="shared" si="1"/>
        <v>#DIV/0!</v>
      </c>
      <c r="M37" s="117">
        <f>'ACP_Agri_9(i)'!C37+'ACP_Agri_9(ii)'!C37+'ACP_Agri_9(ii)'!H37</f>
        <v>1130</v>
      </c>
      <c r="N37" s="117">
        <f>'ACP_Agri_9(i)'!D37+'ACP_Agri_9(ii)'!D37+'ACP_Agri_9(ii)'!I37</f>
        <v>3550</v>
      </c>
      <c r="O37" s="117">
        <f>'ACP_Agri_9(i)'!E37+'ACP_Agri_9(ii)'!E37+'ACP_Agri_9(ii)'!J37</f>
        <v>438</v>
      </c>
      <c r="P37" s="117">
        <f>'ACP_Agri_9(i)'!F37+'ACP_Agri_9(ii)'!F37+'ACP_Agri_9(ii)'!K37</f>
        <v>1053.3400000000001</v>
      </c>
      <c r="Q37" s="255">
        <f t="shared" si="2"/>
        <v>29.671549295774653</v>
      </c>
      <c r="U37" s="284"/>
      <c r="V37" s="284"/>
    </row>
    <row r="38" spans="1:22" ht="13.5" customHeight="1" x14ac:dyDescent="0.25">
      <c r="A38" s="147">
        <v>32</v>
      </c>
      <c r="B38" s="116" t="s">
        <v>38</v>
      </c>
      <c r="C38" s="322">
        <v>0</v>
      </c>
      <c r="D38" s="331">
        <v>0</v>
      </c>
      <c r="E38" s="117">
        <v>0</v>
      </c>
      <c r="F38" s="117">
        <v>0</v>
      </c>
      <c r="G38" s="255">
        <v>0</v>
      </c>
      <c r="H38" s="322">
        <v>0</v>
      </c>
      <c r="I38" s="331">
        <v>0</v>
      </c>
      <c r="J38" s="117">
        <v>0</v>
      </c>
      <c r="K38" s="117">
        <v>0</v>
      </c>
      <c r="L38" s="255">
        <v>0</v>
      </c>
      <c r="M38" s="117">
        <f>'ACP_Agri_9(i)'!C38+'ACP_Agri_9(ii)'!C38+'ACP_Agri_9(ii)'!H38</f>
        <v>802</v>
      </c>
      <c r="N38" s="117">
        <f>'ACP_Agri_9(i)'!D38+'ACP_Agri_9(ii)'!D38+'ACP_Agri_9(ii)'!I38</f>
        <v>1768</v>
      </c>
      <c r="O38" s="117">
        <f>'ACP_Agri_9(i)'!E38+'ACP_Agri_9(ii)'!E38+'ACP_Agri_9(ii)'!J38</f>
        <v>303</v>
      </c>
      <c r="P38" s="117">
        <f>'ACP_Agri_9(i)'!F38+'ACP_Agri_9(ii)'!F38+'ACP_Agri_9(ii)'!K38</f>
        <v>836.91</v>
      </c>
      <c r="Q38" s="255">
        <f t="shared" si="2"/>
        <v>47.33653846153846</v>
      </c>
    </row>
    <row r="39" spans="1:22" ht="13.5" customHeight="1" x14ac:dyDescent="0.25">
      <c r="A39" s="147">
        <v>33</v>
      </c>
      <c r="B39" s="116" t="s">
        <v>39</v>
      </c>
      <c r="C39" s="322">
        <v>44</v>
      </c>
      <c r="D39" s="331">
        <v>4755</v>
      </c>
      <c r="E39" s="117">
        <v>13</v>
      </c>
      <c r="F39" s="117">
        <v>2670.87</v>
      </c>
      <c r="G39" s="255">
        <f t="shared" si="0"/>
        <v>56.169716088328073</v>
      </c>
      <c r="H39" s="322">
        <v>419</v>
      </c>
      <c r="I39" s="331">
        <v>114917</v>
      </c>
      <c r="J39" s="117">
        <v>247</v>
      </c>
      <c r="K39" s="117">
        <v>76228.38</v>
      </c>
      <c r="L39" s="255">
        <f t="shared" si="1"/>
        <v>66.333423253304559</v>
      </c>
      <c r="M39" s="117">
        <f>'ACP_Agri_9(i)'!C39+'ACP_Agri_9(ii)'!C39+'ACP_Agri_9(ii)'!H39</f>
        <v>61595</v>
      </c>
      <c r="N39" s="117">
        <f>'ACP_Agri_9(i)'!D39+'ACP_Agri_9(ii)'!D39+'ACP_Agri_9(ii)'!I39</f>
        <v>203569</v>
      </c>
      <c r="O39" s="117">
        <f>'ACP_Agri_9(i)'!E39+'ACP_Agri_9(ii)'!E39+'ACP_Agri_9(ii)'!J39</f>
        <v>23503</v>
      </c>
      <c r="P39" s="117">
        <f>'ACP_Agri_9(i)'!F39+'ACP_Agri_9(ii)'!F39+'ACP_Agri_9(ii)'!K39</f>
        <v>115019.26</v>
      </c>
      <c r="Q39" s="255">
        <f t="shared" si="2"/>
        <v>56.501363174157163</v>
      </c>
    </row>
    <row r="40" spans="1:22" s="139" customFormat="1" ht="13.5" customHeight="1" x14ac:dyDescent="0.2">
      <c r="A40" s="146"/>
      <c r="B40" s="118" t="s">
        <v>103</v>
      </c>
      <c r="C40" s="324">
        <f>SUM(C19:C39)</f>
        <v>672</v>
      </c>
      <c r="D40" s="328">
        <f>SUM(D19:D39)</f>
        <v>28612</v>
      </c>
      <c r="E40" s="148">
        <f>SUM(E19:E39)</f>
        <v>132</v>
      </c>
      <c r="F40" s="148">
        <f>SUM(F19:F39)</f>
        <v>21292.720000000001</v>
      </c>
      <c r="G40" s="255">
        <f t="shared" si="0"/>
        <v>74.418845239759548</v>
      </c>
      <c r="H40" s="324">
        <f>SUM(H19:H39)</f>
        <v>19342</v>
      </c>
      <c r="I40" s="328">
        <f>SUM(I19:I39)</f>
        <v>1431104</v>
      </c>
      <c r="J40" s="148">
        <f>SUM(J19:J39)</f>
        <v>10155</v>
      </c>
      <c r="K40" s="148">
        <f>SUM(K19:K39)</f>
        <v>1222917.0400000005</v>
      </c>
      <c r="L40" s="257">
        <f t="shared" si="1"/>
        <v>85.452702249452201</v>
      </c>
      <c r="M40" s="148">
        <f>'ACP_Agri_9(i)'!C40+'ACP_Agri_9(ii)'!C40+'ACP_Agri_9(ii)'!H40</f>
        <v>1374032</v>
      </c>
      <c r="N40" s="148">
        <f>'ACP_Agri_9(i)'!D40+'ACP_Agri_9(ii)'!D40+'ACP_Agri_9(ii)'!I40</f>
        <v>4112321</v>
      </c>
      <c r="O40" s="148">
        <f>'ACP_Agri_9(i)'!E40+'ACP_Agri_9(ii)'!E40+'ACP_Agri_9(ii)'!J40</f>
        <v>567791</v>
      </c>
      <c r="P40" s="148">
        <f>'ACP_Agri_9(i)'!F40+'ACP_Agri_9(ii)'!F40+'ACP_Agri_9(ii)'!K40</f>
        <v>2469247.6000000006</v>
      </c>
      <c r="Q40" s="255">
        <f t="shared" si="2"/>
        <v>60.045108346357217</v>
      </c>
    </row>
    <row r="41" spans="1:22" s="139" customFormat="1" ht="13.5" customHeight="1" x14ac:dyDescent="0.2">
      <c r="A41" s="146"/>
      <c r="B41" s="118" t="s">
        <v>41</v>
      </c>
      <c r="C41" s="325">
        <f>C40+C18</f>
        <v>6170</v>
      </c>
      <c r="D41" s="329">
        <f>D40+D18</f>
        <v>136913</v>
      </c>
      <c r="E41" s="148">
        <f>E40+E18</f>
        <v>2058</v>
      </c>
      <c r="F41" s="148">
        <f>F40+F18</f>
        <v>53258.6</v>
      </c>
      <c r="G41" s="255">
        <f t="shared" si="0"/>
        <v>38.899593172306503</v>
      </c>
      <c r="H41" s="325">
        <f>H40+H18</f>
        <v>74024</v>
      </c>
      <c r="I41" s="329">
        <f>I40+I18</f>
        <v>2309183</v>
      </c>
      <c r="J41" s="148">
        <f>J40+J18</f>
        <v>35077</v>
      </c>
      <c r="K41" s="148">
        <f>K40+K18</f>
        <v>1835989.4900000005</v>
      </c>
      <c r="L41" s="257">
        <f t="shared" si="1"/>
        <v>79.508184929475078</v>
      </c>
      <c r="M41" s="148">
        <f>'ACP_Agri_9(i)'!C41+'ACP_Agri_9(ii)'!C41+'ACP_Agri_9(ii)'!H41</f>
        <v>3928274</v>
      </c>
      <c r="N41" s="148">
        <f>'ACP_Agri_9(i)'!D41+'ACP_Agri_9(ii)'!D41+'ACP_Agri_9(ii)'!I41</f>
        <v>10339642</v>
      </c>
      <c r="O41" s="148">
        <f>'ACP_Agri_9(i)'!E41+'ACP_Agri_9(ii)'!E41+'ACP_Agri_9(ii)'!J41</f>
        <v>2156706</v>
      </c>
      <c r="P41" s="148">
        <f>'ACP_Agri_9(i)'!F41+'ACP_Agri_9(ii)'!F41+'ACP_Agri_9(ii)'!K41</f>
        <v>6003617.0600000015</v>
      </c>
      <c r="Q41" s="257">
        <f t="shared" si="2"/>
        <v>58.064070883692118</v>
      </c>
    </row>
    <row r="42" spans="1:22" ht="13.5" customHeight="1" x14ac:dyDescent="0.25">
      <c r="A42" s="147">
        <v>34</v>
      </c>
      <c r="B42" s="116" t="s">
        <v>43</v>
      </c>
      <c r="C42" s="322">
        <v>156</v>
      </c>
      <c r="D42" s="331">
        <v>2829</v>
      </c>
      <c r="E42" s="117">
        <v>82</v>
      </c>
      <c r="F42" s="117">
        <v>538.9799999999999</v>
      </c>
      <c r="G42" s="255">
        <f t="shared" si="0"/>
        <v>19.051961823966064</v>
      </c>
      <c r="H42" s="322">
        <v>692</v>
      </c>
      <c r="I42" s="331">
        <v>9296</v>
      </c>
      <c r="J42" s="117">
        <v>161</v>
      </c>
      <c r="K42" s="117">
        <v>695.23999999999967</v>
      </c>
      <c r="L42" s="255">
        <f t="shared" si="1"/>
        <v>7.478915662650599</v>
      </c>
      <c r="M42" s="117">
        <f>'ACP_Agri_9(i)'!C42+'ACP_Agri_9(ii)'!C42+'ACP_Agri_9(ii)'!H42</f>
        <v>572607</v>
      </c>
      <c r="N42" s="117">
        <f>'ACP_Agri_9(i)'!D42+'ACP_Agri_9(ii)'!D42+'ACP_Agri_9(ii)'!I42</f>
        <v>947155</v>
      </c>
      <c r="O42" s="117">
        <f>'ACP_Agri_9(i)'!E42+'ACP_Agri_9(ii)'!E42+'ACP_Agri_9(ii)'!J42</f>
        <v>419613</v>
      </c>
      <c r="P42" s="117">
        <f>'ACP_Agri_9(i)'!F42+'ACP_Agri_9(ii)'!F42+'ACP_Agri_9(ii)'!K42</f>
        <v>563508.35000000021</v>
      </c>
      <c r="Q42" s="255">
        <f t="shared" si="2"/>
        <v>59.494839809746054</v>
      </c>
    </row>
    <row r="43" spans="1:22" s="139" customFormat="1" ht="13.5" customHeight="1" x14ac:dyDescent="0.2">
      <c r="A43" s="146"/>
      <c r="B43" s="118" t="s">
        <v>44</v>
      </c>
      <c r="C43" s="324">
        <f>SUM(C42:C42)</f>
        <v>156</v>
      </c>
      <c r="D43" s="328">
        <f>SUM(D42:D42)</f>
        <v>2829</v>
      </c>
      <c r="E43" s="148">
        <f>SUM(E42:E42)</f>
        <v>82</v>
      </c>
      <c r="F43" s="148">
        <f>SUM(F42:F42)</f>
        <v>538.9799999999999</v>
      </c>
      <c r="G43" s="257">
        <f t="shared" si="0"/>
        <v>19.051961823966064</v>
      </c>
      <c r="H43" s="324">
        <f>SUM(H42:H42)</f>
        <v>692</v>
      </c>
      <c r="I43" s="328">
        <f>SUM(I42:I42)</f>
        <v>9296</v>
      </c>
      <c r="J43" s="148">
        <f>SUM(J42:J42)</f>
        <v>161</v>
      </c>
      <c r="K43" s="148">
        <f>SUM(K42:K42)</f>
        <v>695.23999999999967</v>
      </c>
      <c r="L43" s="257">
        <f t="shared" si="1"/>
        <v>7.478915662650599</v>
      </c>
      <c r="M43" s="148">
        <f>'ACP_Agri_9(i)'!C43+'ACP_Agri_9(ii)'!C43+'ACP_Agri_9(ii)'!H43</f>
        <v>572607</v>
      </c>
      <c r="N43" s="148">
        <f>'ACP_Agri_9(i)'!D43+'ACP_Agri_9(ii)'!D43+'ACP_Agri_9(ii)'!I43</f>
        <v>947155</v>
      </c>
      <c r="O43" s="148">
        <f>'ACP_Agri_9(i)'!E43+'ACP_Agri_9(ii)'!E43+'ACP_Agri_9(ii)'!J43</f>
        <v>419613</v>
      </c>
      <c r="P43" s="148">
        <f>'ACP_Agri_9(i)'!F43+'ACP_Agri_9(ii)'!F43+'ACP_Agri_9(ii)'!K43</f>
        <v>563508.35000000021</v>
      </c>
      <c r="Q43" s="257">
        <f t="shared" si="2"/>
        <v>59.494839809746054</v>
      </c>
    </row>
    <row r="44" spans="1:22" ht="12.75" customHeight="1" x14ac:dyDescent="0.25">
      <c r="A44" s="147">
        <v>35</v>
      </c>
      <c r="B44" s="116" t="s">
        <v>45</v>
      </c>
      <c r="C44" s="326">
        <v>257</v>
      </c>
      <c r="D44" s="332">
        <v>32153</v>
      </c>
      <c r="E44" s="117">
        <v>15</v>
      </c>
      <c r="F44" s="117">
        <v>26.35</v>
      </c>
      <c r="G44" s="255">
        <f t="shared" si="0"/>
        <v>8.1951917394955373E-2</v>
      </c>
      <c r="H44" s="326">
        <v>97</v>
      </c>
      <c r="I44" s="332">
        <v>3764</v>
      </c>
      <c r="J44" s="117">
        <v>0</v>
      </c>
      <c r="K44" s="117">
        <v>0</v>
      </c>
      <c r="L44" s="255">
        <f t="shared" si="1"/>
        <v>0</v>
      </c>
      <c r="M44" s="117">
        <f>'ACP_Agri_9(i)'!C44+'ACP_Agri_9(ii)'!C44+'ACP_Agri_9(ii)'!H44</f>
        <v>3690496</v>
      </c>
      <c r="N44" s="117">
        <f>'ACP_Agri_9(i)'!D44+'ACP_Agri_9(ii)'!D44+'ACP_Agri_9(ii)'!I44</f>
        <v>2971718</v>
      </c>
      <c r="O44" s="117">
        <f>'ACP_Agri_9(i)'!E44+'ACP_Agri_9(ii)'!E44+'ACP_Agri_9(ii)'!J44</f>
        <v>2097946</v>
      </c>
      <c r="P44" s="117">
        <f>'ACP_Agri_9(i)'!F44+'ACP_Agri_9(ii)'!F44+'ACP_Agri_9(ii)'!K44</f>
        <v>1384996.69</v>
      </c>
      <c r="Q44" s="255">
        <f t="shared" si="2"/>
        <v>46.605925932406777</v>
      </c>
    </row>
    <row r="45" spans="1:22" s="139" customFormat="1" ht="13.5" customHeight="1" x14ac:dyDescent="0.2">
      <c r="A45" s="146"/>
      <c r="B45" s="118" t="s">
        <v>46</v>
      </c>
      <c r="C45" s="324">
        <f>C44</f>
        <v>257</v>
      </c>
      <c r="D45" s="328">
        <f>D44</f>
        <v>32153</v>
      </c>
      <c r="E45" s="148">
        <f t="shared" ref="E45:Q45" si="3">E44</f>
        <v>15</v>
      </c>
      <c r="F45" s="148">
        <f t="shared" si="3"/>
        <v>26.35</v>
      </c>
      <c r="G45" s="148">
        <f t="shared" si="3"/>
        <v>8.1951917394955373E-2</v>
      </c>
      <c r="H45" s="324">
        <f>H44</f>
        <v>97</v>
      </c>
      <c r="I45" s="324">
        <f>I44</f>
        <v>3764</v>
      </c>
      <c r="J45" s="324">
        <f>J44</f>
        <v>0</v>
      </c>
      <c r="K45" s="324">
        <f>K44</f>
        <v>0</v>
      </c>
      <c r="L45" s="148">
        <f t="shared" si="3"/>
        <v>0</v>
      </c>
      <c r="M45" s="148">
        <f t="shared" si="3"/>
        <v>3690496</v>
      </c>
      <c r="N45" s="148">
        <f t="shared" si="3"/>
        <v>2971718</v>
      </c>
      <c r="O45" s="148">
        <f t="shared" si="3"/>
        <v>2097946</v>
      </c>
      <c r="P45" s="148">
        <f t="shared" si="3"/>
        <v>1384996.69</v>
      </c>
      <c r="Q45" s="148">
        <f t="shared" si="3"/>
        <v>46.605925932406777</v>
      </c>
    </row>
    <row r="46" spans="1:22" ht="13.5" customHeight="1" x14ac:dyDescent="0.25">
      <c r="A46" s="147">
        <v>36</v>
      </c>
      <c r="B46" s="116" t="s">
        <v>47</v>
      </c>
      <c r="C46" s="322">
        <v>12</v>
      </c>
      <c r="D46" s="331">
        <v>296</v>
      </c>
      <c r="E46" s="117">
        <v>1</v>
      </c>
      <c r="F46" s="117">
        <v>617.89</v>
      </c>
      <c r="G46" s="255">
        <f t="shared" si="0"/>
        <v>208.74662162162161</v>
      </c>
      <c r="H46" s="322">
        <v>170</v>
      </c>
      <c r="I46" s="331">
        <v>11228</v>
      </c>
      <c r="J46" s="117">
        <v>42</v>
      </c>
      <c r="K46" s="117">
        <v>2909.4700000000007</v>
      </c>
      <c r="L46" s="255">
        <f t="shared" si="1"/>
        <v>25.912629141432138</v>
      </c>
      <c r="M46" s="117">
        <f>'ACP_Agri_9(i)'!C46+'ACP_Agri_9(ii)'!C46+'ACP_Agri_9(ii)'!H46</f>
        <v>103487</v>
      </c>
      <c r="N46" s="117">
        <f>'ACP_Agri_9(i)'!D46+'ACP_Agri_9(ii)'!D46+'ACP_Agri_9(ii)'!I46</f>
        <v>127285</v>
      </c>
      <c r="O46" s="117">
        <f>'ACP_Agri_9(i)'!E46+'ACP_Agri_9(ii)'!E46+'ACP_Agri_9(ii)'!J46</f>
        <v>57861</v>
      </c>
      <c r="P46" s="117">
        <f>'ACP_Agri_9(i)'!F46+'ACP_Agri_9(ii)'!F46+'ACP_Agri_9(ii)'!K46</f>
        <v>69821.089999999982</v>
      </c>
      <c r="Q46" s="255">
        <f t="shared" si="2"/>
        <v>54.854138350944716</v>
      </c>
    </row>
    <row r="47" spans="1:22" ht="13.5" customHeight="1" x14ac:dyDescent="0.25">
      <c r="A47" s="147">
        <v>37</v>
      </c>
      <c r="B47" s="116" t="s">
        <v>48</v>
      </c>
      <c r="C47" s="322">
        <v>2</v>
      </c>
      <c r="D47" s="331">
        <v>14</v>
      </c>
      <c r="E47" s="288">
        <v>0</v>
      </c>
      <c r="F47" s="288">
        <v>0</v>
      </c>
      <c r="G47" s="289">
        <f t="shared" si="0"/>
        <v>0</v>
      </c>
      <c r="H47" s="322">
        <v>7</v>
      </c>
      <c r="I47" s="331">
        <v>347</v>
      </c>
      <c r="J47" s="288">
        <v>0</v>
      </c>
      <c r="K47" s="288">
        <v>0</v>
      </c>
      <c r="L47" s="289">
        <f t="shared" si="1"/>
        <v>0</v>
      </c>
      <c r="M47" s="288">
        <f>'ACP_Agri_9(i)'!C47+'ACP_Agri_9(ii)'!C47+'ACP_Agri_9(ii)'!H47</f>
        <v>15962</v>
      </c>
      <c r="N47" s="288">
        <f>'ACP_Agri_9(i)'!D47+'ACP_Agri_9(ii)'!D47+'ACP_Agri_9(ii)'!I47</f>
        <v>12753</v>
      </c>
      <c r="O47" s="288">
        <f>'ACP_Agri_9(i)'!E47+'ACP_Agri_9(ii)'!E47+'ACP_Agri_9(ii)'!J47</f>
        <v>2754</v>
      </c>
      <c r="P47" s="288">
        <f>'ACP_Agri_9(i)'!F47+'ACP_Agri_9(ii)'!F47+'ACP_Agri_9(ii)'!K47</f>
        <v>1820.4999999999995</v>
      </c>
      <c r="Q47" s="289">
        <f t="shared" si="2"/>
        <v>14.275072531953262</v>
      </c>
    </row>
    <row r="48" spans="1:22" ht="13.5" customHeight="1" x14ac:dyDescent="0.25">
      <c r="A48" s="147">
        <v>38</v>
      </c>
      <c r="B48" s="116" t="s">
        <v>49</v>
      </c>
      <c r="C48" s="322">
        <v>2</v>
      </c>
      <c r="D48" s="331">
        <v>29</v>
      </c>
      <c r="E48" s="292">
        <v>0</v>
      </c>
      <c r="F48" s="292">
        <v>0</v>
      </c>
      <c r="G48" s="293">
        <f t="shared" si="0"/>
        <v>0</v>
      </c>
      <c r="H48" s="322">
        <v>10</v>
      </c>
      <c r="I48" s="331">
        <v>450</v>
      </c>
      <c r="J48" s="292">
        <v>0</v>
      </c>
      <c r="K48" s="292">
        <v>0</v>
      </c>
      <c r="L48" s="293">
        <f t="shared" si="1"/>
        <v>0</v>
      </c>
      <c r="M48" s="292">
        <f>'ACP_Agri_9(i)'!C48+'ACP_Agri_9(ii)'!C48+'ACP_Agri_9(ii)'!H48</f>
        <v>86243</v>
      </c>
      <c r="N48" s="292">
        <f>'ACP_Agri_9(i)'!D48+'ACP_Agri_9(ii)'!D48+'ACP_Agri_9(ii)'!I48</f>
        <v>96143</v>
      </c>
      <c r="O48" s="292">
        <f>'ACP_Agri_9(i)'!E48+'ACP_Agri_9(ii)'!E48+'ACP_Agri_9(ii)'!J48</f>
        <v>10971</v>
      </c>
      <c r="P48" s="292">
        <f>'ACP_Agri_9(i)'!F48+'ACP_Agri_9(ii)'!F48+'ACP_Agri_9(ii)'!K48</f>
        <v>32411.87000000001</v>
      </c>
      <c r="Q48" s="293">
        <f t="shared" si="2"/>
        <v>33.712147530241424</v>
      </c>
    </row>
    <row r="49" spans="1:17" ht="13.5" customHeight="1" x14ac:dyDescent="0.25">
      <c r="A49" s="147">
        <v>39</v>
      </c>
      <c r="B49" s="285" t="s">
        <v>51</v>
      </c>
      <c r="C49" s="322">
        <v>3</v>
      </c>
      <c r="D49" s="331">
        <v>43</v>
      </c>
      <c r="E49" s="292">
        <v>0</v>
      </c>
      <c r="F49" s="292">
        <v>0</v>
      </c>
      <c r="G49" s="293">
        <f t="shared" si="0"/>
        <v>0</v>
      </c>
      <c r="H49" s="322">
        <v>12</v>
      </c>
      <c r="I49" s="331">
        <v>527</v>
      </c>
      <c r="J49" s="292">
        <v>0</v>
      </c>
      <c r="K49" s="292">
        <v>0</v>
      </c>
      <c r="L49" s="293">
        <f t="shared" si="1"/>
        <v>0</v>
      </c>
      <c r="M49" s="292">
        <f>'ACP_Agri_9(i)'!C49+'ACP_Agri_9(ii)'!C49+'ACP_Agri_9(ii)'!H49</f>
        <v>68842</v>
      </c>
      <c r="N49" s="292">
        <f>'ACP_Agri_9(i)'!D49+'ACP_Agri_9(ii)'!D49+'ACP_Agri_9(ii)'!I49</f>
        <v>51408</v>
      </c>
      <c r="O49" s="292">
        <f>'ACP_Agri_9(i)'!E49+'ACP_Agri_9(ii)'!E49+'ACP_Agri_9(ii)'!J49</f>
        <v>44590</v>
      </c>
      <c r="P49" s="292">
        <f>'ACP_Agri_9(i)'!F49+'ACP_Agri_9(ii)'!F49+'ACP_Agri_9(ii)'!K49</f>
        <v>32044.76</v>
      </c>
      <c r="Q49" s="293">
        <f t="shared" si="2"/>
        <v>62.334189231248054</v>
      </c>
    </row>
    <row r="50" spans="1:17" ht="13.5" customHeight="1" x14ac:dyDescent="0.25">
      <c r="A50" s="147">
        <v>40</v>
      </c>
      <c r="B50" s="285" t="s">
        <v>1007</v>
      </c>
      <c r="C50" s="322">
        <v>0</v>
      </c>
      <c r="D50" s="331">
        <v>0</v>
      </c>
      <c r="E50" s="292">
        <v>0</v>
      </c>
      <c r="F50" s="292">
        <v>0</v>
      </c>
      <c r="G50" s="293">
        <v>0</v>
      </c>
      <c r="H50" s="322">
        <v>0</v>
      </c>
      <c r="I50" s="331">
        <v>0</v>
      </c>
      <c r="J50" s="292">
        <v>0</v>
      </c>
      <c r="K50" s="292">
        <v>0</v>
      </c>
      <c r="L50" s="293" t="e">
        <f t="shared" si="1"/>
        <v>#DIV/0!</v>
      </c>
      <c r="M50" s="292">
        <v>0</v>
      </c>
      <c r="N50" s="292">
        <f>'ACP_Agri_9(i)'!D50+'ACP_Agri_9(ii)'!D50+'ACP_Agri_9(ii)'!I50</f>
        <v>1195.3399999999999</v>
      </c>
      <c r="O50" s="292">
        <f>'ACP_Agri_9(i)'!E50+'ACP_Agri_9(ii)'!E50+'ACP_Agri_9(ii)'!J50</f>
        <v>0</v>
      </c>
      <c r="P50" s="292">
        <f>'ACP_Agri_9(i)'!F50+'ACP_Agri_9(ii)'!F50+'ACP_Agri_9(ii)'!K50</f>
        <v>0</v>
      </c>
      <c r="Q50" s="293">
        <f t="shared" si="2"/>
        <v>0</v>
      </c>
    </row>
    <row r="51" spans="1:17" ht="13.5" customHeight="1" x14ac:dyDescent="0.25">
      <c r="A51" s="147">
        <v>41</v>
      </c>
      <c r="B51" s="285" t="s">
        <v>52</v>
      </c>
      <c r="C51" s="322">
        <v>159</v>
      </c>
      <c r="D51" s="331">
        <v>243</v>
      </c>
      <c r="E51" s="292">
        <v>36</v>
      </c>
      <c r="F51" s="292">
        <v>26.839999999999996</v>
      </c>
      <c r="G51" s="293">
        <f t="shared" si="0"/>
        <v>11.045267489711932</v>
      </c>
      <c r="H51" s="322">
        <v>2334</v>
      </c>
      <c r="I51" s="331">
        <v>2149</v>
      </c>
      <c r="J51" s="292">
        <v>1111</v>
      </c>
      <c r="K51" s="292">
        <v>742.80000000000007</v>
      </c>
      <c r="L51" s="293">
        <f t="shared" si="1"/>
        <v>34.564913913448116</v>
      </c>
      <c r="M51" s="292">
        <v>0</v>
      </c>
      <c r="N51" s="292">
        <f>'ACP_Agri_9(i)'!D51+'ACP_Agri_9(ii)'!D51+'ACP_Agri_9(ii)'!I51</f>
        <v>29986</v>
      </c>
      <c r="O51" s="292">
        <f>'ACP_Agri_9(i)'!E51+'ACP_Agri_9(ii)'!E51+'ACP_Agri_9(ii)'!J51</f>
        <v>17203</v>
      </c>
      <c r="P51" s="292">
        <f>'ACP_Agri_9(i)'!F51+'ACP_Agri_9(ii)'!F51+'ACP_Agri_9(ii)'!K51</f>
        <v>12033.48</v>
      </c>
      <c r="Q51" s="293">
        <f t="shared" si="2"/>
        <v>40.130327486160205</v>
      </c>
    </row>
    <row r="52" spans="1:17" ht="13.5" customHeight="1" x14ac:dyDescent="0.25">
      <c r="A52" s="147">
        <v>42</v>
      </c>
      <c r="B52" s="286" t="s">
        <v>53</v>
      </c>
      <c r="C52" s="322">
        <v>12</v>
      </c>
      <c r="D52" s="331">
        <v>112</v>
      </c>
      <c r="E52" s="294">
        <v>0</v>
      </c>
      <c r="F52" s="294">
        <v>0</v>
      </c>
      <c r="G52" s="293">
        <v>0</v>
      </c>
      <c r="H52" s="322">
        <v>26</v>
      </c>
      <c r="I52" s="331">
        <v>465</v>
      </c>
      <c r="J52" s="294">
        <v>0</v>
      </c>
      <c r="K52" s="294">
        <v>0</v>
      </c>
      <c r="L52" s="293">
        <f t="shared" si="1"/>
        <v>0</v>
      </c>
      <c r="M52" s="292">
        <v>0</v>
      </c>
      <c r="N52" s="292">
        <f>'ACP_Agri_9(i)'!D52+'ACP_Agri_9(ii)'!D52+'ACP_Agri_9(ii)'!I52</f>
        <v>9930</v>
      </c>
      <c r="O52" s="292">
        <f>'ACP_Agri_9(i)'!E52+'ACP_Agri_9(ii)'!E52+'ACP_Agri_9(ii)'!J52</f>
        <v>7831</v>
      </c>
      <c r="P52" s="292">
        <f>'ACP_Agri_9(i)'!F52+'ACP_Agri_9(ii)'!F52+'ACP_Agri_9(ii)'!K52</f>
        <v>5038.0499999999993</v>
      </c>
      <c r="Q52" s="293">
        <f t="shared" si="2"/>
        <v>50.735649546827787</v>
      </c>
    </row>
    <row r="53" spans="1:17" ht="13.5" customHeight="1" x14ac:dyDescent="0.25">
      <c r="A53" s="147">
        <v>43</v>
      </c>
      <c r="B53" s="285" t="s">
        <v>54</v>
      </c>
      <c r="C53" s="322">
        <v>1</v>
      </c>
      <c r="D53" s="331">
        <v>12</v>
      </c>
      <c r="E53" s="292">
        <v>0</v>
      </c>
      <c r="F53" s="292">
        <v>0</v>
      </c>
      <c r="G53" s="293">
        <f t="shared" si="0"/>
        <v>0</v>
      </c>
      <c r="H53" s="322">
        <v>7</v>
      </c>
      <c r="I53" s="331">
        <v>302</v>
      </c>
      <c r="J53" s="292">
        <v>0</v>
      </c>
      <c r="K53" s="292">
        <v>0</v>
      </c>
      <c r="L53" s="293">
        <f t="shared" si="1"/>
        <v>0</v>
      </c>
      <c r="M53" s="292">
        <f>'ACP_Agri_9(i)'!C52+'ACP_Agri_9(ii)'!C53+'ACP_Agri_9(ii)'!H53</f>
        <v>11182</v>
      </c>
      <c r="N53" s="292">
        <f>'ACP_Agri_9(i)'!D53+'ACP_Agri_9(ii)'!D53+'ACP_Agri_9(ii)'!I53</f>
        <v>17413</v>
      </c>
      <c r="O53" s="292">
        <f>'ACP_Agri_9(i)'!E52+'ACP_Agri_9(ii)'!E53+'ACP_Agri_9(ii)'!J53</f>
        <v>7831</v>
      </c>
      <c r="P53" s="292">
        <f>'ACP_Agri_9(i)'!F53+'ACP_Agri_9(ii)'!F53+'ACP_Agri_9(ii)'!K53</f>
        <v>2836.8700000000003</v>
      </c>
      <c r="Q53" s="293">
        <f t="shared" si="2"/>
        <v>16.291678630907946</v>
      </c>
    </row>
    <row r="54" spans="1:17" s="139" customFormat="1" ht="13.5" customHeight="1" x14ac:dyDescent="0.2">
      <c r="A54" s="146"/>
      <c r="B54" s="287" t="s">
        <v>55</v>
      </c>
      <c r="C54" s="324">
        <f>SUM(C46:C53)</f>
        <v>191</v>
      </c>
      <c r="D54" s="328">
        <f>SUM(D46:D53)</f>
        <v>749</v>
      </c>
      <c r="E54" s="295">
        <f>SUM(E46:E53)</f>
        <v>37</v>
      </c>
      <c r="F54" s="295">
        <f>SUM(F46:F53)</f>
        <v>644.73</v>
      </c>
      <c r="G54" s="296">
        <f t="shared" si="0"/>
        <v>86.078771695594128</v>
      </c>
      <c r="H54" s="324">
        <f>SUM(H46:H53)</f>
        <v>2566</v>
      </c>
      <c r="I54" s="328">
        <f>SUM(I46:I53)</f>
        <v>15468</v>
      </c>
      <c r="J54" s="295">
        <f>SUM(J46:J53)</f>
        <v>1153</v>
      </c>
      <c r="K54" s="295">
        <f>SUM(K46:K53)</f>
        <v>3652.2700000000009</v>
      </c>
      <c r="L54" s="296">
        <f t="shared" si="1"/>
        <v>23.611779156969234</v>
      </c>
      <c r="M54" s="295">
        <f>'ACP_Agri_9(i)'!C54+'ACP_Agri_9(ii)'!C54+'ACP_Agri_9(ii)'!H54</f>
        <v>365233</v>
      </c>
      <c r="N54" s="295">
        <f>'ACP_Agri_9(i)'!D54+'ACP_Agri_9(ii)'!D54+'ACP_Agri_9(ii)'!I54</f>
        <v>346113.34</v>
      </c>
      <c r="O54" s="295">
        <f>'ACP_Agri_9(i)'!E54+'ACP_Agri_9(ii)'!E54+'ACP_Agri_9(ii)'!J54</f>
        <v>147071</v>
      </c>
      <c r="P54" s="295">
        <f>'ACP_Agri_9(i)'!F54+'ACP_Agri_9(ii)'!F54+'ACP_Agri_9(ii)'!K54</f>
        <v>156006.61999999997</v>
      </c>
      <c r="Q54" s="296">
        <f t="shared" si="2"/>
        <v>45.073853553289787</v>
      </c>
    </row>
    <row r="55" spans="1:17" s="139" customFormat="1" ht="13.5" customHeight="1" x14ac:dyDescent="0.2">
      <c r="A55" s="118"/>
      <c r="B55" s="118" t="s">
        <v>5</v>
      </c>
      <c r="C55" s="325">
        <f>C54+C45+C43+C41</f>
        <v>6774</v>
      </c>
      <c r="D55" s="329">
        <f>D54+D45+D43+D41</f>
        <v>172644</v>
      </c>
      <c r="E55" s="290">
        <f>E54+E45+E43+E41</f>
        <v>2192</v>
      </c>
      <c r="F55" s="290">
        <f>F54+F45+F43+F41</f>
        <v>54468.659999999996</v>
      </c>
      <c r="G55" s="299">
        <f t="shared" si="0"/>
        <v>31.549697643706125</v>
      </c>
      <c r="H55" s="325">
        <f>H54+H45+H43+H41</f>
        <v>77379</v>
      </c>
      <c r="I55" s="329">
        <f>I54+I45+I43+I41</f>
        <v>2337711</v>
      </c>
      <c r="J55" s="290">
        <f>J54+J45+J43+J41</f>
        <v>36391</v>
      </c>
      <c r="K55" s="290">
        <f>K54+K45+K43+K41</f>
        <v>1840337.0000000005</v>
      </c>
      <c r="L55" s="291">
        <f t="shared" si="1"/>
        <v>78.72388845327761</v>
      </c>
      <c r="M55" s="290">
        <f>'ACP_Agri_9(i)'!C55+'ACP_Agri_9(ii)'!C55+'ACP_Agri_9(ii)'!H55</f>
        <v>8556610</v>
      </c>
      <c r="N55" s="290">
        <f>'ACP_Agri_9(i)'!D55+'ACP_Agri_9(ii)'!D55+'ACP_Agri_9(ii)'!I55</f>
        <v>14604628.34</v>
      </c>
      <c r="O55" s="290">
        <f>'ACP_Agri_9(i)'!E55+'ACP_Agri_9(ii)'!E55+'ACP_Agri_9(ii)'!J55</f>
        <v>4821336</v>
      </c>
      <c r="P55" s="290">
        <f>'ACP_Agri_9(i)'!F55+'ACP_Agri_9(ii)'!F55+'ACP_Agri_9(ii)'!K55</f>
        <v>8108128.7200000007</v>
      </c>
      <c r="Q55" s="296">
        <f t="shared" si="2"/>
        <v>55.517528630242438</v>
      </c>
    </row>
    <row r="56" spans="1:17" ht="13.5" customHeight="1" x14ac:dyDescent="0.2">
      <c r="A56" s="85"/>
      <c r="B56" s="84"/>
      <c r="C56" s="261"/>
      <c r="D56" s="134"/>
      <c r="E56" s="140"/>
      <c r="F56" s="134"/>
      <c r="G56" s="261"/>
      <c r="H56" s="135" t="s">
        <v>1080</v>
      </c>
      <c r="I56" s="134"/>
      <c r="J56" s="134"/>
      <c r="K56" s="134"/>
      <c r="L56" s="261"/>
      <c r="M56" s="134"/>
      <c r="N56" s="134"/>
      <c r="O56" s="134"/>
      <c r="P56" s="134"/>
      <c r="Q56" s="261"/>
    </row>
    <row r="57" spans="1:17" ht="13.5" customHeight="1" x14ac:dyDescent="0.2">
      <c r="A57" s="85"/>
      <c r="B57" s="84"/>
      <c r="C57" s="134"/>
      <c r="D57" s="134"/>
      <c r="E57" s="134"/>
      <c r="F57" s="134"/>
      <c r="G57" s="261"/>
      <c r="H57" s="261"/>
      <c r="I57" s="134"/>
      <c r="J57" s="134"/>
      <c r="K57" s="134"/>
      <c r="L57" s="261"/>
      <c r="M57" s="134"/>
      <c r="N57" s="134"/>
      <c r="O57" s="134"/>
      <c r="P57" s="134"/>
      <c r="Q57" s="261"/>
    </row>
    <row r="58" spans="1:17" ht="13.5" customHeight="1" x14ac:dyDescent="0.2">
      <c r="A58" s="85"/>
      <c r="B58" s="8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</row>
    <row r="59" spans="1:17" ht="13.5" customHeight="1" x14ac:dyDescent="0.2">
      <c r="A59" s="85"/>
      <c r="B59" s="84"/>
      <c r="C59" s="134"/>
      <c r="D59" s="134"/>
      <c r="E59" s="134"/>
      <c r="F59" s="134"/>
      <c r="G59" s="261"/>
      <c r="H59" s="134"/>
      <c r="I59" s="134"/>
      <c r="J59" s="134"/>
      <c r="K59" s="134"/>
      <c r="L59" s="261"/>
      <c r="M59" s="134"/>
      <c r="N59" s="134"/>
      <c r="O59" s="134"/>
      <c r="P59" s="134"/>
      <c r="Q59" s="261"/>
    </row>
    <row r="60" spans="1:17" ht="13.5" customHeight="1" x14ac:dyDescent="0.2">
      <c r="A60" s="85"/>
      <c r="B60" s="84"/>
      <c r="C60" s="134"/>
      <c r="D60" s="134"/>
      <c r="E60" s="134"/>
      <c r="F60" s="134"/>
      <c r="G60" s="261"/>
      <c r="H60" s="134"/>
      <c r="I60" s="134"/>
      <c r="J60" s="134"/>
      <c r="K60" s="134"/>
      <c r="L60" s="261"/>
      <c r="M60" s="134"/>
      <c r="N60" s="134"/>
      <c r="O60" s="134"/>
      <c r="P60" s="134"/>
      <c r="Q60" s="261"/>
    </row>
    <row r="61" spans="1:17" ht="13.5" customHeight="1" x14ac:dyDescent="0.2">
      <c r="A61" s="85"/>
      <c r="B61" s="84"/>
      <c r="C61" s="134"/>
      <c r="D61" s="134"/>
      <c r="E61" s="134"/>
      <c r="F61" s="134"/>
      <c r="G61" s="261"/>
      <c r="H61" s="134"/>
      <c r="I61" s="134"/>
      <c r="J61" s="134"/>
      <c r="K61" s="134"/>
      <c r="L61" s="261"/>
      <c r="M61" s="134"/>
      <c r="N61" s="134"/>
      <c r="O61" s="134"/>
      <c r="P61" s="134"/>
      <c r="Q61" s="261"/>
    </row>
    <row r="62" spans="1:17" ht="13.5" customHeight="1" x14ac:dyDescent="0.2">
      <c r="A62" s="85"/>
      <c r="B62" s="84"/>
      <c r="C62" s="134"/>
      <c r="D62" s="134"/>
      <c r="E62" s="134"/>
      <c r="F62" s="134"/>
      <c r="G62" s="261"/>
      <c r="H62" s="134"/>
      <c r="I62" s="134"/>
      <c r="J62" s="134"/>
      <c r="K62" s="134"/>
      <c r="L62" s="261"/>
      <c r="M62" s="134"/>
      <c r="N62" s="134"/>
      <c r="O62" s="134"/>
      <c r="P62" s="134"/>
      <c r="Q62" s="261"/>
    </row>
    <row r="63" spans="1:17" ht="13.5" customHeight="1" x14ac:dyDescent="0.2">
      <c r="A63" s="85"/>
      <c r="B63" s="84"/>
      <c r="C63" s="134"/>
      <c r="D63" s="134"/>
      <c r="E63" s="134"/>
      <c r="F63" s="134"/>
      <c r="G63" s="261"/>
      <c r="H63" s="134"/>
      <c r="I63" s="134"/>
      <c r="J63" s="134"/>
      <c r="K63" s="134"/>
      <c r="L63" s="261"/>
      <c r="M63" s="134"/>
      <c r="N63" s="134"/>
      <c r="O63" s="134"/>
      <c r="P63" s="134"/>
      <c r="Q63" s="261"/>
    </row>
    <row r="64" spans="1:17" ht="13.5" customHeight="1" x14ac:dyDescent="0.2">
      <c r="A64" s="85"/>
      <c r="B64" s="84"/>
      <c r="C64" s="134"/>
      <c r="D64" s="134"/>
      <c r="E64" s="134"/>
      <c r="F64" s="134"/>
      <c r="G64" s="261"/>
      <c r="H64" s="134"/>
      <c r="I64" s="134"/>
      <c r="J64" s="134"/>
      <c r="K64" s="134"/>
      <c r="L64" s="261"/>
      <c r="M64" s="134"/>
      <c r="N64" s="134"/>
      <c r="O64" s="134"/>
      <c r="P64" s="134"/>
      <c r="Q64" s="261"/>
    </row>
    <row r="65" spans="1:17" ht="13.5" customHeight="1" x14ac:dyDescent="0.2">
      <c r="A65" s="85"/>
      <c r="B65" s="84"/>
      <c r="C65" s="134"/>
      <c r="D65" s="134"/>
      <c r="E65" s="134"/>
      <c r="F65" s="134"/>
      <c r="G65" s="261"/>
      <c r="H65" s="134"/>
      <c r="I65" s="134"/>
      <c r="J65" s="134"/>
      <c r="K65" s="134"/>
      <c r="L65" s="261"/>
      <c r="M65" s="134"/>
      <c r="N65" s="134"/>
      <c r="O65" s="134"/>
      <c r="P65" s="134"/>
      <c r="Q65" s="261"/>
    </row>
    <row r="66" spans="1:17" ht="13.5" customHeight="1" x14ac:dyDescent="0.2">
      <c r="A66" s="85"/>
      <c r="B66" s="84"/>
      <c r="C66" s="134"/>
      <c r="D66" s="134"/>
      <c r="E66" s="134"/>
      <c r="F66" s="134"/>
      <c r="G66" s="261"/>
      <c r="H66" s="134"/>
      <c r="I66" s="134"/>
      <c r="J66" s="134"/>
      <c r="K66" s="134"/>
      <c r="L66" s="261"/>
      <c r="M66" s="134"/>
      <c r="N66" s="134"/>
      <c r="O66" s="134"/>
      <c r="P66" s="134"/>
      <c r="Q66" s="261"/>
    </row>
    <row r="67" spans="1:17" ht="13.5" customHeight="1" x14ac:dyDescent="0.2">
      <c r="A67" s="85"/>
      <c r="B67" s="84"/>
      <c r="C67" s="134"/>
      <c r="D67" s="134"/>
      <c r="E67" s="134"/>
      <c r="F67" s="134"/>
      <c r="G67" s="261"/>
      <c r="H67" s="134"/>
      <c r="I67" s="134"/>
      <c r="J67" s="134"/>
      <c r="K67" s="134"/>
      <c r="L67" s="261"/>
      <c r="M67" s="134"/>
      <c r="N67" s="134"/>
      <c r="O67" s="134"/>
      <c r="P67" s="134"/>
      <c r="Q67" s="261"/>
    </row>
    <row r="68" spans="1:17" ht="13.5" customHeight="1" x14ac:dyDescent="0.2">
      <c r="A68" s="85"/>
      <c r="B68" s="84"/>
      <c r="C68" s="134"/>
      <c r="D68" s="134"/>
      <c r="E68" s="134"/>
      <c r="F68" s="134"/>
      <c r="G68" s="261"/>
      <c r="H68" s="134"/>
      <c r="I68" s="134"/>
      <c r="J68" s="134"/>
      <c r="K68" s="134"/>
      <c r="L68" s="261"/>
      <c r="M68" s="134"/>
      <c r="N68" s="134"/>
      <c r="O68" s="134"/>
      <c r="P68" s="134"/>
      <c r="Q68" s="261"/>
    </row>
    <row r="69" spans="1:17" ht="13.5" customHeight="1" x14ac:dyDescent="0.2">
      <c r="A69" s="85"/>
      <c r="B69" s="84"/>
      <c r="C69" s="134"/>
      <c r="D69" s="134"/>
      <c r="E69" s="134"/>
      <c r="F69" s="134"/>
      <c r="G69" s="261"/>
      <c r="H69" s="134"/>
      <c r="I69" s="134"/>
      <c r="J69" s="134"/>
      <c r="K69" s="134"/>
      <c r="L69" s="261"/>
      <c r="M69" s="134"/>
      <c r="N69" s="134"/>
      <c r="O69" s="134"/>
      <c r="P69" s="134"/>
      <c r="Q69" s="261"/>
    </row>
    <row r="70" spans="1:17" ht="13.5" customHeight="1" x14ac:dyDescent="0.2">
      <c r="A70" s="85"/>
      <c r="B70" s="84"/>
      <c r="C70" s="134"/>
      <c r="D70" s="134"/>
      <c r="E70" s="134"/>
      <c r="F70" s="134"/>
      <c r="G70" s="261"/>
      <c r="H70" s="134"/>
      <c r="I70" s="134"/>
      <c r="J70" s="134"/>
      <c r="K70" s="134"/>
      <c r="L70" s="261"/>
      <c r="M70" s="134"/>
      <c r="N70" s="134"/>
      <c r="O70" s="134"/>
      <c r="P70" s="134"/>
      <c r="Q70" s="261"/>
    </row>
    <row r="71" spans="1:17" ht="13.5" customHeight="1" x14ac:dyDescent="0.2">
      <c r="A71" s="85"/>
      <c r="B71" s="84"/>
      <c r="C71" s="134"/>
      <c r="D71" s="134"/>
      <c r="E71" s="134"/>
      <c r="F71" s="134"/>
      <c r="G71" s="261"/>
      <c r="H71" s="134"/>
      <c r="I71" s="134"/>
      <c r="J71" s="134"/>
      <c r="K71" s="134"/>
      <c r="L71" s="261"/>
      <c r="M71" s="134"/>
      <c r="N71" s="134"/>
      <c r="O71" s="134"/>
      <c r="P71" s="134"/>
      <c r="Q71" s="261"/>
    </row>
    <row r="72" spans="1:17" ht="13.5" customHeight="1" x14ac:dyDescent="0.2">
      <c r="A72" s="85"/>
      <c r="B72" s="84"/>
      <c r="C72" s="134"/>
      <c r="D72" s="134"/>
      <c r="E72" s="134"/>
      <c r="F72" s="134"/>
      <c r="G72" s="261"/>
      <c r="H72" s="134"/>
      <c r="I72" s="134"/>
      <c r="J72" s="134"/>
      <c r="K72" s="134"/>
      <c r="L72" s="261"/>
      <c r="M72" s="134"/>
      <c r="N72" s="134"/>
      <c r="O72" s="134"/>
      <c r="P72" s="134"/>
      <c r="Q72" s="261"/>
    </row>
    <row r="73" spans="1:17" ht="13.5" customHeight="1" x14ac:dyDescent="0.2">
      <c r="A73" s="85"/>
      <c r="B73" s="84"/>
      <c r="C73" s="134"/>
      <c r="D73" s="134"/>
      <c r="E73" s="134"/>
      <c r="F73" s="134"/>
      <c r="G73" s="261"/>
      <c r="H73" s="134"/>
      <c r="I73" s="134"/>
      <c r="J73" s="134"/>
      <c r="K73" s="134"/>
      <c r="L73" s="261"/>
      <c r="M73" s="134"/>
      <c r="N73" s="134"/>
      <c r="O73" s="134"/>
      <c r="P73" s="134"/>
      <c r="Q73" s="261"/>
    </row>
    <row r="74" spans="1:17" ht="13.5" customHeight="1" x14ac:dyDescent="0.2">
      <c r="A74" s="85"/>
      <c r="B74" s="84"/>
      <c r="C74" s="134"/>
      <c r="D74" s="134"/>
      <c r="E74" s="134"/>
      <c r="F74" s="134"/>
      <c r="G74" s="261"/>
      <c r="H74" s="134"/>
      <c r="I74" s="134"/>
      <c r="J74" s="134"/>
      <c r="K74" s="134"/>
      <c r="L74" s="261"/>
      <c r="M74" s="134"/>
      <c r="N74" s="134"/>
      <c r="O74" s="134"/>
      <c r="P74" s="134"/>
      <c r="Q74" s="261"/>
    </row>
    <row r="75" spans="1:17" ht="13.5" customHeight="1" x14ac:dyDescent="0.2">
      <c r="A75" s="85"/>
      <c r="B75" s="84"/>
      <c r="C75" s="134"/>
      <c r="D75" s="134"/>
      <c r="E75" s="134"/>
      <c r="F75" s="134"/>
      <c r="G75" s="261"/>
      <c r="H75" s="134"/>
      <c r="I75" s="134"/>
      <c r="J75" s="134"/>
      <c r="K75" s="134"/>
      <c r="L75" s="261"/>
      <c r="M75" s="134"/>
      <c r="N75" s="134"/>
      <c r="O75" s="134"/>
      <c r="P75" s="134"/>
      <c r="Q75" s="261"/>
    </row>
    <row r="76" spans="1:17" ht="13.5" customHeight="1" x14ac:dyDescent="0.2">
      <c r="A76" s="85"/>
      <c r="B76" s="84"/>
      <c r="C76" s="134"/>
      <c r="D76" s="134"/>
      <c r="E76" s="134"/>
      <c r="F76" s="134"/>
      <c r="G76" s="261"/>
      <c r="H76" s="134"/>
      <c r="I76" s="134"/>
      <c r="J76" s="134"/>
      <c r="K76" s="134"/>
      <c r="L76" s="261"/>
      <c r="M76" s="134"/>
      <c r="N76" s="134"/>
      <c r="O76" s="134"/>
      <c r="P76" s="134"/>
      <c r="Q76" s="261"/>
    </row>
    <row r="77" spans="1:17" ht="13.5" customHeight="1" x14ac:dyDescent="0.2">
      <c r="A77" s="85"/>
      <c r="B77" s="84"/>
      <c r="C77" s="134"/>
      <c r="D77" s="134"/>
      <c r="E77" s="134"/>
      <c r="F77" s="134"/>
      <c r="G77" s="261"/>
      <c r="H77" s="134"/>
      <c r="I77" s="134"/>
      <c r="J77" s="134"/>
      <c r="K77" s="134"/>
      <c r="L77" s="261"/>
      <c r="M77" s="134"/>
      <c r="N77" s="134"/>
      <c r="O77" s="134"/>
      <c r="P77" s="134"/>
      <c r="Q77" s="261"/>
    </row>
    <row r="78" spans="1:17" ht="13.5" customHeight="1" x14ac:dyDescent="0.2">
      <c r="A78" s="85"/>
      <c r="B78" s="84"/>
      <c r="C78" s="134"/>
      <c r="D78" s="134"/>
      <c r="E78" s="134"/>
      <c r="F78" s="134"/>
      <c r="G78" s="261"/>
      <c r="H78" s="134"/>
      <c r="I78" s="134"/>
      <c r="J78" s="134"/>
      <c r="K78" s="134"/>
      <c r="L78" s="261"/>
      <c r="M78" s="134"/>
      <c r="N78" s="134"/>
      <c r="O78" s="134"/>
      <c r="P78" s="134"/>
      <c r="Q78" s="261"/>
    </row>
    <row r="79" spans="1:17" ht="13.5" customHeight="1" x14ac:dyDescent="0.2">
      <c r="A79" s="85"/>
      <c r="B79" s="84"/>
      <c r="C79" s="134"/>
      <c r="D79" s="134"/>
      <c r="E79" s="134"/>
      <c r="F79" s="134"/>
      <c r="G79" s="261"/>
      <c r="H79" s="134"/>
      <c r="I79" s="134"/>
      <c r="J79" s="134"/>
      <c r="K79" s="134"/>
      <c r="L79" s="261"/>
      <c r="M79" s="134"/>
      <c r="N79" s="134"/>
      <c r="O79" s="134"/>
      <c r="P79" s="134"/>
      <c r="Q79" s="261"/>
    </row>
    <row r="80" spans="1:17" ht="13.5" customHeight="1" x14ac:dyDescent="0.2">
      <c r="A80" s="85"/>
      <c r="B80" s="84"/>
      <c r="C80" s="134"/>
      <c r="D80" s="134"/>
      <c r="E80" s="134"/>
      <c r="F80" s="134"/>
      <c r="G80" s="261"/>
      <c r="H80" s="134"/>
      <c r="I80" s="134"/>
      <c r="J80" s="134"/>
      <c r="K80" s="134"/>
      <c r="L80" s="261"/>
      <c r="M80" s="134"/>
      <c r="N80" s="134"/>
      <c r="O80" s="134"/>
      <c r="P80" s="134"/>
      <c r="Q80" s="261"/>
    </row>
    <row r="81" spans="1:17" ht="13.5" customHeight="1" x14ac:dyDescent="0.2">
      <c r="A81" s="85"/>
      <c r="B81" s="84"/>
      <c r="C81" s="134"/>
      <c r="D81" s="134"/>
      <c r="E81" s="134"/>
      <c r="F81" s="134"/>
      <c r="G81" s="261"/>
      <c r="H81" s="134"/>
      <c r="I81" s="134"/>
      <c r="J81" s="134"/>
      <c r="K81" s="134"/>
      <c r="L81" s="261"/>
      <c r="M81" s="134"/>
      <c r="N81" s="134"/>
      <c r="O81" s="134"/>
      <c r="P81" s="134"/>
      <c r="Q81" s="261"/>
    </row>
    <row r="82" spans="1:17" ht="13.5" customHeight="1" x14ac:dyDescent="0.2">
      <c r="A82" s="85"/>
      <c r="B82" s="84"/>
      <c r="C82" s="134"/>
      <c r="D82" s="134"/>
      <c r="E82" s="134"/>
      <c r="F82" s="134"/>
      <c r="G82" s="261"/>
      <c r="H82" s="134"/>
      <c r="I82" s="134"/>
      <c r="J82" s="134"/>
      <c r="K82" s="134"/>
      <c r="L82" s="261"/>
      <c r="M82" s="134"/>
      <c r="N82" s="134"/>
      <c r="O82" s="134"/>
      <c r="P82" s="134"/>
      <c r="Q82" s="261"/>
    </row>
    <row r="83" spans="1:17" ht="13.5" customHeight="1" x14ac:dyDescent="0.2">
      <c r="A83" s="85"/>
      <c r="B83" s="84"/>
      <c r="C83" s="134"/>
      <c r="D83" s="134"/>
      <c r="E83" s="134"/>
      <c r="F83" s="134"/>
      <c r="G83" s="261"/>
      <c r="H83" s="134"/>
      <c r="I83" s="134"/>
      <c r="J83" s="134"/>
      <c r="K83" s="134"/>
      <c r="L83" s="261"/>
      <c r="M83" s="134"/>
      <c r="N83" s="134"/>
      <c r="O83" s="134"/>
      <c r="P83" s="134"/>
      <c r="Q83" s="261"/>
    </row>
    <row r="84" spans="1:17" ht="13.5" customHeight="1" x14ac:dyDescent="0.2">
      <c r="A84" s="85"/>
      <c r="B84" s="84"/>
      <c r="C84" s="134"/>
      <c r="D84" s="134"/>
      <c r="E84" s="134"/>
      <c r="F84" s="134"/>
      <c r="G84" s="261"/>
      <c r="H84" s="134"/>
      <c r="I84" s="134"/>
      <c r="J84" s="134"/>
      <c r="K84" s="134"/>
      <c r="L84" s="261"/>
      <c r="M84" s="134"/>
      <c r="N84" s="134"/>
      <c r="O84" s="134"/>
      <c r="P84" s="134"/>
      <c r="Q84" s="261"/>
    </row>
    <row r="85" spans="1:17" ht="13.5" customHeight="1" x14ac:dyDescent="0.2">
      <c r="A85" s="85"/>
      <c r="B85" s="84"/>
      <c r="C85" s="134"/>
      <c r="D85" s="134"/>
      <c r="E85" s="134"/>
      <c r="F85" s="134"/>
      <c r="G85" s="261"/>
      <c r="H85" s="134"/>
      <c r="I85" s="134"/>
      <c r="J85" s="134"/>
      <c r="K85" s="134"/>
      <c r="L85" s="261"/>
      <c r="M85" s="134"/>
      <c r="N85" s="134"/>
      <c r="O85" s="134"/>
      <c r="P85" s="134"/>
      <c r="Q85" s="261"/>
    </row>
    <row r="86" spans="1:17" ht="13.5" customHeight="1" x14ac:dyDescent="0.2">
      <c r="A86" s="85"/>
      <c r="B86" s="84"/>
      <c r="C86" s="134"/>
      <c r="D86" s="134"/>
      <c r="E86" s="134"/>
      <c r="F86" s="134"/>
      <c r="G86" s="261"/>
      <c r="H86" s="134"/>
      <c r="I86" s="134"/>
      <c r="J86" s="134"/>
      <c r="K86" s="134"/>
      <c r="L86" s="261"/>
      <c r="M86" s="134"/>
      <c r="N86" s="134"/>
      <c r="O86" s="134"/>
      <c r="P86" s="134"/>
      <c r="Q86" s="261"/>
    </row>
    <row r="87" spans="1:17" ht="13.5" customHeight="1" x14ac:dyDescent="0.2">
      <c r="A87" s="85"/>
      <c r="B87" s="84"/>
      <c r="C87" s="134"/>
      <c r="D87" s="134"/>
      <c r="E87" s="134"/>
      <c r="F87" s="134"/>
      <c r="G87" s="261"/>
      <c r="H87" s="134"/>
      <c r="I87" s="134"/>
      <c r="J87" s="134"/>
      <c r="K87" s="134"/>
      <c r="L87" s="261"/>
      <c r="M87" s="134"/>
      <c r="N87" s="134"/>
      <c r="O87" s="134"/>
      <c r="P87" s="134"/>
      <c r="Q87" s="261"/>
    </row>
    <row r="88" spans="1:17" ht="13.5" customHeight="1" x14ac:dyDescent="0.2">
      <c r="A88" s="85"/>
      <c r="B88" s="84"/>
      <c r="C88" s="134"/>
      <c r="D88" s="134"/>
      <c r="E88" s="134"/>
      <c r="F88" s="134"/>
      <c r="G88" s="261"/>
      <c r="H88" s="134"/>
      <c r="I88" s="134"/>
      <c r="J88" s="134"/>
      <c r="K88" s="134"/>
      <c r="L88" s="261"/>
      <c r="M88" s="134"/>
      <c r="N88" s="134"/>
      <c r="O88" s="134"/>
      <c r="P88" s="134"/>
      <c r="Q88" s="261"/>
    </row>
    <row r="89" spans="1:17" ht="13.5" customHeight="1" x14ac:dyDescent="0.2">
      <c r="A89" s="85"/>
      <c r="B89" s="84"/>
      <c r="C89" s="134"/>
      <c r="D89" s="134"/>
      <c r="E89" s="134"/>
      <c r="F89" s="134"/>
      <c r="G89" s="261"/>
      <c r="H89" s="134"/>
      <c r="I89" s="134"/>
      <c r="J89" s="134"/>
      <c r="K89" s="134"/>
      <c r="L89" s="261"/>
      <c r="M89" s="134"/>
      <c r="N89" s="134"/>
      <c r="O89" s="134"/>
      <c r="P89" s="134"/>
      <c r="Q89" s="261"/>
    </row>
    <row r="90" spans="1:17" ht="13.5" customHeight="1" x14ac:dyDescent="0.2">
      <c r="A90" s="85"/>
      <c r="B90" s="84"/>
      <c r="C90" s="134"/>
      <c r="D90" s="134"/>
      <c r="E90" s="134"/>
      <c r="F90" s="134"/>
      <c r="G90" s="261"/>
      <c r="H90" s="134"/>
      <c r="I90" s="134"/>
      <c r="J90" s="134"/>
      <c r="K90" s="134"/>
      <c r="L90" s="261"/>
      <c r="M90" s="134"/>
      <c r="N90" s="134"/>
      <c r="O90" s="134"/>
      <c r="P90" s="134"/>
      <c r="Q90" s="261"/>
    </row>
    <row r="91" spans="1:17" ht="13.5" customHeight="1" x14ac:dyDescent="0.2">
      <c r="A91" s="85"/>
      <c r="B91" s="84"/>
      <c r="C91" s="134"/>
      <c r="D91" s="134"/>
      <c r="E91" s="134"/>
      <c r="F91" s="134"/>
      <c r="G91" s="261"/>
      <c r="H91" s="134"/>
      <c r="I91" s="134"/>
      <c r="J91" s="134"/>
      <c r="K91" s="134"/>
      <c r="L91" s="261"/>
      <c r="M91" s="134"/>
      <c r="N91" s="134"/>
      <c r="O91" s="134"/>
      <c r="P91" s="134"/>
      <c r="Q91" s="261"/>
    </row>
    <row r="92" spans="1:17" ht="13.5" customHeight="1" x14ac:dyDescent="0.2">
      <c r="A92" s="85"/>
      <c r="B92" s="84"/>
      <c r="C92" s="134"/>
      <c r="D92" s="134"/>
      <c r="E92" s="134"/>
      <c r="F92" s="134"/>
      <c r="G92" s="261"/>
      <c r="H92" s="134"/>
      <c r="I92" s="134"/>
      <c r="J92" s="134"/>
      <c r="K92" s="134"/>
      <c r="L92" s="261"/>
      <c r="M92" s="134"/>
      <c r="N92" s="134"/>
      <c r="O92" s="134"/>
      <c r="P92" s="134"/>
      <c r="Q92" s="261"/>
    </row>
  </sheetData>
  <autoFilter ref="M5:P54"/>
  <mergeCells count="15">
    <mergeCell ref="B3:B5"/>
    <mergeCell ref="C4:D4"/>
    <mergeCell ref="O4:P4"/>
    <mergeCell ref="A1:Q1"/>
    <mergeCell ref="Q4:Q5"/>
    <mergeCell ref="M3:Q3"/>
    <mergeCell ref="A3:A5"/>
    <mergeCell ref="G4:G5"/>
    <mergeCell ref="L4:L5"/>
    <mergeCell ref="M4:N4"/>
    <mergeCell ref="J4:K4"/>
    <mergeCell ref="C3:G3"/>
    <mergeCell ref="H3:L3"/>
    <mergeCell ref="E4:F4"/>
    <mergeCell ref="H4:I4"/>
  </mergeCells>
  <pageMargins left="0.7" right="0" top="1" bottom="0.5" header="0" footer="0"/>
  <pageSetup paperSize="9" scale="5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98"/>
  <sheetViews>
    <sheetView view="pageBreakPreview" zoomScale="85" zoomScaleNormal="100" zoomScaleSheetLayoutView="85" workbookViewId="0">
      <pane xSplit="2" ySplit="5" topLeftCell="C45" activePane="bottomRight" state="frozen"/>
      <selection pane="topRight" activeCell="C1" sqref="C1"/>
      <selection pane="bottomLeft" activeCell="A6" sqref="A6"/>
      <selection pane="bottomRight" activeCell="I56" sqref="I56"/>
    </sheetView>
  </sheetViews>
  <sheetFormatPr defaultColWidth="14.28515625" defaultRowHeight="15" customHeight="1" x14ac:dyDescent="0.2"/>
  <cols>
    <col min="1" max="1" width="4.5703125" style="106" customWidth="1"/>
    <col min="2" max="2" width="23.42578125" style="106" customWidth="1"/>
    <col min="3" max="3" width="10.85546875" style="106" customWidth="1"/>
    <col min="4" max="4" width="11.140625" style="106" customWidth="1"/>
    <col min="5" max="5" width="10.5703125" style="106" customWidth="1"/>
    <col min="6" max="6" width="10.85546875" style="106" customWidth="1"/>
    <col min="7" max="7" width="8" style="106" customWidth="1"/>
    <col min="8" max="8" width="9.85546875" style="106" customWidth="1"/>
    <col min="9" max="9" width="8" style="106" customWidth="1"/>
    <col min="10" max="10" width="9.85546875" style="106" customWidth="1"/>
    <col min="11" max="11" width="7.140625" style="106" customWidth="1"/>
    <col min="12" max="13" width="9" style="106" customWidth="1"/>
    <col min="14" max="14" width="8.5703125" style="106" customWidth="1"/>
    <col min="15" max="15" width="9.5703125" style="106" customWidth="1"/>
    <col min="16" max="16" width="10.140625" style="106" customWidth="1"/>
    <col min="17" max="17" width="9.5703125" style="106" customWidth="1"/>
    <col min="18" max="16384" width="14.28515625" style="106"/>
  </cols>
  <sheetData>
    <row r="1" spans="1:18" ht="13.5" customHeight="1" x14ac:dyDescent="0.2">
      <c r="A1" s="481" t="s">
        <v>1070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140"/>
    </row>
    <row r="2" spans="1:18" ht="13.5" customHeight="1" x14ac:dyDescent="0.2">
      <c r="A2" s="85"/>
      <c r="B2" s="86" t="s">
        <v>73</v>
      </c>
      <c r="C2" s="135"/>
      <c r="D2" s="135"/>
      <c r="E2" s="134"/>
      <c r="F2" s="134"/>
      <c r="G2" s="134"/>
      <c r="H2" s="134"/>
      <c r="I2" s="134"/>
      <c r="J2" s="134"/>
      <c r="K2" s="134" t="s">
        <v>74</v>
      </c>
      <c r="L2" s="134"/>
      <c r="M2" s="134"/>
      <c r="N2" s="135" t="s">
        <v>128</v>
      </c>
      <c r="O2" s="134"/>
      <c r="P2" s="134"/>
      <c r="Q2" s="140"/>
    </row>
    <row r="3" spans="1:18" ht="15" customHeight="1" x14ac:dyDescent="0.2">
      <c r="A3" s="477" t="s">
        <v>0</v>
      </c>
      <c r="B3" s="477" t="s">
        <v>76</v>
      </c>
      <c r="C3" s="482" t="s">
        <v>129</v>
      </c>
      <c r="D3" s="483"/>
      <c r="E3" s="472" t="s">
        <v>1071</v>
      </c>
      <c r="F3" s="479"/>
      <c r="G3" s="479"/>
      <c r="H3" s="479"/>
      <c r="I3" s="479"/>
      <c r="J3" s="479"/>
      <c r="K3" s="479"/>
      <c r="L3" s="479"/>
      <c r="M3" s="479"/>
      <c r="N3" s="479"/>
      <c r="O3" s="479"/>
      <c r="P3" s="473"/>
      <c r="Q3" s="474" t="s">
        <v>118</v>
      </c>
    </row>
    <row r="4" spans="1:18" ht="15" customHeight="1" x14ac:dyDescent="0.2">
      <c r="A4" s="475"/>
      <c r="B4" s="475"/>
      <c r="C4" s="484"/>
      <c r="D4" s="485"/>
      <c r="E4" s="472" t="s">
        <v>86</v>
      </c>
      <c r="F4" s="473"/>
      <c r="G4" s="472" t="s">
        <v>87</v>
      </c>
      <c r="H4" s="473"/>
      <c r="I4" s="472" t="s">
        <v>88</v>
      </c>
      <c r="J4" s="473"/>
      <c r="K4" s="472" t="s">
        <v>89</v>
      </c>
      <c r="L4" s="473"/>
      <c r="M4" s="472" t="s">
        <v>90</v>
      </c>
      <c r="N4" s="473"/>
      <c r="O4" s="472" t="s">
        <v>130</v>
      </c>
      <c r="P4" s="473"/>
      <c r="Q4" s="475"/>
    </row>
    <row r="5" spans="1:18" ht="25.5" customHeight="1" x14ac:dyDescent="0.2">
      <c r="A5" s="476"/>
      <c r="B5" s="476"/>
      <c r="C5" s="146" t="s">
        <v>82</v>
      </c>
      <c r="D5" s="146" t="s">
        <v>83</v>
      </c>
      <c r="E5" s="146" t="s">
        <v>82</v>
      </c>
      <c r="F5" s="146" t="s">
        <v>83</v>
      </c>
      <c r="G5" s="146" t="s">
        <v>82</v>
      </c>
      <c r="H5" s="146" t="s">
        <v>83</v>
      </c>
      <c r="I5" s="146" t="s">
        <v>82</v>
      </c>
      <c r="J5" s="146" t="s">
        <v>83</v>
      </c>
      <c r="K5" s="146" t="s">
        <v>82</v>
      </c>
      <c r="L5" s="146" t="s">
        <v>83</v>
      </c>
      <c r="M5" s="146" t="s">
        <v>82</v>
      </c>
      <c r="N5" s="146" t="s">
        <v>83</v>
      </c>
      <c r="O5" s="146" t="s">
        <v>82</v>
      </c>
      <c r="P5" s="146" t="s">
        <v>83</v>
      </c>
      <c r="Q5" s="476"/>
    </row>
    <row r="6" spans="1:18" ht="13.5" customHeight="1" x14ac:dyDescent="0.25">
      <c r="A6" s="147">
        <v>1</v>
      </c>
      <c r="B6" s="116" t="s">
        <v>6</v>
      </c>
      <c r="C6" s="327">
        <v>54906</v>
      </c>
      <c r="D6" s="327">
        <v>679297</v>
      </c>
      <c r="E6" s="117">
        <v>21406</v>
      </c>
      <c r="F6" s="117">
        <v>288365.66000000009</v>
      </c>
      <c r="G6" s="117">
        <v>470</v>
      </c>
      <c r="H6" s="117">
        <v>110222.63000000003</v>
      </c>
      <c r="I6" s="117">
        <v>99</v>
      </c>
      <c r="J6" s="117">
        <v>68220.749999999985</v>
      </c>
      <c r="K6" s="117">
        <v>529</v>
      </c>
      <c r="L6" s="117">
        <v>3894.1200000000008</v>
      </c>
      <c r="M6" s="117">
        <v>0</v>
      </c>
      <c r="N6" s="117">
        <v>0</v>
      </c>
      <c r="O6" s="116">
        <f t="shared" ref="O6:O17" si="0">E6+G6+I6+K6+M6</f>
        <v>22504</v>
      </c>
      <c r="P6" s="116">
        <f t="shared" ref="P6:P17" si="1">F6+H6+J6+L6+N6</f>
        <v>470703.16000000015</v>
      </c>
      <c r="Q6" s="255">
        <f t="shared" ref="Q6:Q49" si="2">P6*100/D6</f>
        <v>69.292689353846725</v>
      </c>
      <c r="R6" s="284"/>
    </row>
    <row r="7" spans="1:18" ht="13.5" customHeight="1" x14ac:dyDescent="0.25">
      <c r="A7" s="147">
        <v>2</v>
      </c>
      <c r="B7" s="116" t="s">
        <v>7</v>
      </c>
      <c r="C7" s="327">
        <v>89741</v>
      </c>
      <c r="D7" s="327">
        <v>596168</v>
      </c>
      <c r="E7" s="117">
        <v>28858</v>
      </c>
      <c r="F7" s="117">
        <v>235183.37999999995</v>
      </c>
      <c r="G7" s="117">
        <v>659</v>
      </c>
      <c r="H7" s="117">
        <v>114408.27999999998</v>
      </c>
      <c r="I7" s="117">
        <v>557</v>
      </c>
      <c r="J7" s="117">
        <v>29637.249999999996</v>
      </c>
      <c r="K7" s="117">
        <v>0</v>
      </c>
      <c r="L7" s="117">
        <v>0</v>
      </c>
      <c r="M7" s="117">
        <v>0</v>
      </c>
      <c r="N7" s="117">
        <v>0</v>
      </c>
      <c r="O7" s="116">
        <f t="shared" si="0"/>
        <v>30074</v>
      </c>
      <c r="P7" s="116">
        <f t="shared" si="1"/>
        <v>379228.90999999992</v>
      </c>
      <c r="Q7" s="255">
        <f t="shared" si="2"/>
        <v>63.61108110465505</v>
      </c>
      <c r="R7" s="284"/>
    </row>
    <row r="8" spans="1:18" ht="13.5" customHeight="1" x14ac:dyDescent="0.25">
      <c r="A8" s="147">
        <v>3</v>
      </c>
      <c r="B8" s="116" t="s">
        <v>8</v>
      </c>
      <c r="C8" s="327">
        <v>12282</v>
      </c>
      <c r="D8" s="327">
        <v>185635</v>
      </c>
      <c r="E8" s="117">
        <v>2837</v>
      </c>
      <c r="F8" s="117">
        <v>52866.42</v>
      </c>
      <c r="G8" s="117">
        <v>152</v>
      </c>
      <c r="H8" s="117">
        <v>34572.859999999993</v>
      </c>
      <c r="I8" s="117">
        <v>15</v>
      </c>
      <c r="J8" s="117">
        <v>10643.82</v>
      </c>
      <c r="K8" s="117">
        <v>1</v>
      </c>
      <c r="L8" s="117">
        <v>20</v>
      </c>
      <c r="M8" s="117">
        <v>0</v>
      </c>
      <c r="N8" s="117">
        <v>0</v>
      </c>
      <c r="O8" s="116">
        <f t="shared" si="0"/>
        <v>3005</v>
      </c>
      <c r="P8" s="116">
        <f t="shared" si="1"/>
        <v>98103.1</v>
      </c>
      <c r="Q8" s="255">
        <f t="shared" si="2"/>
        <v>52.847307889137284</v>
      </c>
      <c r="R8" s="284"/>
    </row>
    <row r="9" spans="1:18" ht="13.5" customHeight="1" x14ac:dyDescent="0.25">
      <c r="A9" s="147">
        <v>4</v>
      </c>
      <c r="B9" s="116" t="s">
        <v>9</v>
      </c>
      <c r="C9" s="327">
        <v>27922</v>
      </c>
      <c r="D9" s="327">
        <v>309051</v>
      </c>
      <c r="E9" s="117">
        <v>7638</v>
      </c>
      <c r="F9" s="117">
        <v>98810.799999999959</v>
      </c>
      <c r="G9" s="117">
        <v>219</v>
      </c>
      <c r="H9" s="117">
        <v>36181.800000000003</v>
      </c>
      <c r="I9" s="117">
        <v>16</v>
      </c>
      <c r="J9" s="117">
        <v>12071.95</v>
      </c>
      <c r="K9" s="117">
        <v>0</v>
      </c>
      <c r="L9" s="117">
        <v>0</v>
      </c>
      <c r="M9" s="117">
        <v>26</v>
      </c>
      <c r="N9" s="117">
        <v>450.57</v>
      </c>
      <c r="O9" s="116">
        <f t="shared" si="0"/>
        <v>7899</v>
      </c>
      <c r="P9" s="116">
        <f t="shared" si="1"/>
        <v>147515.12</v>
      </c>
      <c r="Q9" s="255">
        <f t="shared" si="2"/>
        <v>47.731642997434079</v>
      </c>
      <c r="R9" s="284"/>
    </row>
    <row r="10" spans="1:18" ht="13.5" customHeight="1" x14ac:dyDescent="0.25">
      <c r="A10" s="147">
        <v>5</v>
      </c>
      <c r="B10" s="116" t="s">
        <v>10</v>
      </c>
      <c r="C10" s="327">
        <v>56305</v>
      </c>
      <c r="D10" s="327">
        <v>699395</v>
      </c>
      <c r="E10" s="117">
        <v>21666</v>
      </c>
      <c r="F10" s="117">
        <v>263218.23000000004</v>
      </c>
      <c r="G10" s="117">
        <v>1118</v>
      </c>
      <c r="H10" s="117">
        <v>127977.07</v>
      </c>
      <c r="I10" s="117">
        <v>45</v>
      </c>
      <c r="J10" s="117">
        <v>22857.94</v>
      </c>
      <c r="K10" s="117">
        <v>489</v>
      </c>
      <c r="L10" s="117">
        <v>5310.0999999999995</v>
      </c>
      <c r="M10" s="117">
        <v>139</v>
      </c>
      <c r="N10" s="117">
        <v>20419.440000000002</v>
      </c>
      <c r="O10" s="116">
        <f t="shared" si="0"/>
        <v>23457</v>
      </c>
      <c r="P10" s="116">
        <f t="shared" si="1"/>
        <v>439782.78</v>
      </c>
      <c r="Q10" s="255">
        <f t="shared" si="2"/>
        <v>62.880458110223834</v>
      </c>
      <c r="R10" s="284"/>
    </row>
    <row r="11" spans="1:18" ht="13.5" customHeight="1" x14ac:dyDescent="0.25">
      <c r="A11" s="147">
        <v>6</v>
      </c>
      <c r="B11" s="116" t="s">
        <v>11</v>
      </c>
      <c r="C11" s="327">
        <v>45822</v>
      </c>
      <c r="D11" s="327">
        <v>417636</v>
      </c>
      <c r="E11" s="117">
        <v>24374</v>
      </c>
      <c r="F11" s="117">
        <v>141772.46</v>
      </c>
      <c r="G11" s="117">
        <v>456</v>
      </c>
      <c r="H11" s="117">
        <v>46062.990000000013</v>
      </c>
      <c r="I11" s="117">
        <v>48</v>
      </c>
      <c r="J11" s="117">
        <v>25983.219999999998</v>
      </c>
      <c r="K11" s="117">
        <v>16</v>
      </c>
      <c r="L11" s="117">
        <v>4.05</v>
      </c>
      <c r="M11" s="117">
        <v>0</v>
      </c>
      <c r="N11" s="117">
        <v>0</v>
      </c>
      <c r="O11" s="116">
        <f t="shared" si="0"/>
        <v>24894</v>
      </c>
      <c r="P11" s="116">
        <f t="shared" si="1"/>
        <v>213822.72</v>
      </c>
      <c r="Q11" s="255">
        <f t="shared" si="2"/>
        <v>51.198344970261182</v>
      </c>
      <c r="R11" s="284"/>
    </row>
    <row r="12" spans="1:18" ht="13.5" customHeight="1" x14ac:dyDescent="0.25">
      <c r="A12" s="147">
        <v>7</v>
      </c>
      <c r="B12" s="116" t="s">
        <v>12</v>
      </c>
      <c r="C12" s="327">
        <v>4484</v>
      </c>
      <c r="D12" s="327">
        <v>20361</v>
      </c>
      <c r="E12" s="117">
        <v>948</v>
      </c>
      <c r="F12" s="117">
        <v>13408.449999999995</v>
      </c>
      <c r="G12" s="117">
        <v>17</v>
      </c>
      <c r="H12" s="117">
        <v>3020.3999999999996</v>
      </c>
      <c r="I12" s="117">
        <v>1</v>
      </c>
      <c r="J12" s="117">
        <v>400</v>
      </c>
      <c r="K12" s="117">
        <v>0</v>
      </c>
      <c r="L12" s="117">
        <v>0</v>
      </c>
      <c r="M12" s="117">
        <v>0</v>
      </c>
      <c r="N12" s="117">
        <v>0</v>
      </c>
      <c r="O12" s="116">
        <f t="shared" si="0"/>
        <v>966</v>
      </c>
      <c r="P12" s="116">
        <f t="shared" si="1"/>
        <v>16828.849999999995</v>
      </c>
      <c r="Q12" s="255">
        <f t="shared" si="2"/>
        <v>82.652374637787901</v>
      </c>
      <c r="R12" s="284"/>
    </row>
    <row r="13" spans="1:18" ht="13.5" customHeight="1" x14ac:dyDescent="0.25">
      <c r="A13" s="147">
        <v>8</v>
      </c>
      <c r="B13" s="116" t="s">
        <v>967</v>
      </c>
      <c r="C13" s="327">
        <v>1488</v>
      </c>
      <c r="D13" s="327">
        <v>14679</v>
      </c>
      <c r="E13" s="117">
        <v>154</v>
      </c>
      <c r="F13" s="117">
        <v>4334.0700000000006</v>
      </c>
      <c r="G13" s="117">
        <v>14</v>
      </c>
      <c r="H13" s="117">
        <v>3626.1499999999996</v>
      </c>
      <c r="I13" s="117">
        <v>1</v>
      </c>
      <c r="J13" s="117">
        <v>1457.9</v>
      </c>
      <c r="K13" s="117">
        <v>0</v>
      </c>
      <c r="L13" s="117">
        <v>0</v>
      </c>
      <c r="M13" s="117">
        <v>0</v>
      </c>
      <c r="N13" s="117">
        <v>0</v>
      </c>
      <c r="O13" s="116">
        <f t="shared" si="0"/>
        <v>169</v>
      </c>
      <c r="P13" s="116">
        <f t="shared" si="1"/>
        <v>9418.1200000000008</v>
      </c>
      <c r="Q13" s="255">
        <f t="shared" si="2"/>
        <v>64.160501396552903</v>
      </c>
      <c r="R13" s="284"/>
    </row>
    <row r="14" spans="1:18" ht="13.5" customHeight="1" x14ac:dyDescent="0.25">
      <c r="A14" s="147">
        <v>9</v>
      </c>
      <c r="B14" s="116" t="s">
        <v>13</v>
      </c>
      <c r="C14" s="327">
        <v>35567</v>
      </c>
      <c r="D14" s="327">
        <v>418468</v>
      </c>
      <c r="E14" s="117">
        <v>8221</v>
      </c>
      <c r="F14" s="117">
        <v>139543.34</v>
      </c>
      <c r="G14" s="117">
        <v>494</v>
      </c>
      <c r="H14" s="117">
        <v>86594.660000000018</v>
      </c>
      <c r="I14" s="117">
        <v>77</v>
      </c>
      <c r="J14" s="117">
        <v>67184.900000000009</v>
      </c>
      <c r="K14" s="117">
        <v>0</v>
      </c>
      <c r="L14" s="117">
        <v>0</v>
      </c>
      <c r="M14" s="117">
        <v>0</v>
      </c>
      <c r="N14" s="117">
        <v>0</v>
      </c>
      <c r="O14" s="116">
        <f t="shared" si="0"/>
        <v>8792</v>
      </c>
      <c r="P14" s="116">
        <f t="shared" si="1"/>
        <v>293322.90000000002</v>
      </c>
      <c r="Q14" s="255">
        <f t="shared" si="2"/>
        <v>70.094463614900079</v>
      </c>
      <c r="R14" s="284"/>
    </row>
    <row r="15" spans="1:18" ht="13.5" customHeight="1" x14ac:dyDescent="0.25">
      <c r="A15" s="147">
        <v>10</v>
      </c>
      <c r="B15" s="116" t="s">
        <v>14</v>
      </c>
      <c r="C15" s="327">
        <v>165160</v>
      </c>
      <c r="D15" s="327">
        <v>1742477</v>
      </c>
      <c r="E15" s="117">
        <v>50764</v>
      </c>
      <c r="F15" s="117">
        <v>791974.78000000026</v>
      </c>
      <c r="G15" s="117">
        <v>3380</v>
      </c>
      <c r="H15" s="117">
        <v>309870.43999999994</v>
      </c>
      <c r="I15" s="117">
        <v>426</v>
      </c>
      <c r="J15" s="117">
        <v>233089.62000000002</v>
      </c>
      <c r="K15" s="117">
        <v>0</v>
      </c>
      <c r="L15" s="117">
        <v>0</v>
      </c>
      <c r="M15" s="117">
        <v>12826</v>
      </c>
      <c r="N15" s="117">
        <v>24746.759999999991</v>
      </c>
      <c r="O15" s="116">
        <f t="shared" si="0"/>
        <v>67396</v>
      </c>
      <c r="P15" s="116">
        <f t="shared" si="1"/>
        <v>1359681.6000000003</v>
      </c>
      <c r="Q15" s="255">
        <f t="shared" si="2"/>
        <v>78.031537862479695</v>
      </c>
      <c r="R15" s="284"/>
    </row>
    <row r="16" spans="1:18" ht="13.5" customHeight="1" x14ac:dyDescent="0.25">
      <c r="A16" s="147">
        <v>11</v>
      </c>
      <c r="B16" s="116" t="s">
        <v>15</v>
      </c>
      <c r="C16" s="327">
        <v>20680</v>
      </c>
      <c r="D16" s="327">
        <v>192261</v>
      </c>
      <c r="E16" s="117">
        <v>3580</v>
      </c>
      <c r="F16" s="117">
        <v>44808.500000000007</v>
      </c>
      <c r="G16" s="117">
        <v>292</v>
      </c>
      <c r="H16" s="117">
        <v>55973.58</v>
      </c>
      <c r="I16" s="117">
        <v>3</v>
      </c>
      <c r="J16" s="117">
        <v>776</v>
      </c>
      <c r="K16" s="117">
        <v>0</v>
      </c>
      <c r="L16" s="117">
        <v>0</v>
      </c>
      <c r="M16" s="117">
        <v>0</v>
      </c>
      <c r="N16" s="117">
        <v>0</v>
      </c>
      <c r="O16" s="116">
        <f t="shared" si="0"/>
        <v>3875</v>
      </c>
      <c r="P16" s="116">
        <f t="shared" si="1"/>
        <v>101558.08000000002</v>
      </c>
      <c r="Q16" s="255">
        <f t="shared" si="2"/>
        <v>52.823027030963125</v>
      </c>
      <c r="R16" s="284"/>
    </row>
    <row r="17" spans="1:18" ht="13.5" customHeight="1" x14ac:dyDescent="0.25">
      <c r="A17" s="147">
        <v>12</v>
      </c>
      <c r="B17" s="116" t="s">
        <v>16</v>
      </c>
      <c r="C17" s="327">
        <v>41868</v>
      </c>
      <c r="D17" s="327">
        <v>581008</v>
      </c>
      <c r="E17" s="117">
        <v>12447</v>
      </c>
      <c r="F17" s="117">
        <v>180005.96000000002</v>
      </c>
      <c r="G17" s="117">
        <v>947</v>
      </c>
      <c r="H17" s="117">
        <v>117313.18000000001</v>
      </c>
      <c r="I17" s="117">
        <v>111</v>
      </c>
      <c r="J17" s="117">
        <v>77319.429999999993</v>
      </c>
      <c r="K17" s="117">
        <v>0</v>
      </c>
      <c r="L17" s="117">
        <v>0</v>
      </c>
      <c r="M17" s="117">
        <v>0</v>
      </c>
      <c r="N17" s="117">
        <v>0</v>
      </c>
      <c r="O17" s="116">
        <f t="shared" si="0"/>
        <v>13505</v>
      </c>
      <c r="P17" s="116">
        <f t="shared" si="1"/>
        <v>374638.57</v>
      </c>
      <c r="Q17" s="255">
        <f t="shared" si="2"/>
        <v>64.480793724010681</v>
      </c>
      <c r="R17" s="284"/>
    </row>
    <row r="18" spans="1:18" ht="13.5" customHeight="1" x14ac:dyDescent="0.2">
      <c r="A18" s="146"/>
      <c r="B18" s="118" t="s">
        <v>17</v>
      </c>
      <c r="C18" s="328">
        <f t="shared" ref="C18:P18" si="3">SUM(C6:C17)</f>
        <v>556225</v>
      </c>
      <c r="D18" s="328">
        <f t="shared" si="3"/>
        <v>5856436</v>
      </c>
      <c r="E18" s="328">
        <f t="shared" si="3"/>
        <v>182893</v>
      </c>
      <c r="F18" s="328">
        <f t="shared" si="3"/>
        <v>2254292.0500000003</v>
      </c>
      <c r="G18" s="328">
        <f t="shared" si="3"/>
        <v>8218</v>
      </c>
      <c r="H18" s="328">
        <f t="shared" si="3"/>
        <v>1045824.04</v>
      </c>
      <c r="I18" s="328">
        <f t="shared" si="3"/>
        <v>1399</v>
      </c>
      <c r="J18" s="328">
        <f t="shared" si="3"/>
        <v>549642.78</v>
      </c>
      <c r="K18" s="328">
        <f t="shared" si="3"/>
        <v>1035</v>
      </c>
      <c r="L18" s="328">
        <f t="shared" si="3"/>
        <v>9228.27</v>
      </c>
      <c r="M18" s="328">
        <f t="shared" si="3"/>
        <v>12991</v>
      </c>
      <c r="N18" s="328">
        <f t="shared" si="3"/>
        <v>45616.76999999999</v>
      </c>
      <c r="O18" s="328">
        <f t="shared" si="3"/>
        <v>206536</v>
      </c>
      <c r="P18" s="328">
        <f t="shared" si="3"/>
        <v>3904603.9100000006</v>
      </c>
      <c r="Q18" s="257">
        <f t="shared" si="2"/>
        <v>66.672015369074302</v>
      </c>
      <c r="R18" s="284"/>
    </row>
    <row r="19" spans="1:18" ht="13.5" customHeight="1" x14ac:dyDescent="0.25">
      <c r="A19" s="147">
        <v>13</v>
      </c>
      <c r="B19" s="116" t="s">
        <v>18</v>
      </c>
      <c r="C19" s="327">
        <v>11639</v>
      </c>
      <c r="D19" s="327">
        <v>884680</v>
      </c>
      <c r="E19" s="117">
        <v>4048</v>
      </c>
      <c r="F19" s="117">
        <v>216997.43</v>
      </c>
      <c r="G19" s="117">
        <v>1704</v>
      </c>
      <c r="H19" s="117">
        <v>277657.18</v>
      </c>
      <c r="I19" s="117">
        <v>212</v>
      </c>
      <c r="J19" s="117">
        <v>136759.13999999998</v>
      </c>
      <c r="K19" s="117">
        <v>0</v>
      </c>
      <c r="L19" s="117">
        <v>0</v>
      </c>
      <c r="M19" s="117">
        <v>0</v>
      </c>
      <c r="N19" s="117">
        <v>0</v>
      </c>
      <c r="O19" s="116">
        <f t="shared" ref="O19:O39" si="4">E19+G19+I19+K19+M19</f>
        <v>5964</v>
      </c>
      <c r="P19" s="116">
        <f t="shared" ref="P19:P39" si="5">F19+H19+J19+L19+N19</f>
        <v>631413.75</v>
      </c>
      <c r="Q19" s="255">
        <f t="shared" si="2"/>
        <v>71.371993263100777</v>
      </c>
    </row>
    <row r="20" spans="1:18" ht="13.5" customHeight="1" x14ac:dyDescent="0.25">
      <c r="A20" s="147">
        <v>14</v>
      </c>
      <c r="B20" s="116" t="s">
        <v>19</v>
      </c>
      <c r="C20" s="327">
        <v>22867</v>
      </c>
      <c r="D20" s="327">
        <v>59188</v>
      </c>
      <c r="E20" s="117">
        <v>24455</v>
      </c>
      <c r="F20" s="117">
        <v>28755.050000000003</v>
      </c>
      <c r="G20" s="117">
        <v>64</v>
      </c>
      <c r="H20" s="117">
        <v>3945.7599999999998</v>
      </c>
      <c r="I20" s="117">
        <v>2</v>
      </c>
      <c r="J20" s="117">
        <v>140</v>
      </c>
      <c r="K20" s="117">
        <v>0</v>
      </c>
      <c r="L20" s="117">
        <v>0</v>
      </c>
      <c r="M20" s="117">
        <v>0</v>
      </c>
      <c r="N20" s="117">
        <v>0</v>
      </c>
      <c r="O20" s="116">
        <f t="shared" si="4"/>
        <v>24521</v>
      </c>
      <c r="P20" s="116">
        <f t="shared" si="5"/>
        <v>32840.81</v>
      </c>
      <c r="Q20" s="255">
        <f t="shared" si="2"/>
        <v>55.485588294924646</v>
      </c>
    </row>
    <row r="21" spans="1:18" ht="13.5" customHeight="1" x14ac:dyDescent="0.25">
      <c r="A21" s="147">
        <v>15</v>
      </c>
      <c r="B21" s="116" t="s">
        <v>20</v>
      </c>
      <c r="C21" s="327">
        <v>0</v>
      </c>
      <c r="D21" s="327">
        <v>0</v>
      </c>
      <c r="E21" s="117">
        <v>2</v>
      </c>
      <c r="F21" s="117">
        <v>49.06</v>
      </c>
      <c r="G21" s="117">
        <v>0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6">
        <f t="shared" si="4"/>
        <v>2</v>
      </c>
      <c r="P21" s="116">
        <f t="shared" si="5"/>
        <v>49.06</v>
      </c>
      <c r="Q21" s="255" t="e">
        <f t="shared" si="2"/>
        <v>#DIV/0!</v>
      </c>
    </row>
    <row r="22" spans="1:18" ht="13.5" customHeight="1" x14ac:dyDescent="0.25">
      <c r="A22" s="147">
        <v>16</v>
      </c>
      <c r="B22" s="116" t="s">
        <v>21</v>
      </c>
      <c r="C22" s="327">
        <v>55</v>
      </c>
      <c r="D22" s="327">
        <v>4042</v>
      </c>
      <c r="E22" s="117">
        <v>8</v>
      </c>
      <c r="F22" s="117">
        <v>1251.71</v>
      </c>
      <c r="G22" s="117">
        <v>3</v>
      </c>
      <c r="H22" s="117">
        <v>1800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6">
        <f t="shared" si="4"/>
        <v>11</v>
      </c>
      <c r="P22" s="116">
        <f t="shared" si="5"/>
        <v>3051.71</v>
      </c>
      <c r="Q22" s="255">
        <f t="shared" si="2"/>
        <v>75.5</v>
      </c>
    </row>
    <row r="23" spans="1:18" ht="13.5" customHeight="1" x14ac:dyDescent="0.25">
      <c r="A23" s="147">
        <v>17</v>
      </c>
      <c r="B23" s="116" t="s">
        <v>22</v>
      </c>
      <c r="C23" s="327">
        <v>918</v>
      </c>
      <c r="D23" s="327">
        <v>19158</v>
      </c>
      <c r="E23" s="117">
        <v>295</v>
      </c>
      <c r="F23" s="117">
        <v>7645.25</v>
      </c>
      <c r="G23" s="117">
        <v>18</v>
      </c>
      <c r="H23" s="117">
        <v>515.49</v>
      </c>
      <c r="I23" s="117">
        <v>3</v>
      </c>
      <c r="J23" s="117">
        <v>45.260000000000005</v>
      </c>
      <c r="K23" s="117">
        <v>0</v>
      </c>
      <c r="L23" s="117">
        <v>0</v>
      </c>
      <c r="M23" s="117">
        <v>0</v>
      </c>
      <c r="N23" s="117">
        <v>0</v>
      </c>
      <c r="O23" s="116">
        <f t="shared" si="4"/>
        <v>316</v>
      </c>
      <c r="P23" s="116">
        <f t="shared" si="5"/>
        <v>8206</v>
      </c>
      <c r="Q23" s="255">
        <f t="shared" si="2"/>
        <v>42.833281135817934</v>
      </c>
    </row>
    <row r="24" spans="1:18" ht="13.5" customHeight="1" x14ac:dyDescent="0.25">
      <c r="A24" s="147">
        <v>18</v>
      </c>
      <c r="B24" s="116" t="s">
        <v>23</v>
      </c>
      <c r="C24" s="327">
        <v>0</v>
      </c>
      <c r="D24" s="327">
        <v>0</v>
      </c>
      <c r="E24" s="117">
        <v>0</v>
      </c>
      <c r="F24" s="117">
        <v>0</v>
      </c>
      <c r="G24" s="117">
        <v>4</v>
      </c>
      <c r="H24" s="117">
        <v>19.37</v>
      </c>
      <c r="I24" s="117">
        <v>0</v>
      </c>
      <c r="J24" s="117">
        <v>0</v>
      </c>
      <c r="K24" s="117">
        <v>0</v>
      </c>
      <c r="L24" s="117">
        <v>0</v>
      </c>
      <c r="M24" s="117">
        <v>0</v>
      </c>
      <c r="N24" s="117">
        <v>0</v>
      </c>
      <c r="O24" s="116">
        <f t="shared" si="4"/>
        <v>4</v>
      </c>
      <c r="P24" s="116">
        <f t="shared" si="5"/>
        <v>19.37</v>
      </c>
      <c r="Q24" s="255" t="e">
        <f t="shared" si="2"/>
        <v>#DIV/0!</v>
      </c>
    </row>
    <row r="25" spans="1:18" ht="13.5" customHeight="1" x14ac:dyDescent="0.25">
      <c r="A25" s="147">
        <v>19</v>
      </c>
      <c r="B25" s="116" t="s">
        <v>24</v>
      </c>
      <c r="C25" s="327">
        <v>445</v>
      </c>
      <c r="D25" s="327">
        <v>21196</v>
      </c>
      <c r="E25" s="117">
        <v>76</v>
      </c>
      <c r="F25" s="117">
        <v>1987.89</v>
      </c>
      <c r="G25" s="117">
        <v>20</v>
      </c>
      <c r="H25" s="117">
        <v>5994.35</v>
      </c>
      <c r="I25" s="117">
        <v>6</v>
      </c>
      <c r="J25" s="117">
        <v>3718.1099999999997</v>
      </c>
      <c r="K25" s="117">
        <v>0</v>
      </c>
      <c r="L25" s="117">
        <v>0</v>
      </c>
      <c r="M25" s="117">
        <v>0</v>
      </c>
      <c r="N25" s="117">
        <v>0</v>
      </c>
      <c r="O25" s="116">
        <f t="shared" si="4"/>
        <v>102</v>
      </c>
      <c r="P25" s="116">
        <f t="shared" si="5"/>
        <v>11700.35</v>
      </c>
      <c r="Q25" s="255">
        <f t="shared" si="2"/>
        <v>55.200745423664841</v>
      </c>
    </row>
    <row r="26" spans="1:18" ht="13.5" customHeight="1" x14ac:dyDescent="0.25">
      <c r="A26" s="147">
        <v>20</v>
      </c>
      <c r="B26" s="116" t="s">
        <v>25</v>
      </c>
      <c r="C26" s="327">
        <v>31346</v>
      </c>
      <c r="D26" s="327">
        <v>2261259</v>
      </c>
      <c r="E26" s="117">
        <v>15654</v>
      </c>
      <c r="F26" s="117">
        <v>567333.24</v>
      </c>
      <c r="G26" s="117">
        <v>5262</v>
      </c>
      <c r="H26" s="117">
        <v>622001.28</v>
      </c>
      <c r="I26" s="117">
        <v>1500</v>
      </c>
      <c r="J26" s="117">
        <v>391112.83999999991</v>
      </c>
      <c r="K26" s="117">
        <v>0</v>
      </c>
      <c r="L26" s="117">
        <v>0</v>
      </c>
      <c r="M26" s="117">
        <v>0</v>
      </c>
      <c r="N26" s="117">
        <v>0</v>
      </c>
      <c r="O26" s="116">
        <f t="shared" si="4"/>
        <v>22416</v>
      </c>
      <c r="P26" s="116">
        <f t="shared" si="5"/>
        <v>1580447.3599999999</v>
      </c>
      <c r="Q26" s="255">
        <f t="shared" si="2"/>
        <v>69.89236350192526</v>
      </c>
    </row>
    <row r="27" spans="1:18" ht="13.5" customHeight="1" x14ac:dyDescent="0.25">
      <c r="A27" s="147">
        <v>21</v>
      </c>
      <c r="B27" s="116" t="s">
        <v>26</v>
      </c>
      <c r="C27" s="327">
        <v>30423</v>
      </c>
      <c r="D27" s="327">
        <v>2122892</v>
      </c>
      <c r="E27" s="117">
        <v>11136</v>
      </c>
      <c r="F27" s="117">
        <v>543765.02</v>
      </c>
      <c r="G27" s="117">
        <v>3892</v>
      </c>
      <c r="H27" s="117">
        <v>545916.06999999972</v>
      </c>
      <c r="I27" s="117">
        <v>578</v>
      </c>
      <c r="J27" s="117">
        <v>155859.88999999996</v>
      </c>
      <c r="K27" s="117">
        <v>0</v>
      </c>
      <c r="L27" s="117">
        <v>0</v>
      </c>
      <c r="M27" s="117">
        <v>0</v>
      </c>
      <c r="N27" s="117">
        <v>0</v>
      </c>
      <c r="O27" s="116">
        <f t="shared" si="4"/>
        <v>15606</v>
      </c>
      <c r="P27" s="116">
        <f t="shared" si="5"/>
        <v>1245540.9799999997</v>
      </c>
      <c r="Q27" s="255">
        <f t="shared" si="2"/>
        <v>58.671895697002</v>
      </c>
    </row>
    <row r="28" spans="1:18" ht="13.5" customHeight="1" x14ac:dyDescent="0.25">
      <c r="A28" s="147">
        <v>22</v>
      </c>
      <c r="B28" s="116" t="s">
        <v>27</v>
      </c>
      <c r="C28" s="327">
        <v>7729</v>
      </c>
      <c r="D28" s="327">
        <v>98793</v>
      </c>
      <c r="E28" s="117">
        <v>4357</v>
      </c>
      <c r="F28" s="117">
        <v>51267.24</v>
      </c>
      <c r="G28" s="117">
        <v>119</v>
      </c>
      <c r="H28" s="117">
        <v>19828.260000000002</v>
      </c>
      <c r="I28" s="117">
        <v>8</v>
      </c>
      <c r="J28" s="117">
        <v>3028.96</v>
      </c>
      <c r="K28" s="117">
        <v>3</v>
      </c>
      <c r="L28" s="117">
        <v>12.879999999999999</v>
      </c>
      <c r="M28" s="117">
        <v>0</v>
      </c>
      <c r="N28" s="117">
        <v>0</v>
      </c>
      <c r="O28" s="116">
        <f t="shared" si="4"/>
        <v>4487</v>
      </c>
      <c r="P28" s="116">
        <f t="shared" si="5"/>
        <v>74137.340000000011</v>
      </c>
      <c r="Q28" s="255">
        <f t="shared" si="2"/>
        <v>75.043110341825852</v>
      </c>
    </row>
    <row r="29" spans="1:18" ht="13.5" customHeight="1" x14ac:dyDescent="0.25">
      <c r="A29" s="147">
        <v>23</v>
      </c>
      <c r="B29" s="116" t="s">
        <v>28</v>
      </c>
      <c r="C29" s="327">
        <v>9162</v>
      </c>
      <c r="D29" s="327">
        <v>177106</v>
      </c>
      <c r="E29" s="117">
        <v>2716</v>
      </c>
      <c r="F29" s="117">
        <v>56148.870000000024</v>
      </c>
      <c r="G29" s="117">
        <v>819</v>
      </c>
      <c r="H29" s="117">
        <v>42666.520000000004</v>
      </c>
      <c r="I29" s="117">
        <v>82</v>
      </c>
      <c r="J29" s="117">
        <v>3692.6600000000008</v>
      </c>
      <c r="K29" s="117">
        <v>0</v>
      </c>
      <c r="L29" s="117">
        <v>0</v>
      </c>
      <c r="M29" s="117">
        <v>0</v>
      </c>
      <c r="N29" s="117">
        <v>0</v>
      </c>
      <c r="O29" s="116">
        <f t="shared" si="4"/>
        <v>3617</v>
      </c>
      <c r="P29" s="116">
        <f t="shared" si="5"/>
        <v>102508.05000000003</v>
      </c>
      <c r="Q29" s="255">
        <f t="shared" si="2"/>
        <v>57.879490248777586</v>
      </c>
    </row>
    <row r="30" spans="1:18" ht="13.5" customHeight="1" x14ac:dyDescent="0.25">
      <c r="A30" s="147">
        <v>24</v>
      </c>
      <c r="B30" s="116" t="s">
        <v>29</v>
      </c>
      <c r="C30" s="327">
        <v>64511</v>
      </c>
      <c r="D30" s="327">
        <v>366734</v>
      </c>
      <c r="E30" s="117">
        <v>13553</v>
      </c>
      <c r="F30" s="117">
        <v>64679.659999999989</v>
      </c>
      <c r="G30" s="117">
        <v>472</v>
      </c>
      <c r="H30" s="117">
        <v>80384.100000000035</v>
      </c>
      <c r="I30" s="117">
        <v>62</v>
      </c>
      <c r="J30" s="117">
        <v>15130.769999999999</v>
      </c>
      <c r="K30" s="117">
        <v>0</v>
      </c>
      <c r="L30" s="117">
        <v>0</v>
      </c>
      <c r="M30" s="117">
        <v>0</v>
      </c>
      <c r="N30" s="117">
        <v>0</v>
      </c>
      <c r="O30" s="116">
        <f t="shared" si="4"/>
        <v>14087</v>
      </c>
      <c r="P30" s="116">
        <f t="shared" si="5"/>
        <v>160194.53</v>
      </c>
      <c r="Q30" s="255">
        <f t="shared" si="2"/>
        <v>43.681395780047666</v>
      </c>
    </row>
    <row r="31" spans="1:18" ht="13.5" customHeight="1" x14ac:dyDescent="0.25">
      <c r="A31" s="147">
        <v>25</v>
      </c>
      <c r="B31" s="116" t="s">
        <v>30</v>
      </c>
      <c r="C31" s="327">
        <v>99</v>
      </c>
      <c r="D31" s="327">
        <v>979</v>
      </c>
      <c r="E31" s="117">
        <v>42</v>
      </c>
      <c r="F31" s="117">
        <v>905.91000000000008</v>
      </c>
      <c r="G31" s="117">
        <v>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6">
        <f t="shared" si="4"/>
        <v>42</v>
      </c>
      <c r="P31" s="116">
        <f t="shared" si="5"/>
        <v>905.91000000000008</v>
      </c>
      <c r="Q31" s="255">
        <f t="shared" si="2"/>
        <v>92.534218590398382</v>
      </c>
    </row>
    <row r="32" spans="1:18" ht="13.5" customHeight="1" x14ac:dyDescent="0.25">
      <c r="A32" s="147">
        <v>26</v>
      </c>
      <c r="B32" s="116" t="s">
        <v>31</v>
      </c>
      <c r="C32" s="327">
        <v>204</v>
      </c>
      <c r="D32" s="327">
        <v>7214</v>
      </c>
      <c r="E32" s="117">
        <v>111</v>
      </c>
      <c r="F32" s="117">
        <v>2737.56</v>
      </c>
      <c r="G32" s="117">
        <v>18</v>
      </c>
      <c r="H32" s="117">
        <v>2764.38</v>
      </c>
      <c r="I32" s="117">
        <v>2</v>
      </c>
      <c r="J32" s="117">
        <v>542</v>
      </c>
      <c r="K32" s="117">
        <v>0</v>
      </c>
      <c r="L32" s="117">
        <v>0</v>
      </c>
      <c r="M32" s="117">
        <v>0</v>
      </c>
      <c r="N32" s="117">
        <v>0</v>
      </c>
      <c r="O32" s="116">
        <f t="shared" si="4"/>
        <v>131</v>
      </c>
      <c r="P32" s="116">
        <f t="shared" si="5"/>
        <v>6043.9400000000005</v>
      </c>
      <c r="Q32" s="255">
        <f t="shared" si="2"/>
        <v>83.780704186304405</v>
      </c>
    </row>
    <row r="33" spans="1:17" ht="13.5" customHeight="1" x14ac:dyDescent="0.25">
      <c r="A33" s="147">
        <v>27</v>
      </c>
      <c r="B33" s="116" t="s">
        <v>32</v>
      </c>
      <c r="C33" s="327">
        <v>75</v>
      </c>
      <c r="D33" s="327">
        <v>3014</v>
      </c>
      <c r="E33" s="117">
        <v>117</v>
      </c>
      <c r="F33" s="117">
        <v>911.62</v>
      </c>
      <c r="G33" s="117">
        <v>36</v>
      </c>
      <c r="H33" s="117">
        <v>2662.42</v>
      </c>
      <c r="I33" s="117">
        <v>0</v>
      </c>
      <c r="J33" s="117">
        <v>0</v>
      </c>
      <c r="K33" s="117">
        <v>0</v>
      </c>
      <c r="L33" s="117">
        <v>0</v>
      </c>
      <c r="M33" s="117">
        <v>0</v>
      </c>
      <c r="N33" s="117">
        <v>0</v>
      </c>
      <c r="O33" s="116">
        <f t="shared" si="4"/>
        <v>153</v>
      </c>
      <c r="P33" s="116">
        <f t="shared" si="5"/>
        <v>3574.04</v>
      </c>
      <c r="Q33" s="255">
        <f t="shared" si="2"/>
        <v>118.58128732581288</v>
      </c>
    </row>
    <row r="34" spans="1:17" ht="13.5" customHeight="1" x14ac:dyDescent="0.25">
      <c r="A34" s="147">
        <v>28</v>
      </c>
      <c r="B34" s="116" t="s">
        <v>33</v>
      </c>
      <c r="C34" s="327">
        <v>7417</v>
      </c>
      <c r="D34" s="327">
        <v>474412</v>
      </c>
      <c r="E34" s="117">
        <v>1735</v>
      </c>
      <c r="F34" s="117">
        <v>125730.65000000001</v>
      </c>
      <c r="G34" s="117">
        <v>729</v>
      </c>
      <c r="H34" s="117">
        <v>191262.02999999997</v>
      </c>
      <c r="I34" s="117">
        <v>186</v>
      </c>
      <c r="J34" s="117">
        <v>121964.99999999999</v>
      </c>
      <c r="K34" s="117">
        <v>0</v>
      </c>
      <c r="L34" s="117">
        <v>0</v>
      </c>
      <c r="M34" s="117">
        <v>0</v>
      </c>
      <c r="N34" s="117">
        <v>0</v>
      </c>
      <c r="O34" s="116">
        <f t="shared" si="4"/>
        <v>2650</v>
      </c>
      <c r="P34" s="116">
        <f t="shared" si="5"/>
        <v>438957.68</v>
      </c>
      <c r="Q34" s="255">
        <f t="shared" si="2"/>
        <v>92.526681449879007</v>
      </c>
    </row>
    <row r="35" spans="1:17" ht="13.5" customHeight="1" x14ac:dyDescent="0.25">
      <c r="A35" s="147">
        <v>29</v>
      </c>
      <c r="B35" s="116" t="s">
        <v>34</v>
      </c>
      <c r="C35" s="327">
        <v>2529</v>
      </c>
      <c r="D35" s="327">
        <v>3013</v>
      </c>
      <c r="E35" s="117">
        <v>10</v>
      </c>
      <c r="F35" s="117">
        <v>549.30999999999995</v>
      </c>
      <c r="G35" s="117">
        <v>16</v>
      </c>
      <c r="H35" s="117">
        <v>3269.16</v>
      </c>
      <c r="I35" s="117">
        <v>0</v>
      </c>
      <c r="J35" s="117">
        <v>0</v>
      </c>
      <c r="K35" s="117">
        <v>0</v>
      </c>
      <c r="L35" s="117">
        <v>0</v>
      </c>
      <c r="M35" s="117">
        <v>0</v>
      </c>
      <c r="N35" s="117">
        <v>0</v>
      </c>
      <c r="O35" s="116">
        <v>26</v>
      </c>
      <c r="P35" s="116">
        <v>3818.47</v>
      </c>
      <c r="Q35" s="255">
        <f t="shared" si="2"/>
        <v>126.73315632260206</v>
      </c>
    </row>
    <row r="36" spans="1:17" ht="13.5" customHeight="1" x14ac:dyDescent="0.25">
      <c r="A36" s="147">
        <v>30</v>
      </c>
      <c r="B36" s="116" t="s">
        <v>35</v>
      </c>
      <c r="C36" s="327">
        <v>351</v>
      </c>
      <c r="D36" s="327">
        <v>13783</v>
      </c>
      <c r="E36" s="117">
        <v>101</v>
      </c>
      <c r="F36" s="117">
        <v>4077.34</v>
      </c>
      <c r="G36" s="117">
        <v>49</v>
      </c>
      <c r="H36" s="117">
        <v>8060.96</v>
      </c>
      <c r="I36" s="117">
        <v>11</v>
      </c>
      <c r="J36" s="117">
        <v>4833.9800000000005</v>
      </c>
      <c r="K36" s="117">
        <v>0</v>
      </c>
      <c r="L36" s="117">
        <v>0</v>
      </c>
      <c r="M36" s="117">
        <v>0</v>
      </c>
      <c r="N36" s="117">
        <v>0</v>
      </c>
      <c r="O36" s="116">
        <f t="shared" si="4"/>
        <v>161</v>
      </c>
      <c r="P36" s="116">
        <f t="shared" si="5"/>
        <v>16972.28</v>
      </c>
      <c r="Q36" s="255">
        <f t="shared" si="2"/>
        <v>123.13922948559821</v>
      </c>
    </row>
    <row r="37" spans="1:17" ht="13.5" customHeight="1" x14ac:dyDescent="0.25">
      <c r="A37" s="147">
        <v>31</v>
      </c>
      <c r="B37" s="116" t="s">
        <v>36</v>
      </c>
      <c r="C37" s="327">
        <v>40</v>
      </c>
      <c r="D37" s="327">
        <v>3988</v>
      </c>
      <c r="E37" s="117">
        <v>30</v>
      </c>
      <c r="F37" s="117">
        <v>657.18000000000006</v>
      </c>
      <c r="G37" s="117">
        <v>0</v>
      </c>
      <c r="H37" s="117">
        <v>0</v>
      </c>
      <c r="I37" s="117">
        <v>1</v>
      </c>
      <c r="J37" s="117">
        <v>597.96</v>
      </c>
      <c r="K37" s="117">
        <v>0</v>
      </c>
      <c r="L37" s="117">
        <v>0</v>
      </c>
      <c r="M37" s="117">
        <v>0</v>
      </c>
      <c r="N37" s="117">
        <v>0</v>
      </c>
      <c r="O37" s="116">
        <f t="shared" si="4"/>
        <v>31</v>
      </c>
      <c r="P37" s="116">
        <f t="shared" si="5"/>
        <v>1255.1400000000001</v>
      </c>
      <c r="Q37" s="255">
        <f t="shared" si="2"/>
        <v>31.472918756268811</v>
      </c>
    </row>
    <row r="38" spans="1:17" ht="13.5" customHeight="1" x14ac:dyDescent="0.25">
      <c r="A38" s="147">
        <v>32</v>
      </c>
      <c r="B38" s="116" t="s">
        <v>38</v>
      </c>
      <c r="C38" s="327">
        <v>168</v>
      </c>
      <c r="D38" s="327">
        <v>2076</v>
      </c>
      <c r="E38" s="117">
        <v>90</v>
      </c>
      <c r="F38" s="117">
        <v>975.62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6">
        <f t="shared" si="4"/>
        <v>90</v>
      </c>
      <c r="P38" s="116">
        <f t="shared" si="5"/>
        <v>975.62</v>
      </c>
      <c r="Q38" s="255">
        <f t="shared" si="2"/>
        <v>46.995183044315993</v>
      </c>
    </row>
    <row r="39" spans="1:17" ht="13.5" customHeight="1" x14ac:dyDescent="0.25">
      <c r="A39" s="147">
        <v>33</v>
      </c>
      <c r="B39" s="116" t="s">
        <v>39</v>
      </c>
      <c r="C39" s="327">
        <v>3602</v>
      </c>
      <c r="D39" s="327">
        <v>263805</v>
      </c>
      <c r="E39" s="117">
        <v>1397</v>
      </c>
      <c r="F39" s="117">
        <v>60701.110000000015</v>
      </c>
      <c r="G39" s="117">
        <v>358</v>
      </c>
      <c r="H39" s="117">
        <v>56114.33</v>
      </c>
      <c r="I39" s="117">
        <v>202</v>
      </c>
      <c r="J39" s="117">
        <v>43547.520000000004</v>
      </c>
      <c r="K39" s="117">
        <v>0</v>
      </c>
      <c r="L39" s="117">
        <v>0</v>
      </c>
      <c r="M39" s="117">
        <v>0</v>
      </c>
      <c r="N39" s="117">
        <v>0</v>
      </c>
      <c r="O39" s="116">
        <f t="shared" si="4"/>
        <v>1957</v>
      </c>
      <c r="P39" s="116">
        <f t="shared" si="5"/>
        <v>160362.96000000002</v>
      </c>
      <c r="Q39" s="255">
        <f t="shared" si="2"/>
        <v>60.788446011258323</v>
      </c>
    </row>
    <row r="40" spans="1:17" ht="13.5" customHeight="1" x14ac:dyDescent="0.2">
      <c r="A40" s="146"/>
      <c r="B40" s="118" t="s">
        <v>103</v>
      </c>
      <c r="C40" s="328">
        <f t="shared" ref="C40:P40" si="6">SUM(C19:C39)</f>
        <v>193580</v>
      </c>
      <c r="D40" s="328">
        <f t="shared" si="6"/>
        <v>6787332</v>
      </c>
      <c r="E40" s="148">
        <f t="shared" si="6"/>
        <v>79933</v>
      </c>
      <c r="F40" s="148">
        <f t="shared" si="6"/>
        <v>1737126.7200000002</v>
      </c>
      <c r="G40" s="148">
        <f t="shared" si="6"/>
        <v>13583</v>
      </c>
      <c r="H40" s="148">
        <f t="shared" si="6"/>
        <v>1864861.6599999995</v>
      </c>
      <c r="I40" s="148">
        <f t="shared" si="6"/>
        <v>2855</v>
      </c>
      <c r="J40" s="148">
        <f t="shared" si="6"/>
        <v>880974.08999999973</v>
      </c>
      <c r="K40" s="148">
        <f t="shared" si="6"/>
        <v>3</v>
      </c>
      <c r="L40" s="148">
        <f t="shared" si="6"/>
        <v>12.879999999999999</v>
      </c>
      <c r="M40" s="148">
        <f t="shared" si="6"/>
        <v>0</v>
      </c>
      <c r="N40" s="148">
        <f t="shared" si="6"/>
        <v>0</v>
      </c>
      <c r="O40" s="148">
        <f t="shared" si="6"/>
        <v>96374</v>
      </c>
      <c r="P40" s="148">
        <f t="shared" si="6"/>
        <v>4482975.3499999987</v>
      </c>
      <c r="Q40" s="255">
        <f t="shared" si="2"/>
        <v>66.049153776476516</v>
      </c>
    </row>
    <row r="41" spans="1:17" ht="13.5" customHeight="1" x14ac:dyDescent="0.2">
      <c r="A41" s="146"/>
      <c r="B41" s="118" t="s">
        <v>41</v>
      </c>
      <c r="C41" s="329">
        <f t="shared" ref="C41:P41" si="7">C40+C18</f>
        <v>749805</v>
      </c>
      <c r="D41" s="329">
        <f t="shared" si="7"/>
        <v>12643768</v>
      </c>
      <c r="E41" s="329">
        <f t="shared" si="7"/>
        <v>262826</v>
      </c>
      <c r="F41" s="329">
        <f t="shared" si="7"/>
        <v>3991418.7700000005</v>
      </c>
      <c r="G41" s="329">
        <f t="shared" si="7"/>
        <v>21801</v>
      </c>
      <c r="H41" s="329">
        <f t="shared" si="7"/>
        <v>2910685.6999999993</v>
      </c>
      <c r="I41" s="329">
        <f t="shared" si="7"/>
        <v>4254</v>
      </c>
      <c r="J41" s="329">
        <f t="shared" si="7"/>
        <v>1430616.8699999996</v>
      </c>
      <c r="K41" s="329">
        <f t="shared" si="7"/>
        <v>1038</v>
      </c>
      <c r="L41" s="329">
        <f t="shared" si="7"/>
        <v>9241.15</v>
      </c>
      <c r="M41" s="329">
        <f t="shared" si="7"/>
        <v>12991</v>
      </c>
      <c r="N41" s="329">
        <f t="shared" si="7"/>
        <v>45616.76999999999</v>
      </c>
      <c r="O41" s="329">
        <f t="shared" si="7"/>
        <v>302910</v>
      </c>
      <c r="P41" s="329">
        <f t="shared" si="7"/>
        <v>8387579.2599999998</v>
      </c>
      <c r="Q41" s="257">
        <f t="shared" si="2"/>
        <v>66.337655515349539</v>
      </c>
    </row>
    <row r="42" spans="1:17" ht="13.5" customHeight="1" x14ac:dyDescent="0.25">
      <c r="A42" s="147">
        <v>34</v>
      </c>
      <c r="B42" s="116" t="s">
        <v>43</v>
      </c>
      <c r="C42" s="327">
        <v>155953</v>
      </c>
      <c r="D42" s="327">
        <v>274748</v>
      </c>
      <c r="E42" s="117">
        <v>92846</v>
      </c>
      <c r="F42" s="117">
        <v>114253.26000000002</v>
      </c>
      <c r="G42" s="117">
        <v>9</v>
      </c>
      <c r="H42" s="117">
        <v>975.24</v>
      </c>
      <c r="I42" s="117">
        <v>0</v>
      </c>
      <c r="J42" s="117">
        <v>0</v>
      </c>
      <c r="K42" s="117">
        <v>980</v>
      </c>
      <c r="L42" s="117">
        <v>1477.8099999999993</v>
      </c>
      <c r="M42" s="117">
        <v>0</v>
      </c>
      <c r="N42" s="117">
        <v>0</v>
      </c>
      <c r="O42" s="116">
        <f t="shared" ref="O42:O53" si="8">E42+G42+I42+K42+M42</f>
        <v>93835</v>
      </c>
      <c r="P42" s="116">
        <f t="shared" ref="P42:P53" si="9">F42+H42+J42+L42+N42</f>
        <v>116706.31000000003</v>
      </c>
      <c r="Q42" s="255">
        <f t="shared" si="2"/>
        <v>42.477583094326441</v>
      </c>
    </row>
    <row r="43" spans="1:17" ht="13.5" customHeight="1" x14ac:dyDescent="0.2">
      <c r="A43" s="146"/>
      <c r="B43" s="118" t="s">
        <v>44</v>
      </c>
      <c r="C43" s="328">
        <f t="shared" ref="C43:N43" si="10">SUM(C42:C42)</f>
        <v>155953</v>
      </c>
      <c r="D43" s="328">
        <f t="shared" si="10"/>
        <v>274748</v>
      </c>
      <c r="E43" s="328">
        <f t="shared" si="10"/>
        <v>92846</v>
      </c>
      <c r="F43" s="328">
        <f t="shared" si="10"/>
        <v>114253.26000000002</v>
      </c>
      <c r="G43" s="328">
        <f t="shared" si="10"/>
        <v>9</v>
      </c>
      <c r="H43" s="328">
        <f t="shared" si="10"/>
        <v>975.24</v>
      </c>
      <c r="I43" s="328">
        <f t="shared" si="10"/>
        <v>0</v>
      </c>
      <c r="J43" s="328">
        <f t="shared" si="10"/>
        <v>0</v>
      </c>
      <c r="K43" s="328">
        <f t="shared" si="10"/>
        <v>980</v>
      </c>
      <c r="L43" s="328">
        <f t="shared" si="10"/>
        <v>1477.8099999999993</v>
      </c>
      <c r="M43" s="328">
        <f t="shared" si="10"/>
        <v>0</v>
      </c>
      <c r="N43" s="328">
        <f t="shared" si="10"/>
        <v>0</v>
      </c>
      <c r="O43" s="118">
        <f t="shared" si="8"/>
        <v>93835</v>
      </c>
      <c r="P43" s="328">
        <f>SUM(P42:P42)</f>
        <v>116706.31000000003</v>
      </c>
      <c r="Q43" s="257">
        <f t="shared" si="2"/>
        <v>42.477583094326441</v>
      </c>
    </row>
    <row r="44" spans="1:17" ht="13.5" customHeight="1" x14ac:dyDescent="0.25">
      <c r="A44" s="147">
        <v>35</v>
      </c>
      <c r="B44" s="116" t="s">
        <v>45</v>
      </c>
      <c r="C44" s="327">
        <v>7719</v>
      </c>
      <c r="D44" s="327">
        <v>112791</v>
      </c>
      <c r="E44" s="117">
        <v>0</v>
      </c>
      <c r="F44" s="117">
        <v>0</v>
      </c>
      <c r="G44" s="117">
        <v>0</v>
      </c>
      <c r="H44" s="117">
        <v>0</v>
      </c>
      <c r="I44" s="117">
        <v>0</v>
      </c>
      <c r="J44" s="117">
        <v>0</v>
      </c>
      <c r="K44" s="117">
        <v>0</v>
      </c>
      <c r="L44" s="117">
        <v>0</v>
      </c>
      <c r="M44" s="117">
        <v>0</v>
      </c>
      <c r="N44" s="117">
        <v>0</v>
      </c>
      <c r="O44" s="116">
        <f t="shared" si="8"/>
        <v>0</v>
      </c>
      <c r="P44" s="116">
        <f t="shared" si="9"/>
        <v>0</v>
      </c>
      <c r="Q44" s="255">
        <f t="shared" si="2"/>
        <v>0</v>
      </c>
    </row>
    <row r="45" spans="1:17" ht="13.5" customHeight="1" x14ac:dyDescent="0.2">
      <c r="A45" s="146"/>
      <c r="B45" s="118" t="s">
        <v>46</v>
      </c>
      <c r="C45" s="328">
        <f t="shared" ref="C45:P45" si="11">C44</f>
        <v>7719</v>
      </c>
      <c r="D45" s="328">
        <f t="shared" si="11"/>
        <v>112791</v>
      </c>
      <c r="E45" s="328">
        <f t="shared" si="11"/>
        <v>0</v>
      </c>
      <c r="F45" s="328">
        <f t="shared" si="11"/>
        <v>0</v>
      </c>
      <c r="G45" s="328">
        <f t="shared" si="11"/>
        <v>0</v>
      </c>
      <c r="H45" s="328">
        <f t="shared" si="11"/>
        <v>0</v>
      </c>
      <c r="I45" s="328">
        <f t="shared" si="11"/>
        <v>0</v>
      </c>
      <c r="J45" s="328">
        <f t="shared" si="11"/>
        <v>0</v>
      </c>
      <c r="K45" s="328">
        <f t="shared" si="11"/>
        <v>0</v>
      </c>
      <c r="L45" s="328">
        <f t="shared" si="11"/>
        <v>0</v>
      </c>
      <c r="M45" s="328">
        <f t="shared" si="11"/>
        <v>0</v>
      </c>
      <c r="N45" s="328">
        <f t="shared" si="11"/>
        <v>0</v>
      </c>
      <c r="O45" s="328">
        <f t="shared" si="11"/>
        <v>0</v>
      </c>
      <c r="P45" s="328">
        <f t="shared" si="11"/>
        <v>0</v>
      </c>
      <c r="Q45" s="257">
        <f t="shared" si="2"/>
        <v>0</v>
      </c>
    </row>
    <row r="46" spans="1:17" ht="13.5" customHeight="1" x14ac:dyDescent="0.25">
      <c r="A46" s="147">
        <v>36</v>
      </c>
      <c r="B46" s="116" t="s">
        <v>47</v>
      </c>
      <c r="C46" s="327">
        <v>26788</v>
      </c>
      <c r="D46" s="327">
        <v>274967</v>
      </c>
      <c r="E46" s="117">
        <v>9487</v>
      </c>
      <c r="F46" s="117">
        <v>108701.45999999999</v>
      </c>
      <c r="G46" s="117">
        <v>68</v>
      </c>
      <c r="H46" s="117">
        <v>8173.9899999999989</v>
      </c>
      <c r="I46" s="117">
        <v>5</v>
      </c>
      <c r="J46" s="117">
        <v>2252</v>
      </c>
      <c r="K46" s="117">
        <v>0</v>
      </c>
      <c r="L46" s="117">
        <v>0</v>
      </c>
      <c r="M46" s="117">
        <v>0</v>
      </c>
      <c r="N46" s="117">
        <v>0</v>
      </c>
      <c r="O46" s="116">
        <f t="shared" si="8"/>
        <v>9560</v>
      </c>
      <c r="P46" s="116">
        <f t="shared" si="9"/>
        <v>119127.45</v>
      </c>
      <c r="Q46" s="255">
        <f t="shared" si="2"/>
        <v>43.324271639869515</v>
      </c>
    </row>
    <row r="47" spans="1:17" ht="13.5" customHeight="1" x14ac:dyDescent="0.25">
      <c r="A47" s="147">
        <v>37</v>
      </c>
      <c r="B47" s="116" t="s">
        <v>48</v>
      </c>
      <c r="C47" s="327">
        <v>2530</v>
      </c>
      <c r="D47" s="327">
        <v>20560</v>
      </c>
      <c r="E47" s="117">
        <v>1003</v>
      </c>
      <c r="F47" s="117">
        <v>8527.26</v>
      </c>
      <c r="G47" s="117">
        <v>62</v>
      </c>
      <c r="H47" s="117">
        <v>453.47999999999996</v>
      </c>
      <c r="I47" s="117">
        <v>29</v>
      </c>
      <c r="J47" s="117">
        <v>645.94999999999993</v>
      </c>
      <c r="K47" s="117">
        <v>0</v>
      </c>
      <c r="L47" s="117">
        <v>0</v>
      </c>
      <c r="M47" s="117">
        <v>0</v>
      </c>
      <c r="N47" s="117">
        <v>0</v>
      </c>
      <c r="O47" s="116">
        <f t="shared" si="8"/>
        <v>1094</v>
      </c>
      <c r="P47" s="116">
        <f t="shared" si="9"/>
        <v>9626.69</v>
      </c>
      <c r="Q47" s="255">
        <f t="shared" si="2"/>
        <v>46.822422178988326</v>
      </c>
    </row>
    <row r="48" spans="1:17" ht="13.5" customHeight="1" x14ac:dyDescent="0.25">
      <c r="A48" s="147">
        <v>38</v>
      </c>
      <c r="B48" s="116" t="s">
        <v>49</v>
      </c>
      <c r="C48" s="327">
        <v>16870</v>
      </c>
      <c r="D48" s="327">
        <v>12816</v>
      </c>
      <c r="E48" s="117">
        <v>7014</v>
      </c>
      <c r="F48" s="117">
        <v>4742.2099999999982</v>
      </c>
      <c r="G48" s="117">
        <v>0</v>
      </c>
      <c r="H48" s="117">
        <v>0</v>
      </c>
      <c r="I48" s="117">
        <v>0</v>
      </c>
      <c r="J48" s="117">
        <v>0</v>
      </c>
      <c r="K48" s="117">
        <v>0</v>
      </c>
      <c r="L48" s="117">
        <v>0</v>
      </c>
      <c r="M48" s="117">
        <v>0</v>
      </c>
      <c r="N48" s="117">
        <v>0</v>
      </c>
      <c r="O48" s="116">
        <f t="shared" si="8"/>
        <v>7014</v>
      </c>
      <c r="P48" s="116">
        <f t="shared" si="9"/>
        <v>4742.2099999999982</v>
      </c>
      <c r="Q48" s="255">
        <f t="shared" si="2"/>
        <v>37.002262796504354</v>
      </c>
    </row>
    <row r="49" spans="1:17" ht="13.5" customHeight="1" x14ac:dyDescent="0.25">
      <c r="A49" s="147">
        <v>39</v>
      </c>
      <c r="B49" s="116" t="s">
        <v>51</v>
      </c>
      <c r="C49" s="327">
        <v>16858</v>
      </c>
      <c r="D49" s="327">
        <v>19975</v>
      </c>
      <c r="E49" s="117">
        <v>14174</v>
      </c>
      <c r="F49" s="117">
        <v>12833.75</v>
      </c>
      <c r="G49" s="117">
        <v>18</v>
      </c>
      <c r="H49" s="117">
        <v>695.17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6">
        <f t="shared" si="8"/>
        <v>14192</v>
      </c>
      <c r="P49" s="116">
        <f t="shared" si="9"/>
        <v>13528.92</v>
      </c>
      <c r="Q49" s="255">
        <f t="shared" si="2"/>
        <v>67.729261576971211</v>
      </c>
    </row>
    <row r="50" spans="1:17" ht="13.5" customHeight="1" x14ac:dyDescent="0.25">
      <c r="A50" s="147">
        <v>40</v>
      </c>
      <c r="B50" s="116" t="s">
        <v>1007</v>
      </c>
      <c r="C50" s="327">
        <v>848</v>
      </c>
      <c r="D50" s="327">
        <v>12699</v>
      </c>
      <c r="E50" s="117">
        <v>794</v>
      </c>
      <c r="F50" s="117">
        <v>6648.64</v>
      </c>
      <c r="G50" s="117">
        <v>22</v>
      </c>
      <c r="H50" s="117">
        <v>665.99</v>
      </c>
      <c r="I50" s="117">
        <v>2</v>
      </c>
      <c r="J50" s="117">
        <v>102.55</v>
      </c>
      <c r="K50" s="117">
        <v>0</v>
      </c>
      <c r="L50" s="117">
        <v>0</v>
      </c>
      <c r="M50" s="117">
        <v>0</v>
      </c>
      <c r="N50" s="117">
        <v>0</v>
      </c>
      <c r="O50" s="116">
        <f t="shared" si="8"/>
        <v>818</v>
      </c>
      <c r="P50" s="116">
        <f t="shared" si="9"/>
        <v>7417.18</v>
      </c>
      <c r="Q50" s="255">
        <v>0</v>
      </c>
    </row>
    <row r="51" spans="1:17" ht="13.5" customHeight="1" x14ac:dyDescent="0.25">
      <c r="A51" s="147">
        <v>41</v>
      </c>
      <c r="B51" s="116" t="s">
        <v>52</v>
      </c>
      <c r="C51" s="327">
        <v>354</v>
      </c>
      <c r="D51" s="327">
        <v>6506</v>
      </c>
      <c r="E51" s="117">
        <v>6608</v>
      </c>
      <c r="F51" s="117">
        <v>7554.2900000000009</v>
      </c>
      <c r="G51" s="117">
        <v>77</v>
      </c>
      <c r="H51" s="117">
        <v>185.95999999999998</v>
      </c>
      <c r="I51" s="117">
        <v>21</v>
      </c>
      <c r="J51" s="117">
        <v>45.4</v>
      </c>
      <c r="K51" s="117">
        <v>0</v>
      </c>
      <c r="L51" s="117">
        <v>0</v>
      </c>
      <c r="M51" s="117">
        <v>0</v>
      </c>
      <c r="N51" s="117">
        <v>0</v>
      </c>
      <c r="O51" s="116">
        <f t="shared" si="8"/>
        <v>6706</v>
      </c>
      <c r="P51" s="116">
        <f t="shared" si="9"/>
        <v>7785.6500000000005</v>
      </c>
      <c r="Q51" s="255">
        <f>P51*100/D51</f>
        <v>119.66876729173072</v>
      </c>
    </row>
    <row r="52" spans="1:17" ht="13.5" customHeight="1" x14ac:dyDescent="0.25">
      <c r="A52" s="147">
        <v>42</v>
      </c>
      <c r="B52" s="116" t="s">
        <v>53</v>
      </c>
      <c r="C52" s="327">
        <v>4664</v>
      </c>
      <c r="D52" s="327">
        <v>11478</v>
      </c>
      <c r="E52" s="117">
        <v>2091</v>
      </c>
      <c r="F52" s="117">
        <v>3576.48</v>
      </c>
      <c r="G52" s="117">
        <v>9</v>
      </c>
      <c r="H52" s="117">
        <v>1356</v>
      </c>
      <c r="I52" s="117">
        <v>0</v>
      </c>
      <c r="J52" s="117">
        <v>0</v>
      </c>
      <c r="K52" s="117">
        <v>0</v>
      </c>
      <c r="L52" s="117">
        <v>0</v>
      </c>
      <c r="M52" s="117">
        <v>0</v>
      </c>
      <c r="N52" s="117">
        <v>0</v>
      </c>
      <c r="O52" s="116">
        <f t="shared" si="8"/>
        <v>2100</v>
      </c>
      <c r="P52" s="116">
        <f t="shared" si="9"/>
        <v>4932.4799999999996</v>
      </c>
      <c r="Q52" s="255">
        <f>P52*100/D52</f>
        <v>42.973340303188706</v>
      </c>
    </row>
    <row r="53" spans="1:17" ht="13.5" customHeight="1" x14ac:dyDescent="0.25">
      <c r="A53" s="147">
        <v>43</v>
      </c>
      <c r="B53" s="116" t="s">
        <v>54</v>
      </c>
      <c r="C53" s="327">
        <v>720</v>
      </c>
      <c r="D53" s="327">
        <v>6775</v>
      </c>
      <c r="E53" s="117">
        <v>86</v>
      </c>
      <c r="F53" s="117">
        <v>1520.26</v>
      </c>
      <c r="G53" s="117">
        <v>1</v>
      </c>
      <c r="H53" s="117">
        <v>35</v>
      </c>
      <c r="I53" s="117">
        <v>0</v>
      </c>
      <c r="J53" s="117">
        <v>0</v>
      </c>
      <c r="K53" s="117">
        <v>0</v>
      </c>
      <c r="L53" s="117">
        <v>0</v>
      </c>
      <c r="M53" s="117">
        <v>0</v>
      </c>
      <c r="N53" s="117">
        <v>0</v>
      </c>
      <c r="O53" s="116">
        <f t="shared" si="8"/>
        <v>87</v>
      </c>
      <c r="P53" s="116">
        <f t="shared" si="9"/>
        <v>1555.26</v>
      </c>
      <c r="Q53" s="255">
        <f>P53*100/D53</f>
        <v>22.955867158671587</v>
      </c>
    </row>
    <row r="54" spans="1:17" ht="13.5" customHeight="1" x14ac:dyDescent="0.2">
      <c r="A54" s="146"/>
      <c r="B54" s="118" t="s">
        <v>55</v>
      </c>
      <c r="C54" s="328">
        <f>SUM(C46:C53)</f>
        <v>69632</v>
      </c>
      <c r="D54" s="328">
        <f t="shared" ref="D54:P54" si="12">SUM(D46:D53)</f>
        <v>365776</v>
      </c>
      <c r="E54" s="328">
        <f t="shared" si="12"/>
        <v>41257</v>
      </c>
      <c r="F54" s="328">
        <f t="shared" si="12"/>
        <v>154104.35000000003</v>
      </c>
      <c r="G54" s="328">
        <f t="shared" si="12"/>
        <v>257</v>
      </c>
      <c r="H54" s="328">
        <f t="shared" si="12"/>
        <v>11565.589999999998</v>
      </c>
      <c r="I54" s="328">
        <f t="shared" si="12"/>
        <v>57</v>
      </c>
      <c r="J54" s="328">
        <f t="shared" si="12"/>
        <v>3045.9</v>
      </c>
      <c r="K54" s="328">
        <f t="shared" si="12"/>
        <v>0</v>
      </c>
      <c r="L54" s="328">
        <f t="shared" si="12"/>
        <v>0</v>
      </c>
      <c r="M54" s="328">
        <f t="shared" si="12"/>
        <v>0</v>
      </c>
      <c r="N54" s="328">
        <f t="shared" si="12"/>
        <v>0</v>
      </c>
      <c r="O54" s="328">
        <f t="shared" si="12"/>
        <v>41571</v>
      </c>
      <c r="P54" s="328">
        <f t="shared" si="12"/>
        <v>168715.84000000003</v>
      </c>
      <c r="Q54" s="257">
        <f>P54*100/D54</f>
        <v>46.125453829666256</v>
      </c>
    </row>
    <row r="55" spans="1:17" ht="13.5" customHeight="1" x14ac:dyDescent="0.2">
      <c r="A55" s="118"/>
      <c r="B55" s="118" t="s">
        <v>5</v>
      </c>
      <c r="C55" s="329">
        <f t="shared" ref="C55:P55" si="13">C54+C45+C43+C41</f>
        <v>983109</v>
      </c>
      <c r="D55" s="329">
        <f t="shared" si="13"/>
        <v>13397083</v>
      </c>
      <c r="E55" s="329">
        <f t="shared" si="13"/>
        <v>396929</v>
      </c>
      <c r="F55" s="329">
        <f t="shared" si="13"/>
        <v>4259776.3800000008</v>
      </c>
      <c r="G55" s="329">
        <f t="shared" si="13"/>
        <v>22067</v>
      </c>
      <c r="H55" s="329">
        <f t="shared" si="13"/>
        <v>2923226.5299999993</v>
      </c>
      <c r="I55" s="329">
        <f t="shared" si="13"/>
        <v>4311</v>
      </c>
      <c r="J55" s="329">
        <f t="shared" si="13"/>
        <v>1433662.7699999996</v>
      </c>
      <c r="K55" s="329">
        <f t="shared" si="13"/>
        <v>2018</v>
      </c>
      <c r="L55" s="329">
        <f t="shared" si="13"/>
        <v>10718.96</v>
      </c>
      <c r="M55" s="329">
        <f t="shared" si="13"/>
        <v>12991</v>
      </c>
      <c r="N55" s="329">
        <f t="shared" si="13"/>
        <v>45616.76999999999</v>
      </c>
      <c r="O55" s="329">
        <f t="shared" si="13"/>
        <v>438316</v>
      </c>
      <c r="P55" s="329">
        <f t="shared" si="13"/>
        <v>8673001.4100000001</v>
      </c>
      <c r="Q55" s="257">
        <f>P55*100/D55</f>
        <v>64.737983708841696</v>
      </c>
    </row>
    <row r="56" spans="1:17" ht="13.5" customHeight="1" x14ac:dyDescent="0.2">
      <c r="A56" s="85"/>
      <c r="B56" s="84"/>
      <c r="C56" s="134"/>
      <c r="D56" s="134"/>
      <c r="E56" s="134"/>
      <c r="F56" s="134"/>
      <c r="G56" s="134"/>
      <c r="H56" s="134"/>
      <c r="I56" s="135" t="s">
        <v>1081</v>
      </c>
      <c r="J56" s="134"/>
      <c r="K56" s="134"/>
      <c r="L56" s="134"/>
      <c r="M56" s="134"/>
      <c r="N56" s="134"/>
      <c r="O56" s="134"/>
      <c r="P56" s="134"/>
      <c r="Q56" s="140"/>
    </row>
    <row r="57" spans="1:17" ht="13.5" customHeight="1" x14ac:dyDescent="0.2">
      <c r="A57" s="85"/>
      <c r="B57" s="8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40"/>
    </row>
    <row r="58" spans="1:17" ht="13.5" customHeight="1" x14ac:dyDescent="0.2">
      <c r="A58" s="85"/>
      <c r="B58" s="8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40"/>
    </row>
    <row r="59" spans="1:17" ht="13.5" customHeight="1" x14ac:dyDescent="0.2">
      <c r="A59" s="85"/>
      <c r="B59" s="8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40"/>
    </row>
    <row r="60" spans="1:17" ht="13.5" customHeight="1" x14ac:dyDescent="0.2">
      <c r="A60" s="85"/>
      <c r="B60" s="8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</row>
    <row r="61" spans="1:17" ht="13.5" customHeight="1" x14ac:dyDescent="0.2">
      <c r="A61" s="85"/>
      <c r="B61" s="84"/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40"/>
    </row>
    <row r="62" spans="1:17" ht="13.5" customHeight="1" x14ac:dyDescent="0.2">
      <c r="A62" s="85"/>
      <c r="B62" s="84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40"/>
    </row>
    <row r="63" spans="1:17" ht="13.5" customHeight="1" x14ac:dyDescent="0.2">
      <c r="A63" s="85"/>
      <c r="B63" s="8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40"/>
    </row>
    <row r="64" spans="1:17" ht="13.5" customHeight="1" x14ac:dyDescent="0.2">
      <c r="A64" s="85"/>
      <c r="B64" s="84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40"/>
    </row>
    <row r="65" spans="1:17" ht="13.5" customHeight="1" x14ac:dyDescent="0.2">
      <c r="A65" s="85"/>
      <c r="B65" s="84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40"/>
    </row>
    <row r="66" spans="1:17" ht="13.5" customHeight="1" x14ac:dyDescent="0.2">
      <c r="A66" s="85"/>
      <c r="B66" s="84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40"/>
    </row>
    <row r="67" spans="1:17" ht="13.5" customHeight="1" x14ac:dyDescent="0.2">
      <c r="A67" s="85"/>
      <c r="B67" s="84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40"/>
    </row>
    <row r="68" spans="1:17" ht="13.5" customHeight="1" x14ac:dyDescent="0.2">
      <c r="A68" s="85"/>
      <c r="B68" s="84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40"/>
    </row>
    <row r="69" spans="1:17" ht="13.5" customHeight="1" x14ac:dyDescent="0.2">
      <c r="A69" s="85"/>
      <c r="B69" s="8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40"/>
    </row>
    <row r="70" spans="1:17" ht="13.5" customHeight="1" x14ac:dyDescent="0.2">
      <c r="A70" s="85"/>
      <c r="B70" s="84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40"/>
    </row>
    <row r="71" spans="1:17" ht="13.5" customHeight="1" x14ac:dyDescent="0.2">
      <c r="A71" s="85"/>
      <c r="B71" s="84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40"/>
    </row>
    <row r="72" spans="1:17" ht="13.5" customHeight="1" x14ac:dyDescent="0.2">
      <c r="A72" s="85"/>
      <c r="B72" s="84"/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40"/>
    </row>
    <row r="73" spans="1:17" ht="13.5" customHeight="1" x14ac:dyDescent="0.2">
      <c r="A73" s="85"/>
      <c r="B73" s="8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40"/>
    </row>
    <row r="74" spans="1:17" ht="13.5" customHeight="1" x14ac:dyDescent="0.2">
      <c r="A74" s="85"/>
      <c r="B74" s="84"/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40"/>
    </row>
    <row r="75" spans="1:17" ht="13.5" customHeight="1" x14ac:dyDescent="0.2">
      <c r="A75" s="85"/>
      <c r="B75" s="84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40"/>
    </row>
    <row r="76" spans="1:17" ht="13.5" customHeight="1" x14ac:dyDescent="0.2">
      <c r="A76" s="85"/>
      <c r="B76" s="8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40"/>
    </row>
    <row r="77" spans="1:17" ht="13.5" customHeight="1" x14ac:dyDescent="0.2">
      <c r="A77" s="85"/>
      <c r="B77" s="8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40"/>
    </row>
    <row r="78" spans="1:17" ht="13.5" customHeight="1" x14ac:dyDescent="0.2">
      <c r="A78" s="85"/>
      <c r="B78" s="84"/>
      <c r="C78" s="134"/>
      <c r="D78" s="134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40"/>
    </row>
    <row r="79" spans="1:17" ht="13.5" customHeight="1" x14ac:dyDescent="0.2">
      <c r="A79" s="85"/>
      <c r="B79" s="84"/>
      <c r="C79" s="134"/>
      <c r="D79" s="134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40"/>
    </row>
    <row r="80" spans="1:17" ht="13.5" customHeight="1" x14ac:dyDescent="0.2">
      <c r="A80" s="85"/>
      <c r="B80" s="84"/>
      <c r="C80" s="134"/>
      <c r="D80" s="134"/>
      <c r="E80" s="134"/>
      <c r="F80" s="134"/>
      <c r="G80" s="134"/>
      <c r="H80" s="134"/>
      <c r="I80" s="134"/>
      <c r="J80" s="134"/>
      <c r="K80" s="134"/>
      <c r="L80" s="134"/>
      <c r="M80" s="134"/>
      <c r="N80" s="134"/>
      <c r="O80" s="134"/>
      <c r="P80" s="134"/>
      <c r="Q80" s="140"/>
    </row>
    <row r="81" spans="1:17" ht="13.5" customHeight="1" x14ac:dyDescent="0.2">
      <c r="A81" s="85"/>
      <c r="B81" s="84"/>
      <c r="C81" s="134"/>
      <c r="D81" s="134"/>
      <c r="E81" s="134"/>
      <c r="F81" s="134"/>
      <c r="G81" s="134"/>
      <c r="H81" s="134"/>
      <c r="I81" s="134"/>
      <c r="J81" s="134"/>
      <c r="K81" s="134"/>
      <c r="L81" s="134"/>
      <c r="M81" s="134"/>
      <c r="N81" s="134"/>
      <c r="O81" s="134"/>
      <c r="P81" s="134"/>
      <c r="Q81" s="140"/>
    </row>
    <row r="82" spans="1:17" ht="13.5" customHeight="1" x14ac:dyDescent="0.2">
      <c r="A82" s="85"/>
      <c r="B82" s="84"/>
      <c r="C82" s="134"/>
      <c r="D82" s="134"/>
      <c r="E82" s="134"/>
      <c r="F82" s="134"/>
      <c r="G82" s="134"/>
      <c r="H82" s="134"/>
      <c r="I82" s="134"/>
      <c r="J82" s="134"/>
      <c r="K82" s="134"/>
      <c r="L82" s="134"/>
      <c r="M82" s="134"/>
      <c r="N82" s="134"/>
      <c r="O82" s="134"/>
      <c r="P82" s="134"/>
      <c r="Q82" s="140"/>
    </row>
    <row r="83" spans="1:17" ht="13.5" customHeight="1" x14ac:dyDescent="0.2">
      <c r="A83" s="85"/>
      <c r="B83" s="84"/>
      <c r="C83" s="134"/>
      <c r="D83" s="134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40"/>
    </row>
    <row r="84" spans="1:17" ht="13.5" customHeight="1" x14ac:dyDescent="0.2">
      <c r="A84" s="85"/>
      <c r="B84" s="84"/>
      <c r="C84" s="134"/>
      <c r="D84" s="134"/>
      <c r="E84" s="134"/>
      <c r="F84" s="134"/>
      <c r="G84" s="134"/>
      <c r="H84" s="134"/>
      <c r="I84" s="134"/>
      <c r="J84" s="134"/>
      <c r="K84" s="134"/>
      <c r="L84" s="134"/>
      <c r="M84" s="134"/>
      <c r="N84" s="134"/>
      <c r="O84" s="134"/>
      <c r="P84" s="134"/>
      <c r="Q84" s="140"/>
    </row>
    <row r="85" spans="1:17" ht="13.5" customHeight="1" x14ac:dyDescent="0.2">
      <c r="A85" s="85"/>
      <c r="B85" s="84"/>
      <c r="C85" s="134"/>
      <c r="D85" s="134"/>
      <c r="E85" s="134"/>
      <c r="F85" s="134"/>
      <c r="G85" s="134"/>
      <c r="H85" s="134"/>
      <c r="I85" s="134"/>
      <c r="J85" s="134"/>
      <c r="K85" s="134"/>
      <c r="L85" s="134"/>
      <c r="M85" s="134"/>
      <c r="N85" s="134"/>
      <c r="O85" s="134"/>
      <c r="P85" s="134"/>
      <c r="Q85" s="140"/>
    </row>
    <row r="86" spans="1:17" ht="13.5" customHeight="1" x14ac:dyDescent="0.2">
      <c r="A86" s="85"/>
      <c r="B86" s="84"/>
      <c r="C86" s="134"/>
      <c r="D86" s="134"/>
      <c r="E86" s="134"/>
      <c r="F86" s="134"/>
      <c r="G86" s="134"/>
      <c r="H86" s="134"/>
      <c r="I86" s="134"/>
      <c r="J86" s="134"/>
      <c r="K86" s="134"/>
      <c r="L86" s="134"/>
      <c r="M86" s="134"/>
      <c r="N86" s="134"/>
      <c r="O86" s="134"/>
      <c r="P86" s="134"/>
      <c r="Q86" s="140"/>
    </row>
    <row r="87" spans="1:17" ht="13.5" customHeight="1" x14ac:dyDescent="0.2">
      <c r="A87" s="85"/>
      <c r="B87" s="84"/>
      <c r="C87" s="134"/>
      <c r="D87" s="134"/>
      <c r="E87" s="134"/>
      <c r="F87" s="134"/>
      <c r="G87" s="134"/>
      <c r="H87" s="134"/>
      <c r="I87" s="134"/>
      <c r="J87" s="134"/>
      <c r="K87" s="134"/>
      <c r="L87" s="134"/>
      <c r="M87" s="134"/>
      <c r="N87" s="134"/>
      <c r="O87" s="134"/>
      <c r="P87" s="134"/>
      <c r="Q87" s="140"/>
    </row>
    <row r="88" spans="1:17" ht="13.5" customHeight="1" x14ac:dyDescent="0.2">
      <c r="A88" s="85"/>
      <c r="B88" s="84"/>
      <c r="C88" s="134"/>
      <c r="D88" s="134"/>
      <c r="E88" s="134"/>
      <c r="F88" s="134"/>
      <c r="G88" s="134"/>
      <c r="H88" s="134"/>
      <c r="I88" s="134"/>
      <c r="J88" s="134"/>
      <c r="K88" s="134"/>
      <c r="L88" s="134"/>
      <c r="M88" s="134"/>
      <c r="N88" s="134"/>
      <c r="O88" s="134"/>
      <c r="P88" s="134"/>
      <c r="Q88" s="140"/>
    </row>
    <row r="89" spans="1:17" ht="13.5" customHeight="1" x14ac:dyDescent="0.2">
      <c r="A89" s="85"/>
      <c r="B89" s="84"/>
      <c r="C89" s="134"/>
      <c r="D89" s="134"/>
      <c r="E89" s="134"/>
      <c r="F89" s="134"/>
      <c r="G89" s="134"/>
      <c r="H89" s="134"/>
      <c r="I89" s="134"/>
      <c r="J89" s="134"/>
      <c r="K89" s="134"/>
      <c r="L89" s="134"/>
      <c r="M89" s="134"/>
      <c r="N89" s="134"/>
      <c r="O89" s="134"/>
      <c r="P89" s="134"/>
      <c r="Q89" s="140"/>
    </row>
    <row r="90" spans="1:17" ht="13.5" customHeight="1" x14ac:dyDescent="0.2">
      <c r="A90" s="85"/>
      <c r="B90" s="84"/>
      <c r="C90" s="134"/>
      <c r="D90" s="134"/>
      <c r="E90" s="134"/>
      <c r="F90" s="134"/>
      <c r="G90" s="134"/>
      <c r="H90" s="134"/>
      <c r="I90" s="134"/>
      <c r="J90" s="134"/>
      <c r="K90" s="134"/>
      <c r="L90" s="134"/>
      <c r="M90" s="134"/>
      <c r="N90" s="134"/>
      <c r="O90" s="134"/>
      <c r="P90" s="134"/>
      <c r="Q90" s="140"/>
    </row>
    <row r="91" spans="1:17" ht="13.5" customHeight="1" x14ac:dyDescent="0.2">
      <c r="A91" s="85"/>
      <c r="B91" s="84"/>
      <c r="C91" s="134"/>
      <c r="D91" s="134"/>
      <c r="E91" s="134"/>
      <c r="F91" s="134"/>
      <c r="G91" s="134"/>
      <c r="H91" s="134"/>
      <c r="I91" s="134"/>
      <c r="J91" s="134"/>
      <c r="K91" s="134"/>
      <c r="L91" s="134"/>
      <c r="M91" s="134"/>
      <c r="N91" s="134"/>
      <c r="O91" s="134"/>
      <c r="P91" s="134"/>
      <c r="Q91" s="140"/>
    </row>
    <row r="92" spans="1:17" ht="13.5" customHeight="1" x14ac:dyDescent="0.2">
      <c r="A92" s="85"/>
      <c r="B92" s="84"/>
      <c r="C92" s="134"/>
      <c r="D92" s="134"/>
      <c r="E92" s="134"/>
      <c r="F92" s="134"/>
      <c r="G92" s="134"/>
      <c r="H92" s="134"/>
      <c r="I92" s="134"/>
      <c r="J92" s="134"/>
      <c r="K92" s="134"/>
      <c r="L92" s="134"/>
      <c r="M92" s="134"/>
      <c r="N92" s="134"/>
      <c r="O92" s="134"/>
      <c r="P92" s="134"/>
      <c r="Q92" s="140"/>
    </row>
    <row r="93" spans="1:17" ht="13.5" customHeight="1" x14ac:dyDescent="0.2">
      <c r="A93" s="85"/>
      <c r="B93" s="84"/>
      <c r="C93" s="134"/>
      <c r="D93" s="134"/>
      <c r="E93" s="134"/>
      <c r="F93" s="134"/>
      <c r="G93" s="134"/>
      <c r="H93" s="134"/>
      <c r="I93" s="134"/>
      <c r="J93" s="134"/>
      <c r="K93" s="134"/>
      <c r="L93" s="134"/>
      <c r="M93" s="134"/>
      <c r="N93" s="134"/>
      <c r="O93" s="134"/>
      <c r="P93" s="134"/>
      <c r="Q93" s="140"/>
    </row>
    <row r="94" spans="1:17" ht="13.5" customHeight="1" x14ac:dyDescent="0.2">
      <c r="A94" s="85"/>
      <c r="B94" s="84"/>
      <c r="C94" s="134"/>
      <c r="D94" s="134"/>
      <c r="E94" s="134"/>
      <c r="F94" s="134"/>
      <c r="G94" s="134"/>
      <c r="H94" s="134"/>
      <c r="I94" s="134"/>
      <c r="J94" s="134"/>
      <c r="K94" s="134"/>
      <c r="L94" s="134"/>
      <c r="M94" s="134"/>
      <c r="N94" s="134"/>
      <c r="O94" s="134"/>
      <c r="P94" s="134"/>
      <c r="Q94" s="140"/>
    </row>
    <row r="95" spans="1:17" ht="13.5" customHeight="1" x14ac:dyDescent="0.2">
      <c r="A95" s="85"/>
      <c r="B95" s="84"/>
      <c r="C95" s="134"/>
      <c r="D95" s="134"/>
      <c r="E95" s="134"/>
      <c r="F95" s="134"/>
      <c r="G95" s="134"/>
      <c r="H95" s="134"/>
      <c r="I95" s="134"/>
      <c r="J95" s="134"/>
      <c r="K95" s="134"/>
      <c r="L95" s="134"/>
      <c r="M95" s="134"/>
      <c r="N95" s="134"/>
      <c r="O95" s="134"/>
      <c r="P95" s="134"/>
      <c r="Q95" s="140"/>
    </row>
    <row r="96" spans="1:17" ht="13.5" customHeight="1" x14ac:dyDescent="0.2">
      <c r="A96" s="85"/>
      <c r="B96" s="84"/>
      <c r="C96" s="134"/>
      <c r="D96" s="134"/>
      <c r="E96" s="134"/>
      <c r="F96" s="134"/>
      <c r="G96" s="134"/>
      <c r="H96" s="134"/>
      <c r="I96" s="134"/>
      <c r="J96" s="134"/>
      <c r="K96" s="134"/>
      <c r="L96" s="134"/>
      <c r="M96" s="134"/>
      <c r="N96" s="134"/>
      <c r="O96" s="134"/>
      <c r="P96" s="134"/>
      <c r="Q96" s="140"/>
    </row>
    <row r="97" spans="1:17" ht="13.5" customHeight="1" x14ac:dyDescent="0.2">
      <c r="A97" s="85"/>
      <c r="B97" s="84"/>
      <c r="C97" s="134"/>
      <c r="D97" s="134"/>
      <c r="E97" s="134"/>
      <c r="F97" s="134"/>
      <c r="G97" s="134"/>
      <c r="H97" s="134"/>
      <c r="I97" s="134"/>
      <c r="J97" s="134"/>
      <c r="K97" s="134"/>
      <c r="L97" s="134"/>
      <c r="M97" s="134"/>
      <c r="N97" s="134"/>
      <c r="O97" s="134"/>
      <c r="P97" s="134"/>
      <c r="Q97" s="140"/>
    </row>
    <row r="98" spans="1:17" ht="13.5" customHeight="1" x14ac:dyDescent="0.2">
      <c r="A98" s="85"/>
      <c r="B98" s="84"/>
      <c r="C98" s="134"/>
      <c r="D98" s="134"/>
      <c r="E98" s="134"/>
      <c r="F98" s="134"/>
      <c r="G98" s="134"/>
      <c r="H98" s="134"/>
      <c r="I98" s="134"/>
      <c r="J98" s="134"/>
      <c r="K98" s="134"/>
      <c r="L98" s="134"/>
      <c r="M98" s="134"/>
      <c r="N98" s="134"/>
      <c r="O98" s="134"/>
      <c r="P98" s="134"/>
      <c r="Q98" s="140"/>
    </row>
  </sheetData>
  <mergeCells count="12">
    <mergeCell ref="Q3:Q5"/>
    <mergeCell ref="A1:P1"/>
    <mergeCell ref="A3:A5"/>
    <mergeCell ref="B3:B5"/>
    <mergeCell ref="E3:P3"/>
    <mergeCell ref="E4:F4"/>
    <mergeCell ref="C3:D4"/>
    <mergeCell ref="O4:P4"/>
    <mergeCell ref="G4:H4"/>
    <mergeCell ref="I4:J4"/>
    <mergeCell ref="K4:L4"/>
    <mergeCell ref="M4:N4"/>
  </mergeCells>
  <pageMargins left="1.2598425196850394" right="0.19685039370078741" top="0.23622047244094491" bottom="0" header="0" footer="0"/>
  <pageSetup scale="6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98"/>
  <sheetViews>
    <sheetView view="pageBreakPreview" zoomScaleNormal="100" zoomScaleSheetLayoutView="100" workbookViewId="0">
      <pane xSplit="2" ySplit="5" topLeftCell="C42" activePane="bottomRight" state="frozen"/>
      <selection pane="topRight" activeCell="C1" sqref="C1"/>
      <selection pane="bottomLeft" activeCell="A6" sqref="A6"/>
      <selection pane="bottomRight" activeCell="I56" sqref="I56"/>
    </sheetView>
  </sheetViews>
  <sheetFormatPr defaultColWidth="14.28515625" defaultRowHeight="15" customHeight="1" x14ac:dyDescent="0.2"/>
  <cols>
    <col min="1" max="1" width="4.42578125" style="106" customWidth="1"/>
    <col min="2" max="2" width="21.85546875" style="106" customWidth="1"/>
    <col min="3" max="3" width="8" style="106" customWidth="1"/>
    <col min="4" max="4" width="10.140625" style="106" customWidth="1"/>
    <col min="5" max="5" width="8" style="106" customWidth="1"/>
    <col min="6" max="7" width="8.140625" style="106" customWidth="1"/>
    <col min="8" max="8" width="8.85546875" style="106" customWidth="1"/>
    <col min="9" max="9" width="9" style="106" customWidth="1"/>
    <col min="10" max="10" width="8" style="106" customWidth="1"/>
    <col min="11" max="11" width="9" style="106" customWidth="1"/>
    <col min="12" max="13" width="8.140625" style="106" customWidth="1"/>
    <col min="14" max="16" width="8.5703125" style="106" customWidth="1"/>
    <col min="17" max="17" width="10.85546875" style="106" customWidth="1"/>
    <col min="18" max="16384" width="14.28515625" style="106"/>
  </cols>
  <sheetData>
    <row r="1" spans="1:17" ht="13.5" customHeight="1" x14ac:dyDescent="0.2">
      <c r="A1" s="441" t="s">
        <v>1065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</row>
    <row r="2" spans="1:17" ht="13.5" customHeight="1" x14ac:dyDescent="0.2">
      <c r="A2" s="84"/>
      <c r="B2" s="86" t="s">
        <v>73</v>
      </c>
      <c r="C2" s="135"/>
      <c r="D2" s="135"/>
      <c r="E2" s="134"/>
      <c r="F2" s="134"/>
      <c r="G2" s="140"/>
      <c r="H2" s="134"/>
      <c r="I2" s="134"/>
      <c r="J2" s="134"/>
      <c r="K2" s="134"/>
      <c r="L2" s="140"/>
      <c r="M2" s="134"/>
      <c r="N2" s="487" t="s">
        <v>131</v>
      </c>
      <c r="O2" s="488"/>
      <c r="P2" s="488"/>
      <c r="Q2" s="140"/>
    </row>
    <row r="3" spans="1:17" ht="21.75" customHeight="1" x14ac:dyDescent="0.2">
      <c r="A3" s="467" t="s">
        <v>0</v>
      </c>
      <c r="B3" s="467" t="s">
        <v>76</v>
      </c>
      <c r="C3" s="457" t="s">
        <v>132</v>
      </c>
      <c r="D3" s="479"/>
      <c r="E3" s="479"/>
      <c r="F3" s="473"/>
      <c r="G3" s="486" t="s">
        <v>118</v>
      </c>
      <c r="H3" s="457" t="s">
        <v>133</v>
      </c>
      <c r="I3" s="479"/>
      <c r="J3" s="479"/>
      <c r="K3" s="473"/>
      <c r="L3" s="486" t="s">
        <v>118</v>
      </c>
      <c r="M3" s="457" t="s">
        <v>134</v>
      </c>
      <c r="N3" s="479"/>
      <c r="O3" s="479"/>
      <c r="P3" s="473"/>
      <c r="Q3" s="486" t="s">
        <v>118</v>
      </c>
    </row>
    <row r="4" spans="1:17" ht="21.75" customHeight="1" x14ac:dyDescent="0.2">
      <c r="A4" s="475"/>
      <c r="B4" s="475"/>
      <c r="C4" s="457" t="s">
        <v>120</v>
      </c>
      <c r="D4" s="473"/>
      <c r="E4" s="457" t="s">
        <v>121</v>
      </c>
      <c r="F4" s="473"/>
      <c r="G4" s="475"/>
      <c r="H4" s="457" t="s">
        <v>120</v>
      </c>
      <c r="I4" s="473"/>
      <c r="J4" s="457" t="s">
        <v>121</v>
      </c>
      <c r="K4" s="473"/>
      <c r="L4" s="475"/>
      <c r="M4" s="457" t="s">
        <v>120</v>
      </c>
      <c r="N4" s="473"/>
      <c r="O4" s="457" t="s">
        <v>121</v>
      </c>
      <c r="P4" s="473"/>
      <c r="Q4" s="475"/>
    </row>
    <row r="5" spans="1:17" ht="21.75" customHeight="1" x14ac:dyDescent="0.2">
      <c r="A5" s="476"/>
      <c r="B5" s="476"/>
      <c r="C5" s="158" t="s">
        <v>122</v>
      </c>
      <c r="D5" s="158" t="s">
        <v>123</v>
      </c>
      <c r="E5" s="158" t="s">
        <v>122</v>
      </c>
      <c r="F5" s="158" t="s">
        <v>123</v>
      </c>
      <c r="G5" s="476"/>
      <c r="H5" s="158" t="s">
        <v>122</v>
      </c>
      <c r="I5" s="158" t="s">
        <v>123</v>
      </c>
      <c r="J5" s="158" t="s">
        <v>122</v>
      </c>
      <c r="K5" s="158" t="s">
        <v>123</v>
      </c>
      <c r="L5" s="476"/>
      <c r="M5" s="158" t="s">
        <v>122</v>
      </c>
      <c r="N5" s="158" t="s">
        <v>123</v>
      </c>
      <c r="O5" s="158" t="s">
        <v>122</v>
      </c>
      <c r="P5" s="158" t="s">
        <v>123</v>
      </c>
      <c r="Q5" s="476"/>
    </row>
    <row r="6" spans="1:17" ht="12.75" customHeight="1" x14ac:dyDescent="0.2">
      <c r="A6" s="159">
        <v>1</v>
      </c>
      <c r="B6" s="160" t="s">
        <v>6</v>
      </c>
      <c r="C6" s="272">
        <v>0</v>
      </c>
      <c r="D6" s="272">
        <v>0</v>
      </c>
      <c r="E6" s="272">
        <v>0</v>
      </c>
      <c r="F6" s="272">
        <v>0</v>
      </c>
      <c r="G6" s="276" t="e">
        <f>F6*100/D6</f>
        <v>#DIV/0!</v>
      </c>
      <c r="H6" s="322">
        <v>2064</v>
      </c>
      <c r="I6" s="331">
        <v>3800</v>
      </c>
      <c r="J6" s="322">
        <v>1185</v>
      </c>
      <c r="K6" s="323">
        <v>2242.6099999999992</v>
      </c>
      <c r="L6" s="276">
        <f t="shared" ref="L6:L55" si="0">K6*100/I6</f>
        <v>59.016052631578923</v>
      </c>
      <c r="M6" s="322">
        <v>1559</v>
      </c>
      <c r="N6" s="331">
        <v>6735</v>
      </c>
      <c r="O6" s="272">
        <v>246</v>
      </c>
      <c r="P6" s="272">
        <v>589.33000000000004</v>
      </c>
      <c r="Q6" s="276">
        <f t="shared" ref="Q6:Q55" si="1">P6*100/N6</f>
        <v>8.7502598366740916</v>
      </c>
    </row>
    <row r="7" spans="1:17" ht="12.75" customHeight="1" x14ac:dyDescent="0.2">
      <c r="A7" s="159">
        <v>2</v>
      </c>
      <c r="B7" s="160" t="s">
        <v>7</v>
      </c>
      <c r="C7" s="272">
        <v>10</v>
      </c>
      <c r="D7" s="272">
        <v>471</v>
      </c>
      <c r="E7" s="272">
        <v>0</v>
      </c>
      <c r="F7" s="272">
        <v>0</v>
      </c>
      <c r="G7" s="276">
        <f>F7*100/D7</f>
        <v>0</v>
      </c>
      <c r="H7" s="322">
        <v>3087</v>
      </c>
      <c r="I7" s="331">
        <v>3882</v>
      </c>
      <c r="J7" s="322">
        <v>1860</v>
      </c>
      <c r="K7" s="323">
        <v>2166.64</v>
      </c>
      <c r="L7" s="276">
        <f t="shared" si="0"/>
        <v>55.812467800103043</v>
      </c>
      <c r="M7" s="322">
        <v>2187</v>
      </c>
      <c r="N7" s="331">
        <v>30689</v>
      </c>
      <c r="O7" s="272">
        <v>1452</v>
      </c>
      <c r="P7" s="272">
        <v>16931.290000000005</v>
      </c>
      <c r="Q7" s="276">
        <f t="shared" si="1"/>
        <v>55.170549708364575</v>
      </c>
    </row>
    <row r="8" spans="1:17" ht="12.75" customHeight="1" x14ac:dyDescent="0.2">
      <c r="A8" s="159">
        <v>3</v>
      </c>
      <c r="B8" s="160" t="s">
        <v>8</v>
      </c>
      <c r="C8" s="272">
        <v>0</v>
      </c>
      <c r="D8" s="272">
        <v>0</v>
      </c>
      <c r="E8" s="272">
        <v>0</v>
      </c>
      <c r="F8" s="272">
        <v>0</v>
      </c>
      <c r="G8" s="276">
        <v>0</v>
      </c>
      <c r="H8" s="322">
        <v>924</v>
      </c>
      <c r="I8" s="331">
        <v>1571</v>
      </c>
      <c r="J8" s="322">
        <v>618</v>
      </c>
      <c r="K8" s="323">
        <v>965.76999999999987</v>
      </c>
      <c r="L8" s="276">
        <f t="shared" si="0"/>
        <v>61.474856779121566</v>
      </c>
      <c r="M8" s="322">
        <v>1304</v>
      </c>
      <c r="N8" s="331">
        <v>15824</v>
      </c>
      <c r="O8" s="272">
        <v>1100</v>
      </c>
      <c r="P8" s="272">
        <v>8869.74</v>
      </c>
      <c r="Q8" s="276">
        <f t="shared" si="1"/>
        <v>56.052451971688576</v>
      </c>
    </row>
    <row r="9" spans="1:17" ht="12.75" customHeight="1" x14ac:dyDescent="0.2">
      <c r="A9" s="159">
        <v>4</v>
      </c>
      <c r="B9" s="160" t="s">
        <v>9</v>
      </c>
      <c r="C9" s="272">
        <v>0</v>
      </c>
      <c r="D9" s="272">
        <v>0</v>
      </c>
      <c r="E9" s="272">
        <v>0</v>
      </c>
      <c r="F9" s="272">
        <v>0</v>
      </c>
      <c r="G9" s="276" t="e">
        <f>F9*100/D9</f>
        <v>#DIV/0!</v>
      </c>
      <c r="H9" s="322">
        <v>2804</v>
      </c>
      <c r="I9" s="331">
        <v>4031</v>
      </c>
      <c r="J9" s="322">
        <v>1748</v>
      </c>
      <c r="K9" s="323">
        <v>2387.2700000000013</v>
      </c>
      <c r="L9" s="276">
        <f t="shared" si="0"/>
        <v>59.222773505333699</v>
      </c>
      <c r="M9" s="322">
        <v>2339</v>
      </c>
      <c r="N9" s="331">
        <v>26752</v>
      </c>
      <c r="O9" s="272">
        <v>1020</v>
      </c>
      <c r="P9" s="272">
        <v>7890.529999999997</v>
      </c>
      <c r="Q9" s="276">
        <f t="shared" si="1"/>
        <v>29.495103169856446</v>
      </c>
    </row>
    <row r="10" spans="1:17" ht="12.75" customHeight="1" x14ac:dyDescent="0.2">
      <c r="A10" s="159">
        <v>5</v>
      </c>
      <c r="B10" s="160" t="s">
        <v>10</v>
      </c>
      <c r="C10" s="272">
        <v>0</v>
      </c>
      <c r="D10" s="272">
        <v>0</v>
      </c>
      <c r="E10" s="272">
        <v>0</v>
      </c>
      <c r="F10" s="272">
        <v>0</v>
      </c>
      <c r="G10" s="276" t="e">
        <f>F10*100/D10</f>
        <v>#DIV/0!</v>
      </c>
      <c r="H10" s="322">
        <v>2203</v>
      </c>
      <c r="I10" s="331">
        <v>4835</v>
      </c>
      <c r="J10" s="322">
        <v>1382</v>
      </c>
      <c r="K10" s="323">
        <v>2801.7499999999991</v>
      </c>
      <c r="L10" s="276">
        <f t="shared" si="0"/>
        <v>57.94725956566699</v>
      </c>
      <c r="M10" s="322">
        <v>3835</v>
      </c>
      <c r="N10" s="331">
        <v>41852</v>
      </c>
      <c r="O10" s="272">
        <v>2014</v>
      </c>
      <c r="P10" s="272">
        <v>16355.270000000002</v>
      </c>
      <c r="Q10" s="276">
        <f t="shared" si="1"/>
        <v>39.078825384688912</v>
      </c>
    </row>
    <row r="11" spans="1:17" ht="12.75" customHeight="1" x14ac:dyDescent="0.2">
      <c r="A11" s="159">
        <v>6</v>
      </c>
      <c r="B11" s="160" t="s">
        <v>11</v>
      </c>
      <c r="C11" s="272">
        <v>0</v>
      </c>
      <c r="D11" s="272">
        <v>0</v>
      </c>
      <c r="E11" s="272">
        <v>0</v>
      </c>
      <c r="F11" s="272">
        <v>0</v>
      </c>
      <c r="G11" s="276" t="e">
        <f>F11*100/D11</f>
        <v>#DIV/0!</v>
      </c>
      <c r="H11" s="322">
        <v>658</v>
      </c>
      <c r="I11" s="331">
        <v>1369</v>
      </c>
      <c r="J11" s="322">
        <v>162</v>
      </c>
      <c r="K11" s="323">
        <v>225.46999999999994</v>
      </c>
      <c r="L11" s="276">
        <f t="shared" si="0"/>
        <v>16.469685902118329</v>
      </c>
      <c r="M11" s="322">
        <v>3028</v>
      </c>
      <c r="N11" s="331">
        <v>28164</v>
      </c>
      <c r="O11" s="272">
        <v>924</v>
      </c>
      <c r="P11" s="272">
        <v>9074.8799999999937</v>
      </c>
      <c r="Q11" s="276">
        <f t="shared" si="1"/>
        <v>32.22155943757987</v>
      </c>
    </row>
    <row r="12" spans="1:17" ht="12.75" customHeight="1" x14ac:dyDescent="0.2">
      <c r="A12" s="159">
        <v>7</v>
      </c>
      <c r="B12" s="160" t="s">
        <v>12</v>
      </c>
      <c r="C12" s="272">
        <v>0</v>
      </c>
      <c r="D12" s="272">
        <v>0</v>
      </c>
      <c r="E12" s="272">
        <v>6</v>
      </c>
      <c r="F12" s="272">
        <v>0</v>
      </c>
      <c r="G12" s="276">
        <v>0</v>
      </c>
      <c r="H12" s="322">
        <v>151</v>
      </c>
      <c r="I12" s="331">
        <v>317</v>
      </c>
      <c r="J12" s="322">
        <v>81</v>
      </c>
      <c r="K12" s="323">
        <v>121.49</v>
      </c>
      <c r="L12" s="276">
        <f t="shared" si="0"/>
        <v>38.32492113564669</v>
      </c>
      <c r="M12" s="322">
        <v>815</v>
      </c>
      <c r="N12" s="331">
        <v>18712</v>
      </c>
      <c r="O12" s="272">
        <v>288</v>
      </c>
      <c r="P12" s="272">
        <v>3069.9</v>
      </c>
      <c r="Q12" s="276">
        <f t="shared" si="1"/>
        <v>16.406049593843523</v>
      </c>
    </row>
    <row r="13" spans="1:17" ht="12.75" customHeight="1" x14ac:dyDescent="0.2">
      <c r="A13" s="159">
        <v>8</v>
      </c>
      <c r="B13" s="160" t="s">
        <v>967</v>
      </c>
      <c r="C13" s="272">
        <v>0</v>
      </c>
      <c r="D13" s="272">
        <v>0</v>
      </c>
      <c r="E13" s="272">
        <v>0</v>
      </c>
      <c r="F13" s="272">
        <v>0</v>
      </c>
      <c r="G13" s="276">
        <v>0</v>
      </c>
      <c r="H13" s="322">
        <v>41</v>
      </c>
      <c r="I13" s="331">
        <v>96</v>
      </c>
      <c r="J13" s="322">
        <v>23</v>
      </c>
      <c r="K13" s="323">
        <v>37.419999999999995</v>
      </c>
      <c r="L13" s="276">
        <f t="shared" si="0"/>
        <v>38.979166666666664</v>
      </c>
      <c r="M13" s="322">
        <v>46</v>
      </c>
      <c r="N13" s="331">
        <v>600</v>
      </c>
      <c r="O13" s="272">
        <v>25</v>
      </c>
      <c r="P13" s="272">
        <v>296.36000000000007</v>
      </c>
      <c r="Q13" s="276">
        <f t="shared" si="1"/>
        <v>49.393333333333345</v>
      </c>
    </row>
    <row r="14" spans="1:17" ht="12.75" customHeight="1" x14ac:dyDescent="0.2">
      <c r="A14" s="159">
        <v>9</v>
      </c>
      <c r="B14" s="160" t="s">
        <v>13</v>
      </c>
      <c r="C14" s="272">
        <v>8</v>
      </c>
      <c r="D14" s="272">
        <v>4379</v>
      </c>
      <c r="E14" s="272">
        <v>0</v>
      </c>
      <c r="F14" s="272">
        <v>0</v>
      </c>
      <c r="G14" s="276">
        <f>F14*100/D14</f>
        <v>0</v>
      </c>
      <c r="H14" s="322">
        <v>2800</v>
      </c>
      <c r="I14" s="331">
        <v>4283</v>
      </c>
      <c r="J14" s="322">
        <v>1606</v>
      </c>
      <c r="K14" s="323">
        <v>2378.21</v>
      </c>
      <c r="L14" s="276">
        <f t="shared" si="0"/>
        <v>55.526733597945366</v>
      </c>
      <c r="M14" s="322">
        <v>2753</v>
      </c>
      <c r="N14" s="331">
        <v>32192</v>
      </c>
      <c r="O14" s="272">
        <v>1607</v>
      </c>
      <c r="P14" s="272">
        <v>17870.249999999996</v>
      </c>
      <c r="Q14" s="276">
        <f t="shared" si="1"/>
        <v>55.511462475149088</v>
      </c>
    </row>
    <row r="15" spans="1:17" ht="12.75" customHeight="1" x14ac:dyDescent="0.2">
      <c r="A15" s="159">
        <v>10</v>
      </c>
      <c r="B15" s="160" t="s">
        <v>14</v>
      </c>
      <c r="C15" s="272">
        <v>6</v>
      </c>
      <c r="D15" s="272">
        <v>530</v>
      </c>
      <c r="E15" s="272">
        <v>2</v>
      </c>
      <c r="F15" s="272">
        <v>163.91</v>
      </c>
      <c r="G15" s="276">
        <f>F15*100/D15</f>
        <v>30.926415094339621</v>
      </c>
      <c r="H15" s="322">
        <v>13657</v>
      </c>
      <c r="I15" s="331">
        <v>22013</v>
      </c>
      <c r="J15" s="322">
        <v>8644</v>
      </c>
      <c r="K15" s="323">
        <v>13511.230000000003</v>
      </c>
      <c r="L15" s="276">
        <f t="shared" si="0"/>
        <v>61.378412756098676</v>
      </c>
      <c r="M15" s="322">
        <v>28722</v>
      </c>
      <c r="N15" s="331">
        <v>179154</v>
      </c>
      <c r="O15" s="272">
        <v>11173</v>
      </c>
      <c r="P15" s="272">
        <v>77924.890000000043</v>
      </c>
      <c r="Q15" s="276">
        <f t="shared" si="1"/>
        <v>43.496036929122454</v>
      </c>
    </row>
    <row r="16" spans="1:17" ht="12.75" customHeight="1" x14ac:dyDescent="0.2">
      <c r="A16" s="159">
        <v>11</v>
      </c>
      <c r="B16" s="160" t="s">
        <v>15</v>
      </c>
      <c r="C16" s="272">
        <v>0</v>
      </c>
      <c r="D16" s="272">
        <v>0</v>
      </c>
      <c r="E16" s="272">
        <v>0</v>
      </c>
      <c r="F16" s="272">
        <v>0</v>
      </c>
      <c r="G16" s="276">
        <v>0</v>
      </c>
      <c r="H16" s="322">
        <v>498</v>
      </c>
      <c r="I16" s="331">
        <v>626</v>
      </c>
      <c r="J16" s="322">
        <v>355</v>
      </c>
      <c r="K16" s="323">
        <v>350.4</v>
      </c>
      <c r="L16" s="276">
        <f t="shared" si="0"/>
        <v>55.974440894568687</v>
      </c>
      <c r="M16" s="322">
        <v>1759</v>
      </c>
      <c r="N16" s="331">
        <v>18662</v>
      </c>
      <c r="O16" s="272">
        <v>978</v>
      </c>
      <c r="P16" s="272">
        <v>7703.8600000000015</v>
      </c>
      <c r="Q16" s="276">
        <f t="shared" si="1"/>
        <v>41.280998821133863</v>
      </c>
    </row>
    <row r="17" spans="1:19" ht="12.75" customHeight="1" x14ac:dyDescent="0.2">
      <c r="A17" s="159">
        <v>12</v>
      </c>
      <c r="B17" s="160" t="s">
        <v>16</v>
      </c>
      <c r="C17" s="272">
        <v>0</v>
      </c>
      <c r="D17" s="272">
        <v>0</v>
      </c>
      <c r="E17" s="272">
        <v>0</v>
      </c>
      <c r="F17" s="272">
        <v>0</v>
      </c>
      <c r="G17" s="276" t="e">
        <f>F17*100/D17</f>
        <v>#DIV/0!</v>
      </c>
      <c r="H17" s="322">
        <v>2305</v>
      </c>
      <c r="I17" s="331">
        <v>3594</v>
      </c>
      <c r="J17" s="322">
        <v>1314</v>
      </c>
      <c r="K17" s="323">
        <v>1894.4200000000005</v>
      </c>
      <c r="L17" s="276">
        <f t="shared" si="0"/>
        <v>52.710628825820827</v>
      </c>
      <c r="M17" s="322">
        <v>1408</v>
      </c>
      <c r="N17" s="331">
        <v>14681</v>
      </c>
      <c r="O17" s="272">
        <v>738</v>
      </c>
      <c r="P17" s="272">
        <v>7161.8200000000006</v>
      </c>
      <c r="Q17" s="276">
        <f t="shared" si="1"/>
        <v>48.78291669504803</v>
      </c>
      <c r="R17" s="322"/>
      <c r="S17" s="331"/>
    </row>
    <row r="18" spans="1:19" s="139" customFormat="1" ht="12.75" customHeight="1" x14ac:dyDescent="0.2">
      <c r="A18" s="158"/>
      <c r="B18" s="163" t="s">
        <v>17</v>
      </c>
      <c r="C18" s="277">
        <f>SUM(C6:C17)</f>
        <v>24</v>
      </c>
      <c r="D18" s="277">
        <f>SUM(D6:D17)</f>
        <v>5380</v>
      </c>
      <c r="E18" s="277">
        <f>SUM(E6:E17)</f>
        <v>8</v>
      </c>
      <c r="F18" s="277">
        <f>SUM(F6:F17)</f>
        <v>163.91</v>
      </c>
      <c r="G18" s="276">
        <f>F18*100/D18</f>
        <v>3.0466542750929366</v>
      </c>
      <c r="H18" s="324">
        <f>SUM(H6:H17)</f>
        <v>31192</v>
      </c>
      <c r="I18" s="328">
        <f>SUM(I6:I17)</f>
        <v>50417</v>
      </c>
      <c r="J18" s="324">
        <f>SUM(J6:J17)</f>
        <v>18978</v>
      </c>
      <c r="K18" s="324">
        <f>SUM(K6:K17)</f>
        <v>29082.680000000004</v>
      </c>
      <c r="L18" s="276">
        <f t="shared" si="0"/>
        <v>57.684273161830347</v>
      </c>
      <c r="M18" s="324">
        <f>SUM(M6:M17)</f>
        <v>49755</v>
      </c>
      <c r="N18" s="328">
        <f>SUM(N6:N17)</f>
        <v>414017</v>
      </c>
      <c r="O18" s="277">
        <f>SUM(O6:O17)</f>
        <v>21565</v>
      </c>
      <c r="P18" s="277">
        <f>SUM(P6:P17)</f>
        <v>173738.12000000008</v>
      </c>
      <c r="Q18" s="276">
        <f t="shared" si="1"/>
        <v>41.9640063089197</v>
      </c>
    </row>
    <row r="19" spans="1:19" ht="12.75" customHeight="1" x14ac:dyDescent="0.2">
      <c r="A19" s="159">
        <v>13</v>
      </c>
      <c r="B19" s="116" t="s">
        <v>18</v>
      </c>
      <c r="C19" s="272">
        <v>7</v>
      </c>
      <c r="D19" s="272">
        <v>9981</v>
      </c>
      <c r="E19" s="272">
        <v>1</v>
      </c>
      <c r="F19" s="272">
        <v>1021.52</v>
      </c>
      <c r="G19" s="276">
        <f>F19*100/D19</f>
        <v>10.234645827071436</v>
      </c>
      <c r="H19" s="322">
        <v>639</v>
      </c>
      <c r="I19" s="331">
        <v>1961</v>
      </c>
      <c r="J19" s="322">
        <v>185</v>
      </c>
      <c r="K19" s="323">
        <v>796.76</v>
      </c>
      <c r="L19" s="276">
        <f t="shared" si="0"/>
        <v>40.630290668026518</v>
      </c>
      <c r="M19" s="322">
        <v>2104</v>
      </c>
      <c r="N19" s="331">
        <v>24034</v>
      </c>
      <c r="O19" s="272">
        <v>219</v>
      </c>
      <c r="P19" s="272">
        <v>2009.4600000000005</v>
      </c>
      <c r="Q19" s="276">
        <f t="shared" si="1"/>
        <v>8.3609053840392793</v>
      </c>
    </row>
    <row r="20" spans="1:19" ht="12.75" customHeight="1" x14ac:dyDescent="0.2">
      <c r="A20" s="159">
        <v>14</v>
      </c>
      <c r="B20" s="116" t="s">
        <v>19</v>
      </c>
      <c r="C20" s="272">
        <v>0</v>
      </c>
      <c r="D20" s="272">
        <v>0</v>
      </c>
      <c r="E20" s="272">
        <v>0</v>
      </c>
      <c r="F20" s="272">
        <v>0</v>
      </c>
      <c r="G20" s="276">
        <v>0</v>
      </c>
      <c r="H20" s="322">
        <v>182</v>
      </c>
      <c r="I20" s="331">
        <v>275</v>
      </c>
      <c r="J20" s="322">
        <v>0</v>
      </c>
      <c r="K20" s="323">
        <v>0</v>
      </c>
      <c r="L20" s="276">
        <f t="shared" si="0"/>
        <v>0</v>
      </c>
      <c r="M20" s="322">
        <v>5981</v>
      </c>
      <c r="N20" s="331">
        <v>56373</v>
      </c>
      <c r="O20" s="272">
        <v>2358</v>
      </c>
      <c r="P20" s="272">
        <v>18010.050000000007</v>
      </c>
      <c r="Q20" s="276">
        <f t="shared" si="1"/>
        <v>31.948007024639466</v>
      </c>
    </row>
    <row r="21" spans="1:19" ht="12.75" customHeight="1" x14ac:dyDescent="0.2">
      <c r="A21" s="159">
        <v>15</v>
      </c>
      <c r="B21" s="116" t="s">
        <v>20</v>
      </c>
      <c r="C21" s="272">
        <v>0</v>
      </c>
      <c r="D21" s="272">
        <v>0</v>
      </c>
      <c r="E21" s="272">
        <v>0</v>
      </c>
      <c r="F21" s="272">
        <v>0</v>
      </c>
      <c r="G21" s="276">
        <v>0</v>
      </c>
      <c r="H21" s="322">
        <v>0</v>
      </c>
      <c r="I21" s="331">
        <v>0</v>
      </c>
      <c r="J21" s="322">
        <v>0</v>
      </c>
      <c r="K21" s="322">
        <v>0</v>
      </c>
      <c r="L21" s="276">
        <v>0</v>
      </c>
      <c r="M21" s="322">
        <v>0</v>
      </c>
      <c r="N21" s="331">
        <v>0</v>
      </c>
      <c r="O21" s="272">
        <v>0</v>
      </c>
      <c r="P21" s="272">
        <v>0</v>
      </c>
      <c r="Q21" s="276" t="e">
        <f t="shared" si="1"/>
        <v>#DIV/0!</v>
      </c>
    </row>
    <row r="22" spans="1:19" ht="12.75" customHeight="1" x14ac:dyDescent="0.2">
      <c r="A22" s="159">
        <v>16</v>
      </c>
      <c r="B22" s="116" t="s">
        <v>21</v>
      </c>
      <c r="C22" s="272">
        <v>0</v>
      </c>
      <c r="D22" s="272">
        <v>0</v>
      </c>
      <c r="E22" s="272">
        <v>0</v>
      </c>
      <c r="F22" s="272">
        <v>0</v>
      </c>
      <c r="G22" s="276">
        <v>0</v>
      </c>
      <c r="H22" s="322">
        <v>1</v>
      </c>
      <c r="I22" s="331">
        <v>2</v>
      </c>
      <c r="J22" s="322">
        <v>0</v>
      </c>
      <c r="K22" s="322">
        <v>0</v>
      </c>
      <c r="L22" s="276">
        <f t="shared" si="0"/>
        <v>0</v>
      </c>
      <c r="M22" s="322">
        <v>7</v>
      </c>
      <c r="N22" s="331">
        <v>169</v>
      </c>
      <c r="O22" s="272">
        <v>0</v>
      </c>
      <c r="P22" s="272">
        <v>0</v>
      </c>
      <c r="Q22" s="276">
        <f t="shared" si="1"/>
        <v>0</v>
      </c>
    </row>
    <row r="23" spans="1:19" ht="12.75" customHeight="1" x14ac:dyDescent="0.2">
      <c r="A23" s="159">
        <v>17</v>
      </c>
      <c r="B23" s="116" t="s">
        <v>22</v>
      </c>
      <c r="C23" s="272">
        <v>8</v>
      </c>
      <c r="D23" s="272">
        <v>392</v>
      </c>
      <c r="E23" s="272">
        <v>0</v>
      </c>
      <c r="F23" s="272">
        <v>0</v>
      </c>
      <c r="G23" s="276">
        <v>0</v>
      </c>
      <c r="H23" s="322">
        <v>54</v>
      </c>
      <c r="I23" s="331">
        <v>74</v>
      </c>
      <c r="J23" s="322">
        <v>13</v>
      </c>
      <c r="K23" s="323">
        <v>23.689999999999998</v>
      </c>
      <c r="L23" s="276">
        <f t="shared" si="0"/>
        <v>32.013513513513516</v>
      </c>
      <c r="M23" s="322">
        <v>30129</v>
      </c>
      <c r="N23" s="331">
        <v>43685</v>
      </c>
      <c r="O23" s="272">
        <v>28305</v>
      </c>
      <c r="P23" s="272">
        <v>22905.55</v>
      </c>
      <c r="Q23" s="276">
        <f t="shared" si="1"/>
        <v>52.433443973904083</v>
      </c>
    </row>
    <row r="24" spans="1:19" ht="12.75" customHeight="1" x14ac:dyDescent="0.2">
      <c r="A24" s="159">
        <v>18</v>
      </c>
      <c r="B24" s="116" t="s">
        <v>23</v>
      </c>
      <c r="C24" s="272">
        <v>0</v>
      </c>
      <c r="D24" s="272">
        <v>0</v>
      </c>
      <c r="E24" s="272">
        <v>0</v>
      </c>
      <c r="F24" s="272">
        <v>0</v>
      </c>
      <c r="G24" s="276">
        <v>0</v>
      </c>
      <c r="H24" s="322">
        <v>0</v>
      </c>
      <c r="I24" s="331">
        <v>0</v>
      </c>
      <c r="J24" s="322">
        <v>0</v>
      </c>
      <c r="K24" s="323">
        <v>0</v>
      </c>
      <c r="L24" s="276" t="e">
        <f t="shared" si="0"/>
        <v>#DIV/0!</v>
      </c>
      <c r="M24" s="322">
        <v>1</v>
      </c>
      <c r="N24" s="331">
        <v>18</v>
      </c>
      <c r="O24" s="272">
        <v>0</v>
      </c>
      <c r="P24" s="272">
        <v>0</v>
      </c>
      <c r="Q24" s="276">
        <f t="shared" si="1"/>
        <v>0</v>
      </c>
    </row>
    <row r="25" spans="1:19" ht="12.75" customHeight="1" x14ac:dyDescent="0.2">
      <c r="A25" s="159">
        <v>19</v>
      </c>
      <c r="B25" s="116" t="s">
        <v>24</v>
      </c>
      <c r="C25" s="272">
        <v>0</v>
      </c>
      <c r="D25" s="272">
        <v>0</v>
      </c>
      <c r="E25" s="272">
        <v>0</v>
      </c>
      <c r="F25" s="272">
        <v>0</v>
      </c>
      <c r="G25" s="276">
        <v>0</v>
      </c>
      <c r="H25" s="322">
        <v>23</v>
      </c>
      <c r="I25" s="331">
        <v>41</v>
      </c>
      <c r="J25" s="322">
        <v>1</v>
      </c>
      <c r="K25" s="323">
        <v>0.55000000000000004</v>
      </c>
      <c r="L25" s="276">
        <f t="shared" si="0"/>
        <v>1.3414634146341464</v>
      </c>
      <c r="M25" s="322">
        <v>43</v>
      </c>
      <c r="N25" s="331">
        <v>752</v>
      </c>
      <c r="O25" s="272">
        <v>7</v>
      </c>
      <c r="P25" s="272">
        <v>36.08</v>
      </c>
      <c r="Q25" s="276">
        <f t="shared" si="1"/>
        <v>4.7978723404255321</v>
      </c>
    </row>
    <row r="26" spans="1:19" ht="12.75" customHeight="1" x14ac:dyDescent="0.2">
      <c r="A26" s="159">
        <v>20</v>
      </c>
      <c r="B26" s="116" t="s">
        <v>25</v>
      </c>
      <c r="C26" s="272">
        <v>0</v>
      </c>
      <c r="D26" s="272">
        <v>0</v>
      </c>
      <c r="E26" s="272">
        <v>0</v>
      </c>
      <c r="F26" s="272">
        <v>0</v>
      </c>
      <c r="G26" s="276" t="e">
        <f>F26*100/D26</f>
        <v>#DIV/0!</v>
      </c>
      <c r="H26" s="322">
        <v>650</v>
      </c>
      <c r="I26" s="331">
        <v>841</v>
      </c>
      <c r="J26" s="322">
        <v>167</v>
      </c>
      <c r="K26" s="323">
        <v>206.93999999999997</v>
      </c>
      <c r="L26" s="276">
        <f t="shared" si="0"/>
        <v>24.606420927467298</v>
      </c>
      <c r="M26" s="322">
        <v>10949</v>
      </c>
      <c r="N26" s="331">
        <v>108536</v>
      </c>
      <c r="O26" s="272">
        <v>4562</v>
      </c>
      <c r="P26" s="272">
        <v>28070.040000000008</v>
      </c>
      <c r="Q26" s="276">
        <f t="shared" si="1"/>
        <v>25.862423527677461</v>
      </c>
    </row>
    <row r="27" spans="1:19" ht="12.75" customHeight="1" x14ac:dyDescent="0.2">
      <c r="A27" s="159">
        <v>21</v>
      </c>
      <c r="B27" s="116" t="s">
        <v>26</v>
      </c>
      <c r="C27" s="272">
        <v>0</v>
      </c>
      <c r="D27" s="272">
        <v>0</v>
      </c>
      <c r="E27" s="272">
        <v>1</v>
      </c>
      <c r="F27" s="272">
        <v>300</v>
      </c>
      <c r="G27" s="276" t="e">
        <f>F27*100/D27</f>
        <v>#DIV/0!</v>
      </c>
      <c r="H27" s="322">
        <v>241</v>
      </c>
      <c r="I27" s="331">
        <v>1636</v>
      </c>
      <c r="J27" s="322">
        <v>48</v>
      </c>
      <c r="K27" s="323">
        <v>530.65000000000009</v>
      </c>
      <c r="L27" s="276">
        <f t="shared" si="0"/>
        <v>32.43581907090465</v>
      </c>
      <c r="M27" s="322">
        <v>1394</v>
      </c>
      <c r="N27" s="331">
        <v>18954</v>
      </c>
      <c r="O27" s="272">
        <v>402</v>
      </c>
      <c r="P27" s="272">
        <v>6083.6500000000005</v>
      </c>
      <c r="Q27" s="276">
        <f t="shared" si="1"/>
        <v>32.096918856178114</v>
      </c>
    </row>
    <row r="28" spans="1:19" ht="12.75" customHeight="1" x14ac:dyDescent="0.2">
      <c r="A28" s="159">
        <v>22</v>
      </c>
      <c r="B28" s="116" t="s">
        <v>27</v>
      </c>
      <c r="C28" s="272">
        <v>0</v>
      </c>
      <c r="D28" s="272">
        <v>0</v>
      </c>
      <c r="E28" s="272">
        <v>0</v>
      </c>
      <c r="F28" s="272">
        <v>0</v>
      </c>
      <c r="G28" s="276">
        <v>0</v>
      </c>
      <c r="H28" s="322">
        <v>395</v>
      </c>
      <c r="I28" s="331">
        <v>577</v>
      </c>
      <c r="J28" s="322">
        <v>217</v>
      </c>
      <c r="K28" s="323">
        <v>366.45000000000005</v>
      </c>
      <c r="L28" s="276">
        <f t="shared" si="0"/>
        <v>63.509532062391692</v>
      </c>
      <c r="M28" s="322">
        <v>530</v>
      </c>
      <c r="N28" s="331">
        <v>8768</v>
      </c>
      <c r="O28" s="272">
        <v>324</v>
      </c>
      <c r="P28" s="272">
        <v>4685.6599999999989</v>
      </c>
      <c r="Q28" s="276">
        <f t="shared" si="1"/>
        <v>53.440465328467141</v>
      </c>
    </row>
    <row r="29" spans="1:19" ht="12.75" customHeight="1" x14ac:dyDescent="0.2">
      <c r="A29" s="159">
        <v>23</v>
      </c>
      <c r="B29" s="116" t="s">
        <v>28</v>
      </c>
      <c r="C29" s="272">
        <v>0</v>
      </c>
      <c r="D29" s="272">
        <v>0</v>
      </c>
      <c r="E29" s="272">
        <v>0</v>
      </c>
      <c r="F29" s="272">
        <v>0</v>
      </c>
      <c r="G29" s="276">
        <v>0</v>
      </c>
      <c r="H29" s="322">
        <v>36</v>
      </c>
      <c r="I29" s="331">
        <v>89</v>
      </c>
      <c r="J29" s="322">
        <v>0</v>
      </c>
      <c r="K29" s="323">
        <v>0</v>
      </c>
      <c r="L29" s="276">
        <f t="shared" si="0"/>
        <v>0</v>
      </c>
      <c r="M29" s="322">
        <v>1420</v>
      </c>
      <c r="N29" s="331">
        <v>10640</v>
      </c>
      <c r="O29" s="272">
        <v>165</v>
      </c>
      <c r="P29" s="272">
        <v>1804</v>
      </c>
      <c r="Q29" s="276">
        <f t="shared" si="1"/>
        <v>16.954887218045112</v>
      </c>
    </row>
    <row r="30" spans="1:19" ht="12.75" customHeight="1" x14ac:dyDescent="0.2">
      <c r="A30" s="159">
        <v>24</v>
      </c>
      <c r="B30" s="116" t="s">
        <v>29</v>
      </c>
      <c r="C30" s="272">
        <v>2</v>
      </c>
      <c r="D30" s="272">
        <v>1410</v>
      </c>
      <c r="E30" s="272">
        <v>0</v>
      </c>
      <c r="F30" s="272">
        <v>0</v>
      </c>
      <c r="G30" s="276">
        <v>0</v>
      </c>
      <c r="H30" s="322">
        <v>52</v>
      </c>
      <c r="I30" s="331">
        <v>78</v>
      </c>
      <c r="J30" s="322">
        <v>0</v>
      </c>
      <c r="K30" s="323">
        <v>0</v>
      </c>
      <c r="L30" s="276">
        <f t="shared" si="0"/>
        <v>0</v>
      </c>
      <c r="M30" s="322">
        <v>841</v>
      </c>
      <c r="N30" s="331">
        <v>4960</v>
      </c>
      <c r="O30" s="272">
        <v>335</v>
      </c>
      <c r="P30" s="272">
        <v>2137.5500000000002</v>
      </c>
      <c r="Q30" s="276">
        <f t="shared" si="1"/>
        <v>43.095766129032263</v>
      </c>
    </row>
    <row r="31" spans="1:19" ht="12.75" customHeight="1" x14ac:dyDescent="0.2">
      <c r="A31" s="159">
        <v>25</v>
      </c>
      <c r="B31" s="116" t="s">
        <v>30</v>
      </c>
      <c r="C31" s="272">
        <v>0</v>
      </c>
      <c r="D31" s="272">
        <v>0</v>
      </c>
      <c r="E31" s="272">
        <v>0</v>
      </c>
      <c r="F31" s="272">
        <v>0</v>
      </c>
      <c r="G31" s="276">
        <v>0</v>
      </c>
      <c r="H31" s="322">
        <v>6</v>
      </c>
      <c r="I31" s="331">
        <v>6</v>
      </c>
      <c r="J31" s="322">
        <v>2</v>
      </c>
      <c r="K31" s="323">
        <v>3.68</v>
      </c>
      <c r="L31" s="276">
        <f t="shared" si="0"/>
        <v>61.333333333333336</v>
      </c>
      <c r="M31" s="322">
        <v>2</v>
      </c>
      <c r="N31" s="331">
        <v>53</v>
      </c>
      <c r="O31" s="272">
        <v>1</v>
      </c>
      <c r="P31" s="272">
        <v>0.21</v>
      </c>
      <c r="Q31" s="276">
        <f t="shared" si="1"/>
        <v>0.39622641509433965</v>
      </c>
    </row>
    <row r="32" spans="1:19" ht="12.75" customHeight="1" x14ac:dyDescent="0.2">
      <c r="A32" s="159">
        <v>26</v>
      </c>
      <c r="B32" s="116" t="s">
        <v>31</v>
      </c>
      <c r="C32" s="272">
        <v>0</v>
      </c>
      <c r="D32" s="272">
        <v>0</v>
      </c>
      <c r="E32" s="272">
        <v>0</v>
      </c>
      <c r="F32" s="272">
        <v>0</v>
      </c>
      <c r="G32" s="276">
        <v>0</v>
      </c>
      <c r="H32" s="322">
        <v>12</v>
      </c>
      <c r="I32" s="331">
        <v>24</v>
      </c>
      <c r="J32" s="322">
        <v>0</v>
      </c>
      <c r="K32" s="323">
        <v>0</v>
      </c>
      <c r="L32" s="276">
        <f t="shared" si="0"/>
        <v>0</v>
      </c>
      <c r="M32" s="322">
        <v>26</v>
      </c>
      <c r="N32" s="331">
        <v>331</v>
      </c>
      <c r="O32" s="272">
        <v>7</v>
      </c>
      <c r="P32" s="272">
        <v>47.730000000000004</v>
      </c>
      <c r="Q32" s="276">
        <f t="shared" si="1"/>
        <v>14.419939577039274</v>
      </c>
    </row>
    <row r="33" spans="1:17" ht="12.75" customHeight="1" x14ac:dyDescent="0.2">
      <c r="A33" s="159">
        <v>27</v>
      </c>
      <c r="B33" s="116" t="s">
        <v>32</v>
      </c>
      <c r="C33" s="272">
        <v>0</v>
      </c>
      <c r="D33" s="272">
        <v>0</v>
      </c>
      <c r="E33" s="272">
        <v>0</v>
      </c>
      <c r="F33" s="272">
        <v>0</v>
      </c>
      <c r="G33" s="276">
        <v>0</v>
      </c>
      <c r="H33" s="322">
        <v>0</v>
      </c>
      <c r="I33" s="331">
        <v>0</v>
      </c>
      <c r="J33" s="322">
        <v>0</v>
      </c>
      <c r="K33" s="323">
        <v>0</v>
      </c>
      <c r="L33" s="276" t="e">
        <f t="shared" si="0"/>
        <v>#DIV/0!</v>
      </c>
      <c r="M33" s="322">
        <v>7</v>
      </c>
      <c r="N33" s="331">
        <v>82</v>
      </c>
      <c r="O33" s="272">
        <v>48</v>
      </c>
      <c r="P33" s="272">
        <v>14.37</v>
      </c>
      <c r="Q33" s="276">
        <f t="shared" si="1"/>
        <v>17.524390243902438</v>
      </c>
    </row>
    <row r="34" spans="1:17" ht="12.75" customHeight="1" x14ac:dyDescent="0.2">
      <c r="A34" s="159">
        <v>28</v>
      </c>
      <c r="B34" s="116" t="s">
        <v>33</v>
      </c>
      <c r="C34" s="272">
        <v>0</v>
      </c>
      <c r="D34" s="272">
        <v>0</v>
      </c>
      <c r="E34" s="272">
        <v>0</v>
      </c>
      <c r="F34" s="272">
        <v>0</v>
      </c>
      <c r="G34" s="276">
        <v>0</v>
      </c>
      <c r="H34" s="322">
        <v>14</v>
      </c>
      <c r="I34" s="331">
        <v>43</v>
      </c>
      <c r="J34" s="322">
        <v>0</v>
      </c>
      <c r="K34" s="323">
        <v>0</v>
      </c>
      <c r="L34" s="276">
        <f t="shared" si="0"/>
        <v>0</v>
      </c>
      <c r="M34" s="322">
        <v>194</v>
      </c>
      <c r="N34" s="331">
        <v>2977</v>
      </c>
      <c r="O34" s="272">
        <v>72</v>
      </c>
      <c r="P34" s="272">
        <v>934.11999999999989</v>
      </c>
      <c r="Q34" s="276">
        <f t="shared" si="1"/>
        <v>31.377897211958341</v>
      </c>
    </row>
    <row r="35" spans="1:17" ht="12.75" customHeight="1" x14ac:dyDescent="0.2">
      <c r="A35" s="159">
        <v>29</v>
      </c>
      <c r="B35" s="116" t="s">
        <v>34</v>
      </c>
      <c r="C35" s="272">
        <v>0</v>
      </c>
      <c r="D35" s="272">
        <v>0</v>
      </c>
      <c r="E35" s="272">
        <v>0</v>
      </c>
      <c r="F35" s="272">
        <v>0</v>
      </c>
      <c r="G35" s="276">
        <v>0</v>
      </c>
      <c r="H35" s="322">
        <v>0</v>
      </c>
      <c r="I35" s="331">
        <v>0</v>
      </c>
      <c r="J35" s="322">
        <v>0</v>
      </c>
      <c r="K35" s="323">
        <v>0</v>
      </c>
      <c r="L35" s="276" t="e">
        <v>#DIV/0!</v>
      </c>
      <c r="M35" s="322">
        <v>3</v>
      </c>
      <c r="N35" s="331">
        <v>0</v>
      </c>
      <c r="O35" s="272">
        <v>0</v>
      </c>
      <c r="P35" s="272">
        <v>0</v>
      </c>
      <c r="Q35" s="276" t="e">
        <f t="shared" si="1"/>
        <v>#DIV/0!</v>
      </c>
    </row>
    <row r="36" spans="1:17" ht="12.75" customHeight="1" x14ac:dyDescent="0.2">
      <c r="A36" s="159">
        <v>30</v>
      </c>
      <c r="B36" s="116" t="s">
        <v>35</v>
      </c>
      <c r="C36" s="272">
        <v>30</v>
      </c>
      <c r="D36" s="272">
        <v>7920</v>
      </c>
      <c r="E36" s="272">
        <v>0</v>
      </c>
      <c r="F36" s="272">
        <v>0</v>
      </c>
      <c r="G36" s="276">
        <f>F36*100/D36</f>
        <v>0</v>
      </c>
      <c r="H36" s="322">
        <v>7</v>
      </c>
      <c r="I36" s="331">
        <v>11</v>
      </c>
      <c r="J36" s="322">
        <v>0</v>
      </c>
      <c r="K36" s="323">
        <v>0</v>
      </c>
      <c r="L36" s="276">
        <f t="shared" si="0"/>
        <v>0</v>
      </c>
      <c r="M36" s="322">
        <v>267</v>
      </c>
      <c r="N36" s="331">
        <v>3597</v>
      </c>
      <c r="O36" s="272">
        <v>164</v>
      </c>
      <c r="P36" s="272">
        <v>1733.91</v>
      </c>
      <c r="Q36" s="276">
        <f t="shared" si="1"/>
        <v>48.204336947456213</v>
      </c>
    </row>
    <row r="37" spans="1:17" ht="12.75" customHeight="1" x14ac:dyDescent="0.2">
      <c r="A37" s="159">
        <v>31</v>
      </c>
      <c r="B37" s="116" t="s">
        <v>36</v>
      </c>
      <c r="C37" s="272">
        <v>0</v>
      </c>
      <c r="D37" s="272">
        <v>0</v>
      </c>
      <c r="E37" s="272">
        <v>0</v>
      </c>
      <c r="F37" s="272">
        <v>0</v>
      </c>
      <c r="G37" s="276">
        <v>0</v>
      </c>
      <c r="H37" s="322">
        <v>13</v>
      </c>
      <c r="I37" s="331">
        <v>17</v>
      </c>
      <c r="J37" s="322">
        <v>0</v>
      </c>
      <c r="K37" s="323">
        <v>0</v>
      </c>
      <c r="L37" s="276">
        <f t="shared" si="0"/>
        <v>0</v>
      </c>
      <c r="M37" s="322">
        <v>10</v>
      </c>
      <c r="N37" s="331">
        <v>53</v>
      </c>
      <c r="O37" s="272">
        <v>0</v>
      </c>
      <c r="P37" s="272">
        <v>0</v>
      </c>
      <c r="Q37" s="276">
        <f t="shared" si="1"/>
        <v>0</v>
      </c>
    </row>
    <row r="38" spans="1:17" ht="12.75" customHeight="1" x14ac:dyDescent="0.2">
      <c r="A38" s="159">
        <v>32</v>
      </c>
      <c r="B38" s="116" t="s">
        <v>38</v>
      </c>
      <c r="C38" s="272">
        <v>0</v>
      </c>
      <c r="D38" s="272">
        <v>0</v>
      </c>
      <c r="E38" s="272">
        <v>0</v>
      </c>
      <c r="F38" s="272">
        <v>0</v>
      </c>
      <c r="G38" s="276">
        <v>0</v>
      </c>
      <c r="H38" s="322">
        <v>0</v>
      </c>
      <c r="I38" s="331">
        <v>0</v>
      </c>
      <c r="J38" s="322">
        <v>0</v>
      </c>
      <c r="K38" s="323">
        <v>0</v>
      </c>
      <c r="L38" s="276" t="e">
        <f t="shared" si="0"/>
        <v>#DIV/0!</v>
      </c>
      <c r="M38" s="322">
        <v>4</v>
      </c>
      <c r="N38" s="331">
        <v>62</v>
      </c>
      <c r="O38" s="272">
        <v>1</v>
      </c>
      <c r="P38" s="272">
        <v>0.5</v>
      </c>
      <c r="Q38" s="276">
        <v>0</v>
      </c>
    </row>
    <row r="39" spans="1:17" ht="12.75" customHeight="1" x14ac:dyDescent="0.2">
      <c r="A39" s="159">
        <v>33</v>
      </c>
      <c r="B39" s="116" t="s">
        <v>39</v>
      </c>
      <c r="C39" s="272">
        <v>0</v>
      </c>
      <c r="D39" s="272">
        <v>0</v>
      </c>
      <c r="E39" s="272">
        <v>0</v>
      </c>
      <c r="F39" s="272">
        <v>0</v>
      </c>
      <c r="G39" s="276">
        <v>0</v>
      </c>
      <c r="H39" s="322">
        <v>19</v>
      </c>
      <c r="I39" s="331">
        <v>176</v>
      </c>
      <c r="J39" s="322">
        <v>3</v>
      </c>
      <c r="K39" s="323">
        <v>26.86</v>
      </c>
      <c r="L39" s="276">
        <f t="shared" si="0"/>
        <v>15.261363636363637</v>
      </c>
      <c r="M39" s="322">
        <v>687</v>
      </c>
      <c r="N39" s="331">
        <v>14321</v>
      </c>
      <c r="O39" s="272">
        <v>478</v>
      </c>
      <c r="P39" s="272">
        <v>4321.79</v>
      </c>
      <c r="Q39" s="276">
        <f t="shared" si="1"/>
        <v>30.17799036380141</v>
      </c>
    </row>
    <row r="40" spans="1:17" s="139" customFormat="1" ht="12.75" customHeight="1" x14ac:dyDescent="0.2">
      <c r="A40" s="158"/>
      <c r="B40" s="163" t="s">
        <v>103</v>
      </c>
      <c r="C40" s="277">
        <f>SUM(C19:C39)</f>
        <v>47</v>
      </c>
      <c r="D40" s="277">
        <f>SUM(D19:D39)</f>
        <v>19703</v>
      </c>
      <c r="E40" s="277">
        <f>SUM(E19:E39)</f>
        <v>2</v>
      </c>
      <c r="F40" s="277">
        <f>SUM(F19:F39)</f>
        <v>1321.52</v>
      </c>
      <c r="G40" s="276">
        <f>F40*100/D40</f>
        <v>6.7072019489417851</v>
      </c>
      <c r="H40" s="324">
        <f>SUM(H19:H39)</f>
        <v>2344</v>
      </c>
      <c r="I40" s="328">
        <f>SUM(I19:I39)</f>
        <v>5851</v>
      </c>
      <c r="J40" s="324">
        <f>SUM(J19:J39)</f>
        <v>636</v>
      </c>
      <c r="K40" s="324">
        <f>SUM(K19:K39)</f>
        <v>1955.5800000000002</v>
      </c>
      <c r="L40" s="276">
        <f t="shared" si="0"/>
        <v>33.423004614595797</v>
      </c>
      <c r="M40" s="324">
        <f>SUM(M19:M39)</f>
        <v>54599</v>
      </c>
      <c r="N40" s="328">
        <f>SUM(N19:N39)</f>
        <v>298365</v>
      </c>
      <c r="O40" s="277">
        <f>SUM(O19:O39)</f>
        <v>37448</v>
      </c>
      <c r="P40" s="277">
        <f>SUM(P19:P39)</f>
        <v>92794.670000000013</v>
      </c>
      <c r="Q40" s="276">
        <f t="shared" si="1"/>
        <v>31.101057429658312</v>
      </c>
    </row>
    <row r="41" spans="1:17" s="139" customFormat="1" ht="12.75" customHeight="1" x14ac:dyDescent="0.2">
      <c r="A41" s="158"/>
      <c r="B41" s="163" t="s">
        <v>41</v>
      </c>
      <c r="C41" s="278">
        <f>C40+C18</f>
        <v>71</v>
      </c>
      <c r="D41" s="278">
        <f>D40+D18</f>
        <v>25083</v>
      </c>
      <c r="E41" s="278">
        <f>E40+E18</f>
        <v>10</v>
      </c>
      <c r="F41" s="278">
        <f>F40+F18</f>
        <v>1485.43</v>
      </c>
      <c r="G41" s="276">
        <f>F41*100/D41</f>
        <v>5.9220587649005303</v>
      </c>
      <c r="H41" s="325">
        <f>H40+H18</f>
        <v>33536</v>
      </c>
      <c r="I41" s="329">
        <f>I40+I18</f>
        <v>56268</v>
      </c>
      <c r="J41" s="325">
        <f>J40+J18</f>
        <v>19614</v>
      </c>
      <c r="K41" s="325">
        <f>K40+K18</f>
        <v>31038.260000000006</v>
      </c>
      <c r="L41" s="276">
        <f t="shared" si="0"/>
        <v>55.161477216179719</v>
      </c>
      <c r="M41" s="325">
        <f>M40+M18</f>
        <v>104354</v>
      </c>
      <c r="N41" s="329">
        <f>N40+N18</f>
        <v>712382</v>
      </c>
      <c r="O41" s="278">
        <f>O40+O18</f>
        <v>59013</v>
      </c>
      <c r="P41" s="278">
        <f>P40+P18</f>
        <v>266532.7900000001</v>
      </c>
      <c r="Q41" s="276">
        <f t="shared" si="1"/>
        <v>37.414307211580322</v>
      </c>
    </row>
    <row r="42" spans="1:17" ht="12.75" customHeight="1" x14ac:dyDescent="0.2">
      <c r="A42" s="159">
        <v>34</v>
      </c>
      <c r="B42" s="160" t="s">
        <v>43</v>
      </c>
      <c r="C42" s="272">
        <v>0</v>
      </c>
      <c r="D42" s="272">
        <v>0</v>
      </c>
      <c r="E42" s="272">
        <v>0</v>
      </c>
      <c r="F42" s="272">
        <v>0</v>
      </c>
      <c r="G42" s="276">
        <v>0</v>
      </c>
      <c r="H42" s="322">
        <v>696</v>
      </c>
      <c r="I42" s="331">
        <v>972</v>
      </c>
      <c r="J42" s="322">
        <v>313</v>
      </c>
      <c r="K42" s="323">
        <v>290.68000000000023</v>
      </c>
      <c r="L42" s="276">
        <f t="shared" si="0"/>
        <v>29.905349794238706</v>
      </c>
      <c r="M42" s="322">
        <v>3318</v>
      </c>
      <c r="N42" s="331">
        <v>20468</v>
      </c>
      <c r="O42" s="272">
        <v>1829</v>
      </c>
      <c r="P42" s="272">
        <v>10485.209999999995</v>
      </c>
      <c r="Q42" s="276">
        <f t="shared" si="1"/>
        <v>51.227330467070523</v>
      </c>
    </row>
    <row r="43" spans="1:17" s="139" customFormat="1" ht="12.75" customHeight="1" x14ac:dyDescent="0.2">
      <c r="A43" s="158"/>
      <c r="B43" s="163" t="s">
        <v>44</v>
      </c>
      <c r="C43" s="277">
        <f>C42</f>
        <v>0</v>
      </c>
      <c r="D43" s="277">
        <f t="shared" ref="D43:F43" si="2">D42</f>
        <v>0</v>
      </c>
      <c r="E43" s="277">
        <f t="shared" si="2"/>
        <v>0</v>
      </c>
      <c r="F43" s="277">
        <f t="shared" si="2"/>
        <v>0</v>
      </c>
      <c r="G43" s="276">
        <v>0</v>
      </c>
      <c r="H43" s="324">
        <f>H42</f>
        <v>696</v>
      </c>
      <c r="I43" s="328">
        <f t="shared" ref="I43" si="3">I42</f>
        <v>972</v>
      </c>
      <c r="J43" s="324">
        <f t="shared" ref="J43" si="4">J42</f>
        <v>313</v>
      </c>
      <c r="K43" s="324">
        <f t="shared" ref="K43" si="5">K42</f>
        <v>290.68000000000023</v>
      </c>
      <c r="L43" s="276">
        <f t="shared" si="0"/>
        <v>29.905349794238706</v>
      </c>
      <c r="M43" s="324">
        <f>M42</f>
        <v>3318</v>
      </c>
      <c r="N43" s="324">
        <f t="shared" ref="N43" si="6">N42</f>
        <v>20468</v>
      </c>
      <c r="O43" s="324">
        <f t="shared" ref="O43" si="7">O42</f>
        <v>1829</v>
      </c>
      <c r="P43" s="324">
        <f t="shared" ref="P43" si="8">P42</f>
        <v>10485.209999999995</v>
      </c>
      <c r="Q43" s="276">
        <f t="shared" si="1"/>
        <v>51.227330467070523</v>
      </c>
    </row>
    <row r="44" spans="1:17" ht="12.75" customHeight="1" x14ac:dyDescent="0.2">
      <c r="A44" s="159">
        <v>35</v>
      </c>
      <c r="B44" s="160" t="s">
        <v>45</v>
      </c>
      <c r="C44" s="272">
        <v>0</v>
      </c>
      <c r="D44" s="272">
        <v>0</v>
      </c>
      <c r="E44" s="272">
        <v>0</v>
      </c>
      <c r="F44" s="272">
        <v>0</v>
      </c>
      <c r="G44" s="276">
        <v>0</v>
      </c>
      <c r="H44" s="324">
        <v>60</v>
      </c>
      <c r="I44" s="328">
        <v>105</v>
      </c>
      <c r="J44" s="324">
        <v>3</v>
      </c>
      <c r="K44" s="330">
        <v>11.9</v>
      </c>
      <c r="L44" s="276">
        <f>K44*100/I44</f>
        <v>11.333333333333334</v>
      </c>
      <c r="M44" s="324">
        <v>714</v>
      </c>
      <c r="N44" s="328">
        <v>5800</v>
      </c>
      <c r="O44" s="272">
        <v>244</v>
      </c>
      <c r="P44" s="272">
        <v>1055.55</v>
      </c>
      <c r="Q44" s="276">
        <f t="shared" si="1"/>
        <v>18.199137931034482</v>
      </c>
    </row>
    <row r="45" spans="1:17" s="139" customFormat="1" ht="12.75" customHeight="1" x14ac:dyDescent="0.2">
      <c r="A45" s="158"/>
      <c r="B45" s="163" t="s">
        <v>46</v>
      </c>
      <c r="C45" s="277">
        <f>C44</f>
        <v>0</v>
      </c>
      <c r="D45" s="277">
        <f>D44</f>
        <v>0</v>
      </c>
      <c r="E45" s="277">
        <f>E44</f>
        <v>0</v>
      </c>
      <c r="F45" s="277">
        <f>F44</f>
        <v>0</v>
      </c>
      <c r="G45" s="276">
        <v>0</v>
      </c>
      <c r="H45" s="324">
        <f>H44</f>
        <v>60</v>
      </c>
      <c r="I45" s="328">
        <f>I44</f>
        <v>105</v>
      </c>
      <c r="J45" s="324">
        <f>J44</f>
        <v>3</v>
      </c>
      <c r="K45" s="324">
        <f>K44</f>
        <v>11.9</v>
      </c>
      <c r="L45" s="276">
        <f t="shared" si="0"/>
        <v>11.333333333333334</v>
      </c>
      <c r="M45" s="324">
        <f>M44</f>
        <v>714</v>
      </c>
      <c r="N45" s="328">
        <f>N44</f>
        <v>5800</v>
      </c>
      <c r="O45" s="277">
        <f>O44</f>
        <v>244</v>
      </c>
      <c r="P45" s="277">
        <f>P44</f>
        <v>1055.55</v>
      </c>
      <c r="Q45" s="276">
        <f t="shared" si="1"/>
        <v>18.199137931034482</v>
      </c>
    </row>
    <row r="46" spans="1:17" ht="12.75" customHeight="1" x14ac:dyDescent="0.2">
      <c r="A46" s="159">
        <v>36</v>
      </c>
      <c r="B46" s="160" t="s">
        <v>47</v>
      </c>
      <c r="C46" s="272">
        <v>0</v>
      </c>
      <c r="D46" s="272">
        <v>0</v>
      </c>
      <c r="E46" s="272">
        <v>0</v>
      </c>
      <c r="F46" s="272">
        <v>0</v>
      </c>
      <c r="G46" s="276">
        <v>0</v>
      </c>
      <c r="H46" s="322">
        <v>29</v>
      </c>
      <c r="I46" s="331">
        <v>175</v>
      </c>
      <c r="J46" s="322">
        <v>0</v>
      </c>
      <c r="K46" s="323">
        <v>0</v>
      </c>
      <c r="L46" s="276">
        <f t="shared" si="0"/>
        <v>0</v>
      </c>
      <c r="M46" s="322">
        <v>1659</v>
      </c>
      <c r="N46" s="331">
        <v>26606</v>
      </c>
      <c r="O46" s="272">
        <v>567</v>
      </c>
      <c r="P46" s="272">
        <v>7089.5800000000008</v>
      </c>
      <c r="Q46" s="276">
        <f t="shared" si="1"/>
        <v>26.646545891904086</v>
      </c>
    </row>
    <row r="47" spans="1:17" ht="12.75" customHeight="1" x14ac:dyDescent="0.2">
      <c r="A47" s="159">
        <v>37</v>
      </c>
      <c r="B47" s="160" t="s">
        <v>48</v>
      </c>
      <c r="C47" s="272">
        <v>0</v>
      </c>
      <c r="D47" s="272">
        <v>0</v>
      </c>
      <c r="E47" s="272">
        <v>0</v>
      </c>
      <c r="F47" s="272">
        <v>0</v>
      </c>
      <c r="G47" s="276">
        <v>0</v>
      </c>
      <c r="H47" s="322">
        <v>6</v>
      </c>
      <c r="I47" s="331">
        <v>8</v>
      </c>
      <c r="J47" s="322">
        <v>0</v>
      </c>
      <c r="K47" s="323">
        <v>0</v>
      </c>
      <c r="L47" s="276">
        <f t="shared" si="0"/>
        <v>0</v>
      </c>
      <c r="M47" s="322">
        <v>43</v>
      </c>
      <c r="N47" s="331">
        <v>606</v>
      </c>
      <c r="O47" s="272">
        <v>25</v>
      </c>
      <c r="P47" s="272">
        <v>349.65</v>
      </c>
      <c r="Q47" s="276">
        <f t="shared" si="1"/>
        <v>57.698019801980195</v>
      </c>
    </row>
    <row r="48" spans="1:17" ht="12.75" customHeight="1" x14ac:dyDescent="0.2">
      <c r="A48" s="159">
        <v>38</v>
      </c>
      <c r="B48" s="160" t="s">
        <v>49</v>
      </c>
      <c r="C48" s="272">
        <v>0</v>
      </c>
      <c r="D48" s="272">
        <v>0</v>
      </c>
      <c r="E48" s="272">
        <v>0</v>
      </c>
      <c r="F48" s="272">
        <v>0</v>
      </c>
      <c r="G48" s="276">
        <v>0</v>
      </c>
      <c r="H48" s="322">
        <v>20</v>
      </c>
      <c r="I48" s="331">
        <v>56</v>
      </c>
      <c r="J48" s="322">
        <v>1</v>
      </c>
      <c r="K48" s="323">
        <v>0.8</v>
      </c>
      <c r="L48" s="276">
        <f t="shared" si="0"/>
        <v>1.4285714285714286</v>
      </c>
      <c r="M48" s="322">
        <v>246</v>
      </c>
      <c r="N48" s="331">
        <v>2794</v>
      </c>
      <c r="O48" s="272">
        <v>153</v>
      </c>
      <c r="P48" s="272">
        <v>1422.61</v>
      </c>
      <c r="Q48" s="276">
        <f t="shared" si="1"/>
        <v>50.916607015032213</v>
      </c>
    </row>
    <row r="49" spans="1:17" ht="12.75" customHeight="1" x14ac:dyDescent="0.2">
      <c r="A49" s="159">
        <v>39</v>
      </c>
      <c r="B49" s="160" t="s">
        <v>51</v>
      </c>
      <c r="C49" s="272">
        <v>0</v>
      </c>
      <c r="D49" s="272">
        <v>0</v>
      </c>
      <c r="E49" s="272">
        <v>0</v>
      </c>
      <c r="F49" s="272">
        <v>0</v>
      </c>
      <c r="G49" s="276">
        <v>0</v>
      </c>
      <c r="H49" s="322">
        <v>9</v>
      </c>
      <c r="I49" s="331">
        <v>21</v>
      </c>
      <c r="J49" s="322">
        <v>0</v>
      </c>
      <c r="K49" s="323">
        <v>0</v>
      </c>
      <c r="L49" s="276">
        <f t="shared" si="0"/>
        <v>0</v>
      </c>
      <c r="M49" s="322">
        <v>5589</v>
      </c>
      <c r="N49" s="331">
        <v>19172</v>
      </c>
      <c r="O49" s="272">
        <v>1196</v>
      </c>
      <c r="P49" s="272">
        <v>9768.07</v>
      </c>
      <c r="Q49" s="276">
        <f t="shared" si="1"/>
        <v>50.949666179845607</v>
      </c>
    </row>
    <row r="50" spans="1:17" ht="12.75" customHeight="1" x14ac:dyDescent="0.2">
      <c r="A50" s="159">
        <v>40</v>
      </c>
      <c r="B50" s="160" t="s">
        <v>1007</v>
      </c>
      <c r="C50" s="272">
        <v>0</v>
      </c>
      <c r="D50" s="272">
        <v>0</v>
      </c>
      <c r="E50" s="272">
        <v>0</v>
      </c>
      <c r="F50" s="272">
        <v>0</v>
      </c>
      <c r="G50" s="272">
        <v>0</v>
      </c>
      <c r="H50" s="322">
        <v>0</v>
      </c>
      <c r="I50" s="331">
        <v>0</v>
      </c>
      <c r="J50" s="322">
        <v>0</v>
      </c>
      <c r="K50" s="323">
        <v>0</v>
      </c>
      <c r="L50" s="276">
        <v>0</v>
      </c>
      <c r="M50" s="322">
        <v>31</v>
      </c>
      <c r="N50" s="331">
        <v>423</v>
      </c>
      <c r="O50" s="272">
        <v>28</v>
      </c>
      <c r="P50" s="272">
        <v>360.08000000000004</v>
      </c>
      <c r="Q50" s="276">
        <f t="shared" si="1"/>
        <v>85.125295508274249</v>
      </c>
    </row>
    <row r="51" spans="1:17" ht="12.75" customHeight="1" x14ac:dyDescent="0.2">
      <c r="A51" s="159">
        <v>41</v>
      </c>
      <c r="B51" s="160" t="s">
        <v>52</v>
      </c>
      <c r="C51" s="272">
        <v>0</v>
      </c>
      <c r="D51" s="272">
        <v>0</v>
      </c>
      <c r="E51" s="272">
        <v>0</v>
      </c>
      <c r="F51" s="272">
        <v>0</v>
      </c>
      <c r="G51" s="272">
        <v>0</v>
      </c>
      <c r="H51" s="322">
        <v>86</v>
      </c>
      <c r="I51" s="331">
        <v>122</v>
      </c>
      <c r="J51" s="322">
        <v>0</v>
      </c>
      <c r="K51" s="323">
        <v>0</v>
      </c>
      <c r="L51" s="276">
        <f t="shared" si="0"/>
        <v>0</v>
      </c>
      <c r="M51" s="322">
        <v>86</v>
      </c>
      <c r="N51" s="331">
        <v>704</v>
      </c>
      <c r="O51" s="272">
        <v>0</v>
      </c>
      <c r="P51" s="272">
        <v>0</v>
      </c>
      <c r="Q51" s="276">
        <f t="shared" si="1"/>
        <v>0</v>
      </c>
    </row>
    <row r="52" spans="1:17" ht="12.75" customHeight="1" x14ac:dyDescent="0.2">
      <c r="A52" s="159">
        <v>42</v>
      </c>
      <c r="B52" s="160" t="s">
        <v>53</v>
      </c>
      <c r="C52" s="272">
        <v>0</v>
      </c>
      <c r="D52" s="272">
        <v>0</v>
      </c>
      <c r="E52" s="272">
        <v>0</v>
      </c>
      <c r="F52" s="272">
        <v>0</v>
      </c>
      <c r="G52" s="272">
        <v>0</v>
      </c>
      <c r="H52" s="322">
        <v>7</v>
      </c>
      <c r="I52" s="331">
        <v>9</v>
      </c>
      <c r="J52" s="322">
        <v>0</v>
      </c>
      <c r="K52" s="323">
        <v>0</v>
      </c>
      <c r="L52" s="276">
        <v>0</v>
      </c>
      <c r="M52" s="322">
        <v>5826</v>
      </c>
      <c r="N52" s="331">
        <v>13665</v>
      </c>
      <c r="O52" s="272">
        <v>2817</v>
      </c>
      <c r="P52" s="272">
        <v>6340.08</v>
      </c>
      <c r="Q52" s="276">
        <f t="shared" si="1"/>
        <v>46.396487376509327</v>
      </c>
    </row>
    <row r="53" spans="1:17" ht="12.75" customHeight="1" x14ac:dyDescent="0.2">
      <c r="A53" s="159">
        <v>43</v>
      </c>
      <c r="B53" s="160" t="s">
        <v>54</v>
      </c>
      <c r="C53" s="272">
        <v>0</v>
      </c>
      <c r="D53" s="272">
        <v>0</v>
      </c>
      <c r="E53" s="272">
        <v>0</v>
      </c>
      <c r="F53" s="272">
        <v>0</v>
      </c>
      <c r="G53" s="272">
        <v>0</v>
      </c>
      <c r="H53" s="322">
        <v>5</v>
      </c>
      <c r="I53" s="331">
        <v>7</v>
      </c>
      <c r="J53" s="322">
        <v>0</v>
      </c>
      <c r="K53" s="323">
        <v>0</v>
      </c>
      <c r="L53" s="276">
        <f t="shared" si="0"/>
        <v>0</v>
      </c>
      <c r="M53" s="322">
        <v>134</v>
      </c>
      <c r="N53" s="331">
        <v>151</v>
      </c>
      <c r="O53" s="272">
        <v>76</v>
      </c>
      <c r="P53" s="272">
        <v>45.63</v>
      </c>
      <c r="Q53" s="276">
        <f t="shared" si="1"/>
        <v>30.218543046357617</v>
      </c>
    </row>
    <row r="54" spans="1:17" s="139" customFormat="1" ht="12.75" customHeight="1" x14ac:dyDescent="0.2">
      <c r="A54" s="158"/>
      <c r="B54" s="163" t="s">
        <v>55</v>
      </c>
      <c r="C54" s="277">
        <f>SUM(C44:C53)</f>
        <v>0</v>
      </c>
      <c r="D54" s="277">
        <f>SUM(D46:D53)</f>
        <v>0</v>
      </c>
      <c r="E54" s="277">
        <f>SUM(E46:E53)</f>
        <v>0</v>
      </c>
      <c r="F54" s="277">
        <f>SUM(F46:F53)</f>
        <v>0</v>
      </c>
      <c r="G54" s="276">
        <v>0</v>
      </c>
      <c r="H54" s="324">
        <f>SUM(H46:H53)</f>
        <v>162</v>
      </c>
      <c r="I54" s="328">
        <f>SUM(I46:I53)</f>
        <v>398</v>
      </c>
      <c r="J54" s="324">
        <f>SUM(J46:J53)</f>
        <v>1</v>
      </c>
      <c r="K54" s="324">
        <f>SUM(K46:K53)</f>
        <v>0.8</v>
      </c>
      <c r="L54" s="276">
        <f t="shared" si="0"/>
        <v>0.20100502512562815</v>
      </c>
      <c r="M54" s="324">
        <f>SUM(M46:M53)</f>
        <v>13614</v>
      </c>
      <c r="N54" s="328">
        <f>SUM(N46:N53)</f>
        <v>64121</v>
      </c>
      <c r="O54" s="277">
        <f>SUM(O46:O53)</f>
        <v>4862</v>
      </c>
      <c r="P54" s="277">
        <f>SUM(P46:P53)</f>
        <v>25375.7</v>
      </c>
      <c r="Q54" s="334">
        <f t="shared" si="1"/>
        <v>39.574710313313894</v>
      </c>
    </row>
    <row r="55" spans="1:17" s="139" customFormat="1" ht="12.75" customHeight="1" x14ac:dyDescent="0.2">
      <c r="A55" s="163"/>
      <c r="B55" s="163" t="s">
        <v>5</v>
      </c>
      <c r="C55" s="277">
        <f>C54+C45+C43+C41</f>
        <v>71</v>
      </c>
      <c r="D55" s="277">
        <f>D54+D45+D43+D41</f>
        <v>25083</v>
      </c>
      <c r="E55" s="277">
        <f>E54+E45+E43+E41</f>
        <v>10</v>
      </c>
      <c r="F55" s="277">
        <f>F54+F45+F43+F41</f>
        <v>1485.43</v>
      </c>
      <c r="G55" s="334">
        <f>F55*100/D55</f>
        <v>5.9220587649005303</v>
      </c>
      <c r="H55" s="325">
        <f>H54+H45+H43+H41</f>
        <v>34454</v>
      </c>
      <c r="I55" s="329">
        <f>I54+I45+I43+I41</f>
        <v>57743</v>
      </c>
      <c r="J55" s="325">
        <f>J54+J45+J43+J41</f>
        <v>19931</v>
      </c>
      <c r="K55" s="325">
        <f>K54+K45+K43+K41</f>
        <v>31341.640000000007</v>
      </c>
      <c r="L55" s="334">
        <f t="shared" si="0"/>
        <v>54.277817224598664</v>
      </c>
      <c r="M55" s="325">
        <f>M54+M45+M43+M41</f>
        <v>122000</v>
      </c>
      <c r="N55" s="329">
        <f>N54+N45+N43+N41</f>
        <v>802771</v>
      </c>
      <c r="O55" s="277">
        <f>O54+O45+O43+O41</f>
        <v>65948</v>
      </c>
      <c r="P55" s="277">
        <f>P54+P45+P43+P41</f>
        <v>303449.25000000012</v>
      </c>
      <c r="Q55" s="334">
        <f t="shared" si="1"/>
        <v>37.800225718168704</v>
      </c>
    </row>
    <row r="56" spans="1:17" ht="13.5" customHeight="1" x14ac:dyDescent="0.2">
      <c r="A56" s="84"/>
      <c r="B56" s="84"/>
      <c r="C56" s="134"/>
      <c r="D56" s="134"/>
      <c r="E56" s="134"/>
      <c r="F56" s="134"/>
      <c r="G56" s="140"/>
      <c r="H56" s="134"/>
      <c r="I56" s="135" t="s">
        <v>1082</v>
      </c>
      <c r="J56" s="134"/>
      <c r="K56" s="134"/>
      <c r="L56" s="134"/>
      <c r="M56" s="134"/>
      <c r="N56" s="134"/>
      <c r="O56" s="134"/>
      <c r="P56" s="134"/>
      <c r="Q56" s="140"/>
    </row>
    <row r="57" spans="1:17" ht="13.5" customHeight="1" x14ac:dyDescent="0.2">
      <c r="A57" s="84"/>
      <c r="B57" s="84"/>
      <c r="C57" s="134"/>
      <c r="D57" s="134"/>
      <c r="E57" s="134"/>
      <c r="F57" s="134"/>
      <c r="G57" s="140"/>
      <c r="H57" s="134"/>
      <c r="I57" s="134"/>
      <c r="J57" s="134"/>
      <c r="K57" s="134"/>
      <c r="L57" s="134"/>
      <c r="M57" s="134"/>
      <c r="N57" s="134"/>
      <c r="O57" s="134"/>
      <c r="P57" s="134"/>
      <c r="Q57" s="140"/>
    </row>
    <row r="58" spans="1:17" ht="13.5" customHeight="1" x14ac:dyDescent="0.2">
      <c r="A58" s="84"/>
      <c r="B58" s="84"/>
      <c r="C58" s="134"/>
      <c r="D58" s="134"/>
      <c r="E58" s="134"/>
      <c r="F58" s="134"/>
      <c r="G58" s="140"/>
      <c r="H58" s="134"/>
      <c r="I58" s="134"/>
      <c r="J58" s="134"/>
      <c r="K58" s="134"/>
      <c r="L58" s="140"/>
      <c r="M58" s="134"/>
      <c r="N58" s="134"/>
      <c r="O58" s="134"/>
      <c r="P58" s="134"/>
      <c r="Q58" s="140"/>
    </row>
    <row r="59" spans="1:17" ht="13.5" customHeight="1" x14ac:dyDescent="0.2">
      <c r="A59" s="84"/>
      <c r="B59" s="8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</row>
    <row r="60" spans="1:17" ht="13.5" customHeight="1" x14ac:dyDescent="0.2">
      <c r="A60" s="84"/>
      <c r="B60" s="84"/>
      <c r="C60" s="134"/>
      <c r="D60" s="134"/>
      <c r="E60" s="134"/>
      <c r="F60" s="134"/>
      <c r="G60" s="140"/>
      <c r="H60" s="134"/>
      <c r="I60" s="134"/>
      <c r="J60" s="135"/>
      <c r="K60" s="135"/>
      <c r="L60" s="140"/>
      <c r="M60" s="134"/>
      <c r="N60" s="134"/>
      <c r="O60" s="134"/>
      <c r="P60" s="134"/>
      <c r="Q60" s="140"/>
    </row>
    <row r="61" spans="1:17" ht="13.5" customHeight="1" x14ac:dyDescent="0.2">
      <c r="A61" s="84"/>
      <c r="B61" s="84"/>
      <c r="C61" s="134"/>
      <c r="D61" s="134"/>
      <c r="E61" s="134"/>
      <c r="F61" s="134"/>
      <c r="G61" s="140"/>
      <c r="H61" s="134"/>
      <c r="I61" s="134"/>
      <c r="J61" s="134"/>
      <c r="K61" s="134"/>
      <c r="L61" s="140"/>
      <c r="M61" s="134"/>
      <c r="N61" s="134"/>
      <c r="O61" s="134"/>
      <c r="P61" s="134"/>
      <c r="Q61" s="140"/>
    </row>
    <row r="62" spans="1:17" ht="13.5" customHeight="1" x14ac:dyDescent="0.2">
      <c r="A62" s="84"/>
      <c r="B62" s="84"/>
      <c r="C62" s="134"/>
      <c r="D62" s="134"/>
      <c r="E62" s="134"/>
      <c r="F62" s="134"/>
      <c r="G62" s="140"/>
      <c r="H62" s="134"/>
      <c r="I62" s="134"/>
      <c r="J62" s="134"/>
      <c r="K62" s="134"/>
      <c r="L62" s="140"/>
      <c r="M62" s="134"/>
      <c r="N62" s="134"/>
      <c r="O62" s="134"/>
      <c r="P62" s="134"/>
      <c r="Q62" s="140"/>
    </row>
    <row r="63" spans="1:17" ht="13.5" customHeight="1" x14ac:dyDescent="0.2">
      <c r="A63" s="84"/>
      <c r="B63" s="84"/>
      <c r="C63" s="134"/>
      <c r="D63" s="134"/>
      <c r="E63" s="134"/>
      <c r="F63" s="134"/>
      <c r="G63" s="140"/>
      <c r="H63" s="134"/>
      <c r="I63" s="134"/>
      <c r="J63" s="134"/>
      <c r="K63" s="134"/>
      <c r="L63" s="140"/>
      <c r="M63" s="134"/>
      <c r="N63" s="134"/>
      <c r="O63" s="134"/>
      <c r="P63" s="134"/>
      <c r="Q63" s="140"/>
    </row>
    <row r="64" spans="1:17" ht="13.5" customHeight="1" x14ac:dyDescent="0.2">
      <c r="A64" s="84"/>
      <c r="B64" s="84"/>
      <c r="C64" s="134"/>
      <c r="D64" s="134"/>
      <c r="E64" s="134"/>
      <c r="F64" s="134"/>
      <c r="G64" s="140"/>
      <c r="H64" s="134"/>
      <c r="I64" s="134"/>
      <c r="J64" s="134"/>
      <c r="K64" s="134"/>
      <c r="L64" s="140"/>
      <c r="M64" s="134"/>
      <c r="N64" s="134"/>
      <c r="O64" s="134"/>
      <c r="P64" s="134"/>
      <c r="Q64" s="140"/>
    </row>
    <row r="65" spans="1:17" ht="13.5" customHeight="1" x14ac:dyDescent="0.2">
      <c r="A65" s="84"/>
      <c r="B65" s="84"/>
      <c r="C65" s="134"/>
      <c r="D65" s="134"/>
      <c r="E65" s="134"/>
      <c r="F65" s="134"/>
      <c r="G65" s="140"/>
      <c r="H65" s="134"/>
      <c r="I65" s="134"/>
      <c r="J65" s="134"/>
      <c r="K65" s="134"/>
      <c r="L65" s="140"/>
      <c r="M65" s="134"/>
      <c r="N65" s="134"/>
      <c r="O65" s="134"/>
      <c r="P65" s="134"/>
      <c r="Q65" s="140"/>
    </row>
    <row r="66" spans="1:17" ht="13.5" customHeight="1" x14ac:dyDescent="0.2">
      <c r="A66" s="84"/>
      <c r="B66" s="84"/>
      <c r="C66" s="134"/>
      <c r="D66" s="134"/>
      <c r="E66" s="134"/>
      <c r="F66" s="134"/>
      <c r="G66" s="140"/>
      <c r="H66" s="134"/>
      <c r="I66" s="134"/>
      <c r="J66" s="134"/>
      <c r="K66" s="134"/>
      <c r="L66" s="140"/>
      <c r="M66" s="134"/>
      <c r="N66" s="134"/>
      <c r="O66" s="134"/>
      <c r="P66" s="134"/>
      <c r="Q66" s="140"/>
    </row>
    <row r="67" spans="1:17" ht="13.5" customHeight="1" x14ac:dyDescent="0.2">
      <c r="A67" s="84"/>
      <c r="B67" s="84"/>
      <c r="C67" s="134"/>
      <c r="D67" s="134"/>
      <c r="E67" s="134"/>
      <c r="F67" s="134"/>
      <c r="G67" s="140"/>
      <c r="H67" s="134"/>
      <c r="I67" s="134"/>
      <c r="J67" s="134"/>
      <c r="K67" s="134"/>
      <c r="L67" s="140"/>
      <c r="M67" s="134"/>
      <c r="N67" s="134"/>
      <c r="O67" s="134"/>
      <c r="P67" s="134"/>
      <c r="Q67" s="140"/>
    </row>
    <row r="68" spans="1:17" ht="13.5" customHeight="1" x14ac:dyDescent="0.2">
      <c r="A68" s="84"/>
      <c r="B68" s="84"/>
      <c r="C68" s="134"/>
      <c r="D68" s="134"/>
      <c r="E68" s="134"/>
      <c r="F68" s="134"/>
      <c r="G68" s="140"/>
      <c r="H68" s="134"/>
      <c r="I68" s="134"/>
      <c r="J68" s="134"/>
      <c r="K68" s="134"/>
      <c r="L68" s="140"/>
      <c r="M68" s="134"/>
      <c r="N68" s="134"/>
      <c r="O68" s="134"/>
      <c r="P68" s="134"/>
      <c r="Q68" s="140"/>
    </row>
    <row r="69" spans="1:17" ht="13.5" customHeight="1" x14ac:dyDescent="0.2">
      <c r="A69" s="84"/>
      <c r="B69" s="84"/>
      <c r="C69" s="134"/>
      <c r="D69" s="134"/>
      <c r="E69" s="134"/>
      <c r="F69" s="134"/>
      <c r="G69" s="140"/>
      <c r="H69" s="134"/>
      <c r="I69" s="134"/>
      <c r="J69" s="134"/>
      <c r="K69" s="134"/>
      <c r="L69" s="140"/>
      <c r="M69" s="134"/>
      <c r="N69" s="134"/>
      <c r="O69" s="134"/>
      <c r="P69" s="134"/>
      <c r="Q69" s="140"/>
    </row>
    <row r="70" spans="1:17" ht="13.5" customHeight="1" x14ac:dyDescent="0.2">
      <c r="A70" s="84"/>
      <c r="B70" s="84"/>
      <c r="C70" s="134"/>
      <c r="D70" s="134"/>
      <c r="E70" s="134"/>
      <c r="F70" s="134"/>
      <c r="G70" s="140"/>
      <c r="H70" s="134"/>
      <c r="I70" s="134"/>
      <c r="J70" s="134"/>
      <c r="K70" s="134"/>
      <c r="L70" s="140"/>
      <c r="M70" s="134"/>
      <c r="N70" s="134"/>
      <c r="O70" s="134"/>
      <c r="P70" s="134"/>
      <c r="Q70" s="140"/>
    </row>
    <row r="71" spans="1:17" ht="13.5" customHeight="1" x14ac:dyDescent="0.2">
      <c r="A71" s="84"/>
      <c r="B71" s="84"/>
      <c r="C71" s="134"/>
      <c r="D71" s="134"/>
      <c r="E71" s="134"/>
      <c r="F71" s="134"/>
      <c r="G71" s="140"/>
      <c r="H71" s="134"/>
      <c r="I71" s="134"/>
      <c r="J71" s="134"/>
      <c r="K71" s="134"/>
      <c r="L71" s="140"/>
      <c r="M71" s="134"/>
      <c r="N71" s="134"/>
      <c r="O71" s="134"/>
      <c r="P71" s="134"/>
      <c r="Q71" s="140"/>
    </row>
    <row r="72" spans="1:17" ht="13.5" customHeight="1" x14ac:dyDescent="0.2">
      <c r="A72" s="84"/>
      <c r="B72" s="84"/>
      <c r="C72" s="134"/>
      <c r="D72" s="134"/>
      <c r="E72" s="134"/>
      <c r="F72" s="134"/>
      <c r="G72" s="140"/>
      <c r="H72" s="134"/>
      <c r="I72" s="134"/>
      <c r="J72" s="134"/>
      <c r="K72" s="134"/>
      <c r="L72" s="140"/>
      <c r="M72" s="134"/>
      <c r="N72" s="134"/>
      <c r="O72" s="134"/>
      <c r="P72" s="134"/>
      <c r="Q72" s="140"/>
    </row>
    <row r="73" spans="1:17" ht="13.5" customHeight="1" x14ac:dyDescent="0.2">
      <c r="A73" s="84"/>
      <c r="B73" s="84"/>
      <c r="C73" s="134"/>
      <c r="D73" s="134"/>
      <c r="E73" s="134"/>
      <c r="F73" s="134"/>
      <c r="G73" s="140"/>
      <c r="H73" s="134"/>
      <c r="I73" s="134"/>
      <c r="J73" s="134"/>
      <c r="K73" s="134"/>
      <c r="L73" s="140"/>
      <c r="M73" s="134"/>
      <c r="N73" s="134"/>
      <c r="O73" s="134"/>
      <c r="P73" s="134"/>
      <c r="Q73" s="140"/>
    </row>
    <row r="74" spans="1:17" ht="13.5" customHeight="1" x14ac:dyDescent="0.2">
      <c r="A74" s="84"/>
      <c r="B74" s="84"/>
      <c r="C74" s="134"/>
      <c r="D74" s="134"/>
      <c r="E74" s="134"/>
      <c r="F74" s="134"/>
      <c r="G74" s="140"/>
      <c r="H74" s="134"/>
      <c r="I74" s="134"/>
      <c r="J74" s="134"/>
      <c r="K74" s="134"/>
      <c r="L74" s="140"/>
      <c r="M74" s="134"/>
      <c r="N74" s="134"/>
      <c r="O74" s="134"/>
      <c r="P74" s="134"/>
      <c r="Q74" s="140"/>
    </row>
    <row r="75" spans="1:17" ht="13.5" customHeight="1" x14ac:dyDescent="0.2">
      <c r="A75" s="84"/>
      <c r="B75" s="84"/>
      <c r="C75" s="134"/>
      <c r="D75" s="134"/>
      <c r="E75" s="134"/>
      <c r="F75" s="134"/>
      <c r="G75" s="140"/>
      <c r="H75" s="134"/>
      <c r="I75" s="134"/>
      <c r="J75" s="134"/>
      <c r="K75" s="134"/>
      <c r="L75" s="140"/>
      <c r="M75" s="134"/>
      <c r="N75" s="134"/>
      <c r="O75" s="134"/>
      <c r="P75" s="134"/>
      <c r="Q75" s="140"/>
    </row>
    <row r="76" spans="1:17" ht="13.5" customHeight="1" x14ac:dyDescent="0.2">
      <c r="A76" s="84"/>
      <c r="B76" s="84"/>
      <c r="C76" s="134"/>
      <c r="D76" s="134"/>
      <c r="E76" s="134"/>
      <c r="F76" s="134"/>
      <c r="G76" s="140"/>
      <c r="H76" s="134"/>
      <c r="I76" s="134"/>
      <c r="J76" s="134"/>
      <c r="K76" s="134"/>
      <c r="L76" s="140"/>
      <c r="M76" s="134"/>
      <c r="N76" s="134"/>
      <c r="O76" s="134"/>
      <c r="P76" s="134"/>
      <c r="Q76" s="140"/>
    </row>
    <row r="77" spans="1:17" ht="13.5" customHeight="1" x14ac:dyDescent="0.2">
      <c r="A77" s="84"/>
      <c r="B77" s="84"/>
      <c r="C77" s="134"/>
      <c r="D77" s="134"/>
      <c r="E77" s="134"/>
      <c r="F77" s="134"/>
      <c r="G77" s="140"/>
      <c r="H77" s="134"/>
      <c r="I77" s="134"/>
      <c r="J77" s="134"/>
      <c r="K77" s="134"/>
      <c r="L77" s="140"/>
      <c r="M77" s="134"/>
      <c r="N77" s="134"/>
      <c r="O77" s="134"/>
      <c r="P77" s="134"/>
      <c r="Q77" s="140"/>
    </row>
    <row r="78" spans="1:17" ht="13.5" customHeight="1" x14ac:dyDescent="0.2">
      <c r="A78" s="84"/>
      <c r="B78" s="84"/>
      <c r="C78" s="134"/>
      <c r="D78" s="134"/>
      <c r="E78" s="134"/>
      <c r="F78" s="134"/>
      <c r="G78" s="140"/>
      <c r="H78" s="134"/>
      <c r="I78" s="134"/>
      <c r="J78" s="134"/>
      <c r="K78" s="134"/>
      <c r="L78" s="140"/>
      <c r="M78" s="134"/>
      <c r="N78" s="134"/>
      <c r="O78" s="134"/>
      <c r="P78" s="134"/>
      <c r="Q78" s="140"/>
    </row>
    <row r="79" spans="1:17" ht="13.5" customHeight="1" x14ac:dyDescent="0.2">
      <c r="A79" s="84"/>
      <c r="B79" s="84"/>
      <c r="C79" s="134"/>
      <c r="D79" s="134"/>
      <c r="E79" s="134"/>
      <c r="F79" s="134"/>
      <c r="G79" s="140"/>
      <c r="H79" s="134"/>
      <c r="I79" s="134"/>
      <c r="J79" s="134"/>
      <c r="K79" s="134"/>
      <c r="L79" s="140"/>
      <c r="M79" s="134"/>
      <c r="N79" s="134"/>
      <c r="O79" s="134"/>
      <c r="P79" s="134"/>
      <c r="Q79" s="140"/>
    </row>
    <row r="80" spans="1:17" ht="13.5" customHeight="1" x14ac:dyDescent="0.2">
      <c r="A80" s="84"/>
      <c r="B80" s="84"/>
      <c r="C80" s="134"/>
      <c r="D80" s="134"/>
      <c r="E80" s="134"/>
      <c r="F80" s="134"/>
      <c r="G80" s="140"/>
      <c r="H80" s="134"/>
      <c r="I80" s="134"/>
      <c r="J80" s="134"/>
      <c r="K80" s="134"/>
      <c r="L80" s="140"/>
      <c r="M80" s="134"/>
      <c r="N80" s="134"/>
      <c r="O80" s="134"/>
      <c r="P80" s="134"/>
      <c r="Q80" s="140"/>
    </row>
    <row r="81" spans="1:17" ht="13.5" customHeight="1" x14ac:dyDescent="0.2">
      <c r="A81" s="84"/>
      <c r="B81" s="84"/>
      <c r="C81" s="134"/>
      <c r="D81" s="134"/>
      <c r="E81" s="134"/>
      <c r="F81" s="134"/>
      <c r="G81" s="140"/>
      <c r="H81" s="134"/>
      <c r="I81" s="134"/>
      <c r="J81" s="134"/>
      <c r="K81" s="134"/>
      <c r="L81" s="140"/>
      <c r="M81" s="134"/>
      <c r="N81" s="134"/>
      <c r="O81" s="134"/>
      <c r="P81" s="134"/>
      <c r="Q81" s="140"/>
    </row>
    <row r="82" spans="1:17" ht="13.5" customHeight="1" x14ac:dyDescent="0.2">
      <c r="A82" s="84"/>
      <c r="B82" s="84"/>
      <c r="C82" s="134"/>
      <c r="D82" s="134"/>
      <c r="E82" s="134"/>
      <c r="F82" s="134"/>
      <c r="G82" s="140"/>
      <c r="H82" s="134"/>
      <c r="I82" s="134"/>
      <c r="J82" s="134"/>
      <c r="K82" s="134"/>
      <c r="L82" s="140"/>
      <c r="M82" s="134"/>
      <c r="N82" s="134"/>
      <c r="O82" s="134"/>
      <c r="P82" s="134"/>
      <c r="Q82" s="140"/>
    </row>
    <row r="83" spans="1:17" ht="13.5" customHeight="1" x14ac:dyDescent="0.2">
      <c r="A83" s="84"/>
      <c r="B83" s="84"/>
      <c r="C83" s="134"/>
      <c r="D83" s="134"/>
      <c r="E83" s="134"/>
      <c r="F83" s="134"/>
      <c r="G83" s="140"/>
      <c r="H83" s="134"/>
      <c r="I83" s="134"/>
      <c r="J83" s="134"/>
      <c r="K83" s="134"/>
      <c r="L83" s="140"/>
      <c r="M83" s="134"/>
      <c r="N83" s="134"/>
      <c r="O83" s="134"/>
      <c r="P83" s="134"/>
      <c r="Q83" s="140"/>
    </row>
    <row r="84" spans="1:17" ht="13.5" customHeight="1" x14ac:dyDescent="0.2">
      <c r="A84" s="84"/>
      <c r="B84" s="84"/>
      <c r="C84" s="134"/>
      <c r="D84" s="134"/>
      <c r="E84" s="134"/>
      <c r="F84" s="134"/>
      <c r="G84" s="140"/>
      <c r="H84" s="134"/>
      <c r="I84" s="134"/>
      <c r="J84" s="134"/>
      <c r="K84" s="134"/>
      <c r="L84" s="140"/>
      <c r="M84" s="134"/>
      <c r="N84" s="134"/>
      <c r="O84" s="134"/>
      <c r="P84" s="134"/>
      <c r="Q84" s="140"/>
    </row>
    <row r="85" spans="1:17" ht="13.5" customHeight="1" x14ac:dyDescent="0.2">
      <c r="A85" s="84"/>
      <c r="B85" s="84"/>
      <c r="C85" s="134"/>
      <c r="D85" s="134"/>
      <c r="E85" s="134"/>
      <c r="F85" s="134"/>
      <c r="G85" s="140"/>
      <c r="H85" s="134"/>
      <c r="I85" s="134"/>
      <c r="J85" s="134"/>
      <c r="K85" s="134"/>
      <c r="L85" s="140"/>
      <c r="M85" s="134"/>
      <c r="N85" s="134"/>
      <c r="O85" s="134"/>
      <c r="P85" s="134"/>
      <c r="Q85" s="140"/>
    </row>
    <row r="86" spans="1:17" ht="13.5" customHeight="1" x14ac:dyDescent="0.2">
      <c r="A86" s="84"/>
      <c r="B86" s="84"/>
      <c r="C86" s="134"/>
      <c r="D86" s="134"/>
      <c r="E86" s="134"/>
      <c r="F86" s="134"/>
      <c r="G86" s="140"/>
      <c r="H86" s="134"/>
      <c r="I86" s="134"/>
      <c r="J86" s="134"/>
      <c r="K86" s="134"/>
      <c r="L86" s="140"/>
      <c r="M86" s="134"/>
      <c r="N86" s="134"/>
      <c r="O86" s="134"/>
      <c r="P86" s="134"/>
      <c r="Q86" s="140"/>
    </row>
    <row r="87" spans="1:17" ht="13.5" customHeight="1" x14ac:dyDescent="0.2">
      <c r="A87" s="84"/>
      <c r="B87" s="84"/>
      <c r="C87" s="134"/>
      <c r="D87" s="134"/>
      <c r="E87" s="134"/>
      <c r="F87" s="134"/>
      <c r="G87" s="140"/>
      <c r="H87" s="134"/>
      <c r="I87" s="134"/>
      <c r="J87" s="134"/>
      <c r="K87" s="134"/>
      <c r="L87" s="140"/>
      <c r="M87" s="134"/>
      <c r="N87" s="134"/>
      <c r="O87" s="134"/>
      <c r="P87" s="134"/>
      <c r="Q87" s="140"/>
    </row>
    <row r="88" spans="1:17" ht="13.5" customHeight="1" x14ac:dyDescent="0.2">
      <c r="A88" s="84"/>
      <c r="B88" s="84"/>
      <c r="C88" s="134"/>
      <c r="D88" s="134"/>
      <c r="E88" s="134"/>
      <c r="F88" s="134"/>
      <c r="G88" s="140"/>
      <c r="H88" s="134"/>
      <c r="I88" s="134"/>
      <c r="J88" s="134"/>
      <c r="K88" s="134"/>
      <c r="L88" s="140"/>
      <c r="M88" s="134"/>
      <c r="N88" s="134"/>
      <c r="O88" s="134"/>
      <c r="P88" s="134"/>
      <c r="Q88" s="140"/>
    </row>
    <row r="89" spans="1:17" ht="13.5" customHeight="1" x14ac:dyDescent="0.2">
      <c r="A89" s="84"/>
      <c r="B89" s="84"/>
      <c r="C89" s="134"/>
      <c r="D89" s="134"/>
      <c r="E89" s="134"/>
      <c r="F89" s="134"/>
      <c r="G89" s="140"/>
      <c r="H89" s="134"/>
      <c r="I89" s="134"/>
      <c r="J89" s="134"/>
      <c r="K89" s="134"/>
      <c r="L89" s="140"/>
      <c r="M89" s="134"/>
      <c r="N89" s="134"/>
      <c r="O89" s="134"/>
      <c r="P89" s="134"/>
      <c r="Q89" s="140"/>
    </row>
    <row r="90" spans="1:17" ht="13.5" customHeight="1" x14ac:dyDescent="0.2">
      <c r="A90" s="84"/>
      <c r="B90" s="84"/>
      <c r="C90" s="134"/>
      <c r="D90" s="134"/>
      <c r="E90" s="134"/>
      <c r="F90" s="134"/>
      <c r="G90" s="140"/>
      <c r="H90" s="134"/>
      <c r="I90" s="134"/>
      <c r="J90" s="134"/>
      <c r="K90" s="134"/>
      <c r="L90" s="140"/>
      <c r="M90" s="134"/>
      <c r="N90" s="134"/>
      <c r="O90" s="134"/>
      <c r="P90" s="134"/>
      <c r="Q90" s="140"/>
    </row>
    <row r="91" spans="1:17" ht="13.5" customHeight="1" x14ac:dyDescent="0.2">
      <c r="A91" s="84"/>
      <c r="B91" s="84"/>
      <c r="C91" s="134"/>
      <c r="D91" s="134"/>
      <c r="E91" s="134"/>
      <c r="F91" s="134"/>
      <c r="G91" s="140"/>
      <c r="H91" s="134"/>
      <c r="I91" s="134"/>
      <c r="J91" s="134"/>
      <c r="K91" s="134"/>
      <c r="L91" s="140"/>
      <c r="M91" s="134"/>
      <c r="N91" s="134"/>
      <c r="O91" s="134"/>
      <c r="P91" s="134"/>
      <c r="Q91" s="140"/>
    </row>
    <row r="92" spans="1:17" ht="13.5" customHeight="1" x14ac:dyDescent="0.2">
      <c r="A92" s="84"/>
      <c r="B92" s="84"/>
      <c r="C92" s="134"/>
      <c r="D92" s="134"/>
      <c r="E92" s="134"/>
      <c r="F92" s="134"/>
      <c r="G92" s="140"/>
      <c r="H92" s="134"/>
      <c r="I92" s="134"/>
      <c r="J92" s="134"/>
      <c r="K92" s="134"/>
      <c r="L92" s="140"/>
      <c r="M92" s="134"/>
      <c r="N92" s="134"/>
      <c r="O92" s="134"/>
      <c r="P92" s="134"/>
      <c r="Q92" s="140"/>
    </row>
    <row r="93" spans="1:17" ht="13.5" customHeight="1" x14ac:dyDescent="0.2">
      <c r="A93" s="84"/>
      <c r="B93" s="84"/>
      <c r="C93" s="134"/>
      <c r="D93" s="134"/>
      <c r="E93" s="134"/>
      <c r="F93" s="134"/>
      <c r="G93" s="140"/>
      <c r="H93" s="134"/>
      <c r="I93" s="134"/>
      <c r="J93" s="134"/>
      <c r="K93" s="134"/>
      <c r="L93" s="140"/>
      <c r="M93" s="134"/>
      <c r="N93" s="134"/>
      <c r="O93" s="134"/>
      <c r="P93" s="134"/>
      <c r="Q93" s="140"/>
    </row>
    <row r="94" spans="1:17" ht="13.5" customHeight="1" x14ac:dyDescent="0.2">
      <c r="A94" s="84"/>
      <c r="B94" s="84"/>
      <c r="C94" s="134"/>
      <c r="D94" s="134"/>
      <c r="E94" s="134"/>
      <c r="F94" s="134"/>
      <c r="G94" s="140"/>
      <c r="H94" s="134"/>
      <c r="I94" s="134"/>
      <c r="J94" s="134"/>
      <c r="K94" s="134"/>
      <c r="L94" s="140"/>
      <c r="M94" s="134"/>
      <c r="N94" s="134"/>
      <c r="O94" s="134"/>
      <c r="P94" s="134"/>
      <c r="Q94" s="140"/>
    </row>
    <row r="95" spans="1:17" ht="13.5" customHeight="1" x14ac:dyDescent="0.2">
      <c r="A95" s="84"/>
      <c r="B95" s="84"/>
      <c r="C95" s="134"/>
      <c r="D95" s="134"/>
      <c r="E95" s="134"/>
      <c r="F95" s="134"/>
      <c r="G95" s="140"/>
      <c r="H95" s="134"/>
      <c r="I95" s="134"/>
      <c r="J95" s="134"/>
      <c r="K95" s="134"/>
      <c r="L95" s="140"/>
      <c r="M95" s="134"/>
      <c r="N95" s="134"/>
      <c r="O95" s="134"/>
      <c r="P95" s="134"/>
      <c r="Q95" s="140"/>
    </row>
    <row r="96" spans="1:17" ht="13.5" customHeight="1" x14ac:dyDescent="0.2">
      <c r="A96" s="84"/>
      <c r="B96" s="84"/>
      <c r="C96" s="134"/>
      <c r="D96" s="134"/>
      <c r="E96" s="134"/>
      <c r="F96" s="134"/>
      <c r="G96" s="140"/>
      <c r="H96" s="134"/>
      <c r="I96" s="134"/>
      <c r="J96" s="134"/>
      <c r="K96" s="134"/>
      <c r="L96" s="140"/>
      <c r="M96" s="134"/>
      <c r="N96" s="134"/>
      <c r="O96" s="134"/>
      <c r="P96" s="134"/>
      <c r="Q96" s="140"/>
    </row>
    <row r="97" spans="1:17" ht="13.5" customHeight="1" x14ac:dyDescent="0.2">
      <c r="A97" s="84"/>
      <c r="B97" s="84"/>
      <c r="C97" s="134"/>
      <c r="D97" s="134"/>
      <c r="E97" s="134"/>
      <c r="F97" s="134"/>
      <c r="G97" s="140"/>
      <c r="H97" s="134"/>
      <c r="I97" s="134"/>
      <c r="J97" s="134"/>
      <c r="K97" s="134"/>
      <c r="L97" s="140"/>
      <c r="M97" s="134"/>
      <c r="N97" s="134"/>
      <c r="O97" s="134"/>
      <c r="P97" s="134"/>
      <c r="Q97" s="140"/>
    </row>
    <row r="98" spans="1:17" ht="13.5" customHeight="1" x14ac:dyDescent="0.2">
      <c r="A98" s="84"/>
      <c r="B98" s="84"/>
      <c r="C98" s="134"/>
      <c r="D98" s="134"/>
      <c r="E98" s="134"/>
      <c r="F98" s="134"/>
      <c r="G98" s="140"/>
      <c r="H98" s="134"/>
      <c r="I98" s="134"/>
      <c r="J98" s="134"/>
      <c r="K98" s="134"/>
      <c r="L98" s="140"/>
      <c r="M98" s="134"/>
      <c r="N98" s="134"/>
      <c r="O98" s="134"/>
      <c r="P98" s="134"/>
      <c r="Q98" s="140"/>
    </row>
  </sheetData>
  <mergeCells count="16">
    <mergeCell ref="Q3:Q5"/>
    <mergeCell ref="A1:Q1"/>
    <mergeCell ref="A3:A5"/>
    <mergeCell ref="B3:B5"/>
    <mergeCell ref="J4:K4"/>
    <mergeCell ref="G3:G5"/>
    <mergeCell ref="H4:I4"/>
    <mergeCell ref="E4:F4"/>
    <mergeCell ref="C3:F3"/>
    <mergeCell ref="C4:D4"/>
    <mergeCell ref="O4:P4"/>
    <mergeCell ref="N2:P2"/>
    <mergeCell ref="H3:K3"/>
    <mergeCell ref="M3:P3"/>
    <mergeCell ref="M4:N4"/>
    <mergeCell ref="L3:L5"/>
  </mergeCells>
  <pageMargins left="0.75" right="0.2" top="0.75" bottom="0.75" header="0" footer="0"/>
  <pageSetup scale="6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U98"/>
  <sheetViews>
    <sheetView view="pageBreakPreview" zoomScale="85" zoomScaleNormal="100" zoomScaleSheetLayoutView="85" workbookViewId="0">
      <pane xSplit="2" ySplit="5" topLeftCell="F42" activePane="bottomRight" state="frozen"/>
      <selection pane="topRight" activeCell="C1" sqref="C1"/>
      <selection pane="bottomLeft" activeCell="A6" sqref="A6"/>
      <selection pane="bottomRight" activeCell="K56" sqref="K56"/>
    </sheetView>
  </sheetViews>
  <sheetFormatPr defaultColWidth="14.28515625" defaultRowHeight="15" customHeight="1" x14ac:dyDescent="0.2"/>
  <cols>
    <col min="1" max="1" width="4.42578125" style="106" customWidth="1"/>
    <col min="2" max="2" width="24.5703125" style="106" customWidth="1"/>
    <col min="3" max="3" width="9.5703125" style="106" customWidth="1"/>
    <col min="4" max="5" width="8" style="106" customWidth="1"/>
    <col min="6" max="6" width="8.42578125" style="106" customWidth="1"/>
    <col min="7" max="7" width="8.140625" style="106" customWidth="1"/>
    <col min="8" max="8" width="8" style="106" customWidth="1"/>
    <col min="9" max="11" width="8.140625" style="106" customWidth="1"/>
    <col min="12" max="12" width="9.28515625" style="106" customWidth="1"/>
    <col min="13" max="13" width="8" style="106" customWidth="1"/>
    <col min="14" max="14" width="9" style="106" customWidth="1"/>
    <col min="15" max="15" width="8.5703125" style="106" customWidth="1"/>
    <col min="16" max="17" width="9" style="106" customWidth="1"/>
    <col min="18" max="18" width="9.85546875" style="106" customWidth="1"/>
    <col min="19" max="19" width="10.140625" style="106" customWidth="1"/>
    <col min="20" max="20" width="10.42578125" style="106" customWidth="1"/>
    <col min="21" max="21" width="8" style="106" customWidth="1"/>
    <col min="22" max="16384" width="14.28515625" style="106"/>
  </cols>
  <sheetData>
    <row r="1" spans="1:21" ht="13.5" customHeight="1" x14ac:dyDescent="0.2">
      <c r="A1" s="489" t="s">
        <v>1065</v>
      </c>
      <c r="B1" s="490"/>
      <c r="C1" s="490"/>
      <c r="D1" s="490"/>
      <c r="E1" s="490"/>
      <c r="F1" s="490"/>
      <c r="G1" s="490"/>
      <c r="H1" s="490"/>
      <c r="I1" s="490"/>
      <c r="J1" s="490"/>
      <c r="K1" s="490"/>
      <c r="L1" s="490"/>
      <c r="M1" s="490"/>
      <c r="N1" s="490"/>
      <c r="O1" s="490"/>
      <c r="P1" s="490"/>
      <c r="Q1" s="490"/>
      <c r="R1" s="490"/>
      <c r="S1" s="490"/>
      <c r="T1" s="490"/>
      <c r="U1" s="140"/>
    </row>
    <row r="2" spans="1:21" ht="13.5" customHeight="1" x14ac:dyDescent="0.2">
      <c r="A2" s="84"/>
      <c r="B2" s="86" t="s">
        <v>73</v>
      </c>
      <c r="C2" s="134"/>
      <c r="D2" s="134"/>
      <c r="E2" s="134"/>
      <c r="F2" s="134"/>
      <c r="G2" s="140"/>
      <c r="H2" s="134"/>
      <c r="I2" s="134"/>
      <c r="J2" s="134" t="s">
        <v>93</v>
      </c>
      <c r="K2" s="134"/>
      <c r="L2" s="140"/>
      <c r="M2" s="134"/>
      <c r="N2" s="134"/>
      <c r="O2" s="134"/>
      <c r="P2" s="135" t="s">
        <v>135</v>
      </c>
      <c r="Q2" s="135"/>
      <c r="R2" s="135"/>
      <c r="S2" s="135"/>
      <c r="T2" s="135"/>
      <c r="U2" s="140"/>
    </row>
    <row r="3" spans="1:21" ht="15" customHeight="1" x14ac:dyDescent="0.2">
      <c r="A3" s="467" t="s">
        <v>0</v>
      </c>
      <c r="B3" s="467" t="s">
        <v>76</v>
      </c>
      <c r="C3" s="457" t="s">
        <v>136</v>
      </c>
      <c r="D3" s="491"/>
      <c r="E3" s="491"/>
      <c r="F3" s="492"/>
      <c r="G3" s="486" t="s">
        <v>118</v>
      </c>
      <c r="H3" s="457" t="s">
        <v>137</v>
      </c>
      <c r="I3" s="479"/>
      <c r="J3" s="479"/>
      <c r="K3" s="473"/>
      <c r="L3" s="486" t="s">
        <v>118</v>
      </c>
      <c r="M3" s="457" t="s">
        <v>138</v>
      </c>
      <c r="N3" s="479"/>
      <c r="O3" s="479"/>
      <c r="P3" s="473"/>
      <c r="Q3" s="457" t="s">
        <v>139</v>
      </c>
      <c r="R3" s="479"/>
      <c r="S3" s="479"/>
      <c r="T3" s="473"/>
      <c r="U3" s="486" t="s">
        <v>118</v>
      </c>
    </row>
    <row r="4" spans="1:21" ht="15" customHeight="1" x14ac:dyDescent="0.2">
      <c r="A4" s="475"/>
      <c r="B4" s="475"/>
      <c r="C4" s="457" t="s">
        <v>120</v>
      </c>
      <c r="D4" s="473"/>
      <c r="E4" s="457" t="s">
        <v>121</v>
      </c>
      <c r="F4" s="473"/>
      <c r="G4" s="475"/>
      <c r="H4" s="457" t="s">
        <v>120</v>
      </c>
      <c r="I4" s="473"/>
      <c r="J4" s="457" t="s">
        <v>121</v>
      </c>
      <c r="K4" s="473"/>
      <c r="L4" s="475"/>
      <c r="M4" s="457" t="s">
        <v>120</v>
      </c>
      <c r="N4" s="473"/>
      <c r="O4" s="457" t="s">
        <v>121</v>
      </c>
      <c r="P4" s="473"/>
      <c r="Q4" s="457" t="s">
        <v>120</v>
      </c>
      <c r="R4" s="473"/>
      <c r="S4" s="457" t="s">
        <v>121</v>
      </c>
      <c r="T4" s="473"/>
      <c r="U4" s="475"/>
    </row>
    <row r="5" spans="1:21" ht="15" customHeight="1" x14ac:dyDescent="0.2">
      <c r="A5" s="476"/>
      <c r="B5" s="476"/>
      <c r="C5" s="158" t="s">
        <v>122</v>
      </c>
      <c r="D5" s="158" t="s">
        <v>123</v>
      </c>
      <c r="E5" s="158" t="s">
        <v>122</v>
      </c>
      <c r="F5" s="158" t="s">
        <v>123</v>
      </c>
      <c r="G5" s="476"/>
      <c r="H5" s="158" t="s">
        <v>122</v>
      </c>
      <c r="I5" s="158" t="s">
        <v>123</v>
      </c>
      <c r="J5" s="158" t="s">
        <v>122</v>
      </c>
      <c r="K5" s="158" t="s">
        <v>123</v>
      </c>
      <c r="L5" s="476"/>
      <c r="M5" s="158" t="s">
        <v>122</v>
      </c>
      <c r="N5" s="158" t="s">
        <v>123</v>
      </c>
      <c r="O5" s="158" t="s">
        <v>122</v>
      </c>
      <c r="P5" s="158" t="s">
        <v>123</v>
      </c>
      <c r="Q5" s="158" t="s">
        <v>122</v>
      </c>
      <c r="R5" s="158" t="s">
        <v>123</v>
      </c>
      <c r="S5" s="158" t="s">
        <v>122</v>
      </c>
      <c r="T5" s="158" t="s">
        <v>123</v>
      </c>
      <c r="U5" s="476"/>
    </row>
    <row r="6" spans="1:21" ht="12.75" customHeight="1" x14ac:dyDescent="0.2">
      <c r="A6" s="159">
        <v>1</v>
      </c>
      <c r="B6" s="160" t="s">
        <v>6</v>
      </c>
      <c r="C6" s="322">
        <v>14</v>
      </c>
      <c r="D6" s="331">
        <v>144</v>
      </c>
      <c r="E6" s="265">
        <v>2</v>
      </c>
      <c r="F6" s="265">
        <v>50.39</v>
      </c>
      <c r="G6" s="266">
        <f t="shared" ref="G6:G20" si="0">F6*100/D6</f>
        <v>34.993055555555557</v>
      </c>
      <c r="H6" s="322">
        <v>74</v>
      </c>
      <c r="I6" s="331">
        <v>753</v>
      </c>
      <c r="J6" s="265">
        <v>11</v>
      </c>
      <c r="K6" s="265">
        <v>154.42000000000002</v>
      </c>
      <c r="L6" s="266">
        <f t="shared" ref="L6:L20" si="1">K6*100/I6</f>
        <v>20.507304116865871</v>
      </c>
      <c r="M6" s="322">
        <v>1174</v>
      </c>
      <c r="N6" s="331">
        <v>735</v>
      </c>
      <c r="O6" s="265">
        <v>1003</v>
      </c>
      <c r="P6" s="265">
        <v>2212.91</v>
      </c>
      <c r="Q6" s="267">
        <f>'ACP_Agri_9(ii)'!M6+ACP_MSME_10!C6+'ACP_PS_11(i)'!C6+'ACP_PS_11(i)'!H6+'ACP_PS_11(i)'!M6+'ACP_PS_11(ii)'!C6+H6+M6</f>
        <v>183630</v>
      </c>
      <c r="R6" s="267">
        <f>'ACP_Agri_9(ii)'!N6+ACP_MSME_10!D6+'ACP_PS_11(i)'!D6+'ACP_PS_11(i)'!I6+'ACP_PS_11(i)'!N6+'ACP_PS_11(ii)'!D6+I6+N6</f>
        <v>1149935</v>
      </c>
      <c r="S6" s="267">
        <f>'ACP_Agri_9(ii)'!O6+ACP_MSME_10!O6+'ACP_PS_11(i)'!E6+'ACP_PS_11(i)'!J6+'ACP_PS_11(i)'!O6+'ACP_PS_11(ii)'!E6+J6+O6</f>
        <v>92423</v>
      </c>
      <c r="T6" s="267">
        <f>'ACP_Agri_9(ii)'!P6+ACP_MSME_10!P6+'ACP_PS_11(i)'!F6+'ACP_PS_11(i)'!K6+'ACP_PS_11(i)'!P6+'ACP_PS_11(ii)'!F6+K6+P6</f>
        <v>749018.42000000027</v>
      </c>
      <c r="U6" s="266">
        <f t="shared" ref="U6:U55" si="2">T6*100/R6</f>
        <v>65.135718105806006</v>
      </c>
    </row>
    <row r="7" spans="1:21" ht="12.75" customHeight="1" x14ac:dyDescent="0.2">
      <c r="A7" s="159">
        <v>2</v>
      </c>
      <c r="B7" s="160" t="s">
        <v>7</v>
      </c>
      <c r="C7" s="322">
        <v>33</v>
      </c>
      <c r="D7" s="331">
        <v>280</v>
      </c>
      <c r="E7" s="265">
        <v>0</v>
      </c>
      <c r="F7" s="265">
        <v>0</v>
      </c>
      <c r="G7" s="266">
        <f t="shared" si="0"/>
        <v>0</v>
      </c>
      <c r="H7" s="322">
        <v>108</v>
      </c>
      <c r="I7" s="331">
        <v>243</v>
      </c>
      <c r="J7" s="265">
        <v>0</v>
      </c>
      <c r="K7" s="265">
        <v>0</v>
      </c>
      <c r="L7" s="266">
        <f t="shared" si="1"/>
        <v>0</v>
      </c>
      <c r="M7" s="322">
        <v>963</v>
      </c>
      <c r="N7" s="331">
        <v>3942</v>
      </c>
      <c r="O7" s="265">
        <v>46</v>
      </c>
      <c r="P7" s="265">
        <v>256.49</v>
      </c>
      <c r="Q7" s="267">
        <f>'ACP_Agri_9(ii)'!M7+ACP_MSME_10!C7+'ACP_PS_11(i)'!C7+'ACP_PS_11(i)'!H7+'ACP_PS_11(i)'!M7+'ACP_PS_11(ii)'!C7+H7+M7</f>
        <v>645145</v>
      </c>
      <c r="R7" s="267">
        <f>'ACP_Agri_9(ii)'!N7+ACP_MSME_10!D7+'ACP_PS_11(i)'!D7+'ACP_PS_11(i)'!I7+'ACP_PS_11(i)'!N7+'ACP_PS_11(ii)'!D7+I7+N7</f>
        <v>1957827</v>
      </c>
      <c r="S7" s="267">
        <f>'ACP_Agri_9(ii)'!O7+ACP_MSME_10!O7+'ACP_PS_11(i)'!E7+'ACP_PS_11(i)'!J7+'ACP_PS_11(i)'!O7+'ACP_PS_11(ii)'!E7+J7+O7</f>
        <v>420386</v>
      </c>
      <c r="T7" s="267">
        <f>'ACP_Agri_9(ii)'!P7+ACP_MSME_10!P7+'ACP_PS_11(i)'!F7+'ACP_PS_11(i)'!K7+'ACP_PS_11(i)'!P7+'ACP_PS_11(ii)'!F7+K7+P7</f>
        <v>1195263.1199999996</v>
      </c>
      <c r="U7" s="266">
        <f t="shared" si="2"/>
        <v>61.0504973115602</v>
      </c>
    </row>
    <row r="8" spans="1:21" ht="12.75" customHeight="1" x14ac:dyDescent="0.2">
      <c r="A8" s="159">
        <v>3</v>
      </c>
      <c r="B8" s="160" t="s">
        <v>8</v>
      </c>
      <c r="C8" s="322">
        <v>1</v>
      </c>
      <c r="D8" s="331">
        <v>4</v>
      </c>
      <c r="E8" s="265">
        <v>0</v>
      </c>
      <c r="F8" s="265">
        <v>0</v>
      </c>
      <c r="G8" s="266">
        <f t="shared" si="0"/>
        <v>0</v>
      </c>
      <c r="H8" s="322">
        <v>13</v>
      </c>
      <c r="I8" s="331">
        <v>67</v>
      </c>
      <c r="J8" s="265">
        <v>0</v>
      </c>
      <c r="K8" s="265">
        <v>0</v>
      </c>
      <c r="L8" s="266">
        <f t="shared" si="1"/>
        <v>0</v>
      </c>
      <c r="M8" s="322">
        <v>5009</v>
      </c>
      <c r="N8" s="331">
        <v>6653</v>
      </c>
      <c r="O8" s="265">
        <v>2578</v>
      </c>
      <c r="P8" s="265">
        <v>4462.5300000000016</v>
      </c>
      <c r="Q8" s="267">
        <f>'ACP_Agri_9(ii)'!M8+ACP_MSME_10!C8+'ACP_PS_11(i)'!C8+'ACP_PS_11(i)'!H8+'ACP_PS_11(i)'!M8+'ACP_PS_11(ii)'!C8+H8+M8</f>
        <v>82408</v>
      </c>
      <c r="R8" s="267">
        <f>'ACP_Agri_9(ii)'!N8+ACP_MSME_10!D8+'ACP_PS_11(i)'!D8+'ACP_PS_11(i)'!I8+'ACP_PS_11(i)'!N8+'ACP_PS_11(ii)'!D8+I8+N8</f>
        <v>338813</v>
      </c>
      <c r="S8" s="267">
        <f>'ACP_Agri_9(ii)'!O8+ACP_MSME_10!O8+'ACP_PS_11(i)'!E8+'ACP_PS_11(i)'!J8+'ACP_PS_11(i)'!O8+'ACP_PS_11(ii)'!E8+J8+O8</f>
        <v>27491</v>
      </c>
      <c r="T8" s="267">
        <f>'ACP_Agri_9(ii)'!P8+ACP_MSME_10!P8+'ACP_PS_11(i)'!F8+'ACP_PS_11(i)'!K8+'ACP_PS_11(i)'!P8+'ACP_PS_11(ii)'!F8+K8+P8</f>
        <v>200970.21</v>
      </c>
      <c r="U8" s="266">
        <f t="shared" si="2"/>
        <v>59.315967805249507</v>
      </c>
    </row>
    <row r="9" spans="1:21" ht="12.75" customHeight="1" x14ac:dyDescent="0.2">
      <c r="A9" s="159">
        <v>4</v>
      </c>
      <c r="B9" s="160" t="s">
        <v>9</v>
      </c>
      <c r="C9" s="322">
        <v>7</v>
      </c>
      <c r="D9" s="331">
        <v>20</v>
      </c>
      <c r="E9" s="265">
        <v>0</v>
      </c>
      <c r="F9" s="265">
        <v>0</v>
      </c>
      <c r="G9" s="266">
        <f t="shared" si="0"/>
        <v>0</v>
      </c>
      <c r="H9" s="322">
        <v>178</v>
      </c>
      <c r="I9" s="331">
        <v>861</v>
      </c>
      <c r="J9" s="265">
        <v>545</v>
      </c>
      <c r="K9" s="265">
        <v>914.43999999999994</v>
      </c>
      <c r="L9" s="266">
        <f t="shared" si="1"/>
        <v>106.20673635307782</v>
      </c>
      <c r="M9" s="322">
        <v>1456</v>
      </c>
      <c r="N9" s="331">
        <v>1302</v>
      </c>
      <c r="O9" s="265">
        <v>1</v>
      </c>
      <c r="P9" s="265">
        <v>0.5</v>
      </c>
      <c r="Q9" s="267">
        <f>'ACP_Agri_9(ii)'!M9+ACP_MSME_10!C9+'ACP_PS_11(i)'!C9+'ACP_PS_11(i)'!H9+'ACP_PS_11(i)'!M9+'ACP_PS_11(ii)'!C9+H9+M9</f>
        <v>162973</v>
      </c>
      <c r="R9" s="267">
        <f>'ACP_Agri_9(ii)'!N9+ACP_MSME_10!D9+'ACP_PS_11(i)'!D9+'ACP_PS_11(i)'!I9+'ACP_PS_11(i)'!N9+'ACP_PS_11(ii)'!D9+I9+N9</f>
        <v>714091</v>
      </c>
      <c r="S9" s="267">
        <f>'ACP_Agri_9(ii)'!O9+ACP_MSME_10!O9+'ACP_PS_11(i)'!E9+'ACP_PS_11(i)'!J9+'ACP_PS_11(i)'!O9+'ACP_PS_11(ii)'!E9+J9+O9</f>
        <v>70423</v>
      </c>
      <c r="T9" s="267">
        <f>'ACP_Agri_9(ii)'!P9+ACP_MSME_10!P9+'ACP_PS_11(i)'!F9+'ACP_PS_11(i)'!K9+'ACP_PS_11(i)'!P9+'ACP_PS_11(ii)'!F9+K9+P9</f>
        <v>337607.57000000007</v>
      </c>
      <c r="U9" s="266">
        <f t="shared" si="2"/>
        <v>47.277947768561724</v>
      </c>
    </row>
    <row r="10" spans="1:21" ht="12.75" customHeight="1" x14ac:dyDescent="0.2">
      <c r="A10" s="159">
        <v>5</v>
      </c>
      <c r="B10" s="160" t="s">
        <v>10</v>
      </c>
      <c r="C10" s="322">
        <v>17</v>
      </c>
      <c r="D10" s="331">
        <v>845</v>
      </c>
      <c r="E10" s="265">
        <v>4</v>
      </c>
      <c r="F10" s="265">
        <v>331.82</v>
      </c>
      <c r="G10" s="266">
        <f t="shared" si="0"/>
        <v>39.268639053254439</v>
      </c>
      <c r="H10" s="322">
        <v>24</v>
      </c>
      <c r="I10" s="331">
        <v>69</v>
      </c>
      <c r="J10" s="265">
        <v>0</v>
      </c>
      <c r="K10" s="265">
        <v>0</v>
      </c>
      <c r="L10" s="266">
        <f t="shared" si="1"/>
        <v>0</v>
      </c>
      <c r="M10" s="322">
        <v>3899</v>
      </c>
      <c r="N10" s="331">
        <v>6666</v>
      </c>
      <c r="O10" s="265">
        <v>1</v>
      </c>
      <c r="P10" s="265">
        <v>3</v>
      </c>
      <c r="Q10" s="267">
        <f>'ACP_Agri_9(ii)'!M10+ACP_MSME_10!C10+'ACP_PS_11(i)'!C10+'ACP_PS_11(i)'!H10+'ACP_PS_11(i)'!M10+'ACP_PS_11(ii)'!C10+H10+M10</f>
        <v>742107</v>
      </c>
      <c r="R10" s="267">
        <f>'ACP_Agri_9(ii)'!N10+ACP_MSME_10!D10+'ACP_PS_11(i)'!D10+'ACP_PS_11(i)'!I10+'ACP_PS_11(i)'!N10+'ACP_PS_11(ii)'!D10+I10+N10</f>
        <v>1721625</v>
      </c>
      <c r="S10" s="267">
        <f>'ACP_Agri_9(ii)'!O10+ACP_MSME_10!O10+'ACP_PS_11(i)'!E10+'ACP_PS_11(i)'!J10+'ACP_PS_11(i)'!O10+'ACP_PS_11(ii)'!E10+J10+O10</f>
        <v>509642</v>
      </c>
      <c r="T10" s="267">
        <f>'ACP_Agri_9(ii)'!P10+ACP_MSME_10!P10+'ACP_PS_11(i)'!F10+'ACP_PS_11(i)'!K10+'ACP_PS_11(i)'!P10+'ACP_PS_11(ii)'!F10+K10+P10</f>
        <v>1014507.6000000001</v>
      </c>
      <c r="U10" s="266">
        <f t="shared" si="2"/>
        <v>58.927327379655857</v>
      </c>
    </row>
    <row r="11" spans="1:21" ht="12.75" customHeight="1" x14ac:dyDescent="0.2">
      <c r="A11" s="159">
        <v>6</v>
      </c>
      <c r="B11" s="160" t="s">
        <v>11</v>
      </c>
      <c r="C11" s="322">
        <v>1</v>
      </c>
      <c r="D11" s="331">
        <v>10</v>
      </c>
      <c r="E11" s="265">
        <v>0</v>
      </c>
      <c r="F11" s="265">
        <v>0</v>
      </c>
      <c r="G11" s="266">
        <f t="shared" si="0"/>
        <v>0</v>
      </c>
      <c r="H11" s="322">
        <v>12</v>
      </c>
      <c r="I11" s="331">
        <v>32</v>
      </c>
      <c r="J11" s="265">
        <v>242</v>
      </c>
      <c r="K11" s="265">
        <v>425.74000000000012</v>
      </c>
      <c r="L11" s="266">
        <f t="shared" si="1"/>
        <v>1330.4375000000005</v>
      </c>
      <c r="M11" s="322">
        <v>1385</v>
      </c>
      <c r="N11" s="331">
        <v>990</v>
      </c>
      <c r="O11" s="265">
        <v>0</v>
      </c>
      <c r="P11" s="265">
        <v>0</v>
      </c>
      <c r="Q11" s="267">
        <f>'ACP_Agri_9(ii)'!M11+ACP_MSME_10!C11+'ACP_PS_11(i)'!C11+'ACP_PS_11(i)'!H11+'ACP_PS_11(i)'!M11+'ACP_PS_11(ii)'!C11+H11+M11</f>
        <v>149292</v>
      </c>
      <c r="R11" s="267">
        <f>'ACP_Agri_9(ii)'!N11+ACP_MSME_10!D11+'ACP_PS_11(i)'!D11+'ACP_PS_11(i)'!I11+'ACP_PS_11(i)'!N11+'ACP_PS_11(ii)'!D11+I11+N11</f>
        <v>655168</v>
      </c>
      <c r="S11" s="267">
        <f>'ACP_Agri_9(ii)'!O11+ACP_MSME_10!O11+'ACP_PS_11(i)'!E11+'ACP_PS_11(i)'!J11+'ACP_PS_11(i)'!O11+'ACP_PS_11(ii)'!E11+J11+O11</f>
        <v>75952</v>
      </c>
      <c r="T11" s="267">
        <f>'ACP_Agri_9(ii)'!P11+ACP_MSME_10!P11+'ACP_PS_11(i)'!F11+'ACP_PS_11(i)'!K11+'ACP_PS_11(i)'!P11+'ACP_PS_11(ii)'!F11+K11+P11</f>
        <v>337812.94999999995</v>
      </c>
      <c r="U11" s="266">
        <f t="shared" si="2"/>
        <v>51.561271307511952</v>
      </c>
    </row>
    <row r="12" spans="1:21" ht="12.75" customHeight="1" x14ac:dyDescent="0.2">
      <c r="A12" s="159">
        <v>7</v>
      </c>
      <c r="B12" s="160" t="s">
        <v>12</v>
      </c>
      <c r="C12" s="322">
        <v>4</v>
      </c>
      <c r="D12" s="331">
        <v>4</v>
      </c>
      <c r="E12" s="265">
        <v>0</v>
      </c>
      <c r="F12" s="265">
        <v>0</v>
      </c>
      <c r="G12" s="266">
        <f t="shared" si="0"/>
        <v>0</v>
      </c>
      <c r="H12" s="322">
        <v>4</v>
      </c>
      <c r="I12" s="331">
        <v>8</v>
      </c>
      <c r="J12" s="265">
        <v>0</v>
      </c>
      <c r="K12" s="265">
        <v>0</v>
      </c>
      <c r="L12" s="266">
        <f t="shared" si="1"/>
        <v>0</v>
      </c>
      <c r="M12" s="322">
        <v>158</v>
      </c>
      <c r="N12" s="331">
        <v>175</v>
      </c>
      <c r="O12" s="265">
        <v>52</v>
      </c>
      <c r="P12" s="265">
        <v>1546.06</v>
      </c>
      <c r="Q12" s="267">
        <f>'ACP_Agri_9(ii)'!M12+ACP_MSME_10!C12+'ACP_PS_11(i)'!C12+'ACP_PS_11(i)'!H12+'ACP_PS_11(i)'!M12+'ACP_PS_11(ii)'!C12+H12+M12</f>
        <v>13473</v>
      </c>
      <c r="R12" s="267">
        <f>'ACP_Agri_9(ii)'!N12+ACP_MSME_10!D12+'ACP_PS_11(i)'!D12+'ACP_PS_11(i)'!I12+'ACP_PS_11(i)'!N12+'ACP_PS_11(ii)'!D12+I12+N12</f>
        <v>66273</v>
      </c>
      <c r="S12" s="267">
        <f>'ACP_Agri_9(ii)'!O12+ACP_MSME_10!O12+'ACP_PS_11(i)'!E12+'ACP_PS_11(i)'!J12+'ACP_PS_11(i)'!O12+'ACP_PS_11(ii)'!E12+J12+O12</f>
        <v>6727</v>
      </c>
      <c r="T12" s="267">
        <f>'ACP_Agri_9(ii)'!P12+ACP_MSME_10!P12+'ACP_PS_11(i)'!F12+'ACP_PS_11(i)'!K12+'ACP_PS_11(i)'!P12+'ACP_PS_11(ii)'!F12+K12+P12</f>
        <v>56422.669999999984</v>
      </c>
      <c r="U12" s="266">
        <f t="shared" si="2"/>
        <v>85.136737434550994</v>
      </c>
    </row>
    <row r="13" spans="1:21" ht="12.75" customHeight="1" x14ac:dyDescent="0.2">
      <c r="A13" s="159">
        <v>8</v>
      </c>
      <c r="B13" s="160" t="s">
        <v>967</v>
      </c>
      <c r="C13" s="322">
        <v>0</v>
      </c>
      <c r="D13" s="331">
        <v>0</v>
      </c>
      <c r="E13" s="331">
        <v>0</v>
      </c>
      <c r="F13" s="331">
        <v>0</v>
      </c>
      <c r="G13" s="266" t="e">
        <f t="shared" si="0"/>
        <v>#DIV/0!</v>
      </c>
      <c r="H13" s="322">
        <v>10</v>
      </c>
      <c r="I13" s="331">
        <v>23</v>
      </c>
      <c r="J13" s="265">
        <v>21</v>
      </c>
      <c r="K13" s="265">
        <v>37.199999999999996</v>
      </c>
      <c r="L13" s="266">
        <f t="shared" si="1"/>
        <v>161.7391304347826</v>
      </c>
      <c r="M13" s="322">
        <v>77</v>
      </c>
      <c r="N13" s="331">
        <v>42</v>
      </c>
      <c r="O13" s="265">
        <v>0</v>
      </c>
      <c r="P13" s="265">
        <v>0</v>
      </c>
      <c r="Q13" s="267">
        <f>'ACP_Agri_9(ii)'!M13+ACP_MSME_10!C13+'ACP_PS_11(i)'!C13+'ACP_PS_11(i)'!H13+'ACP_PS_11(i)'!M13+'ACP_PS_11(ii)'!C13+H13+M13</f>
        <v>3692</v>
      </c>
      <c r="R13" s="267">
        <f>'ACP_Agri_9(ii)'!N13+ACP_MSME_10!D13+'ACP_PS_11(i)'!D13+'ACP_PS_11(i)'!I13+'ACP_PS_11(i)'!N13+'ACP_PS_11(ii)'!D13+I13+N13</f>
        <v>20914</v>
      </c>
      <c r="S13" s="267">
        <f>'ACP_Agri_9(ii)'!O13+ACP_MSME_10!O13+'ACP_PS_11(i)'!E13+'ACP_PS_11(i)'!J13+'ACP_PS_11(i)'!O13+'ACP_PS_11(ii)'!E13+J13+O13</f>
        <v>1333</v>
      </c>
      <c r="T13" s="267">
        <f>'ACP_Agri_9(ii)'!P13+ACP_MSME_10!P13+'ACP_PS_11(i)'!F13+'ACP_PS_11(i)'!K13+'ACP_PS_11(i)'!P13+'ACP_PS_11(ii)'!F13+K13+P13</f>
        <v>15117.640000000001</v>
      </c>
      <c r="U13" s="266">
        <f t="shared" si="2"/>
        <v>72.28478531127476</v>
      </c>
    </row>
    <row r="14" spans="1:21" ht="12.75" customHeight="1" x14ac:dyDescent="0.2">
      <c r="A14" s="159">
        <v>9</v>
      </c>
      <c r="B14" s="160" t="s">
        <v>13</v>
      </c>
      <c r="C14" s="322">
        <v>13</v>
      </c>
      <c r="D14" s="331">
        <v>23</v>
      </c>
      <c r="E14" s="265">
        <v>0</v>
      </c>
      <c r="F14" s="265">
        <v>0</v>
      </c>
      <c r="G14" s="266">
        <f t="shared" si="0"/>
        <v>0</v>
      </c>
      <c r="H14" s="322">
        <v>305</v>
      </c>
      <c r="I14" s="331">
        <v>5373</v>
      </c>
      <c r="J14" s="265">
        <v>1240</v>
      </c>
      <c r="K14" s="265">
        <v>2013.7400000000005</v>
      </c>
      <c r="L14" s="266">
        <f t="shared" si="1"/>
        <v>37.478875860785422</v>
      </c>
      <c r="M14" s="322">
        <v>1277</v>
      </c>
      <c r="N14" s="331">
        <v>867</v>
      </c>
      <c r="O14" s="265">
        <v>5</v>
      </c>
      <c r="P14" s="265">
        <v>4.5</v>
      </c>
      <c r="Q14" s="267">
        <f>'ACP_Agri_9(ii)'!M14+ACP_MSME_10!C14+'ACP_PS_11(i)'!C14+'ACP_PS_11(i)'!H14+'ACP_PS_11(i)'!M14+'ACP_PS_11(ii)'!C14+H14+M14</f>
        <v>163231</v>
      </c>
      <c r="R14" s="267">
        <f>'ACP_Agri_9(ii)'!N14+ACP_MSME_10!D14+'ACP_PS_11(i)'!D14+'ACP_PS_11(i)'!I14+'ACP_PS_11(i)'!N14+'ACP_PS_11(ii)'!D14+I14+N14</f>
        <v>1069954</v>
      </c>
      <c r="S14" s="267">
        <f>'ACP_Agri_9(ii)'!O14+ACP_MSME_10!O14+'ACP_PS_11(i)'!E14+'ACP_PS_11(i)'!J14+'ACP_PS_11(i)'!O14+'ACP_PS_11(ii)'!E14+J14+O14</f>
        <v>74106</v>
      </c>
      <c r="T14" s="267">
        <f>'ACP_Agri_9(ii)'!P14+ACP_MSME_10!P14+'ACP_PS_11(i)'!F14+'ACP_PS_11(i)'!K14+'ACP_PS_11(i)'!P14+'ACP_PS_11(ii)'!F14+K14+P14</f>
        <v>554911.34999999986</v>
      </c>
      <c r="U14" s="266">
        <f t="shared" si="2"/>
        <v>51.863103460522588</v>
      </c>
    </row>
    <row r="15" spans="1:21" ht="12.75" customHeight="1" x14ac:dyDescent="0.2">
      <c r="A15" s="159">
        <v>10</v>
      </c>
      <c r="B15" s="160" t="s">
        <v>14</v>
      </c>
      <c r="C15" s="322">
        <v>126</v>
      </c>
      <c r="D15" s="331">
        <v>4940</v>
      </c>
      <c r="E15" s="265">
        <v>15</v>
      </c>
      <c r="F15" s="265">
        <v>41.300000000000004</v>
      </c>
      <c r="G15" s="266">
        <f t="shared" si="0"/>
        <v>0.83603238866396756</v>
      </c>
      <c r="H15" s="322">
        <v>196</v>
      </c>
      <c r="I15" s="331">
        <v>6036</v>
      </c>
      <c r="J15" s="265">
        <v>12869</v>
      </c>
      <c r="K15" s="265">
        <v>22187.79</v>
      </c>
      <c r="L15" s="266">
        <f t="shared" si="1"/>
        <v>367.59095427435386</v>
      </c>
      <c r="M15" s="322">
        <v>6082</v>
      </c>
      <c r="N15" s="331">
        <v>7747</v>
      </c>
      <c r="O15" s="265">
        <v>0</v>
      </c>
      <c r="P15" s="265">
        <v>0</v>
      </c>
      <c r="Q15" s="267">
        <f>'ACP_Agri_9(ii)'!M15+ACP_MSME_10!C15+'ACP_PS_11(i)'!C15+'ACP_PS_11(i)'!H15+'ACP_PS_11(i)'!M15+'ACP_PS_11(ii)'!C15+H15+M15</f>
        <v>786963</v>
      </c>
      <c r="R15" s="267">
        <f>'ACP_Agri_9(ii)'!N15+ACP_MSME_10!D15+'ACP_PS_11(i)'!D15+'ACP_PS_11(i)'!I15+'ACP_PS_11(i)'!N15+'ACP_PS_11(ii)'!D15+I15+N15</f>
        <v>3514244</v>
      </c>
      <c r="S15" s="267">
        <f>'ACP_Agri_9(ii)'!O15+ACP_MSME_10!O15+'ACP_PS_11(i)'!E15+'ACP_PS_11(i)'!J15+'ACP_PS_11(i)'!O15+'ACP_PS_11(ii)'!E15+J15+O15</f>
        <v>441882</v>
      </c>
      <c r="T15" s="267">
        <f>'ACP_Agri_9(ii)'!P15+ACP_MSME_10!P15+'ACP_PS_11(i)'!F15+'ACP_PS_11(i)'!K15+'ACP_PS_11(i)'!P15+'ACP_PS_11(ii)'!F15+K15+P15</f>
        <v>2396240.9700000011</v>
      </c>
      <c r="U15" s="266">
        <f t="shared" si="2"/>
        <v>68.186528027080684</v>
      </c>
    </row>
    <row r="16" spans="1:21" ht="12.75" customHeight="1" x14ac:dyDescent="0.2">
      <c r="A16" s="159">
        <v>11</v>
      </c>
      <c r="B16" s="160" t="s">
        <v>15</v>
      </c>
      <c r="C16" s="322">
        <v>7</v>
      </c>
      <c r="D16" s="331">
        <v>5119</v>
      </c>
      <c r="E16" s="265">
        <v>1</v>
      </c>
      <c r="F16" s="265">
        <v>3500</v>
      </c>
      <c r="G16" s="266">
        <f t="shared" si="0"/>
        <v>68.372729048642313</v>
      </c>
      <c r="H16" s="322">
        <v>13</v>
      </c>
      <c r="I16" s="331">
        <v>26</v>
      </c>
      <c r="J16" s="265">
        <v>0</v>
      </c>
      <c r="K16" s="265">
        <v>0</v>
      </c>
      <c r="L16" s="266">
        <f t="shared" si="1"/>
        <v>0</v>
      </c>
      <c r="M16" s="322">
        <v>8258</v>
      </c>
      <c r="N16" s="331">
        <v>48064</v>
      </c>
      <c r="O16" s="265">
        <v>4412</v>
      </c>
      <c r="P16" s="265">
        <v>25984.85</v>
      </c>
      <c r="Q16" s="267">
        <f>'ACP_Agri_9(ii)'!M16+ACP_MSME_10!C16+'ACP_PS_11(i)'!C16+'ACP_PS_11(i)'!H16+'ACP_PS_11(i)'!M16+'ACP_PS_11(ii)'!C16+H16+M16</f>
        <v>61260</v>
      </c>
      <c r="R16" s="267">
        <f>'ACP_Agri_9(ii)'!N16+ACP_MSME_10!D16+'ACP_PS_11(i)'!D16+'ACP_PS_11(i)'!I16+'ACP_PS_11(i)'!N16+'ACP_PS_11(ii)'!D16+I16+N16</f>
        <v>343662</v>
      </c>
      <c r="S16" s="267">
        <f>'ACP_Agri_9(ii)'!O16+ACP_MSME_10!O16+'ACP_PS_11(i)'!E16+'ACP_PS_11(i)'!J16+'ACP_PS_11(i)'!O16+'ACP_PS_11(ii)'!E16+J16+O16</f>
        <v>18254</v>
      </c>
      <c r="T16" s="267">
        <f>'ACP_Agri_9(ii)'!P16+ACP_MSME_10!P16+'ACP_PS_11(i)'!F16+'ACP_PS_11(i)'!K16+'ACP_PS_11(i)'!P16+'ACP_PS_11(ii)'!F16+K16+P16</f>
        <v>164986.73000000001</v>
      </c>
      <c r="U16" s="266">
        <f t="shared" si="2"/>
        <v>48.008429794391006</v>
      </c>
    </row>
    <row r="17" spans="1:21" ht="12.75" customHeight="1" x14ac:dyDescent="0.2">
      <c r="A17" s="159">
        <v>12</v>
      </c>
      <c r="B17" s="160" t="s">
        <v>16</v>
      </c>
      <c r="C17" s="322">
        <v>11</v>
      </c>
      <c r="D17" s="331">
        <v>62</v>
      </c>
      <c r="E17" s="265">
        <v>9</v>
      </c>
      <c r="F17" s="265">
        <v>25.35</v>
      </c>
      <c r="G17" s="266">
        <f t="shared" si="0"/>
        <v>40.887096774193552</v>
      </c>
      <c r="H17" s="322">
        <v>34</v>
      </c>
      <c r="I17" s="331">
        <v>66</v>
      </c>
      <c r="J17" s="265">
        <v>0</v>
      </c>
      <c r="K17" s="265">
        <v>0</v>
      </c>
      <c r="L17" s="266">
        <f t="shared" si="1"/>
        <v>0</v>
      </c>
      <c r="M17" s="322">
        <v>1614</v>
      </c>
      <c r="N17" s="331">
        <v>1568</v>
      </c>
      <c r="O17" s="265">
        <v>1307</v>
      </c>
      <c r="P17" s="265">
        <v>27.909999999999989</v>
      </c>
      <c r="Q17" s="267">
        <f>'ACP_Agri_9(ii)'!M17+ACP_MSME_10!C17+'ACP_PS_11(i)'!C17+'ACP_PS_11(i)'!H17+'ACP_PS_11(i)'!M17+'ACP_PS_11(ii)'!C17+H17+M17</f>
        <v>229821</v>
      </c>
      <c r="R17" s="267">
        <f>'ACP_Agri_9(ii)'!N17+ACP_MSME_10!D17+'ACP_PS_11(i)'!D17+'ACP_PS_11(i)'!I17+'ACP_PS_11(i)'!N17+'ACP_PS_11(ii)'!D17+I17+N17</f>
        <v>1104824</v>
      </c>
      <c r="S17" s="267">
        <f>'ACP_Agri_9(ii)'!O17+ACP_MSME_10!O17+'ACP_PS_11(i)'!E17+'ACP_PS_11(i)'!J17+'ACP_PS_11(i)'!O17+'ACP_PS_11(ii)'!E17+J17+O17</f>
        <v>121747</v>
      </c>
      <c r="T17" s="267">
        <f>'ACP_Agri_9(ii)'!P17+ACP_MSME_10!P17+'ACP_PS_11(i)'!F17+'ACP_PS_11(i)'!K17+'ACP_PS_11(i)'!P17+'ACP_PS_11(ii)'!F17+K17+P17</f>
        <v>683279.79</v>
      </c>
      <c r="U17" s="266">
        <f t="shared" si="2"/>
        <v>61.845125558459991</v>
      </c>
    </row>
    <row r="18" spans="1:21" s="139" customFormat="1" ht="12.75" customHeight="1" x14ac:dyDescent="0.2">
      <c r="A18" s="158"/>
      <c r="B18" s="163" t="s">
        <v>17</v>
      </c>
      <c r="C18" s="324">
        <f>SUM(C6:C17)</f>
        <v>234</v>
      </c>
      <c r="D18" s="328">
        <f>SUM(D6:D17)</f>
        <v>11451</v>
      </c>
      <c r="E18" s="268">
        <f>SUM(E6:E17)</f>
        <v>31</v>
      </c>
      <c r="F18" s="268">
        <f>SUM(F6:F17)</f>
        <v>3948.86</v>
      </c>
      <c r="G18" s="269">
        <f t="shared" si="0"/>
        <v>34.484848484848484</v>
      </c>
      <c r="H18" s="324">
        <f>SUM(H6:H17)</f>
        <v>971</v>
      </c>
      <c r="I18" s="328">
        <f>SUM(I6:I17)</f>
        <v>13557</v>
      </c>
      <c r="J18" s="268">
        <f>SUM(J6:J17)</f>
        <v>14928</v>
      </c>
      <c r="K18" s="268">
        <f>SUM(K6:K17)</f>
        <v>25733.33</v>
      </c>
      <c r="L18" s="269">
        <f t="shared" si="1"/>
        <v>189.81581470826879</v>
      </c>
      <c r="M18" s="324">
        <f>SUM(M6:M17)</f>
        <v>31352</v>
      </c>
      <c r="N18" s="328">
        <f>SUM(N6:N17)</f>
        <v>78751</v>
      </c>
      <c r="O18" s="268">
        <f>SUM(O6:O17)</f>
        <v>9405</v>
      </c>
      <c r="P18" s="268">
        <f>SUM(P6:P17)</f>
        <v>34498.75</v>
      </c>
      <c r="Q18" s="270">
        <f>'ACP_Agri_9(ii)'!M18+ACP_MSME_10!C18+'ACP_PS_11(i)'!C18+'ACP_PS_11(i)'!H18+'ACP_PS_11(i)'!M18+'ACP_PS_11(ii)'!C18+H18+M18</f>
        <v>3223995</v>
      </c>
      <c r="R18" s="270">
        <f>'ACP_Agri_9(ii)'!N18+ACP_MSME_10!D18+'ACP_PS_11(i)'!D18+'ACP_PS_11(i)'!I18+'ACP_PS_11(i)'!N18+'ACP_PS_11(ii)'!D18+I18+N18</f>
        <v>12657330</v>
      </c>
      <c r="S18" s="270">
        <f>'ACP_Agri_9(ii)'!O18+ACP_MSME_10!O18+'ACP_PS_11(i)'!E18+'ACP_PS_11(i)'!J18+'ACP_PS_11(i)'!O18+'ACP_PS_11(ii)'!E18+J18+O18</f>
        <v>1860366</v>
      </c>
      <c r="T18" s="270">
        <f>'ACP_Agri_9(ii)'!P18+ACP_MSME_10!P18+'ACP_PS_11(i)'!F18+'ACP_PS_11(i)'!K18+'ACP_PS_11(i)'!P18+'ACP_PS_11(ii)'!F18+K18+P18</f>
        <v>7706139.0200000014</v>
      </c>
      <c r="U18" s="269">
        <f t="shared" si="2"/>
        <v>60.882816676186849</v>
      </c>
    </row>
    <row r="19" spans="1:21" ht="12.75" customHeight="1" x14ac:dyDescent="0.2">
      <c r="A19" s="159">
        <v>13</v>
      </c>
      <c r="B19" s="116" t="s">
        <v>18</v>
      </c>
      <c r="C19" s="322">
        <v>4</v>
      </c>
      <c r="D19" s="331">
        <v>8</v>
      </c>
      <c r="E19" s="265">
        <v>0</v>
      </c>
      <c r="F19" s="265">
        <v>0</v>
      </c>
      <c r="G19" s="266">
        <f t="shared" si="0"/>
        <v>0</v>
      </c>
      <c r="H19" s="322">
        <v>11</v>
      </c>
      <c r="I19" s="331">
        <v>18</v>
      </c>
      <c r="J19" s="265">
        <v>0</v>
      </c>
      <c r="K19" s="265">
        <v>0</v>
      </c>
      <c r="L19" s="266">
        <f t="shared" si="1"/>
        <v>0</v>
      </c>
      <c r="M19" s="322">
        <v>22627</v>
      </c>
      <c r="N19" s="331">
        <v>9914</v>
      </c>
      <c r="O19" s="265">
        <v>5999</v>
      </c>
      <c r="P19" s="265">
        <v>2786.19</v>
      </c>
      <c r="Q19" s="267">
        <f>'ACP_Agri_9(ii)'!M19+ACP_MSME_10!C19+'ACP_PS_11(i)'!C19+'ACP_PS_11(i)'!H19+'ACP_PS_11(i)'!M19+'ACP_PS_11(ii)'!C19+H19+M19</f>
        <v>142836</v>
      </c>
      <c r="R19" s="267">
        <f>'ACP_Agri_9(ii)'!N19+ACP_MSME_10!D19+'ACP_PS_11(i)'!D19+'ACP_PS_11(i)'!I19+'ACP_PS_11(i)'!N19+'ACP_PS_11(ii)'!D19+I19+N19</f>
        <v>1672573</v>
      </c>
      <c r="S19" s="267">
        <f>'ACP_Agri_9(ii)'!O19+ACP_MSME_10!O19+'ACP_PS_11(i)'!E19+'ACP_PS_11(i)'!J19+'ACP_PS_11(i)'!O19+'ACP_PS_11(ii)'!E19+J19+O19</f>
        <v>72611</v>
      </c>
      <c r="T19" s="267">
        <f>'ACP_Agri_9(ii)'!P19+ACP_MSME_10!P19+'ACP_PS_11(i)'!F19+'ACP_PS_11(i)'!K19+'ACP_PS_11(i)'!P19+'ACP_PS_11(ii)'!F19+K19+P19</f>
        <v>1023820.05</v>
      </c>
      <c r="U19" s="266">
        <f t="shared" si="2"/>
        <v>61.212278925942243</v>
      </c>
    </row>
    <row r="20" spans="1:21" ht="12.75" customHeight="1" x14ac:dyDescent="0.2">
      <c r="A20" s="159">
        <v>14</v>
      </c>
      <c r="B20" s="116" t="s">
        <v>19</v>
      </c>
      <c r="C20" s="322">
        <v>21</v>
      </c>
      <c r="D20" s="331">
        <v>544</v>
      </c>
      <c r="E20" s="265">
        <v>0</v>
      </c>
      <c r="F20" s="265">
        <v>0</v>
      </c>
      <c r="G20" s="266">
        <f t="shared" si="0"/>
        <v>0</v>
      </c>
      <c r="H20" s="322">
        <v>6</v>
      </c>
      <c r="I20" s="331">
        <v>14</v>
      </c>
      <c r="J20" s="265">
        <v>0</v>
      </c>
      <c r="K20" s="265">
        <v>0</v>
      </c>
      <c r="L20" s="266">
        <f t="shared" si="1"/>
        <v>0</v>
      </c>
      <c r="M20" s="322">
        <v>146312</v>
      </c>
      <c r="N20" s="331">
        <v>82080</v>
      </c>
      <c r="O20" s="265">
        <v>17106</v>
      </c>
      <c r="P20" s="265">
        <v>8793.1</v>
      </c>
      <c r="Q20" s="267">
        <f>'ACP_Agri_9(ii)'!M20+ACP_MSME_10!C20+'ACP_PS_11(i)'!C20+'ACP_PS_11(i)'!H20+'ACP_PS_11(i)'!M20+'ACP_PS_11(ii)'!C20+H20+M20</f>
        <v>222873</v>
      </c>
      <c r="R20" s="267">
        <f>'ACP_Agri_9(ii)'!N20+ACP_MSME_10!D20+'ACP_PS_11(i)'!D20+'ACP_PS_11(i)'!I20+'ACP_PS_11(i)'!N20+'ACP_PS_11(ii)'!D20+I20+N20</f>
        <v>252041</v>
      </c>
      <c r="S20" s="267">
        <f>'ACP_Agri_9(ii)'!O20+ACP_MSME_10!O20+'ACP_PS_11(i)'!E20+'ACP_PS_11(i)'!J20+'ACP_PS_11(i)'!O20+'ACP_PS_11(ii)'!E20+J20+O20</f>
        <v>77992</v>
      </c>
      <c r="T20" s="267">
        <f>'ACP_Agri_9(ii)'!P20+ACP_MSME_10!P20+'ACP_PS_11(i)'!F20+'ACP_PS_11(i)'!K20+'ACP_PS_11(i)'!P20+'ACP_PS_11(ii)'!F20+K20+P20</f>
        <v>89943.040000000008</v>
      </c>
      <c r="U20" s="266">
        <f t="shared" si="2"/>
        <v>35.68587650421955</v>
      </c>
    </row>
    <row r="21" spans="1:21" ht="12.75" customHeight="1" x14ac:dyDescent="0.2">
      <c r="A21" s="159">
        <v>15</v>
      </c>
      <c r="B21" s="116" t="s">
        <v>20</v>
      </c>
      <c r="C21" s="322">
        <v>0</v>
      </c>
      <c r="D21" s="331">
        <v>0</v>
      </c>
      <c r="E21" s="265">
        <v>0</v>
      </c>
      <c r="F21" s="265">
        <v>0</v>
      </c>
      <c r="G21" s="266">
        <v>0</v>
      </c>
      <c r="H21" s="322">
        <v>0</v>
      </c>
      <c r="I21" s="331">
        <v>0</v>
      </c>
      <c r="J21" s="265">
        <v>0</v>
      </c>
      <c r="K21" s="265">
        <v>0</v>
      </c>
      <c r="L21" s="266">
        <v>0</v>
      </c>
      <c r="M21" s="322">
        <v>0</v>
      </c>
      <c r="N21" s="331">
        <v>0</v>
      </c>
      <c r="O21" s="265">
        <v>4</v>
      </c>
      <c r="P21" s="265">
        <v>1.6300000000000001</v>
      </c>
      <c r="Q21" s="267">
        <f>'ACP_Agri_9(ii)'!M21+ACP_MSME_10!C21+'ACP_PS_11(i)'!C21+'ACP_PS_11(i)'!H21+'ACP_PS_11(i)'!M21+'ACP_PS_11(ii)'!C21+H21+M21</f>
        <v>2023</v>
      </c>
      <c r="R21" s="267">
        <f>'ACP_Agri_9(ii)'!N21+ACP_MSME_10!D21+'ACP_PS_11(i)'!D21+'ACP_PS_11(i)'!I21+'ACP_PS_11(i)'!N21+'ACP_PS_11(ii)'!D21+I21+N21</f>
        <v>4909</v>
      </c>
      <c r="S21" s="267">
        <f>'ACP_Agri_9(ii)'!O21+ACP_MSME_10!O21+'ACP_PS_11(i)'!E21+'ACP_PS_11(i)'!J21+'ACP_PS_11(i)'!O21+'ACP_PS_11(ii)'!E21+J21+O21</f>
        <v>494</v>
      </c>
      <c r="T21" s="267">
        <f>'ACP_Agri_9(ii)'!P21+ACP_MSME_10!P21+'ACP_PS_11(i)'!F21+'ACP_PS_11(i)'!K21+'ACP_PS_11(i)'!P21+'ACP_PS_11(ii)'!F21+K21+P21</f>
        <v>3008.27</v>
      </c>
      <c r="U21" s="266">
        <f t="shared" si="2"/>
        <v>61.280708902016706</v>
      </c>
    </row>
    <row r="22" spans="1:21" ht="12.75" customHeight="1" x14ac:dyDescent="0.2">
      <c r="A22" s="159">
        <v>16</v>
      </c>
      <c r="B22" s="116" t="s">
        <v>21</v>
      </c>
      <c r="C22" s="322">
        <v>0</v>
      </c>
      <c r="D22" s="331">
        <v>0</v>
      </c>
      <c r="E22" s="265">
        <v>0</v>
      </c>
      <c r="F22" s="265">
        <v>0</v>
      </c>
      <c r="G22" s="266">
        <v>0</v>
      </c>
      <c r="H22" s="322">
        <v>0</v>
      </c>
      <c r="I22" s="331">
        <v>0</v>
      </c>
      <c r="J22" s="265">
        <v>0</v>
      </c>
      <c r="K22" s="265">
        <v>0</v>
      </c>
      <c r="L22" s="266">
        <v>0</v>
      </c>
      <c r="M22" s="322">
        <v>0</v>
      </c>
      <c r="N22" s="331">
        <v>0</v>
      </c>
      <c r="O22" s="265">
        <v>1</v>
      </c>
      <c r="P22" s="265">
        <v>480</v>
      </c>
      <c r="Q22" s="267">
        <f>'ACP_Agri_9(ii)'!M22+ACP_MSME_10!C22+'ACP_PS_11(i)'!C22+'ACP_PS_11(i)'!H22+'ACP_PS_11(i)'!M22+'ACP_PS_11(ii)'!C22+H22+M22</f>
        <v>107</v>
      </c>
      <c r="R22" s="267">
        <f>'ACP_Agri_9(ii)'!N22+ACP_MSME_10!D22+'ACP_PS_11(i)'!D22+'ACP_PS_11(i)'!I22+'ACP_PS_11(i)'!N22+'ACP_PS_11(ii)'!D22+I22+N22</f>
        <v>4272</v>
      </c>
      <c r="S22" s="267">
        <f>'ACP_Agri_9(ii)'!O22+ACP_MSME_10!O22+'ACP_PS_11(i)'!E22+'ACP_PS_11(i)'!J22+'ACP_PS_11(i)'!O22+'ACP_PS_11(ii)'!E22+J22+O22</f>
        <v>32</v>
      </c>
      <c r="T22" s="267">
        <f>'ACP_Agri_9(ii)'!P22+ACP_MSME_10!P22+'ACP_PS_11(i)'!F22+'ACP_PS_11(i)'!K22+'ACP_PS_11(i)'!P22+'ACP_PS_11(ii)'!F22+K22+P22</f>
        <v>3547.93</v>
      </c>
      <c r="U22" s="266">
        <f t="shared" si="2"/>
        <v>83.050795880149806</v>
      </c>
    </row>
    <row r="23" spans="1:21" ht="12.75" customHeight="1" x14ac:dyDescent="0.2">
      <c r="A23" s="159">
        <v>17</v>
      </c>
      <c r="B23" s="116" t="s">
        <v>22</v>
      </c>
      <c r="C23" s="322">
        <v>18</v>
      </c>
      <c r="D23" s="331">
        <v>1096</v>
      </c>
      <c r="E23" s="271">
        <v>4</v>
      </c>
      <c r="F23" s="271">
        <v>730.33</v>
      </c>
      <c r="G23" s="266">
        <f>F23*100/D23</f>
        <v>66.635948905109487</v>
      </c>
      <c r="H23" s="322">
        <v>4</v>
      </c>
      <c r="I23" s="331">
        <v>10</v>
      </c>
      <c r="J23" s="265">
        <v>0</v>
      </c>
      <c r="K23" s="265">
        <v>0</v>
      </c>
      <c r="L23" s="266">
        <v>0</v>
      </c>
      <c r="M23" s="322">
        <v>2165</v>
      </c>
      <c r="N23" s="331">
        <v>725</v>
      </c>
      <c r="O23" s="265">
        <v>0</v>
      </c>
      <c r="P23" s="265">
        <v>0</v>
      </c>
      <c r="Q23" s="267">
        <f>'ACP_Agri_9(ii)'!M23+ACP_MSME_10!C23+'ACP_PS_11(i)'!C23+'ACP_PS_11(i)'!H23+'ACP_PS_11(i)'!M23+'ACP_PS_11(ii)'!C23+H23+M23</f>
        <v>59862</v>
      </c>
      <c r="R23" s="267">
        <f>'ACP_Agri_9(ii)'!N23+ACP_MSME_10!D23+'ACP_PS_11(i)'!D23+'ACP_PS_11(i)'!I23+'ACP_PS_11(i)'!N23+'ACP_PS_11(ii)'!D23+I23+N23</f>
        <v>142678</v>
      </c>
      <c r="S23" s="267">
        <f>'ACP_Agri_9(ii)'!O23+ACP_MSME_10!O23+'ACP_PS_11(i)'!E23+'ACP_PS_11(i)'!J23+'ACP_PS_11(i)'!O23+'ACP_PS_11(ii)'!E23+J23+O23</f>
        <v>41919</v>
      </c>
      <c r="T23" s="267">
        <f>'ACP_Agri_9(ii)'!P23+ACP_MSME_10!P23+'ACP_PS_11(i)'!F23+'ACP_PS_11(i)'!K23+'ACP_PS_11(i)'!P23+'ACP_PS_11(ii)'!F23+K23+P23</f>
        <v>78235.420000000013</v>
      </c>
      <c r="U23" s="266">
        <f t="shared" si="2"/>
        <v>54.833555278319018</v>
      </c>
    </row>
    <row r="24" spans="1:21" ht="12.75" customHeight="1" x14ac:dyDescent="0.2">
      <c r="A24" s="159">
        <v>18</v>
      </c>
      <c r="B24" s="116" t="s">
        <v>23</v>
      </c>
      <c r="C24" s="322">
        <v>0</v>
      </c>
      <c r="D24" s="331">
        <v>0</v>
      </c>
      <c r="E24" s="265">
        <v>0</v>
      </c>
      <c r="F24" s="265">
        <v>0</v>
      </c>
      <c r="G24" s="266">
        <v>0</v>
      </c>
      <c r="H24" s="322">
        <v>0</v>
      </c>
      <c r="I24" s="331">
        <v>0</v>
      </c>
      <c r="J24" s="265">
        <v>0</v>
      </c>
      <c r="K24" s="265">
        <v>0</v>
      </c>
      <c r="L24" s="266">
        <v>0</v>
      </c>
      <c r="M24" s="322">
        <v>0</v>
      </c>
      <c r="N24" s="331">
        <v>0</v>
      </c>
      <c r="O24" s="265">
        <v>0</v>
      </c>
      <c r="P24" s="265">
        <v>0</v>
      </c>
      <c r="Q24" s="267">
        <f>'ACP_Agri_9(ii)'!M24+ACP_MSME_10!C24+'ACP_PS_11(i)'!C24+'ACP_PS_11(i)'!H24+'ACP_PS_11(i)'!M24+'ACP_PS_11(ii)'!C24+H24+M24</f>
        <v>17</v>
      </c>
      <c r="R24" s="267">
        <f>'ACP_Agri_9(ii)'!N24+ACP_MSME_10!D24+'ACP_PS_11(i)'!D24+'ACP_PS_11(i)'!I24+'ACP_PS_11(i)'!N24+'ACP_PS_11(ii)'!D24+I24+N24</f>
        <v>184</v>
      </c>
      <c r="S24" s="267">
        <f>'ACP_Agri_9(ii)'!O24+ACP_MSME_10!O24+'ACP_PS_11(i)'!E24+'ACP_PS_11(i)'!J24+'ACP_PS_11(i)'!O24+'ACP_PS_11(ii)'!E24+J24+O24</f>
        <v>10</v>
      </c>
      <c r="T24" s="267">
        <f>'ACP_Agri_9(ii)'!P24+ACP_MSME_10!P24+'ACP_PS_11(i)'!F24+'ACP_PS_11(i)'!K24+'ACP_PS_11(i)'!P24+'ACP_PS_11(ii)'!F24+K24+P24</f>
        <v>47.24</v>
      </c>
      <c r="U24" s="266">
        <f t="shared" si="2"/>
        <v>25.673913043478262</v>
      </c>
    </row>
    <row r="25" spans="1:21" ht="12.75" customHeight="1" x14ac:dyDescent="0.2">
      <c r="A25" s="159">
        <v>19</v>
      </c>
      <c r="B25" s="116" t="s">
        <v>24</v>
      </c>
      <c r="C25" s="322">
        <v>0</v>
      </c>
      <c r="D25" s="331">
        <v>0</v>
      </c>
      <c r="E25" s="265">
        <v>0</v>
      </c>
      <c r="F25" s="265">
        <v>0</v>
      </c>
      <c r="G25" s="266">
        <v>0</v>
      </c>
      <c r="H25" s="322">
        <v>2</v>
      </c>
      <c r="I25" s="331">
        <v>4</v>
      </c>
      <c r="J25" s="265">
        <v>0</v>
      </c>
      <c r="K25" s="265">
        <v>0</v>
      </c>
      <c r="L25" s="266">
        <v>0</v>
      </c>
      <c r="M25" s="322">
        <v>75</v>
      </c>
      <c r="N25" s="331">
        <v>40</v>
      </c>
      <c r="O25" s="265">
        <v>0</v>
      </c>
      <c r="P25" s="265">
        <v>0</v>
      </c>
      <c r="Q25" s="267">
        <f>'ACP_Agri_9(ii)'!M25+ACP_MSME_10!C25+'ACP_PS_11(i)'!C25+'ACP_PS_11(i)'!H25+'ACP_PS_11(i)'!M25+'ACP_PS_11(ii)'!C25+H25+M25</f>
        <v>13442</v>
      </c>
      <c r="R25" s="267">
        <f>'ACP_Agri_9(ii)'!N25+ACP_MSME_10!D25+'ACP_PS_11(i)'!D25+'ACP_PS_11(i)'!I25+'ACP_PS_11(i)'!N25+'ACP_PS_11(ii)'!D25+I25+N25</f>
        <v>72305</v>
      </c>
      <c r="S25" s="267">
        <f>'ACP_Agri_9(ii)'!O25+ACP_MSME_10!O25+'ACP_PS_11(i)'!E25+'ACP_PS_11(i)'!J25+'ACP_PS_11(i)'!O25+'ACP_PS_11(ii)'!E25+J25+O25</f>
        <v>4747</v>
      </c>
      <c r="T25" s="267">
        <f>'ACP_Agri_9(ii)'!P25+ACP_MSME_10!P25+'ACP_PS_11(i)'!F25+'ACP_PS_11(i)'!K25+'ACP_PS_11(i)'!P25+'ACP_PS_11(ii)'!F25+K25+P25</f>
        <v>33715.67</v>
      </c>
      <c r="U25" s="266">
        <f t="shared" si="2"/>
        <v>46.62979047092179</v>
      </c>
    </row>
    <row r="26" spans="1:21" ht="12.75" customHeight="1" x14ac:dyDescent="0.2">
      <c r="A26" s="159">
        <v>20</v>
      </c>
      <c r="B26" s="116" t="s">
        <v>25</v>
      </c>
      <c r="C26" s="322">
        <v>15</v>
      </c>
      <c r="D26" s="331">
        <v>111</v>
      </c>
      <c r="E26" s="265">
        <v>1</v>
      </c>
      <c r="F26" s="265">
        <v>350</v>
      </c>
      <c r="G26" s="266">
        <f t="shared" ref="G26:G34" si="3">F26*100/D26</f>
        <v>315.31531531531533</v>
      </c>
      <c r="H26" s="322">
        <v>30</v>
      </c>
      <c r="I26" s="331">
        <v>630</v>
      </c>
      <c r="J26" s="265">
        <v>0</v>
      </c>
      <c r="K26" s="265">
        <v>0</v>
      </c>
      <c r="L26" s="266">
        <f t="shared" ref="L26:L34" si="4">K26*100/I26</f>
        <v>0</v>
      </c>
      <c r="M26" s="322">
        <v>12304</v>
      </c>
      <c r="N26" s="331">
        <v>8283</v>
      </c>
      <c r="O26" s="265">
        <v>5068</v>
      </c>
      <c r="P26" s="265">
        <v>2292.4799999999996</v>
      </c>
      <c r="Q26" s="267">
        <f>'ACP_Agri_9(ii)'!M26+ACP_MSME_10!C26+'ACP_PS_11(i)'!C26+'ACP_PS_11(i)'!H26+'ACP_PS_11(i)'!M26+'ACP_PS_11(ii)'!C26+H26+M26</f>
        <v>324737</v>
      </c>
      <c r="R26" s="267">
        <f>'ACP_Agri_9(ii)'!N26+ACP_MSME_10!D26+'ACP_PS_11(i)'!D26+'ACP_PS_11(i)'!I26+'ACP_PS_11(i)'!N26+'ACP_PS_11(ii)'!D26+I26+N26</f>
        <v>3697595</v>
      </c>
      <c r="S26" s="267">
        <f>'ACP_Agri_9(ii)'!O26+ACP_MSME_10!O26+'ACP_PS_11(i)'!E26+'ACP_PS_11(i)'!J26+'ACP_PS_11(i)'!O26+'ACP_PS_11(ii)'!E26+J26+O26</f>
        <v>141155</v>
      </c>
      <c r="T26" s="267">
        <f>'ACP_Agri_9(ii)'!P26+ACP_MSME_10!P26+'ACP_PS_11(i)'!F26+'ACP_PS_11(i)'!K26+'ACP_PS_11(i)'!P26+'ACP_PS_11(ii)'!F26+K26+P26</f>
        <v>2426241.48</v>
      </c>
      <c r="U26" s="266">
        <f t="shared" si="2"/>
        <v>65.616744938263921</v>
      </c>
    </row>
    <row r="27" spans="1:21" ht="13.5" customHeight="1" x14ac:dyDescent="0.2">
      <c r="A27" s="159">
        <v>21</v>
      </c>
      <c r="B27" s="116" t="s">
        <v>26</v>
      </c>
      <c r="C27" s="322">
        <v>5</v>
      </c>
      <c r="D27" s="331">
        <v>6</v>
      </c>
      <c r="E27" s="267">
        <v>0</v>
      </c>
      <c r="F27" s="267">
        <v>0</v>
      </c>
      <c r="G27" s="266">
        <f t="shared" si="3"/>
        <v>0</v>
      </c>
      <c r="H27" s="322">
        <v>18</v>
      </c>
      <c r="I27" s="331">
        <v>914</v>
      </c>
      <c r="J27" s="265">
        <v>1</v>
      </c>
      <c r="K27" s="265">
        <v>6</v>
      </c>
      <c r="L27" s="266">
        <f t="shared" si="4"/>
        <v>0.65645514223194745</v>
      </c>
      <c r="M27" s="322">
        <v>4052</v>
      </c>
      <c r="N27" s="331">
        <v>3042</v>
      </c>
      <c r="O27" s="267">
        <v>65</v>
      </c>
      <c r="P27" s="267">
        <v>109.36</v>
      </c>
      <c r="Q27" s="267">
        <f>'ACP_Agri_9(ii)'!M27+ACP_MSME_10!C27+'ACP_PS_11(i)'!C27+'ACP_PS_11(i)'!H27+'ACP_PS_11(i)'!M27+'ACP_PS_11(ii)'!C27+H27+M27</f>
        <v>206132</v>
      </c>
      <c r="R27" s="267">
        <f>'ACP_Agri_9(ii)'!N27+ACP_MSME_10!D27+'ACP_PS_11(i)'!D27+'ACP_PS_11(i)'!I27+'ACP_PS_11(i)'!N27+'ACP_PS_11(ii)'!D27+I27+N27</f>
        <v>2751577</v>
      </c>
      <c r="S27" s="267">
        <f>'ACP_Agri_9(ii)'!O27+ACP_MSME_10!O27+'ACP_PS_11(i)'!E27+'ACP_PS_11(i)'!J27+'ACP_PS_11(i)'!O27+'ACP_PS_11(ii)'!E27+J27+O27</f>
        <v>83498</v>
      </c>
      <c r="T27" s="267">
        <f>'ACP_Agri_9(ii)'!P27+ACP_MSME_10!P27+'ACP_PS_11(i)'!F27+'ACP_PS_11(i)'!K27+'ACP_PS_11(i)'!P27+'ACP_PS_11(ii)'!F27+K27+P27</f>
        <v>1739342.4999999998</v>
      </c>
      <c r="U27" s="266">
        <f t="shared" si="2"/>
        <v>63.212568646997696</v>
      </c>
    </row>
    <row r="28" spans="1:21" ht="12.75" customHeight="1" x14ac:dyDescent="0.2">
      <c r="A28" s="159">
        <v>22</v>
      </c>
      <c r="B28" s="116" t="s">
        <v>27</v>
      </c>
      <c r="C28" s="322">
        <v>52</v>
      </c>
      <c r="D28" s="331">
        <v>502</v>
      </c>
      <c r="E28" s="265">
        <v>18</v>
      </c>
      <c r="F28" s="265">
        <v>111.11</v>
      </c>
      <c r="G28" s="266">
        <f t="shared" si="3"/>
        <v>22.133466135458168</v>
      </c>
      <c r="H28" s="322">
        <v>10</v>
      </c>
      <c r="I28" s="331">
        <v>26</v>
      </c>
      <c r="J28" s="265">
        <v>10</v>
      </c>
      <c r="K28" s="265">
        <v>16.880000000000003</v>
      </c>
      <c r="L28" s="266">
        <f t="shared" si="4"/>
        <v>64.923076923076934</v>
      </c>
      <c r="M28" s="322">
        <v>681</v>
      </c>
      <c r="N28" s="331">
        <v>292</v>
      </c>
      <c r="O28" s="265">
        <v>0</v>
      </c>
      <c r="P28" s="265">
        <v>0</v>
      </c>
      <c r="Q28" s="267">
        <f>'ACP_Agri_9(ii)'!M28+ACP_MSME_10!C28+'ACP_PS_11(i)'!C28+'ACP_PS_11(i)'!H28+'ACP_PS_11(i)'!M28+'ACP_PS_11(ii)'!C28+H28+M28</f>
        <v>44560</v>
      </c>
      <c r="R28" s="267">
        <f>'ACP_Agri_9(ii)'!N28+ACP_MSME_10!D28+'ACP_PS_11(i)'!D28+'ACP_PS_11(i)'!I28+'ACP_PS_11(i)'!N28+'ACP_PS_11(ii)'!D28+I28+N28</f>
        <v>175948</v>
      </c>
      <c r="S28" s="267">
        <f>'ACP_Agri_9(ii)'!O28+ACP_MSME_10!O28+'ACP_PS_11(i)'!E28+'ACP_PS_11(i)'!J28+'ACP_PS_11(i)'!O28+'ACP_PS_11(ii)'!E28+J28+O28</f>
        <v>21434</v>
      </c>
      <c r="T28" s="267">
        <f>'ACP_Agri_9(ii)'!P28+ACP_MSME_10!P28+'ACP_PS_11(i)'!F28+'ACP_PS_11(i)'!K28+'ACP_PS_11(i)'!P28+'ACP_PS_11(ii)'!F28+K28+P28</f>
        <v>123131.00000000001</v>
      </c>
      <c r="U28" s="266">
        <f t="shared" si="2"/>
        <v>69.981471798485927</v>
      </c>
    </row>
    <row r="29" spans="1:21" ht="12.75" customHeight="1" x14ac:dyDescent="0.2">
      <c r="A29" s="159">
        <v>23</v>
      </c>
      <c r="B29" s="116" t="s">
        <v>28</v>
      </c>
      <c r="C29" s="322">
        <v>429</v>
      </c>
      <c r="D29" s="331">
        <v>230</v>
      </c>
      <c r="E29" s="265">
        <v>0</v>
      </c>
      <c r="F29" s="265">
        <v>0</v>
      </c>
      <c r="G29" s="266">
        <f t="shared" si="3"/>
        <v>0</v>
      </c>
      <c r="H29" s="322">
        <v>15</v>
      </c>
      <c r="I29" s="331">
        <v>590</v>
      </c>
      <c r="J29" s="265">
        <v>0</v>
      </c>
      <c r="K29" s="265">
        <v>0</v>
      </c>
      <c r="L29" s="266">
        <f t="shared" si="4"/>
        <v>0</v>
      </c>
      <c r="M29" s="322">
        <v>93</v>
      </c>
      <c r="N29" s="331">
        <v>77</v>
      </c>
      <c r="O29" s="265">
        <v>0</v>
      </c>
      <c r="P29" s="265">
        <v>0</v>
      </c>
      <c r="Q29" s="267">
        <f>'ACP_Agri_9(ii)'!M29+ACP_MSME_10!C29+'ACP_PS_11(i)'!C29+'ACP_PS_11(i)'!H29+'ACP_PS_11(i)'!M29+'ACP_PS_11(ii)'!C29+H29+M29</f>
        <v>95225</v>
      </c>
      <c r="R29" s="267">
        <f>'ACP_Agri_9(ii)'!N29+ACP_MSME_10!D29+'ACP_PS_11(i)'!D29+'ACP_PS_11(i)'!I29+'ACP_PS_11(i)'!N29+'ACP_PS_11(ii)'!D29+I29+N29</f>
        <v>371687</v>
      </c>
      <c r="S29" s="267">
        <f>'ACP_Agri_9(ii)'!O29+ACP_MSME_10!O29+'ACP_PS_11(i)'!E29+'ACP_PS_11(i)'!J29+'ACP_PS_11(i)'!O29+'ACP_PS_11(ii)'!E29+J29+O29</f>
        <v>38462</v>
      </c>
      <c r="T29" s="267">
        <f>'ACP_Agri_9(ii)'!P29+ACP_MSME_10!P29+'ACP_PS_11(i)'!F29+'ACP_PS_11(i)'!K29+'ACP_PS_11(i)'!P29+'ACP_PS_11(ii)'!F29+K29+P29</f>
        <v>199779.09000000005</v>
      </c>
      <c r="U29" s="266">
        <f t="shared" si="2"/>
        <v>53.749280981040506</v>
      </c>
    </row>
    <row r="30" spans="1:21" ht="12.75" customHeight="1" x14ac:dyDescent="0.2">
      <c r="A30" s="159">
        <v>24</v>
      </c>
      <c r="B30" s="116" t="s">
        <v>29</v>
      </c>
      <c r="C30" s="322">
        <v>7</v>
      </c>
      <c r="D30" s="331">
        <v>4</v>
      </c>
      <c r="E30" s="265">
        <v>6</v>
      </c>
      <c r="F30" s="265">
        <v>2.63</v>
      </c>
      <c r="G30" s="266">
        <f t="shared" si="3"/>
        <v>65.75</v>
      </c>
      <c r="H30" s="322">
        <v>2</v>
      </c>
      <c r="I30" s="331">
        <v>4</v>
      </c>
      <c r="J30" s="265">
        <v>0</v>
      </c>
      <c r="K30" s="265">
        <v>0</v>
      </c>
      <c r="L30" s="266">
        <f t="shared" si="4"/>
        <v>0</v>
      </c>
      <c r="M30" s="322">
        <v>6737</v>
      </c>
      <c r="N30" s="331">
        <v>3190</v>
      </c>
      <c r="O30" s="265">
        <v>2127</v>
      </c>
      <c r="P30" s="265">
        <v>882.66</v>
      </c>
      <c r="Q30" s="267">
        <f>'ACP_Agri_9(ii)'!M30+ACP_MSME_10!C30+'ACP_PS_11(i)'!C30+'ACP_PS_11(i)'!H30+'ACP_PS_11(i)'!M30+'ACP_PS_11(ii)'!C30+H30+M30</f>
        <v>440237</v>
      </c>
      <c r="R30" s="267">
        <f>'ACP_Agri_9(ii)'!N30+ACP_MSME_10!D30+'ACP_PS_11(i)'!D30+'ACP_PS_11(i)'!I30+'ACP_PS_11(i)'!N30+'ACP_PS_11(ii)'!D30+I30+N30</f>
        <v>771191</v>
      </c>
      <c r="S30" s="267">
        <f>'ACP_Agri_9(ii)'!O30+ACP_MSME_10!O30+'ACP_PS_11(i)'!E30+'ACP_PS_11(i)'!J30+'ACP_PS_11(i)'!O30+'ACP_PS_11(ii)'!E30+J30+O30</f>
        <v>126258</v>
      </c>
      <c r="T30" s="267">
        <f>'ACP_Agri_9(ii)'!P30+ACP_MSME_10!P30+'ACP_PS_11(i)'!F30+'ACP_PS_11(i)'!K30+'ACP_PS_11(i)'!P30+'ACP_PS_11(ii)'!F30+K30+P30</f>
        <v>293032.93999999994</v>
      </c>
      <c r="U30" s="266">
        <f t="shared" si="2"/>
        <v>37.997453289781639</v>
      </c>
    </row>
    <row r="31" spans="1:21" ht="12.75" customHeight="1" x14ac:dyDescent="0.2">
      <c r="A31" s="159">
        <v>25</v>
      </c>
      <c r="B31" s="116" t="s">
        <v>30</v>
      </c>
      <c r="C31" s="322">
        <v>0</v>
      </c>
      <c r="D31" s="331">
        <v>0</v>
      </c>
      <c r="E31" s="265">
        <v>0</v>
      </c>
      <c r="F31" s="265">
        <v>0</v>
      </c>
      <c r="G31" s="266">
        <v>0</v>
      </c>
      <c r="H31" s="322">
        <v>0</v>
      </c>
      <c r="I31" s="331">
        <v>0</v>
      </c>
      <c r="J31" s="265">
        <v>0</v>
      </c>
      <c r="K31" s="265">
        <v>0</v>
      </c>
      <c r="L31" s="266">
        <v>0</v>
      </c>
      <c r="M31" s="322">
        <v>9</v>
      </c>
      <c r="N31" s="331">
        <v>51</v>
      </c>
      <c r="O31" s="265">
        <v>5</v>
      </c>
      <c r="P31" s="265">
        <v>4.0999999999999996</v>
      </c>
      <c r="Q31" s="267">
        <f>'ACP_Agri_9(ii)'!M31+ACP_MSME_10!C31+'ACP_PS_11(i)'!C31+'ACP_PS_11(i)'!H31+'ACP_PS_11(i)'!M31+'ACP_PS_11(ii)'!C31+H31+M31</f>
        <v>116</v>
      </c>
      <c r="R31" s="267">
        <f>'ACP_Agri_9(ii)'!N31+ACP_MSME_10!D31+'ACP_PS_11(i)'!D31+'ACP_PS_11(i)'!I31+'ACP_PS_11(i)'!N31+'ACP_PS_11(ii)'!D31+I31+N31</f>
        <v>1089</v>
      </c>
      <c r="S31" s="267">
        <f>'ACP_Agri_9(ii)'!O31+ACP_MSME_10!O31+'ACP_PS_11(i)'!E31+'ACP_PS_11(i)'!J31+'ACP_PS_11(i)'!O31+'ACP_PS_11(ii)'!E31+J31+O31</f>
        <v>50</v>
      </c>
      <c r="T31" s="267">
        <f>'ACP_Agri_9(ii)'!P31+ACP_MSME_10!P31+'ACP_PS_11(i)'!F31+'ACP_PS_11(i)'!K31+'ACP_PS_11(i)'!P31+'ACP_PS_11(ii)'!F31+K31+P31</f>
        <v>913.90000000000009</v>
      </c>
      <c r="U31" s="266">
        <f t="shared" si="2"/>
        <v>83.921028466483023</v>
      </c>
    </row>
    <row r="32" spans="1:21" ht="12.75" customHeight="1" x14ac:dyDescent="0.2">
      <c r="A32" s="159">
        <v>26</v>
      </c>
      <c r="B32" s="116" t="s">
        <v>31</v>
      </c>
      <c r="C32" s="322">
        <v>0</v>
      </c>
      <c r="D32" s="331">
        <v>0</v>
      </c>
      <c r="E32" s="265">
        <v>0</v>
      </c>
      <c r="F32" s="265">
        <v>0</v>
      </c>
      <c r="G32" s="266">
        <v>0</v>
      </c>
      <c r="H32" s="322">
        <v>2</v>
      </c>
      <c r="I32" s="331">
        <v>6</v>
      </c>
      <c r="J32" s="265">
        <v>0</v>
      </c>
      <c r="K32" s="265">
        <v>0</v>
      </c>
      <c r="L32" s="266">
        <v>0</v>
      </c>
      <c r="M32" s="322">
        <v>1</v>
      </c>
      <c r="N32" s="331">
        <v>1</v>
      </c>
      <c r="O32" s="265">
        <v>1</v>
      </c>
      <c r="P32" s="265">
        <v>0.7</v>
      </c>
      <c r="Q32" s="267">
        <f>'ACP_Agri_9(ii)'!M32+ACP_MSME_10!C32+'ACP_PS_11(i)'!C32+'ACP_PS_11(i)'!H32+'ACP_PS_11(i)'!M32+'ACP_PS_11(ii)'!C32+H32+M32</f>
        <v>381</v>
      </c>
      <c r="R32" s="267">
        <f>'ACP_Agri_9(ii)'!N32+ACP_MSME_10!D32+'ACP_PS_11(i)'!D32+'ACP_PS_11(i)'!I32+'ACP_PS_11(i)'!N32+'ACP_PS_11(ii)'!D32+I32+N32</f>
        <v>10398</v>
      </c>
      <c r="S32" s="267">
        <f>'ACP_Agri_9(ii)'!O32+ACP_MSME_10!O32+'ACP_PS_11(i)'!E32+'ACP_PS_11(i)'!J32+'ACP_PS_11(i)'!O32+'ACP_PS_11(ii)'!E32+J32+O32</f>
        <v>253</v>
      </c>
      <c r="T32" s="267">
        <f>'ACP_Agri_9(ii)'!P32+ACP_MSME_10!P32+'ACP_PS_11(i)'!F32+'ACP_PS_11(i)'!K32+'ACP_PS_11(i)'!P32+'ACP_PS_11(ii)'!F32+K32+P32</f>
        <v>7382.92</v>
      </c>
      <c r="U32" s="266">
        <f t="shared" si="2"/>
        <v>71.003269859588386</v>
      </c>
    </row>
    <row r="33" spans="1:21" ht="12.75" customHeight="1" x14ac:dyDescent="0.2">
      <c r="A33" s="159">
        <v>27</v>
      </c>
      <c r="B33" s="116" t="s">
        <v>32</v>
      </c>
      <c r="C33" s="322">
        <v>0</v>
      </c>
      <c r="D33" s="331">
        <v>0</v>
      </c>
      <c r="E33" s="265">
        <v>0</v>
      </c>
      <c r="F33" s="265">
        <v>0</v>
      </c>
      <c r="G33" s="266">
        <v>0</v>
      </c>
      <c r="H33" s="322">
        <v>0</v>
      </c>
      <c r="I33" s="331">
        <v>0</v>
      </c>
      <c r="J33" s="265">
        <v>0</v>
      </c>
      <c r="K33" s="265">
        <v>0</v>
      </c>
      <c r="L33" s="266">
        <v>0</v>
      </c>
      <c r="M33" s="322">
        <v>0</v>
      </c>
      <c r="N33" s="331">
        <v>0</v>
      </c>
      <c r="O33" s="265">
        <v>2</v>
      </c>
      <c r="P33" s="265">
        <v>0</v>
      </c>
      <c r="Q33" s="267">
        <f>'ACP_Agri_9(ii)'!M33+ACP_MSME_10!C33+'ACP_PS_11(i)'!C33+'ACP_PS_11(i)'!H33+'ACP_PS_11(i)'!M33+'ACP_PS_11(ii)'!C33+H33+M33</f>
        <v>83</v>
      </c>
      <c r="R33" s="267">
        <f>'ACP_Agri_9(ii)'!N33+ACP_MSME_10!D33+'ACP_PS_11(i)'!D33+'ACP_PS_11(i)'!I33+'ACP_PS_11(i)'!N33+'ACP_PS_11(ii)'!D33+I33+N33</f>
        <v>4135</v>
      </c>
      <c r="S33" s="267">
        <f>'ACP_Agri_9(ii)'!O33+ACP_MSME_10!O33+'ACP_PS_11(i)'!E33+'ACP_PS_11(i)'!J33+'ACP_PS_11(i)'!O33+'ACP_PS_11(ii)'!E33+J33+O33</f>
        <v>206</v>
      </c>
      <c r="T33" s="267">
        <f>'ACP_Agri_9(ii)'!P33+ACP_MSME_10!P33+'ACP_PS_11(i)'!F33+'ACP_PS_11(i)'!K33+'ACP_PS_11(i)'!P33+'ACP_PS_11(ii)'!F33+K33+P33</f>
        <v>3588.41</v>
      </c>
      <c r="U33" s="266">
        <f t="shared" si="2"/>
        <v>86.781378476420798</v>
      </c>
    </row>
    <row r="34" spans="1:21" ht="12.75" customHeight="1" x14ac:dyDescent="0.2">
      <c r="A34" s="159">
        <v>28</v>
      </c>
      <c r="B34" s="116" t="s">
        <v>33</v>
      </c>
      <c r="C34" s="322">
        <v>0</v>
      </c>
      <c r="D34" s="331">
        <v>0</v>
      </c>
      <c r="E34" s="265">
        <v>0</v>
      </c>
      <c r="F34" s="265">
        <v>0</v>
      </c>
      <c r="G34" s="266" t="e">
        <f t="shared" si="3"/>
        <v>#DIV/0!</v>
      </c>
      <c r="H34" s="322">
        <v>2</v>
      </c>
      <c r="I34" s="331">
        <v>4</v>
      </c>
      <c r="J34" s="265">
        <v>0</v>
      </c>
      <c r="K34" s="265">
        <v>0</v>
      </c>
      <c r="L34" s="266">
        <f t="shared" si="4"/>
        <v>0</v>
      </c>
      <c r="M34" s="322">
        <v>14646</v>
      </c>
      <c r="N34" s="331">
        <v>5926</v>
      </c>
      <c r="O34" s="265">
        <v>619</v>
      </c>
      <c r="P34" s="265">
        <v>277.17</v>
      </c>
      <c r="Q34" s="267">
        <f>'ACP_Agri_9(ii)'!M34+ACP_MSME_10!C34+'ACP_PS_11(i)'!C34+'ACP_PS_11(i)'!H34+'ACP_PS_11(i)'!M34+'ACP_PS_11(ii)'!C34+H34+M34</f>
        <v>145995</v>
      </c>
      <c r="R34" s="267">
        <f>'ACP_Agri_9(ii)'!N34+ACP_MSME_10!D34+'ACP_PS_11(i)'!D34+'ACP_PS_11(i)'!I34+'ACP_PS_11(i)'!N34+'ACP_PS_11(ii)'!D34+I34+N34</f>
        <v>827012</v>
      </c>
      <c r="S34" s="267">
        <f>'ACP_Agri_9(ii)'!O34+ACP_MSME_10!O34+'ACP_PS_11(i)'!E34+'ACP_PS_11(i)'!J34+'ACP_PS_11(i)'!O34+'ACP_PS_11(ii)'!E34+J34+O34</f>
        <v>52655</v>
      </c>
      <c r="T34" s="267">
        <f>'ACP_Agri_9(ii)'!P34+ACP_MSME_10!P34+'ACP_PS_11(i)'!F34+'ACP_PS_11(i)'!K34+'ACP_PS_11(i)'!P34+'ACP_PS_11(ii)'!F34+K34+P34</f>
        <v>686283.04</v>
      </c>
      <c r="U34" s="266">
        <f t="shared" si="2"/>
        <v>82.983444012904286</v>
      </c>
    </row>
    <row r="35" spans="1:21" ht="12.75" customHeight="1" x14ac:dyDescent="0.2">
      <c r="A35" s="159">
        <v>29</v>
      </c>
      <c r="B35" s="116" t="s">
        <v>34</v>
      </c>
      <c r="C35" s="322">
        <v>0</v>
      </c>
      <c r="D35" s="331">
        <v>0</v>
      </c>
      <c r="E35" s="265">
        <v>0</v>
      </c>
      <c r="F35" s="265">
        <v>0</v>
      </c>
      <c r="G35" s="266">
        <v>0</v>
      </c>
      <c r="H35" s="322">
        <v>0</v>
      </c>
      <c r="I35" s="331">
        <v>0</v>
      </c>
      <c r="J35" s="265">
        <v>0</v>
      </c>
      <c r="K35" s="265">
        <v>0</v>
      </c>
      <c r="L35" s="266">
        <v>0</v>
      </c>
      <c r="M35" s="322">
        <v>295</v>
      </c>
      <c r="N35" s="331">
        <v>138</v>
      </c>
      <c r="O35" s="265">
        <v>110</v>
      </c>
      <c r="P35" s="265">
        <v>47.05</v>
      </c>
      <c r="Q35" s="267">
        <v>8514</v>
      </c>
      <c r="R35" s="267">
        <v>6565</v>
      </c>
      <c r="S35" s="267">
        <v>1282</v>
      </c>
      <c r="T35" s="267">
        <v>6314.8499999999995</v>
      </c>
      <c r="U35" s="266">
        <f t="shared" si="2"/>
        <v>96.189642041127186</v>
      </c>
    </row>
    <row r="36" spans="1:21" ht="12.75" customHeight="1" x14ac:dyDescent="0.2">
      <c r="A36" s="159">
        <v>30</v>
      </c>
      <c r="B36" s="116" t="s">
        <v>35</v>
      </c>
      <c r="C36" s="322">
        <v>0</v>
      </c>
      <c r="D36" s="331">
        <v>0</v>
      </c>
      <c r="E36" s="265">
        <v>0</v>
      </c>
      <c r="F36" s="265">
        <v>0</v>
      </c>
      <c r="G36" s="266">
        <v>0</v>
      </c>
      <c r="H36" s="322">
        <v>0</v>
      </c>
      <c r="I36" s="331">
        <v>0</v>
      </c>
      <c r="J36" s="265">
        <v>0</v>
      </c>
      <c r="K36" s="265">
        <v>0</v>
      </c>
      <c r="L36" s="266">
        <v>0</v>
      </c>
      <c r="M36" s="322">
        <v>1812</v>
      </c>
      <c r="N36" s="331">
        <v>576</v>
      </c>
      <c r="O36" s="265">
        <v>738</v>
      </c>
      <c r="P36" s="265">
        <v>395.1</v>
      </c>
      <c r="Q36" s="267">
        <f>'ACP_Agri_9(ii)'!M36+ACP_MSME_10!C36+'ACP_PS_11(i)'!C36+'ACP_PS_11(i)'!H36+'ACP_PS_11(i)'!M36+'ACP_PS_11(ii)'!C36+H36+M36</f>
        <v>61854</v>
      </c>
      <c r="R36" s="267">
        <f>'ACP_Agri_9(ii)'!N36+ACP_MSME_10!D36+'ACP_PS_11(i)'!D36+'ACP_PS_11(i)'!I36+'ACP_PS_11(i)'!N36+'ACP_PS_11(ii)'!D36+I36+N36</f>
        <v>83084</v>
      </c>
      <c r="S36" s="267">
        <f>'ACP_Agri_9(ii)'!O36+ACP_MSME_10!O36+'ACP_PS_11(i)'!E36+'ACP_PS_11(i)'!J36+'ACP_PS_11(i)'!O36+'ACP_PS_11(ii)'!E36+J36+O36</f>
        <v>33991</v>
      </c>
      <c r="T36" s="267">
        <f>'ACP_Agri_9(ii)'!P36+ACP_MSME_10!P36+'ACP_PS_11(i)'!F36+'ACP_PS_11(i)'!K36+'ACP_PS_11(i)'!P36+'ACP_PS_11(ii)'!F36+K36+P36</f>
        <v>47526.62</v>
      </c>
      <c r="U36" s="266">
        <f t="shared" si="2"/>
        <v>57.203095662221365</v>
      </c>
    </row>
    <row r="37" spans="1:21" ht="12.75" customHeight="1" x14ac:dyDescent="0.2">
      <c r="A37" s="159">
        <v>31</v>
      </c>
      <c r="B37" s="116" t="s">
        <v>36</v>
      </c>
      <c r="C37" s="322">
        <v>0</v>
      </c>
      <c r="D37" s="331">
        <v>0</v>
      </c>
      <c r="E37" s="265">
        <v>0</v>
      </c>
      <c r="F37" s="265">
        <v>0</v>
      </c>
      <c r="G37" s="266">
        <v>0</v>
      </c>
      <c r="H37" s="322">
        <v>0</v>
      </c>
      <c r="I37" s="331">
        <v>0</v>
      </c>
      <c r="J37" s="265">
        <v>0</v>
      </c>
      <c r="K37" s="265">
        <v>0</v>
      </c>
      <c r="L37" s="266">
        <v>0</v>
      </c>
      <c r="M37" s="322">
        <v>4</v>
      </c>
      <c r="N37" s="331">
        <v>90</v>
      </c>
      <c r="O37" s="265">
        <v>10</v>
      </c>
      <c r="P37" s="265">
        <v>69.63</v>
      </c>
      <c r="Q37" s="267">
        <f>'ACP_Agri_9(ii)'!M37+ACP_MSME_10!C37+'ACP_PS_11(i)'!C37+'ACP_PS_11(i)'!H37+'ACP_PS_11(i)'!M37+'ACP_PS_11(ii)'!C37+H37+M37</f>
        <v>1197</v>
      </c>
      <c r="R37" s="267">
        <f>'ACP_Agri_9(ii)'!N37+ACP_MSME_10!D37+'ACP_PS_11(i)'!D37+'ACP_PS_11(i)'!I37+'ACP_PS_11(i)'!N37+'ACP_PS_11(ii)'!D37+I37+N37</f>
        <v>7698</v>
      </c>
      <c r="S37" s="267">
        <f>'ACP_Agri_9(ii)'!O37+ACP_MSME_10!O37+'ACP_PS_11(i)'!E37+'ACP_PS_11(i)'!J37+'ACP_PS_11(i)'!O37+'ACP_PS_11(ii)'!E37+J37+O37</f>
        <v>479</v>
      </c>
      <c r="T37" s="267">
        <f>'ACP_Agri_9(ii)'!P37+ACP_MSME_10!P37+'ACP_PS_11(i)'!F37+'ACP_PS_11(i)'!K37+'ACP_PS_11(i)'!P37+'ACP_PS_11(ii)'!F37+K37+P37</f>
        <v>2378.1100000000006</v>
      </c>
      <c r="U37" s="266">
        <f t="shared" si="2"/>
        <v>30.892569498571063</v>
      </c>
    </row>
    <row r="38" spans="1:21" ht="12.75" customHeight="1" x14ac:dyDescent="0.2">
      <c r="A38" s="159">
        <v>32</v>
      </c>
      <c r="B38" s="116" t="s">
        <v>38</v>
      </c>
      <c r="C38" s="322">
        <v>0</v>
      </c>
      <c r="D38" s="331">
        <v>0</v>
      </c>
      <c r="E38" s="265">
        <v>0</v>
      </c>
      <c r="F38" s="265">
        <v>0</v>
      </c>
      <c r="G38" s="266">
        <v>0</v>
      </c>
      <c r="H38" s="322">
        <v>0</v>
      </c>
      <c r="I38" s="331">
        <v>0</v>
      </c>
      <c r="J38" s="265">
        <v>0</v>
      </c>
      <c r="K38" s="265">
        <v>0</v>
      </c>
      <c r="L38" s="266">
        <v>0</v>
      </c>
      <c r="M38" s="322">
        <v>0</v>
      </c>
      <c r="N38" s="331">
        <v>0</v>
      </c>
      <c r="O38" s="265">
        <v>0</v>
      </c>
      <c r="P38" s="265">
        <v>0</v>
      </c>
      <c r="Q38" s="267">
        <f>'ACP_Agri_9(ii)'!M38+ACP_MSME_10!C38+'ACP_PS_11(i)'!C38+'ACP_PS_11(i)'!H38+'ACP_PS_11(i)'!M38+'ACP_PS_11(ii)'!C38+H38+M38</f>
        <v>974</v>
      </c>
      <c r="R38" s="267">
        <f>'ACP_Agri_9(ii)'!N38+ACP_MSME_10!D38+'ACP_PS_11(i)'!D38+'ACP_PS_11(i)'!I38+'ACP_PS_11(i)'!N38+'ACP_PS_11(ii)'!D38+I38+N38</f>
        <v>3906</v>
      </c>
      <c r="S38" s="267">
        <f>'ACP_Agri_9(ii)'!O38+ACP_MSME_10!O38+'ACP_PS_11(i)'!E38+'ACP_PS_11(i)'!J38+'ACP_PS_11(i)'!O38+'ACP_PS_11(ii)'!E38+J38+O38</f>
        <v>394</v>
      </c>
      <c r="T38" s="267">
        <f>'ACP_Agri_9(ii)'!P38+ACP_MSME_10!P38+'ACP_PS_11(i)'!F38+'ACP_PS_11(i)'!K38+'ACP_PS_11(i)'!P38+'ACP_PS_11(ii)'!F38+K38+P38</f>
        <v>1813.03</v>
      </c>
      <c r="U38" s="266">
        <f t="shared" si="2"/>
        <v>46.416538658474146</v>
      </c>
    </row>
    <row r="39" spans="1:21" ht="12.75" customHeight="1" x14ac:dyDescent="0.2">
      <c r="A39" s="159">
        <v>33</v>
      </c>
      <c r="B39" s="116" t="s">
        <v>39</v>
      </c>
      <c r="C39" s="322">
        <v>0</v>
      </c>
      <c r="D39" s="331">
        <v>0</v>
      </c>
      <c r="E39" s="265">
        <v>0</v>
      </c>
      <c r="F39" s="265">
        <v>0</v>
      </c>
      <c r="G39" s="266">
        <v>0</v>
      </c>
      <c r="H39" s="322">
        <v>2</v>
      </c>
      <c r="I39" s="331">
        <v>4</v>
      </c>
      <c r="J39" s="265">
        <v>0</v>
      </c>
      <c r="K39" s="265">
        <v>0</v>
      </c>
      <c r="L39" s="266">
        <v>0</v>
      </c>
      <c r="M39" s="322">
        <v>584</v>
      </c>
      <c r="N39" s="331">
        <v>1930</v>
      </c>
      <c r="O39" s="265">
        <v>8</v>
      </c>
      <c r="P39" s="265">
        <v>3.9599999999999995</v>
      </c>
      <c r="Q39" s="267">
        <f>'ACP_Agri_9(ii)'!M39+ACP_MSME_10!C39+'ACP_PS_11(i)'!C39+'ACP_PS_11(i)'!H39+'ACP_PS_11(i)'!M39+'ACP_PS_11(ii)'!C39+H39+M39</f>
        <v>66489</v>
      </c>
      <c r="R39" s="267">
        <f>'ACP_Agri_9(ii)'!N39+ACP_MSME_10!D39+'ACP_PS_11(i)'!D39+'ACP_PS_11(i)'!I39+'ACP_PS_11(i)'!N39+'ACP_PS_11(ii)'!D39+I39+N39</f>
        <v>483805</v>
      </c>
      <c r="S39" s="267">
        <f>'ACP_Agri_9(ii)'!O39+ACP_MSME_10!O39+'ACP_PS_11(i)'!E39+'ACP_PS_11(i)'!J39+'ACP_PS_11(i)'!O39+'ACP_PS_11(ii)'!E39+J39+O39</f>
        <v>25949</v>
      </c>
      <c r="T39" s="267">
        <f>'ACP_Agri_9(ii)'!P39+ACP_MSME_10!P39+'ACP_PS_11(i)'!F39+'ACP_PS_11(i)'!K39+'ACP_PS_11(i)'!P39+'ACP_PS_11(ii)'!F39+K39+P39</f>
        <v>279734.83</v>
      </c>
      <c r="U39" s="266">
        <f t="shared" si="2"/>
        <v>57.819747625592953</v>
      </c>
    </row>
    <row r="40" spans="1:21" s="139" customFormat="1" ht="12.75" customHeight="1" x14ac:dyDescent="0.2">
      <c r="A40" s="158"/>
      <c r="B40" s="163" t="s">
        <v>103</v>
      </c>
      <c r="C40" s="324">
        <f>SUM(C19:C39)</f>
        <v>551</v>
      </c>
      <c r="D40" s="328">
        <f>SUM(D19:D39)</f>
        <v>2501</v>
      </c>
      <c r="E40" s="268">
        <f>SUM(E19:E39)</f>
        <v>29</v>
      </c>
      <c r="F40" s="268">
        <f>SUM(F19:F39)</f>
        <v>1194.07</v>
      </c>
      <c r="G40" s="269">
        <f t="shared" ref="G40:G47" si="5">F40*100/D40</f>
        <v>47.7437025189924</v>
      </c>
      <c r="H40" s="324">
        <f>SUM(H19:H39)</f>
        <v>104</v>
      </c>
      <c r="I40" s="328">
        <f>SUM(I19:I39)</f>
        <v>2224</v>
      </c>
      <c r="J40" s="268">
        <f>SUM(J19:J39)</f>
        <v>11</v>
      </c>
      <c r="K40" s="268">
        <f>SUM(K19:K39)</f>
        <v>22.880000000000003</v>
      </c>
      <c r="L40" s="269">
        <f t="shared" ref="L40:L47" si="6">K40*100/I40</f>
        <v>1.0287769784172665</v>
      </c>
      <c r="M40" s="324">
        <f>SUM(M19:M39)</f>
        <v>212397</v>
      </c>
      <c r="N40" s="328">
        <f>SUM(N19:N39)</f>
        <v>116355</v>
      </c>
      <c r="O40" s="268">
        <f>SUM(O19:O39)</f>
        <v>31863</v>
      </c>
      <c r="P40" s="268">
        <f>SUM(P19:P39)</f>
        <v>16143.13</v>
      </c>
      <c r="Q40" s="270">
        <f>'ACP_Agri_9(ii)'!M40+ACP_MSME_10!C40+'ACP_PS_11(i)'!C40+'ACP_PS_11(i)'!H40+'ACP_PS_11(i)'!M40+'ACP_PS_11(ii)'!C40+H40+M40</f>
        <v>1837654</v>
      </c>
      <c r="R40" s="270">
        <f>'ACP_Agri_9(ii)'!N40+ACP_MSME_10!D40+'ACP_PS_11(i)'!D40+'ACP_PS_11(i)'!I40+'ACP_PS_11(i)'!N40+'ACP_PS_11(ii)'!D40+I40+N40</f>
        <v>11344652</v>
      </c>
      <c r="S40" s="270">
        <f>'ACP_Agri_9(ii)'!O40+ACP_MSME_10!O40+'ACP_PS_11(i)'!E40+'ACP_PS_11(i)'!J40+'ACP_PS_11(i)'!O40+'ACP_PS_11(ii)'!E40+J40+O40</f>
        <v>734154</v>
      </c>
      <c r="T40" s="270">
        <f>'ACP_Agri_9(ii)'!P40+ACP_MSME_10!P40+'ACP_PS_11(i)'!F40+'ACP_PS_11(i)'!K40+'ACP_PS_11(i)'!P40+'ACP_PS_11(ii)'!F40+K40+P40</f>
        <v>7065654.7999999989</v>
      </c>
      <c r="U40" s="269">
        <f t="shared" si="2"/>
        <v>62.281811729438672</v>
      </c>
    </row>
    <row r="41" spans="1:21" s="139" customFormat="1" ht="12.75" customHeight="1" x14ac:dyDescent="0.2">
      <c r="A41" s="158"/>
      <c r="B41" s="163" t="s">
        <v>41</v>
      </c>
      <c r="C41" s="325">
        <f>C40+C18</f>
        <v>785</v>
      </c>
      <c r="D41" s="329">
        <f>D40+D18</f>
        <v>13952</v>
      </c>
      <c r="E41" s="268">
        <f>E40+E18</f>
        <v>60</v>
      </c>
      <c r="F41" s="268">
        <f>F40+F18</f>
        <v>5142.93</v>
      </c>
      <c r="G41" s="269">
        <f t="shared" si="5"/>
        <v>36.861596903669728</v>
      </c>
      <c r="H41" s="325">
        <f>H40+H18</f>
        <v>1075</v>
      </c>
      <c r="I41" s="329">
        <f>I40+I18</f>
        <v>15781</v>
      </c>
      <c r="J41" s="268">
        <f>J40+J18</f>
        <v>14939</v>
      </c>
      <c r="K41" s="268">
        <f>K40+K18</f>
        <v>25756.210000000003</v>
      </c>
      <c r="L41" s="269">
        <f t="shared" si="6"/>
        <v>163.21025283568852</v>
      </c>
      <c r="M41" s="325">
        <f>M40+M18</f>
        <v>243749</v>
      </c>
      <c r="N41" s="329">
        <f>N40+N18</f>
        <v>195106</v>
      </c>
      <c r="O41" s="268">
        <f>O40+O18</f>
        <v>41268</v>
      </c>
      <c r="P41" s="268">
        <f>P40+P18</f>
        <v>50641.88</v>
      </c>
      <c r="Q41" s="270">
        <f>'ACP_Agri_9(ii)'!M41+ACP_MSME_10!C41+'ACP_PS_11(i)'!C41+'ACP_PS_11(i)'!H41+'ACP_PS_11(i)'!M41+'ACP_PS_11(ii)'!C41+H41+M41</f>
        <v>5061649</v>
      </c>
      <c r="R41" s="270">
        <f>'ACP_Agri_9(ii)'!N41+ACP_MSME_10!D41+'ACP_PS_11(i)'!D41+'ACP_PS_11(i)'!I41+'ACP_PS_11(i)'!N41+'ACP_PS_11(ii)'!D41+I41+N41</f>
        <v>24001982</v>
      </c>
      <c r="S41" s="270">
        <f>'ACP_Agri_9(ii)'!O41+ACP_MSME_10!O41+'ACP_PS_11(i)'!E41+'ACP_PS_11(i)'!J41+'ACP_PS_11(i)'!O41+'ACP_PS_11(ii)'!E41+J41+O41</f>
        <v>2594520</v>
      </c>
      <c r="T41" s="270">
        <f>'ACP_Agri_9(ii)'!P41+ACP_MSME_10!P41+'ACP_PS_11(i)'!F41+'ACP_PS_11(i)'!K41+'ACP_PS_11(i)'!P41+'ACP_PS_11(ii)'!F41+K41+P41</f>
        <v>14771793.820000002</v>
      </c>
      <c r="U41" s="269">
        <f t="shared" si="2"/>
        <v>61.544058403176884</v>
      </c>
    </row>
    <row r="42" spans="1:21" ht="12.75" customHeight="1" x14ac:dyDescent="0.2">
      <c r="A42" s="159">
        <v>34</v>
      </c>
      <c r="B42" s="160" t="s">
        <v>43</v>
      </c>
      <c r="C42" s="322">
        <v>11</v>
      </c>
      <c r="D42" s="331">
        <v>217</v>
      </c>
      <c r="E42" s="265">
        <v>9</v>
      </c>
      <c r="F42" s="265">
        <v>443.39</v>
      </c>
      <c r="G42" s="266">
        <f t="shared" si="5"/>
        <v>204.32718894009216</v>
      </c>
      <c r="H42" s="322">
        <v>139</v>
      </c>
      <c r="I42" s="331">
        <v>337</v>
      </c>
      <c r="J42" s="265">
        <v>236</v>
      </c>
      <c r="K42" s="265">
        <v>471.3</v>
      </c>
      <c r="L42" s="266">
        <f t="shared" si="6"/>
        <v>139.85163204747775</v>
      </c>
      <c r="M42" s="322">
        <v>80704</v>
      </c>
      <c r="N42" s="331">
        <v>132088</v>
      </c>
      <c r="O42" s="265">
        <v>50118</v>
      </c>
      <c r="P42" s="265">
        <v>59323.72999999993</v>
      </c>
      <c r="Q42" s="267">
        <f>'ACP_Agri_9(ii)'!M42+ACP_MSME_10!C42+'ACP_PS_11(i)'!C42+'ACP_PS_11(i)'!H42+'ACP_PS_11(i)'!M42+'ACP_PS_11(ii)'!C42+H42+M42</f>
        <v>813428</v>
      </c>
      <c r="R42" s="267">
        <f>'ACP_Agri_9(ii)'!N42+ACP_MSME_10!D42+'ACP_PS_11(i)'!D42+'ACP_PS_11(i)'!I42+'ACP_PS_11(i)'!N42+'ACP_PS_11(ii)'!D42+I42+N42</f>
        <v>1375985</v>
      </c>
      <c r="S42" s="267">
        <f>'ACP_Agri_9(ii)'!O42+ACP_MSME_10!O42+'ACP_PS_11(i)'!E42+'ACP_PS_11(i)'!J42+'ACP_PS_11(i)'!O42+'ACP_PS_11(ii)'!E42+J42+O42</f>
        <v>565953</v>
      </c>
      <c r="T42" s="267">
        <f>'ACP_Agri_9(ii)'!P42+ACP_MSME_10!P42+'ACP_PS_11(i)'!F42+'ACP_PS_11(i)'!K42+'ACP_PS_11(i)'!P42+'ACP_PS_11(ii)'!F42+K42+P42</f>
        <v>751228.97000000032</v>
      </c>
      <c r="U42" s="266">
        <f t="shared" si="2"/>
        <v>54.595723790593667</v>
      </c>
    </row>
    <row r="43" spans="1:21" s="139" customFormat="1" ht="12.75" customHeight="1" x14ac:dyDescent="0.2">
      <c r="A43" s="158"/>
      <c r="B43" s="163" t="s">
        <v>44</v>
      </c>
      <c r="C43" s="324">
        <f>SUM(C42:C42)</f>
        <v>11</v>
      </c>
      <c r="D43" s="328">
        <f>SUM(D42:D42)</f>
        <v>217</v>
      </c>
      <c r="E43" s="268">
        <f>SUM(E42:E42)</f>
        <v>9</v>
      </c>
      <c r="F43" s="268">
        <f>SUM(F42:F42)</f>
        <v>443.39</v>
      </c>
      <c r="G43" s="269">
        <f t="shared" si="5"/>
        <v>204.32718894009216</v>
      </c>
      <c r="H43" s="324">
        <f>SUM(H42:H42)</f>
        <v>139</v>
      </c>
      <c r="I43" s="328">
        <f>SUM(I42:I42)</f>
        <v>337</v>
      </c>
      <c r="J43" s="268">
        <f>SUM(J42:J42)</f>
        <v>236</v>
      </c>
      <c r="K43" s="268">
        <f>SUM(K42:K42)</f>
        <v>471.3</v>
      </c>
      <c r="L43" s="269">
        <f t="shared" si="6"/>
        <v>139.85163204747775</v>
      </c>
      <c r="M43" s="324">
        <f>SUM(M42:M42)</f>
        <v>80704</v>
      </c>
      <c r="N43" s="328">
        <f>SUM(N42:N42)</f>
        <v>132088</v>
      </c>
      <c r="O43" s="268">
        <f>SUM(O42:O42)</f>
        <v>50118</v>
      </c>
      <c r="P43" s="268">
        <f>SUM(P42:P42)</f>
        <v>59323.72999999993</v>
      </c>
      <c r="Q43" s="270">
        <f>'ACP_Agri_9(ii)'!M43+ACP_MSME_10!C43+'ACP_PS_11(i)'!C43+'ACP_PS_11(i)'!H43+'ACP_PS_11(i)'!M43+'ACP_PS_11(ii)'!C43+H43+M43</f>
        <v>813428</v>
      </c>
      <c r="R43" s="270">
        <f>'ACP_Agri_9(ii)'!N43+ACP_MSME_10!D43+'ACP_PS_11(i)'!D43+'ACP_PS_11(i)'!I43+'ACP_PS_11(i)'!N43+'ACP_PS_11(ii)'!D43+I43+N43</f>
        <v>1375985</v>
      </c>
      <c r="S43" s="270">
        <f>'ACP_Agri_9(ii)'!O43+ACP_MSME_10!O43+'ACP_PS_11(i)'!E43+'ACP_PS_11(i)'!J43+'ACP_PS_11(i)'!O43+'ACP_PS_11(ii)'!E43+J43+O43</f>
        <v>565953</v>
      </c>
      <c r="T43" s="270">
        <f>'ACP_Agri_9(ii)'!P43+ACP_MSME_10!P43+'ACP_PS_11(i)'!F43+'ACP_PS_11(i)'!K43+'ACP_PS_11(i)'!P43+'ACP_PS_11(ii)'!F43+K43+P43</f>
        <v>751228.97000000032</v>
      </c>
      <c r="U43" s="269">
        <f t="shared" si="2"/>
        <v>54.595723790593667</v>
      </c>
    </row>
    <row r="44" spans="1:21" ht="12.75" customHeight="1" x14ac:dyDescent="0.2">
      <c r="A44" s="159">
        <v>35</v>
      </c>
      <c r="B44" s="160" t="s">
        <v>45</v>
      </c>
      <c r="C44" s="324">
        <v>0</v>
      </c>
      <c r="D44" s="328">
        <v>0</v>
      </c>
      <c r="E44" s="265">
        <v>0</v>
      </c>
      <c r="F44" s="265">
        <v>0</v>
      </c>
      <c r="G44" s="266" t="e">
        <f t="shared" si="5"/>
        <v>#DIV/0!</v>
      </c>
      <c r="H44" s="324">
        <v>8</v>
      </c>
      <c r="I44" s="328">
        <v>34</v>
      </c>
      <c r="J44" s="265">
        <v>6</v>
      </c>
      <c r="K44" s="265">
        <v>14.950000000000001</v>
      </c>
      <c r="L44" s="266">
        <f t="shared" si="6"/>
        <v>43.970588235294116</v>
      </c>
      <c r="M44" s="324">
        <v>8664</v>
      </c>
      <c r="N44" s="328">
        <v>38923</v>
      </c>
      <c r="O44" s="265">
        <v>1655</v>
      </c>
      <c r="P44" s="265">
        <v>241171.84000000005</v>
      </c>
      <c r="Q44" s="267">
        <f>'ACP_Agri_9(ii)'!M44+ACP_MSME_10!C44+'ACP_PS_11(i)'!C44+'ACP_PS_11(i)'!H44+'ACP_PS_11(i)'!M44+'ACP_PS_11(ii)'!C44+H44+M44</f>
        <v>3707661</v>
      </c>
      <c r="R44" s="267">
        <f>'ACP_Agri_9(ii)'!N44+ACP_MSME_10!D44+'ACP_PS_11(i)'!D44+'ACP_PS_11(i)'!I44+'ACP_PS_11(i)'!N44+'ACP_PS_11(ii)'!D44+I44+N44</f>
        <v>3129371</v>
      </c>
      <c r="S44" s="267">
        <f>'ACP_Agri_9(ii)'!O44+ACP_MSME_10!O44+'ACP_PS_11(i)'!E44+'ACP_PS_11(i)'!J44+'ACP_PS_11(i)'!O44+'ACP_PS_11(ii)'!E44+J44+O44</f>
        <v>2099854</v>
      </c>
      <c r="T44" s="267">
        <f>'ACP_Agri_9(ii)'!P44+ACP_MSME_10!P44+'ACP_PS_11(i)'!F44+'ACP_PS_11(i)'!K44+'ACP_PS_11(i)'!P44+'ACP_PS_11(ii)'!F44+K44+P44</f>
        <v>1627250.93</v>
      </c>
      <c r="U44" s="266">
        <f t="shared" si="2"/>
        <v>51.999297302876521</v>
      </c>
    </row>
    <row r="45" spans="1:21" s="139" customFormat="1" ht="12.75" customHeight="1" x14ac:dyDescent="0.2">
      <c r="A45" s="158"/>
      <c r="B45" s="163" t="s">
        <v>46</v>
      </c>
      <c r="C45" s="324">
        <f>C44</f>
        <v>0</v>
      </c>
      <c r="D45" s="328">
        <f>D44</f>
        <v>0</v>
      </c>
      <c r="E45" s="268">
        <f>E44</f>
        <v>0</v>
      </c>
      <c r="F45" s="268">
        <f>F44</f>
        <v>0</v>
      </c>
      <c r="G45" s="269" t="e">
        <f t="shared" si="5"/>
        <v>#DIV/0!</v>
      </c>
      <c r="H45" s="324">
        <f>H44</f>
        <v>8</v>
      </c>
      <c r="I45" s="328">
        <f>I44</f>
        <v>34</v>
      </c>
      <c r="J45" s="268">
        <f>J44</f>
        <v>6</v>
      </c>
      <c r="K45" s="268">
        <f>K44</f>
        <v>14.950000000000001</v>
      </c>
      <c r="L45" s="269">
        <f t="shared" si="6"/>
        <v>43.970588235294116</v>
      </c>
      <c r="M45" s="324">
        <f>M44</f>
        <v>8664</v>
      </c>
      <c r="N45" s="328">
        <f>N44</f>
        <v>38923</v>
      </c>
      <c r="O45" s="268">
        <f>O44</f>
        <v>1655</v>
      </c>
      <c r="P45" s="268">
        <f>P44</f>
        <v>241171.84000000005</v>
      </c>
      <c r="Q45" s="270">
        <f>'ACP_Agri_9(ii)'!M45+ACP_MSME_10!C45+'ACP_PS_11(i)'!C45+'ACP_PS_11(i)'!H45+'ACP_PS_11(i)'!M45+'ACP_PS_11(ii)'!C45+H45+M45</f>
        <v>3707661</v>
      </c>
      <c r="R45" s="270">
        <f>'ACP_Agri_9(ii)'!N45+ACP_MSME_10!D45+'ACP_PS_11(i)'!D45+'ACP_PS_11(i)'!I45+'ACP_PS_11(i)'!N45+'ACP_PS_11(ii)'!D45+I45+N45</f>
        <v>3129371</v>
      </c>
      <c r="S45" s="270">
        <f>'ACP_Agri_9(ii)'!O45+ACP_MSME_10!O45+'ACP_PS_11(i)'!E45+'ACP_PS_11(i)'!J45+'ACP_PS_11(i)'!O45+'ACP_PS_11(ii)'!E45+J45+O45</f>
        <v>2099854</v>
      </c>
      <c r="T45" s="270">
        <f>'ACP_Agri_9(ii)'!P45+ACP_MSME_10!P45+'ACP_PS_11(i)'!F45+'ACP_PS_11(i)'!K45+'ACP_PS_11(i)'!P45+'ACP_PS_11(ii)'!F45+K45+P45</f>
        <v>1627250.93</v>
      </c>
      <c r="U45" s="269">
        <f t="shared" si="2"/>
        <v>51.999297302876521</v>
      </c>
    </row>
    <row r="46" spans="1:21" ht="12.75" customHeight="1" x14ac:dyDescent="0.2">
      <c r="A46" s="159">
        <v>36</v>
      </c>
      <c r="B46" s="160" t="s">
        <v>47</v>
      </c>
      <c r="C46" s="322">
        <v>0</v>
      </c>
      <c r="D46" s="331">
        <v>0</v>
      </c>
      <c r="E46" s="265">
        <v>0</v>
      </c>
      <c r="F46" s="265">
        <v>0</v>
      </c>
      <c r="G46" s="266" t="e">
        <f t="shared" si="5"/>
        <v>#DIV/0!</v>
      </c>
      <c r="H46" s="322">
        <v>4</v>
      </c>
      <c r="I46" s="331">
        <v>2440</v>
      </c>
      <c r="J46" s="265">
        <v>3</v>
      </c>
      <c r="K46" s="265">
        <v>2047.1799999999998</v>
      </c>
      <c r="L46" s="266">
        <f t="shared" si="6"/>
        <v>83.900819672131135</v>
      </c>
      <c r="M46" s="322">
        <v>4338</v>
      </c>
      <c r="N46" s="331">
        <v>1939</v>
      </c>
      <c r="O46" s="265">
        <v>3739</v>
      </c>
      <c r="P46" s="265">
        <v>1953.0900000000001</v>
      </c>
      <c r="Q46" s="267">
        <f>'ACP_Agri_9(ii)'!M46+ACP_MSME_10!C46+'ACP_PS_11(i)'!C46+'ACP_PS_11(i)'!H46+'ACP_PS_11(i)'!M46+'ACP_PS_11(ii)'!C46+H46+M46</f>
        <v>136305</v>
      </c>
      <c r="R46" s="267">
        <f>'ACP_Agri_9(ii)'!N46+ACP_MSME_10!D46+'ACP_PS_11(i)'!D46+'ACP_PS_11(i)'!I46+'ACP_PS_11(i)'!N46+'ACP_PS_11(ii)'!D46+I46+N46</f>
        <v>433412</v>
      </c>
      <c r="S46" s="267">
        <f>'ACP_Agri_9(ii)'!O46+ACP_MSME_10!O46+'ACP_PS_11(i)'!E46+'ACP_PS_11(i)'!J46+'ACP_PS_11(i)'!O46+'ACP_PS_11(ii)'!E46+J46+O46</f>
        <v>71730</v>
      </c>
      <c r="T46" s="267">
        <f>'ACP_Agri_9(ii)'!P46+ACP_MSME_10!P46+'ACP_PS_11(i)'!F46+'ACP_PS_11(i)'!K46+'ACP_PS_11(i)'!P46+'ACP_PS_11(ii)'!F46+K46+P46</f>
        <v>200038.38999999996</v>
      </c>
      <c r="U46" s="266">
        <f t="shared" si="2"/>
        <v>46.15432659917122</v>
      </c>
    </row>
    <row r="47" spans="1:21" ht="12.75" customHeight="1" x14ac:dyDescent="0.2">
      <c r="A47" s="159">
        <v>37</v>
      </c>
      <c r="B47" s="160" t="s">
        <v>48</v>
      </c>
      <c r="C47" s="322">
        <v>0</v>
      </c>
      <c r="D47" s="331">
        <v>0</v>
      </c>
      <c r="E47" s="267">
        <v>0</v>
      </c>
      <c r="F47" s="267">
        <v>0</v>
      </c>
      <c r="G47" s="266" t="e">
        <f t="shared" si="5"/>
        <v>#DIV/0!</v>
      </c>
      <c r="H47" s="322">
        <v>0</v>
      </c>
      <c r="I47" s="331">
        <v>0</v>
      </c>
      <c r="J47" s="265">
        <v>0</v>
      </c>
      <c r="K47" s="265">
        <v>0</v>
      </c>
      <c r="L47" s="266" t="e">
        <f t="shared" si="6"/>
        <v>#DIV/0!</v>
      </c>
      <c r="M47" s="322">
        <v>7765</v>
      </c>
      <c r="N47" s="331">
        <v>3662</v>
      </c>
      <c r="O47" s="267">
        <v>6808</v>
      </c>
      <c r="P47" s="267">
        <v>3717.02</v>
      </c>
      <c r="Q47" s="267">
        <f>'ACP_Agri_9(ii)'!M47+ACP_MSME_10!C47+'ACP_PS_11(i)'!C47+'ACP_PS_11(i)'!H47+'ACP_PS_11(i)'!M47+'ACP_PS_11(ii)'!C47+H47+M47</f>
        <v>26306</v>
      </c>
      <c r="R47" s="267">
        <f>'ACP_Agri_9(ii)'!N47+ACP_MSME_10!D47+'ACP_PS_11(i)'!D47+'ACP_PS_11(i)'!I47+'ACP_PS_11(i)'!N47+'ACP_PS_11(ii)'!D47+I47+N47</f>
        <v>37589</v>
      </c>
      <c r="S47" s="267">
        <f>'ACP_Agri_9(ii)'!O47+ACP_MSME_10!O47+'ACP_PS_11(i)'!E47+'ACP_PS_11(i)'!J47+'ACP_PS_11(i)'!O47+'ACP_PS_11(ii)'!E47+J47+O47</f>
        <v>10681</v>
      </c>
      <c r="T47" s="267">
        <f>'ACP_Agri_9(ii)'!P47+ACP_MSME_10!P47+'ACP_PS_11(i)'!F47+'ACP_PS_11(i)'!K47+'ACP_PS_11(i)'!P47+'ACP_PS_11(ii)'!F47+K47+P47</f>
        <v>15513.86</v>
      </c>
      <c r="U47" s="266">
        <f t="shared" si="2"/>
        <v>41.272340312325412</v>
      </c>
    </row>
    <row r="48" spans="1:21" ht="12.75" customHeight="1" x14ac:dyDescent="0.2">
      <c r="A48" s="159">
        <v>38</v>
      </c>
      <c r="B48" s="160" t="s">
        <v>49</v>
      </c>
      <c r="C48" s="322">
        <v>0</v>
      </c>
      <c r="D48" s="331">
        <v>0</v>
      </c>
      <c r="E48" s="267">
        <v>0</v>
      </c>
      <c r="F48" s="267">
        <v>0</v>
      </c>
      <c r="G48" s="266">
        <v>0</v>
      </c>
      <c r="H48" s="322">
        <v>2</v>
      </c>
      <c r="I48" s="331">
        <v>4</v>
      </c>
      <c r="J48" s="265">
        <v>0</v>
      </c>
      <c r="K48" s="265">
        <v>0</v>
      </c>
      <c r="L48" s="266">
        <v>0</v>
      </c>
      <c r="M48" s="322">
        <v>46854</v>
      </c>
      <c r="N48" s="331">
        <v>20754</v>
      </c>
      <c r="O48" s="267">
        <v>22532</v>
      </c>
      <c r="P48" s="267">
        <v>12113.239999999998</v>
      </c>
      <c r="Q48" s="267">
        <f>'ACP_Agri_9(ii)'!M48+ACP_MSME_10!C48+'ACP_PS_11(i)'!C48+'ACP_PS_11(i)'!H48+'ACP_PS_11(i)'!M48+'ACP_PS_11(ii)'!C48+H48+M48</f>
        <v>150235</v>
      </c>
      <c r="R48" s="267">
        <f>'ACP_Agri_9(ii)'!N48+ACP_MSME_10!D48+'ACP_PS_11(i)'!D48+'ACP_PS_11(i)'!I48+'ACP_PS_11(i)'!N48+'ACP_PS_11(ii)'!D48+I48+N48</f>
        <v>132567</v>
      </c>
      <c r="S48" s="267">
        <f>'ACP_Agri_9(ii)'!O48+ACP_MSME_10!O48+'ACP_PS_11(i)'!E48+'ACP_PS_11(i)'!J48+'ACP_PS_11(i)'!O48+'ACP_PS_11(ii)'!E48+J48+O48</f>
        <v>40671</v>
      </c>
      <c r="T48" s="267">
        <f>'ACP_Agri_9(ii)'!P48+ACP_MSME_10!P48+'ACP_PS_11(i)'!F48+'ACP_PS_11(i)'!K48+'ACP_PS_11(i)'!P48+'ACP_PS_11(ii)'!F48+K48+P48</f>
        <v>50690.73000000001</v>
      </c>
      <c r="U48" s="266">
        <f t="shared" si="2"/>
        <v>38.237819366810754</v>
      </c>
    </row>
    <row r="49" spans="1:21" ht="12.75" customHeight="1" x14ac:dyDescent="0.2">
      <c r="A49" s="159">
        <v>39</v>
      </c>
      <c r="B49" s="160" t="s">
        <v>51</v>
      </c>
      <c r="C49" s="322">
        <v>0</v>
      </c>
      <c r="D49" s="331">
        <v>0</v>
      </c>
      <c r="E49" s="265">
        <v>0</v>
      </c>
      <c r="F49" s="265">
        <v>0</v>
      </c>
      <c r="G49" s="266">
        <v>0</v>
      </c>
      <c r="H49" s="322">
        <v>2</v>
      </c>
      <c r="I49" s="331">
        <v>4</v>
      </c>
      <c r="J49" s="265">
        <v>0</v>
      </c>
      <c r="K49" s="265">
        <v>0</v>
      </c>
      <c r="L49" s="266">
        <v>0</v>
      </c>
      <c r="M49" s="322">
        <v>34966</v>
      </c>
      <c r="N49" s="331">
        <v>20988</v>
      </c>
      <c r="O49" s="265">
        <v>15672</v>
      </c>
      <c r="P49" s="265">
        <v>11688.009999999997</v>
      </c>
      <c r="Q49" s="267">
        <f>'ACP_Agri_9(ii)'!M49+ACP_MSME_10!C49+'ACP_PS_11(i)'!C49+'ACP_PS_11(i)'!H49+'ACP_PS_11(i)'!M49+'ACP_PS_11(ii)'!C49+H49+M49</f>
        <v>126266</v>
      </c>
      <c r="R49" s="267">
        <f>'ACP_Agri_9(ii)'!N49+ACP_MSME_10!D49+'ACP_PS_11(i)'!D49+'ACP_PS_11(i)'!I49+'ACP_PS_11(i)'!N49+'ACP_PS_11(ii)'!D49+I49+N49</f>
        <v>111568</v>
      </c>
      <c r="S49" s="267">
        <f>'ACP_Agri_9(ii)'!O49+ACP_MSME_10!O49+'ACP_PS_11(i)'!E49+'ACP_PS_11(i)'!J49+'ACP_PS_11(i)'!O49+'ACP_PS_11(ii)'!E49+J49+O49</f>
        <v>75650</v>
      </c>
      <c r="T49" s="267">
        <f>'ACP_Agri_9(ii)'!P49+ACP_MSME_10!P49+'ACP_PS_11(i)'!F49+'ACP_PS_11(i)'!K49+'ACP_PS_11(i)'!P49+'ACP_PS_11(ii)'!F49+K49+P49</f>
        <v>67029.759999999995</v>
      </c>
      <c r="U49" s="266">
        <f t="shared" si="2"/>
        <v>60.07973612505377</v>
      </c>
    </row>
    <row r="50" spans="1:21" ht="12.75" customHeight="1" x14ac:dyDescent="0.2">
      <c r="A50" s="159">
        <v>40</v>
      </c>
      <c r="B50" s="160" t="s">
        <v>1007</v>
      </c>
      <c r="C50" s="322">
        <v>0</v>
      </c>
      <c r="D50" s="331">
        <v>0</v>
      </c>
      <c r="E50" s="265">
        <v>0</v>
      </c>
      <c r="F50" s="265">
        <v>0</v>
      </c>
      <c r="G50" s="266">
        <v>0</v>
      </c>
      <c r="H50" s="322">
        <v>0</v>
      </c>
      <c r="I50" s="331">
        <v>0</v>
      </c>
      <c r="J50" s="265">
        <v>0</v>
      </c>
      <c r="K50" s="265">
        <v>0</v>
      </c>
      <c r="L50" s="266">
        <v>0</v>
      </c>
      <c r="M50" s="322">
        <v>3039</v>
      </c>
      <c r="N50" s="331">
        <v>1284</v>
      </c>
      <c r="O50" s="265">
        <v>26</v>
      </c>
      <c r="P50" s="265">
        <v>12.809999999999999</v>
      </c>
      <c r="Q50" s="267">
        <f>'ACP_Agri_9(ii)'!M50+ACP_MSME_10!C50+'ACP_PS_11(i)'!C50+'ACP_PS_11(i)'!H50+'ACP_PS_11(i)'!M50+'ACP_PS_11(ii)'!C50+H50+M50</f>
        <v>3918</v>
      </c>
      <c r="R50" s="267">
        <f>'ACP_Agri_9(ii)'!N50+ACP_MSME_10!D50+'ACP_PS_11(i)'!D50+'ACP_PS_11(i)'!I50+'ACP_PS_11(i)'!N50+'ACP_PS_11(ii)'!D50+I50+N50</f>
        <v>15601.34</v>
      </c>
      <c r="S50" s="267">
        <f>'ACP_Agri_9(ii)'!O50+ACP_MSME_10!O50+'ACP_PS_11(i)'!E50+'ACP_PS_11(i)'!J50+'ACP_PS_11(i)'!O50+'ACP_PS_11(ii)'!E50+J50+O50</f>
        <v>872</v>
      </c>
      <c r="T50" s="267">
        <f>'ACP_Agri_9(ii)'!P50+ACP_MSME_10!P50+'ACP_PS_11(i)'!F50+'ACP_PS_11(i)'!K50+'ACP_PS_11(i)'!P50+'ACP_PS_11(ii)'!F50+K50+P50</f>
        <v>7790.0700000000006</v>
      </c>
      <c r="U50" s="266">
        <f t="shared" si="2"/>
        <v>49.932057118170626</v>
      </c>
    </row>
    <row r="51" spans="1:21" ht="12.75" customHeight="1" x14ac:dyDescent="0.2">
      <c r="A51" s="159">
        <v>41</v>
      </c>
      <c r="B51" s="160" t="s">
        <v>52</v>
      </c>
      <c r="C51" s="322">
        <v>0</v>
      </c>
      <c r="D51" s="331">
        <v>0</v>
      </c>
      <c r="E51" s="265">
        <v>0</v>
      </c>
      <c r="F51" s="265">
        <v>0</v>
      </c>
      <c r="G51" s="266">
        <v>0</v>
      </c>
      <c r="H51" s="322">
        <v>0</v>
      </c>
      <c r="I51" s="331">
        <v>0</v>
      </c>
      <c r="J51" s="265">
        <v>0</v>
      </c>
      <c r="K51" s="265">
        <v>0</v>
      </c>
      <c r="L51" s="266">
        <v>0</v>
      </c>
      <c r="M51" s="322">
        <v>22447</v>
      </c>
      <c r="N51" s="331">
        <v>10130</v>
      </c>
      <c r="O51" s="265">
        <v>1990</v>
      </c>
      <c r="P51" s="265">
        <v>1257.33</v>
      </c>
      <c r="Q51" s="267">
        <f>'ACP_Agri_9(ii)'!M51+ACP_MSME_10!C51+'ACP_PS_11(i)'!C51+'ACP_PS_11(i)'!H51+'ACP_PS_11(i)'!M51+'ACP_PS_11(ii)'!C51+H51+M51</f>
        <v>22973</v>
      </c>
      <c r="R51" s="267">
        <f>'ACP_Agri_9(ii)'!N51+ACP_MSME_10!D51+'ACP_PS_11(i)'!D51+'ACP_PS_11(i)'!I51+'ACP_PS_11(i)'!N51+'ACP_PS_11(ii)'!D51+I51+N51</f>
        <v>47448</v>
      </c>
      <c r="S51" s="267">
        <f>'ACP_Agri_9(ii)'!O51+ACP_MSME_10!O51+'ACP_PS_11(i)'!E51+'ACP_PS_11(i)'!J51+'ACP_PS_11(i)'!O51+'ACP_PS_11(ii)'!E51+J51+O51</f>
        <v>25899</v>
      </c>
      <c r="T51" s="267">
        <f>'ACP_Agri_9(ii)'!P51+ACP_MSME_10!P51+'ACP_PS_11(i)'!F51+'ACP_PS_11(i)'!K51+'ACP_PS_11(i)'!P51+'ACP_PS_11(ii)'!F51+K51+P51</f>
        <v>21076.46</v>
      </c>
      <c r="U51" s="266">
        <f t="shared" si="2"/>
        <v>44.420123082110941</v>
      </c>
    </row>
    <row r="52" spans="1:21" ht="12.75" customHeight="1" x14ac:dyDescent="0.2">
      <c r="A52" s="159">
        <v>42</v>
      </c>
      <c r="B52" s="160" t="s">
        <v>53</v>
      </c>
      <c r="C52" s="322">
        <v>1</v>
      </c>
      <c r="D52" s="331">
        <v>4</v>
      </c>
      <c r="E52" s="267">
        <v>0</v>
      </c>
      <c r="F52" s="267">
        <v>0</v>
      </c>
      <c r="G52" s="266">
        <v>0</v>
      </c>
      <c r="H52" s="322">
        <v>0</v>
      </c>
      <c r="I52" s="331">
        <v>0</v>
      </c>
      <c r="J52" s="265">
        <v>0</v>
      </c>
      <c r="K52" s="265">
        <v>0</v>
      </c>
      <c r="L52" s="266">
        <v>0</v>
      </c>
      <c r="M52" s="322">
        <v>2618</v>
      </c>
      <c r="N52" s="331">
        <v>1959</v>
      </c>
      <c r="O52" s="267">
        <v>3788</v>
      </c>
      <c r="P52" s="267">
        <v>2184.48</v>
      </c>
      <c r="Q52" s="267">
        <f>'ACP_Agri_9(ii)'!M52+ACP_MSME_10!C52+'ACP_PS_11(i)'!C52+'ACP_PS_11(i)'!H52+'ACP_PS_11(i)'!M52+'ACP_PS_11(ii)'!C52+H52+M52</f>
        <v>13116</v>
      </c>
      <c r="R52" s="267">
        <f>'ACP_Agri_9(ii)'!N52+ACP_MSME_10!D52+'ACP_PS_11(i)'!D52+'ACP_PS_11(i)'!I52+'ACP_PS_11(i)'!N52+'ACP_PS_11(ii)'!D52+I52+N52</f>
        <v>37045</v>
      </c>
      <c r="S52" s="267">
        <f>'ACP_Agri_9(ii)'!O52+ACP_MSME_10!O52+'ACP_PS_11(i)'!E52+'ACP_PS_11(i)'!J52+'ACP_PS_11(i)'!O52+'ACP_PS_11(ii)'!E52+J52+O52</f>
        <v>16536</v>
      </c>
      <c r="T52" s="267">
        <f>'ACP_Agri_9(ii)'!P52+ACP_MSME_10!P52+'ACP_PS_11(i)'!F52+'ACP_PS_11(i)'!K52+'ACP_PS_11(i)'!P52+'ACP_PS_11(ii)'!F52+K52+P52</f>
        <v>18495.09</v>
      </c>
      <c r="U52" s="266">
        <f t="shared" si="2"/>
        <v>49.926008908084761</v>
      </c>
    </row>
    <row r="53" spans="1:21" ht="12.75" customHeight="1" x14ac:dyDescent="0.2">
      <c r="A53" s="159">
        <v>43</v>
      </c>
      <c r="B53" s="160" t="s">
        <v>54</v>
      </c>
      <c r="C53" s="322">
        <v>33</v>
      </c>
      <c r="D53" s="331">
        <v>27</v>
      </c>
      <c r="E53" s="267">
        <v>3</v>
      </c>
      <c r="F53" s="267">
        <v>1.7999999999999998</v>
      </c>
      <c r="G53" s="266">
        <v>0</v>
      </c>
      <c r="H53" s="322">
        <v>0</v>
      </c>
      <c r="I53" s="331">
        <v>0</v>
      </c>
      <c r="J53" s="265">
        <v>0</v>
      </c>
      <c r="K53" s="265">
        <v>0</v>
      </c>
      <c r="L53" s="266" t="e">
        <f>K53*100/I53</f>
        <v>#DIV/0!</v>
      </c>
      <c r="M53" s="322">
        <v>30777</v>
      </c>
      <c r="N53" s="331">
        <v>11792</v>
      </c>
      <c r="O53" s="267">
        <v>4783</v>
      </c>
      <c r="P53" s="267">
        <v>2312.5499999999997</v>
      </c>
      <c r="Q53" s="267">
        <f>'ACP_Agri_9(ii)'!M53+ACP_MSME_10!C53+'ACP_PS_11(i)'!C53+'ACP_PS_11(i)'!H53+'ACP_PS_11(i)'!M53+'ACP_PS_11(ii)'!C53+H53+M53</f>
        <v>42851</v>
      </c>
      <c r="R53" s="267">
        <f>'ACP_Agri_9(ii)'!N53+ACP_MSME_10!D53+'ACP_PS_11(i)'!D53+'ACP_PS_11(i)'!I53+'ACP_PS_11(i)'!N53+'ACP_PS_11(ii)'!D53+I53+N53</f>
        <v>36165</v>
      </c>
      <c r="S53" s="267">
        <f>'ACP_Agri_9(ii)'!O53+ACP_MSME_10!O53+'ACP_PS_11(i)'!E53+'ACP_PS_11(i)'!J53+'ACP_PS_11(i)'!O53+'ACP_PS_11(ii)'!E53+J53+O53</f>
        <v>12780</v>
      </c>
      <c r="T53" s="267">
        <f>'ACP_Agri_9(ii)'!P53+ACP_MSME_10!P53+'ACP_PS_11(i)'!F53+'ACP_PS_11(i)'!K53+'ACP_PS_11(i)'!P53+'ACP_PS_11(ii)'!F53+K53+P53</f>
        <v>6752.1100000000006</v>
      </c>
      <c r="U53" s="266">
        <f t="shared" si="2"/>
        <v>18.67028895340799</v>
      </c>
    </row>
    <row r="54" spans="1:21" s="139" customFormat="1" ht="12.75" customHeight="1" x14ac:dyDescent="0.2">
      <c r="A54" s="158"/>
      <c r="B54" s="163" t="s">
        <v>55</v>
      </c>
      <c r="C54" s="324">
        <f>SUM(C46:C53)</f>
        <v>34</v>
      </c>
      <c r="D54" s="324">
        <f>SUM(D46:D53)</f>
        <v>31</v>
      </c>
      <c r="E54" s="324">
        <f>SUM(E46:E53)</f>
        <v>3</v>
      </c>
      <c r="F54" s="324">
        <f>SUM(F46:F53)</f>
        <v>1.7999999999999998</v>
      </c>
      <c r="G54" s="269">
        <f>F54*100/D54</f>
        <v>5.8064516129032251</v>
      </c>
      <c r="H54" s="324">
        <f>SUM(H46:H53)</f>
        <v>8</v>
      </c>
      <c r="I54" s="328">
        <f>SUM(I46:I53)</f>
        <v>2448</v>
      </c>
      <c r="J54" s="270">
        <f>SUM(J46:J53)</f>
        <v>3</v>
      </c>
      <c r="K54" s="270">
        <f>SUM(K46:K53)</f>
        <v>2047.1799999999998</v>
      </c>
      <c r="L54" s="269">
        <f>K54*100/I54</f>
        <v>83.626633986928098</v>
      </c>
      <c r="M54" s="324">
        <f t="shared" ref="M54:P54" si="7">SUM(M46:M53)</f>
        <v>152804</v>
      </c>
      <c r="N54" s="328">
        <f t="shared" si="7"/>
        <v>72508</v>
      </c>
      <c r="O54" s="270">
        <f t="shared" si="7"/>
        <v>59338</v>
      </c>
      <c r="P54" s="270">
        <f t="shared" si="7"/>
        <v>35238.53</v>
      </c>
      <c r="Q54" s="270">
        <f>'ACP_Agri_9(ii)'!M54+ACP_MSME_10!C54+'ACP_PS_11(i)'!C54+'ACP_PS_11(i)'!H54+'ACP_PS_11(i)'!M54+'ACP_PS_11(ii)'!C54+H54+M54</f>
        <v>601487</v>
      </c>
      <c r="R54" s="270">
        <f>'ACP_Agri_9(ii)'!N54+ACP_MSME_10!D54+'ACP_PS_11(i)'!D54+'ACP_PS_11(i)'!I54+'ACP_PS_11(i)'!N54+'ACP_PS_11(ii)'!D54+I54+N54</f>
        <v>851395.34000000008</v>
      </c>
      <c r="S54" s="270">
        <f>'ACP_Agri_9(ii)'!O54+ACP_MSME_10!O54+'ACP_PS_11(i)'!E54+'ACP_PS_11(i)'!J54+'ACP_PS_11(i)'!O54+'ACP_PS_11(ii)'!E54+J54+O54</f>
        <v>252849</v>
      </c>
      <c r="T54" s="270">
        <f>'ACP_Agri_9(ii)'!P54+ACP_MSME_10!P54+'ACP_PS_11(i)'!F54+'ACP_PS_11(i)'!K54+'ACP_PS_11(i)'!P54+'ACP_PS_11(ii)'!F54+K54+P54</f>
        <v>387386.47</v>
      </c>
      <c r="U54" s="269">
        <f t="shared" si="2"/>
        <v>45.500186787491693</v>
      </c>
    </row>
    <row r="55" spans="1:21" s="139" customFormat="1" ht="12.75" customHeight="1" x14ac:dyDescent="0.2">
      <c r="A55" s="163"/>
      <c r="B55" s="163" t="s">
        <v>5</v>
      </c>
      <c r="C55" s="325">
        <f>C54+C45+C43+C41</f>
        <v>830</v>
      </c>
      <c r="D55" s="329">
        <f>D54+D45+D43+D41</f>
        <v>14200</v>
      </c>
      <c r="E55" s="270">
        <f>E54+E45+E43+E41</f>
        <v>72</v>
      </c>
      <c r="F55" s="270">
        <f>F54+F45+F43+F41</f>
        <v>5588.12</v>
      </c>
      <c r="G55" s="269">
        <f>F55*100/D55</f>
        <v>39.352957746478872</v>
      </c>
      <c r="H55" s="325">
        <f>H54+H45+H43+H41</f>
        <v>1230</v>
      </c>
      <c r="I55" s="329">
        <f>I54+I45+I43+I41</f>
        <v>18600</v>
      </c>
      <c r="J55" s="270">
        <f>J54+J45+J43+J41</f>
        <v>15184</v>
      </c>
      <c r="K55" s="270">
        <f>K54+K45+K43+K41</f>
        <v>28289.640000000003</v>
      </c>
      <c r="L55" s="269">
        <f>K55*100/I55</f>
        <v>152.09483870967745</v>
      </c>
      <c r="M55" s="325">
        <f>M54+M45+M43+M41</f>
        <v>485921</v>
      </c>
      <c r="N55" s="329">
        <f>N54+N45+N43+N41</f>
        <v>438625</v>
      </c>
      <c r="O55" s="270">
        <f>O54+O45+O43+O41</f>
        <v>152379</v>
      </c>
      <c r="P55" s="270">
        <f>P54+P45+P43+P41</f>
        <v>386375.98</v>
      </c>
      <c r="Q55" s="270">
        <f>'ACP_Agri_9(ii)'!M55+ACP_MSME_10!C55+'ACP_PS_11(i)'!C55+'ACP_PS_11(i)'!H55+'ACP_PS_11(i)'!M55+'ACP_PS_11(ii)'!C55+H55+M55</f>
        <v>10184225</v>
      </c>
      <c r="R55" s="270">
        <f>'ACP_Agri_9(ii)'!N55+ACP_MSME_10!D55+'ACP_PS_11(i)'!D55+'ACP_PS_11(i)'!I55+'ACP_PS_11(i)'!N55+'ACP_PS_11(ii)'!D55+I55+N55</f>
        <v>29358733.34</v>
      </c>
      <c r="S55" s="270">
        <f>'ACP_Agri_9(ii)'!O55+ACP_MSME_10!O55+'ACP_PS_11(i)'!E55+'ACP_PS_11(i)'!J55+'ACP_PS_11(i)'!O55+'ACP_PS_11(ii)'!E55+J55+O55</f>
        <v>5513176</v>
      </c>
      <c r="T55" s="270">
        <f>'ACP_Agri_9(ii)'!P55+ACP_MSME_10!P55+'ACP_PS_11(i)'!F55+'ACP_PS_11(i)'!K55+'ACP_PS_11(i)'!P55+'ACP_PS_11(ii)'!F55+K55+P55</f>
        <v>17537660.190000005</v>
      </c>
      <c r="U55" s="269">
        <f t="shared" si="2"/>
        <v>59.735752176016746</v>
      </c>
    </row>
    <row r="56" spans="1:21" ht="13.5" customHeight="1" x14ac:dyDescent="0.2">
      <c r="A56" s="84"/>
      <c r="B56" s="84"/>
      <c r="C56" s="134"/>
      <c r="D56" s="134"/>
      <c r="E56" s="134"/>
      <c r="F56" s="134"/>
      <c r="G56" s="140"/>
      <c r="H56" s="134"/>
      <c r="I56" s="134"/>
      <c r="J56" s="134"/>
      <c r="K56" s="135" t="s">
        <v>1036</v>
      </c>
      <c r="L56" s="140"/>
      <c r="M56" s="135"/>
      <c r="N56" s="134"/>
      <c r="O56" s="134"/>
      <c r="P56" s="134"/>
      <c r="Q56" s="134"/>
      <c r="R56" s="134"/>
      <c r="S56" s="135"/>
      <c r="T56" s="135"/>
      <c r="U56" s="140"/>
    </row>
    <row r="57" spans="1:21" ht="13.5" customHeight="1" x14ac:dyDescent="0.2">
      <c r="A57" s="84"/>
      <c r="B57" s="84"/>
      <c r="C57" s="134"/>
      <c r="D57" s="134"/>
      <c r="E57" s="140"/>
      <c r="F57" s="140"/>
      <c r="G57" s="140"/>
      <c r="H57" s="134"/>
      <c r="I57" s="134"/>
      <c r="J57" s="134"/>
      <c r="K57" s="134"/>
      <c r="L57" s="140"/>
      <c r="M57" s="134"/>
      <c r="N57" s="134"/>
      <c r="O57" s="134"/>
      <c r="P57" s="134"/>
      <c r="Q57" s="134"/>
      <c r="R57" s="134"/>
      <c r="S57" s="135"/>
      <c r="T57" s="135"/>
      <c r="U57" s="140"/>
    </row>
    <row r="58" spans="1:21" ht="13.5" customHeight="1" x14ac:dyDescent="0.2">
      <c r="A58" s="84"/>
      <c r="B58" s="84"/>
      <c r="C58" s="134"/>
      <c r="D58" s="134"/>
      <c r="E58" s="134"/>
      <c r="F58" s="134"/>
      <c r="G58" s="140"/>
      <c r="H58" s="134"/>
      <c r="I58" s="134"/>
      <c r="J58" s="134"/>
      <c r="K58" s="134"/>
      <c r="L58" s="140"/>
      <c r="M58" s="134"/>
      <c r="N58" s="134"/>
      <c r="O58" s="134"/>
      <c r="P58" s="134"/>
      <c r="Q58" s="134"/>
      <c r="R58" s="134"/>
      <c r="S58" s="135"/>
      <c r="T58" s="135"/>
      <c r="U58" s="140"/>
    </row>
    <row r="59" spans="1:21" ht="13.5" customHeight="1" x14ac:dyDescent="0.2">
      <c r="A59" s="84"/>
      <c r="B59" s="84"/>
      <c r="C59" s="134"/>
      <c r="D59" s="134"/>
      <c r="E59" s="134"/>
      <c r="F59" s="134"/>
      <c r="G59" s="134"/>
      <c r="H59" s="134"/>
      <c r="I59" s="134"/>
      <c r="J59" s="320"/>
      <c r="K59" s="134"/>
      <c r="L59" s="134"/>
      <c r="M59" s="134"/>
      <c r="N59" s="134"/>
      <c r="O59" s="134"/>
      <c r="P59" s="134"/>
      <c r="Q59" s="134"/>
      <c r="R59" s="134"/>
      <c r="S59" s="135"/>
      <c r="T59" s="135"/>
      <c r="U59" s="140"/>
    </row>
    <row r="60" spans="1:21" ht="13.5" customHeight="1" x14ac:dyDescent="0.2">
      <c r="A60" s="84"/>
      <c r="B60" s="8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</row>
    <row r="61" spans="1:21" ht="13.5" customHeight="1" x14ac:dyDescent="0.2">
      <c r="A61" s="84"/>
      <c r="B61" s="84"/>
      <c r="C61" s="134"/>
      <c r="D61" s="134"/>
      <c r="E61" s="134"/>
      <c r="F61" s="134"/>
      <c r="G61" s="140"/>
      <c r="H61" s="134"/>
      <c r="I61" s="134"/>
      <c r="J61" s="134"/>
      <c r="K61" s="134"/>
      <c r="L61" s="140"/>
      <c r="M61" s="134"/>
      <c r="N61" s="134"/>
      <c r="O61" s="134"/>
      <c r="P61" s="134"/>
      <c r="Q61" s="134"/>
      <c r="R61" s="134"/>
      <c r="S61" s="135"/>
      <c r="T61" s="135"/>
      <c r="U61" s="140"/>
    </row>
    <row r="62" spans="1:21" ht="13.5" customHeight="1" x14ac:dyDescent="0.2">
      <c r="A62" s="84"/>
      <c r="B62" s="84"/>
      <c r="C62" s="134"/>
      <c r="D62" s="134"/>
      <c r="E62" s="134"/>
      <c r="F62" s="134"/>
      <c r="G62" s="140"/>
      <c r="H62" s="134"/>
      <c r="I62" s="134"/>
      <c r="J62" s="134"/>
      <c r="K62" s="134"/>
      <c r="L62" s="140"/>
      <c r="M62" s="134"/>
      <c r="N62" s="134"/>
      <c r="O62" s="134"/>
      <c r="P62" s="134"/>
      <c r="Q62" s="134"/>
      <c r="R62" s="134"/>
      <c r="S62" s="135"/>
      <c r="T62" s="135"/>
      <c r="U62" s="140"/>
    </row>
    <row r="63" spans="1:21" ht="13.5" customHeight="1" x14ac:dyDescent="0.2">
      <c r="A63" s="84"/>
      <c r="B63" s="84"/>
      <c r="C63" s="134"/>
      <c r="D63" s="134"/>
      <c r="E63" s="134"/>
      <c r="F63" s="134"/>
      <c r="G63" s="140"/>
      <c r="H63" s="134"/>
      <c r="I63" s="134"/>
      <c r="J63" s="134"/>
      <c r="K63" s="134"/>
      <c r="L63" s="140"/>
      <c r="M63" s="134"/>
      <c r="N63" s="134"/>
      <c r="O63" s="134"/>
      <c r="P63" s="134"/>
      <c r="Q63" s="134"/>
      <c r="R63" s="134"/>
      <c r="S63" s="135"/>
      <c r="T63" s="135"/>
      <c r="U63" s="140"/>
    </row>
    <row r="64" spans="1:21" ht="13.5" customHeight="1" x14ac:dyDescent="0.2">
      <c r="A64" s="84"/>
      <c r="B64" s="84"/>
      <c r="C64" s="134"/>
      <c r="D64" s="134"/>
      <c r="E64" s="134"/>
      <c r="F64" s="134"/>
      <c r="G64" s="140"/>
      <c r="H64" s="134"/>
      <c r="I64" s="134"/>
      <c r="J64" s="134"/>
      <c r="K64" s="134"/>
      <c r="L64" s="140"/>
      <c r="M64" s="134"/>
      <c r="N64" s="134"/>
      <c r="O64" s="134"/>
      <c r="P64" s="134"/>
      <c r="Q64" s="134"/>
      <c r="R64" s="134"/>
      <c r="S64" s="135"/>
      <c r="T64" s="135"/>
      <c r="U64" s="140"/>
    </row>
    <row r="65" spans="1:21" ht="13.5" customHeight="1" x14ac:dyDescent="0.2">
      <c r="A65" s="84"/>
      <c r="B65" s="84"/>
      <c r="C65" s="134"/>
      <c r="D65" s="134"/>
      <c r="E65" s="134"/>
      <c r="F65" s="134"/>
      <c r="G65" s="140"/>
      <c r="H65" s="134"/>
      <c r="I65" s="134"/>
      <c r="J65" s="134"/>
      <c r="K65" s="134"/>
      <c r="L65" s="140"/>
      <c r="M65" s="134"/>
      <c r="N65" s="134"/>
      <c r="O65" s="134"/>
      <c r="P65" s="134"/>
      <c r="Q65" s="134"/>
      <c r="R65" s="134"/>
      <c r="S65" s="135"/>
      <c r="T65" s="135"/>
      <c r="U65" s="140"/>
    </row>
    <row r="66" spans="1:21" ht="13.5" customHeight="1" x14ac:dyDescent="0.2">
      <c r="A66" s="84"/>
      <c r="B66" s="84"/>
      <c r="C66" s="134"/>
      <c r="D66" s="134"/>
      <c r="E66" s="134"/>
      <c r="F66" s="134"/>
      <c r="G66" s="140"/>
      <c r="H66" s="134"/>
      <c r="I66" s="134"/>
      <c r="J66" s="134"/>
      <c r="K66" s="134"/>
      <c r="L66" s="140"/>
      <c r="M66" s="134"/>
      <c r="N66" s="134"/>
      <c r="O66" s="134"/>
      <c r="P66" s="134"/>
      <c r="Q66" s="134"/>
      <c r="R66" s="134"/>
      <c r="S66" s="135"/>
      <c r="T66" s="135"/>
      <c r="U66" s="140"/>
    </row>
    <row r="67" spans="1:21" ht="13.5" customHeight="1" x14ac:dyDescent="0.2">
      <c r="A67" s="84"/>
      <c r="B67" s="84"/>
      <c r="C67" s="134"/>
      <c r="D67" s="134"/>
      <c r="E67" s="134"/>
      <c r="F67" s="134"/>
      <c r="G67" s="140"/>
      <c r="H67" s="134"/>
      <c r="I67" s="134"/>
      <c r="J67" s="134"/>
      <c r="K67" s="134"/>
      <c r="L67" s="140"/>
      <c r="M67" s="134"/>
      <c r="N67" s="134"/>
      <c r="O67" s="134"/>
      <c r="P67" s="134"/>
      <c r="Q67" s="134"/>
      <c r="R67" s="134"/>
      <c r="S67" s="135"/>
      <c r="T67" s="135"/>
      <c r="U67" s="140"/>
    </row>
    <row r="68" spans="1:21" ht="13.5" customHeight="1" x14ac:dyDescent="0.2">
      <c r="A68" s="84"/>
      <c r="B68" s="84"/>
      <c r="C68" s="134"/>
      <c r="D68" s="134"/>
      <c r="E68" s="134"/>
      <c r="F68" s="134"/>
      <c r="G68" s="140"/>
      <c r="H68" s="134"/>
      <c r="I68" s="134"/>
      <c r="J68" s="134"/>
      <c r="K68" s="134"/>
      <c r="L68" s="140"/>
      <c r="M68" s="134"/>
      <c r="N68" s="134"/>
      <c r="O68" s="134"/>
      <c r="P68" s="134"/>
      <c r="Q68" s="134"/>
      <c r="R68" s="134"/>
      <c r="S68" s="135"/>
      <c r="T68" s="135"/>
      <c r="U68" s="140"/>
    </row>
    <row r="69" spans="1:21" ht="13.5" customHeight="1" x14ac:dyDescent="0.2">
      <c r="A69" s="84"/>
      <c r="B69" s="84"/>
      <c r="C69" s="134"/>
      <c r="D69" s="134"/>
      <c r="E69" s="134"/>
      <c r="F69" s="134"/>
      <c r="G69" s="140"/>
      <c r="H69" s="134"/>
      <c r="I69" s="134"/>
      <c r="J69" s="134"/>
      <c r="K69" s="134"/>
      <c r="L69" s="140"/>
      <c r="M69" s="134"/>
      <c r="N69" s="134"/>
      <c r="O69" s="134"/>
      <c r="P69" s="134"/>
      <c r="Q69" s="134"/>
      <c r="R69" s="134"/>
      <c r="S69" s="135"/>
      <c r="T69" s="135"/>
      <c r="U69" s="140"/>
    </row>
    <row r="70" spans="1:21" ht="13.5" customHeight="1" x14ac:dyDescent="0.2">
      <c r="A70" s="84"/>
      <c r="B70" s="84"/>
      <c r="C70" s="134"/>
      <c r="D70" s="134"/>
      <c r="E70" s="134"/>
      <c r="F70" s="134"/>
      <c r="G70" s="140"/>
      <c r="H70" s="134"/>
      <c r="I70" s="134"/>
      <c r="J70" s="134"/>
      <c r="K70" s="134"/>
      <c r="L70" s="140"/>
      <c r="M70" s="134"/>
      <c r="N70" s="134"/>
      <c r="O70" s="134"/>
      <c r="P70" s="134"/>
      <c r="Q70" s="134"/>
      <c r="R70" s="134"/>
      <c r="S70" s="135"/>
      <c r="T70" s="135"/>
      <c r="U70" s="140"/>
    </row>
    <row r="71" spans="1:21" ht="13.5" customHeight="1" x14ac:dyDescent="0.2">
      <c r="A71" s="84"/>
      <c r="B71" s="84"/>
      <c r="C71" s="134"/>
      <c r="D71" s="134"/>
      <c r="E71" s="134"/>
      <c r="F71" s="134"/>
      <c r="G71" s="140"/>
      <c r="H71" s="134"/>
      <c r="I71" s="134"/>
      <c r="J71" s="134"/>
      <c r="K71" s="134"/>
      <c r="L71" s="140"/>
      <c r="M71" s="134"/>
      <c r="N71" s="134"/>
      <c r="O71" s="134"/>
      <c r="P71" s="134"/>
      <c r="Q71" s="134"/>
      <c r="R71" s="134"/>
      <c r="S71" s="135"/>
      <c r="T71" s="135"/>
      <c r="U71" s="140"/>
    </row>
    <row r="72" spans="1:21" ht="13.5" customHeight="1" x14ac:dyDescent="0.2">
      <c r="A72" s="84"/>
      <c r="B72" s="84"/>
      <c r="C72" s="134"/>
      <c r="D72" s="134"/>
      <c r="E72" s="134"/>
      <c r="F72" s="134"/>
      <c r="G72" s="140"/>
      <c r="H72" s="134"/>
      <c r="I72" s="134"/>
      <c r="J72" s="134"/>
      <c r="K72" s="134"/>
      <c r="L72" s="140"/>
      <c r="M72" s="134"/>
      <c r="N72" s="134"/>
      <c r="O72" s="134"/>
      <c r="P72" s="134"/>
      <c r="Q72" s="134"/>
      <c r="R72" s="134"/>
      <c r="S72" s="135"/>
      <c r="T72" s="135"/>
      <c r="U72" s="140"/>
    </row>
    <row r="73" spans="1:21" ht="13.5" customHeight="1" x14ac:dyDescent="0.2">
      <c r="A73" s="84"/>
      <c r="B73" s="84"/>
      <c r="C73" s="134"/>
      <c r="D73" s="134"/>
      <c r="E73" s="134"/>
      <c r="F73" s="134"/>
      <c r="G73" s="140"/>
      <c r="H73" s="134"/>
      <c r="I73" s="134"/>
      <c r="J73" s="134"/>
      <c r="K73" s="134"/>
      <c r="L73" s="140"/>
      <c r="M73" s="134"/>
      <c r="N73" s="134"/>
      <c r="O73" s="134"/>
      <c r="P73" s="134"/>
      <c r="Q73" s="134"/>
      <c r="R73" s="134"/>
      <c r="S73" s="135"/>
      <c r="T73" s="135"/>
      <c r="U73" s="140"/>
    </row>
    <row r="74" spans="1:21" ht="13.5" customHeight="1" x14ac:dyDescent="0.2">
      <c r="A74" s="84"/>
      <c r="B74" s="84"/>
      <c r="C74" s="134"/>
      <c r="D74" s="134"/>
      <c r="E74" s="134"/>
      <c r="F74" s="134"/>
      <c r="G74" s="140"/>
      <c r="H74" s="134"/>
      <c r="I74" s="134"/>
      <c r="J74" s="134"/>
      <c r="K74" s="134"/>
      <c r="L74" s="140"/>
      <c r="M74" s="134"/>
      <c r="N74" s="134"/>
      <c r="O74" s="134"/>
      <c r="P74" s="134"/>
      <c r="Q74" s="134"/>
      <c r="R74" s="134"/>
      <c r="S74" s="135"/>
      <c r="T74" s="135"/>
      <c r="U74" s="140"/>
    </row>
    <row r="75" spans="1:21" ht="13.5" customHeight="1" x14ac:dyDescent="0.2">
      <c r="A75" s="84"/>
      <c r="B75" s="84"/>
      <c r="C75" s="134"/>
      <c r="D75" s="134"/>
      <c r="E75" s="134"/>
      <c r="F75" s="134"/>
      <c r="G75" s="140"/>
      <c r="H75" s="134"/>
      <c r="I75" s="134"/>
      <c r="J75" s="134"/>
      <c r="K75" s="134"/>
      <c r="L75" s="140"/>
      <c r="M75" s="134"/>
      <c r="N75" s="134"/>
      <c r="O75" s="134"/>
      <c r="P75" s="134"/>
      <c r="Q75" s="134"/>
      <c r="R75" s="134"/>
      <c r="S75" s="135"/>
      <c r="T75" s="135"/>
      <c r="U75" s="140"/>
    </row>
    <row r="76" spans="1:21" ht="13.5" customHeight="1" x14ac:dyDescent="0.2">
      <c r="A76" s="84"/>
      <c r="B76" s="84"/>
      <c r="C76" s="134"/>
      <c r="D76" s="134"/>
      <c r="E76" s="134"/>
      <c r="F76" s="134"/>
      <c r="G76" s="140"/>
      <c r="H76" s="134"/>
      <c r="I76" s="134"/>
      <c r="J76" s="134"/>
      <c r="K76" s="134"/>
      <c r="L76" s="140"/>
      <c r="M76" s="134"/>
      <c r="N76" s="134"/>
      <c r="O76" s="134"/>
      <c r="P76" s="134"/>
      <c r="Q76" s="134"/>
      <c r="R76" s="134"/>
      <c r="S76" s="135"/>
      <c r="T76" s="135"/>
      <c r="U76" s="140"/>
    </row>
    <row r="77" spans="1:21" ht="13.5" customHeight="1" x14ac:dyDescent="0.2">
      <c r="A77" s="84"/>
      <c r="B77" s="84"/>
      <c r="C77" s="134"/>
      <c r="D77" s="134"/>
      <c r="E77" s="134"/>
      <c r="F77" s="134"/>
      <c r="G77" s="140"/>
      <c r="H77" s="134"/>
      <c r="I77" s="134"/>
      <c r="J77" s="134"/>
      <c r="K77" s="134"/>
      <c r="L77" s="140"/>
      <c r="M77" s="134"/>
      <c r="N77" s="134"/>
      <c r="O77" s="134"/>
      <c r="P77" s="134"/>
      <c r="Q77" s="134"/>
      <c r="R77" s="134"/>
      <c r="S77" s="135"/>
      <c r="T77" s="135"/>
      <c r="U77" s="140"/>
    </row>
    <row r="78" spans="1:21" ht="13.5" customHeight="1" x14ac:dyDescent="0.2">
      <c r="A78" s="84"/>
      <c r="B78" s="84"/>
      <c r="C78" s="134"/>
      <c r="D78" s="134"/>
      <c r="E78" s="134"/>
      <c r="F78" s="134"/>
      <c r="G78" s="140"/>
      <c r="H78" s="134"/>
      <c r="I78" s="134"/>
      <c r="J78" s="134"/>
      <c r="K78" s="134"/>
      <c r="L78" s="140"/>
      <c r="M78" s="134"/>
      <c r="N78" s="134"/>
      <c r="O78" s="134"/>
      <c r="P78" s="134"/>
      <c r="Q78" s="134"/>
      <c r="R78" s="134"/>
      <c r="S78" s="135"/>
      <c r="T78" s="135"/>
      <c r="U78" s="140"/>
    </row>
    <row r="79" spans="1:21" ht="13.5" customHeight="1" x14ac:dyDescent="0.2">
      <c r="A79" s="84"/>
      <c r="B79" s="84"/>
      <c r="C79" s="134"/>
      <c r="D79" s="134"/>
      <c r="E79" s="134"/>
      <c r="F79" s="134"/>
      <c r="G79" s="140"/>
      <c r="H79" s="134"/>
      <c r="I79" s="134"/>
      <c r="J79" s="134"/>
      <c r="K79" s="134"/>
      <c r="L79" s="140"/>
      <c r="M79" s="134"/>
      <c r="N79" s="134"/>
      <c r="O79" s="134"/>
      <c r="P79" s="134"/>
      <c r="Q79" s="134"/>
      <c r="R79" s="134"/>
      <c r="S79" s="135"/>
      <c r="T79" s="135"/>
      <c r="U79" s="140"/>
    </row>
    <row r="80" spans="1:21" ht="13.5" customHeight="1" x14ac:dyDescent="0.2">
      <c r="A80" s="84"/>
      <c r="B80" s="84"/>
      <c r="C80" s="134"/>
      <c r="D80" s="134"/>
      <c r="E80" s="134"/>
      <c r="F80" s="134"/>
      <c r="G80" s="140"/>
      <c r="H80" s="134"/>
      <c r="I80" s="134"/>
      <c r="J80" s="134"/>
      <c r="K80" s="134"/>
      <c r="L80" s="140"/>
      <c r="M80" s="134"/>
      <c r="N80" s="134"/>
      <c r="O80" s="134"/>
      <c r="P80" s="134"/>
      <c r="Q80" s="134"/>
      <c r="R80" s="134"/>
      <c r="S80" s="135"/>
      <c r="T80" s="135"/>
      <c r="U80" s="140"/>
    </row>
    <row r="81" spans="1:21" ht="13.5" customHeight="1" x14ac:dyDescent="0.2">
      <c r="A81" s="84"/>
      <c r="B81" s="84"/>
      <c r="C81" s="134"/>
      <c r="D81" s="134"/>
      <c r="E81" s="134"/>
      <c r="F81" s="134"/>
      <c r="G81" s="140"/>
      <c r="H81" s="134"/>
      <c r="I81" s="134"/>
      <c r="J81" s="134"/>
      <c r="K81" s="134"/>
      <c r="L81" s="140"/>
      <c r="M81" s="134"/>
      <c r="N81" s="134"/>
      <c r="O81" s="134"/>
      <c r="P81" s="134"/>
      <c r="Q81" s="134"/>
      <c r="R81" s="134"/>
      <c r="S81" s="135"/>
      <c r="T81" s="135"/>
      <c r="U81" s="140"/>
    </row>
    <row r="82" spans="1:21" ht="13.5" customHeight="1" x14ac:dyDescent="0.2">
      <c r="A82" s="84"/>
      <c r="B82" s="84"/>
      <c r="C82" s="134"/>
      <c r="D82" s="134"/>
      <c r="E82" s="134"/>
      <c r="F82" s="134"/>
      <c r="G82" s="140"/>
      <c r="H82" s="134"/>
      <c r="I82" s="134"/>
      <c r="J82" s="134"/>
      <c r="K82" s="134"/>
      <c r="L82" s="140"/>
      <c r="M82" s="134"/>
      <c r="N82" s="134"/>
      <c r="O82" s="134"/>
      <c r="P82" s="134"/>
      <c r="Q82" s="134"/>
      <c r="R82" s="134"/>
      <c r="S82" s="135"/>
      <c r="T82" s="135"/>
      <c r="U82" s="140"/>
    </row>
    <row r="83" spans="1:21" ht="13.5" customHeight="1" x14ac:dyDescent="0.2">
      <c r="A83" s="84"/>
      <c r="B83" s="84"/>
      <c r="C83" s="134"/>
      <c r="D83" s="134"/>
      <c r="E83" s="134"/>
      <c r="F83" s="134"/>
      <c r="G83" s="140"/>
      <c r="H83" s="134"/>
      <c r="I83" s="134"/>
      <c r="J83" s="134"/>
      <c r="K83" s="134"/>
      <c r="L83" s="140"/>
      <c r="M83" s="134"/>
      <c r="N83" s="134"/>
      <c r="O83" s="134"/>
      <c r="P83" s="134"/>
      <c r="Q83" s="134"/>
      <c r="R83" s="134"/>
      <c r="S83" s="135"/>
      <c r="T83" s="135"/>
      <c r="U83" s="140"/>
    </row>
    <row r="84" spans="1:21" ht="13.5" customHeight="1" x14ac:dyDescent="0.2">
      <c r="A84" s="84"/>
      <c r="B84" s="84"/>
      <c r="C84" s="134"/>
      <c r="D84" s="134"/>
      <c r="E84" s="134"/>
      <c r="F84" s="134"/>
      <c r="G84" s="140"/>
      <c r="H84" s="134"/>
      <c r="I84" s="134"/>
      <c r="J84" s="134"/>
      <c r="K84" s="134"/>
      <c r="L84" s="140"/>
      <c r="M84" s="134"/>
      <c r="N84" s="134"/>
      <c r="O84" s="134"/>
      <c r="P84" s="134"/>
      <c r="Q84" s="134"/>
      <c r="R84" s="134"/>
      <c r="S84" s="135"/>
      <c r="T84" s="135"/>
      <c r="U84" s="140"/>
    </row>
    <row r="85" spans="1:21" ht="13.5" customHeight="1" x14ac:dyDescent="0.2">
      <c r="A85" s="84"/>
      <c r="B85" s="84"/>
      <c r="C85" s="134"/>
      <c r="D85" s="134"/>
      <c r="E85" s="134"/>
      <c r="F85" s="134"/>
      <c r="G85" s="140"/>
      <c r="H85" s="134"/>
      <c r="I85" s="134"/>
      <c r="J85" s="134"/>
      <c r="K85" s="134"/>
      <c r="L85" s="140"/>
      <c r="M85" s="134"/>
      <c r="N85" s="134"/>
      <c r="O85" s="134"/>
      <c r="P85" s="134"/>
      <c r="Q85" s="134"/>
      <c r="R85" s="134"/>
      <c r="S85" s="135"/>
      <c r="T85" s="135"/>
      <c r="U85" s="140"/>
    </row>
    <row r="86" spans="1:21" ht="13.5" customHeight="1" x14ac:dyDescent="0.2">
      <c r="A86" s="84"/>
      <c r="B86" s="84"/>
      <c r="C86" s="134"/>
      <c r="D86" s="134"/>
      <c r="E86" s="134"/>
      <c r="F86" s="134"/>
      <c r="G86" s="140"/>
      <c r="H86" s="134"/>
      <c r="I86" s="134"/>
      <c r="J86" s="134"/>
      <c r="K86" s="134"/>
      <c r="L86" s="140"/>
      <c r="M86" s="134"/>
      <c r="N86" s="134"/>
      <c r="O86" s="134"/>
      <c r="P86" s="134"/>
      <c r="Q86" s="134"/>
      <c r="R86" s="134"/>
      <c r="S86" s="135"/>
      <c r="T86" s="135"/>
      <c r="U86" s="140"/>
    </row>
    <row r="87" spans="1:21" ht="13.5" customHeight="1" x14ac:dyDescent="0.2">
      <c r="A87" s="84"/>
      <c r="B87" s="84"/>
      <c r="C87" s="134"/>
      <c r="D87" s="134"/>
      <c r="E87" s="134"/>
      <c r="F87" s="134"/>
      <c r="G87" s="140"/>
      <c r="H87" s="134"/>
      <c r="I87" s="134"/>
      <c r="J87" s="134"/>
      <c r="K87" s="134"/>
      <c r="L87" s="140"/>
      <c r="M87" s="134"/>
      <c r="N87" s="134"/>
      <c r="O87" s="134"/>
      <c r="P87" s="134"/>
      <c r="Q87" s="134"/>
      <c r="R87" s="134"/>
      <c r="S87" s="135"/>
      <c r="T87" s="135"/>
      <c r="U87" s="140"/>
    </row>
    <row r="88" spans="1:21" ht="13.5" customHeight="1" x14ac:dyDescent="0.2">
      <c r="A88" s="84"/>
      <c r="B88" s="84"/>
      <c r="C88" s="134"/>
      <c r="D88" s="134"/>
      <c r="E88" s="134"/>
      <c r="F88" s="134"/>
      <c r="G88" s="140"/>
      <c r="H88" s="134"/>
      <c r="I88" s="134"/>
      <c r="J88" s="134"/>
      <c r="K88" s="134"/>
      <c r="L88" s="140"/>
      <c r="M88" s="134"/>
      <c r="N88" s="134"/>
      <c r="O88" s="134"/>
      <c r="P88" s="134"/>
      <c r="Q88" s="134"/>
      <c r="R88" s="134"/>
      <c r="S88" s="135"/>
      <c r="T88" s="135"/>
      <c r="U88" s="140"/>
    </row>
    <row r="89" spans="1:21" ht="13.5" customHeight="1" x14ac:dyDescent="0.2">
      <c r="A89" s="84"/>
      <c r="B89" s="84"/>
      <c r="C89" s="134"/>
      <c r="D89" s="134"/>
      <c r="E89" s="134"/>
      <c r="F89" s="134"/>
      <c r="G89" s="140"/>
      <c r="H89" s="134"/>
      <c r="I89" s="134"/>
      <c r="J89" s="134"/>
      <c r="K89" s="134"/>
      <c r="L89" s="140"/>
      <c r="M89" s="134"/>
      <c r="N89" s="134"/>
      <c r="O89" s="134"/>
      <c r="P89" s="134"/>
      <c r="Q89" s="134"/>
      <c r="R89" s="134"/>
      <c r="S89" s="135"/>
      <c r="T89" s="135"/>
      <c r="U89" s="140"/>
    </row>
    <row r="90" spans="1:21" ht="13.5" customHeight="1" x14ac:dyDescent="0.2">
      <c r="A90" s="84"/>
      <c r="B90" s="84"/>
      <c r="C90" s="134"/>
      <c r="D90" s="134"/>
      <c r="E90" s="134"/>
      <c r="F90" s="134"/>
      <c r="G90" s="140"/>
      <c r="H90" s="134"/>
      <c r="I90" s="134"/>
      <c r="J90" s="134"/>
      <c r="K90" s="134"/>
      <c r="L90" s="140"/>
      <c r="M90" s="134"/>
      <c r="N90" s="134"/>
      <c r="O90" s="134"/>
      <c r="P90" s="134"/>
      <c r="Q90" s="134"/>
      <c r="R90" s="134"/>
      <c r="S90" s="135"/>
      <c r="T90" s="135"/>
      <c r="U90" s="140"/>
    </row>
    <row r="91" spans="1:21" ht="13.5" customHeight="1" x14ac:dyDescent="0.2">
      <c r="A91" s="84"/>
      <c r="B91" s="84"/>
      <c r="C91" s="134"/>
      <c r="D91" s="134"/>
      <c r="E91" s="134"/>
      <c r="F91" s="134"/>
      <c r="G91" s="140"/>
      <c r="H91" s="134"/>
      <c r="I91" s="134"/>
      <c r="J91" s="134"/>
      <c r="K91" s="134"/>
      <c r="L91" s="140"/>
      <c r="M91" s="134"/>
      <c r="N91" s="134"/>
      <c r="O91" s="134"/>
      <c r="P91" s="134"/>
      <c r="Q91" s="134"/>
      <c r="R91" s="134"/>
      <c r="S91" s="135"/>
      <c r="T91" s="135"/>
      <c r="U91" s="140"/>
    </row>
    <row r="92" spans="1:21" ht="13.5" customHeight="1" x14ac:dyDescent="0.2">
      <c r="A92" s="84"/>
      <c r="B92" s="84"/>
      <c r="C92" s="134"/>
      <c r="D92" s="134"/>
      <c r="E92" s="134"/>
      <c r="F92" s="134"/>
      <c r="G92" s="140"/>
      <c r="H92" s="134"/>
      <c r="I92" s="134"/>
      <c r="J92" s="134"/>
      <c r="K92" s="134"/>
      <c r="L92" s="140"/>
      <c r="M92" s="134"/>
      <c r="N92" s="134"/>
      <c r="O92" s="134"/>
      <c r="P92" s="134"/>
      <c r="Q92" s="134"/>
      <c r="R92" s="134"/>
      <c r="S92" s="135"/>
      <c r="T92" s="135"/>
      <c r="U92" s="140"/>
    </row>
    <row r="93" spans="1:21" ht="13.5" customHeight="1" x14ac:dyDescent="0.2">
      <c r="A93" s="84"/>
      <c r="B93" s="84"/>
      <c r="C93" s="134"/>
      <c r="D93" s="134"/>
      <c r="E93" s="134"/>
      <c r="F93" s="134"/>
      <c r="G93" s="140"/>
      <c r="H93" s="134"/>
      <c r="I93" s="134"/>
      <c r="J93" s="134"/>
      <c r="K93" s="134"/>
      <c r="L93" s="140"/>
      <c r="M93" s="134"/>
      <c r="N93" s="134"/>
      <c r="O93" s="134"/>
      <c r="P93" s="134"/>
      <c r="Q93" s="134"/>
      <c r="R93" s="134"/>
      <c r="S93" s="135"/>
      <c r="T93" s="135"/>
      <c r="U93" s="140"/>
    </row>
    <row r="94" spans="1:21" ht="13.5" customHeight="1" x14ac:dyDescent="0.2">
      <c r="A94" s="84"/>
      <c r="B94" s="84"/>
      <c r="C94" s="134"/>
      <c r="D94" s="134"/>
      <c r="E94" s="134"/>
      <c r="F94" s="134"/>
      <c r="G94" s="140"/>
      <c r="H94" s="134"/>
      <c r="I94" s="134"/>
      <c r="J94" s="134"/>
      <c r="K94" s="134"/>
      <c r="L94" s="140"/>
      <c r="M94" s="134"/>
      <c r="N94" s="134"/>
      <c r="O94" s="134"/>
      <c r="P94" s="134"/>
      <c r="Q94" s="134"/>
      <c r="R94" s="134"/>
      <c r="S94" s="135"/>
      <c r="T94" s="135"/>
      <c r="U94" s="140"/>
    </row>
    <row r="95" spans="1:21" ht="13.5" customHeight="1" x14ac:dyDescent="0.2">
      <c r="A95" s="84"/>
      <c r="B95" s="84"/>
      <c r="C95" s="134"/>
      <c r="D95" s="134"/>
      <c r="E95" s="134"/>
      <c r="F95" s="134"/>
      <c r="G95" s="140"/>
      <c r="H95" s="134"/>
      <c r="I95" s="134"/>
      <c r="J95" s="134"/>
      <c r="K95" s="134"/>
      <c r="L95" s="140"/>
      <c r="M95" s="134"/>
      <c r="N95" s="134"/>
      <c r="O95" s="134"/>
      <c r="P95" s="134"/>
      <c r="Q95" s="134"/>
      <c r="R95" s="134"/>
      <c r="S95" s="135"/>
      <c r="T95" s="135"/>
      <c r="U95" s="140"/>
    </row>
    <row r="96" spans="1:21" ht="13.5" customHeight="1" x14ac:dyDescent="0.2">
      <c r="A96" s="84"/>
      <c r="B96" s="84"/>
      <c r="C96" s="134"/>
      <c r="D96" s="134"/>
      <c r="E96" s="134"/>
      <c r="F96" s="134"/>
      <c r="G96" s="140"/>
      <c r="H96" s="134"/>
      <c r="I96" s="134"/>
      <c r="J96" s="134"/>
      <c r="K96" s="134"/>
      <c r="L96" s="140"/>
      <c r="M96" s="134"/>
      <c r="N96" s="134"/>
      <c r="O96" s="134"/>
      <c r="P96" s="134"/>
      <c r="Q96" s="134"/>
      <c r="R96" s="134"/>
      <c r="S96" s="135"/>
      <c r="T96" s="135"/>
      <c r="U96" s="140"/>
    </row>
    <row r="97" spans="1:21" ht="13.5" customHeight="1" x14ac:dyDescent="0.2">
      <c r="A97" s="84"/>
      <c r="B97" s="84"/>
      <c r="C97" s="134"/>
      <c r="D97" s="134"/>
      <c r="E97" s="134"/>
      <c r="F97" s="134"/>
      <c r="G97" s="140"/>
      <c r="H97" s="134"/>
      <c r="I97" s="134"/>
      <c r="J97" s="134"/>
      <c r="K97" s="134"/>
      <c r="L97" s="140"/>
      <c r="M97" s="134"/>
      <c r="N97" s="134"/>
      <c r="O97" s="134"/>
      <c r="P97" s="134"/>
      <c r="Q97" s="134"/>
      <c r="R97" s="134"/>
      <c r="S97" s="135"/>
      <c r="T97" s="135"/>
      <c r="U97" s="140"/>
    </row>
    <row r="98" spans="1:21" ht="13.5" customHeight="1" x14ac:dyDescent="0.2">
      <c r="A98" s="84"/>
      <c r="B98" s="84"/>
      <c r="C98" s="134"/>
      <c r="D98" s="134"/>
      <c r="E98" s="134"/>
      <c r="F98" s="134"/>
      <c r="G98" s="140"/>
      <c r="H98" s="134"/>
      <c r="I98" s="134"/>
      <c r="J98" s="134"/>
      <c r="K98" s="134"/>
      <c r="L98" s="140"/>
      <c r="M98" s="134"/>
      <c r="N98" s="134"/>
      <c r="O98" s="134"/>
      <c r="P98" s="134"/>
      <c r="Q98" s="134"/>
      <c r="R98" s="134"/>
      <c r="S98" s="135"/>
      <c r="T98" s="135"/>
      <c r="U98" s="140"/>
    </row>
  </sheetData>
  <autoFilter ref="S5:T54"/>
  <mergeCells count="18">
    <mergeCell ref="U3:U5"/>
    <mergeCell ref="A1:T1"/>
    <mergeCell ref="A3:A5"/>
    <mergeCell ref="B3:B5"/>
    <mergeCell ref="S4:T4"/>
    <mergeCell ref="Q4:R4"/>
    <mergeCell ref="L3:L5"/>
    <mergeCell ref="C3:F3"/>
    <mergeCell ref="C4:D4"/>
    <mergeCell ref="E4:F4"/>
    <mergeCell ref="H3:K3"/>
    <mergeCell ref="G3:G5"/>
    <mergeCell ref="H4:I4"/>
    <mergeCell ref="J4:K4"/>
    <mergeCell ref="Q3:T3"/>
    <mergeCell ref="M3:P3"/>
    <mergeCell ref="M4:N4"/>
    <mergeCell ref="O4:P4"/>
  </mergeCells>
  <pageMargins left="1" right="0.2" top="0.25" bottom="0.25" header="0" footer="0"/>
  <pageSetup paperSize="9" scale="7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98"/>
  <sheetViews>
    <sheetView view="pageBreakPreview" zoomScale="60" zoomScaleNormal="100" workbookViewId="0">
      <pane xSplit="2" ySplit="5" topLeftCell="C39" activePane="bottomRight" state="frozen"/>
      <selection pane="topRight" activeCell="C1" sqref="C1"/>
      <selection pane="bottomLeft" activeCell="A6" sqref="A6"/>
      <selection pane="bottomRight" activeCell="H56" sqref="H56"/>
    </sheetView>
  </sheetViews>
  <sheetFormatPr defaultColWidth="14.28515625" defaultRowHeight="15" customHeight="1" x14ac:dyDescent="0.2"/>
  <cols>
    <col min="1" max="1" width="4.42578125" style="106" customWidth="1"/>
    <col min="2" max="2" width="23.140625" style="106" customWidth="1"/>
    <col min="3" max="3" width="9.5703125" style="106" customWidth="1"/>
    <col min="4" max="4" width="9.85546875" style="106" customWidth="1"/>
    <col min="5" max="5" width="7" style="106" customWidth="1"/>
    <col min="6" max="6" width="8.5703125" style="106" customWidth="1"/>
    <col min="7" max="7" width="6.140625" style="106" customWidth="1"/>
    <col min="8" max="8" width="7.85546875" style="106" customWidth="1"/>
    <col min="9" max="9" width="7.42578125" style="106" customWidth="1"/>
    <col min="10" max="10" width="8.85546875" style="106" customWidth="1"/>
    <col min="11" max="11" width="8" style="106" customWidth="1"/>
    <col min="12" max="13" width="8.85546875" style="106" customWidth="1"/>
    <col min="14" max="14" width="10.5703125" style="106" customWidth="1"/>
    <col min="15" max="15" width="10.85546875" style="106" customWidth="1"/>
    <col min="16" max="16" width="9.85546875" style="106" customWidth="1"/>
    <col min="17" max="17" width="9" style="106" customWidth="1"/>
    <col min="18" max="16384" width="14.28515625" style="106"/>
  </cols>
  <sheetData>
    <row r="1" spans="1:17" ht="13.5" customHeight="1" x14ac:dyDescent="0.2">
      <c r="A1" s="441" t="s">
        <v>1054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</row>
    <row r="2" spans="1:17" ht="13.5" customHeight="1" x14ac:dyDescent="0.2">
      <c r="A2" s="84"/>
      <c r="B2" s="86" t="s">
        <v>73</v>
      </c>
      <c r="C2" s="134"/>
      <c r="D2" s="134"/>
      <c r="E2" s="134"/>
      <c r="F2" s="134"/>
      <c r="G2" s="135"/>
      <c r="H2" s="135"/>
      <c r="I2" s="134"/>
      <c r="J2" s="134"/>
      <c r="K2" s="134"/>
      <c r="L2" s="134"/>
      <c r="M2" s="134"/>
      <c r="N2" s="134" t="s">
        <v>141</v>
      </c>
      <c r="O2" s="135"/>
      <c r="P2" s="135"/>
      <c r="Q2" s="134"/>
    </row>
    <row r="3" spans="1:17" ht="15" customHeight="1" x14ac:dyDescent="0.2">
      <c r="A3" s="467" t="s">
        <v>142</v>
      </c>
      <c r="B3" s="467" t="s">
        <v>143</v>
      </c>
      <c r="C3" s="493" t="s">
        <v>144</v>
      </c>
      <c r="D3" s="473"/>
      <c r="E3" s="463" t="s">
        <v>113</v>
      </c>
      <c r="F3" s="483"/>
      <c r="G3" s="463" t="s">
        <v>97</v>
      </c>
      <c r="H3" s="483"/>
      <c r="I3" s="463" t="s">
        <v>98</v>
      </c>
      <c r="J3" s="483"/>
      <c r="K3" s="463" t="s">
        <v>114</v>
      </c>
      <c r="L3" s="483"/>
      <c r="M3" s="463" t="s">
        <v>101</v>
      </c>
      <c r="N3" s="483"/>
      <c r="O3" s="463" t="s">
        <v>115</v>
      </c>
      <c r="P3" s="483"/>
      <c r="Q3" s="486" t="s">
        <v>145</v>
      </c>
    </row>
    <row r="4" spans="1:17" ht="15" customHeight="1" x14ac:dyDescent="0.2">
      <c r="A4" s="475"/>
      <c r="B4" s="475"/>
      <c r="C4" s="467" t="s">
        <v>82</v>
      </c>
      <c r="D4" s="467" t="s">
        <v>83</v>
      </c>
      <c r="E4" s="484"/>
      <c r="F4" s="485"/>
      <c r="G4" s="484"/>
      <c r="H4" s="485"/>
      <c r="I4" s="484"/>
      <c r="J4" s="485"/>
      <c r="K4" s="484"/>
      <c r="L4" s="485"/>
      <c r="M4" s="484"/>
      <c r="N4" s="485"/>
      <c r="O4" s="484"/>
      <c r="P4" s="485"/>
      <c r="Q4" s="475"/>
    </row>
    <row r="5" spans="1:17" ht="15" customHeight="1" x14ac:dyDescent="0.2">
      <c r="A5" s="476"/>
      <c r="B5" s="476"/>
      <c r="C5" s="476"/>
      <c r="D5" s="476"/>
      <c r="E5" s="234" t="s">
        <v>82</v>
      </c>
      <c r="F5" s="234" t="s">
        <v>83</v>
      </c>
      <c r="G5" s="234" t="s">
        <v>82</v>
      </c>
      <c r="H5" s="234" t="s">
        <v>83</v>
      </c>
      <c r="I5" s="234" t="s">
        <v>82</v>
      </c>
      <c r="J5" s="234" t="s">
        <v>83</v>
      </c>
      <c r="K5" s="234" t="s">
        <v>82</v>
      </c>
      <c r="L5" s="234" t="s">
        <v>83</v>
      </c>
      <c r="M5" s="234" t="s">
        <v>82</v>
      </c>
      <c r="N5" s="234" t="s">
        <v>83</v>
      </c>
      <c r="O5" s="234" t="s">
        <v>82</v>
      </c>
      <c r="P5" s="234" t="s">
        <v>83</v>
      </c>
      <c r="Q5" s="476"/>
    </row>
    <row r="6" spans="1:17" ht="12.75" customHeight="1" x14ac:dyDescent="0.2">
      <c r="A6" s="159">
        <v>1</v>
      </c>
      <c r="B6" s="160" t="s">
        <v>6</v>
      </c>
      <c r="C6" s="333">
        <v>51584</v>
      </c>
      <c r="D6" s="333">
        <v>376526</v>
      </c>
      <c r="E6" s="263">
        <v>18</v>
      </c>
      <c r="F6" s="263">
        <v>3491.02</v>
      </c>
      <c r="G6" s="263">
        <v>171</v>
      </c>
      <c r="H6" s="263">
        <v>2247.1200000000003</v>
      </c>
      <c r="I6" s="263">
        <v>3080</v>
      </c>
      <c r="J6" s="263">
        <v>50407.349999999991</v>
      </c>
      <c r="K6" s="263">
        <v>9842</v>
      </c>
      <c r="L6" s="263">
        <v>33031.229999999996</v>
      </c>
      <c r="M6" s="263">
        <v>10490</v>
      </c>
      <c r="N6" s="263">
        <v>235498.26999999996</v>
      </c>
      <c r="O6" s="160">
        <f t="shared" ref="O6:P21" si="0">E6+G6+I6+K6+M6</f>
        <v>23601</v>
      </c>
      <c r="P6" s="160">
        <f t="shared" si="0"/>
        <v>324674.98999999993</v>
      </c>
      <c r="Q6" s="160">
        <f t="shared" ref="Q6:Q22" si="1">P6*100/D6</f>
        <v>86.229102372744492</v>
      </c>
    </row>
    <row r="7" spans="1:17" ht="12.75" customHeight="1" x14ac:dyDescent="0.2">
      <c r="A7" s="159">
        <v>2</v>
      </c>
      <c r="B7" s="160" t="s">
        <v>7</v>
      </c>
      <c r="C7" s="333">
        <v>48497</v>
      </c>
      <c r="D7" s="333">
        <v>355725</v>
      </c>
      <c r="E7" s="263">
        <v>0</v>
      </c>
      <c r="F7" s="263">
        <v>0</v>
      </c>
      <c r="G7" s="263">
        <v>60</v>
      </c>
      <c r="H7" s="263">
        <v>756.31000000000006</v>
      </c>
      <c r="I7" s="263">
        <v>405</v>
      </c>
      <c r="J7" s="263">
        <v>18958.579999999998</v>
      </c>
      <c r="K7" s="263">
        <v>3739</v>
      </c>
      <c r="L7" s="263">
        <v>23172.670000000006</v>
      </c>
      <c r="M7" s="272">
        <v>39378</v>
      </c>
      <c r="N7" s="263">
        <v>278133.12000000023</v>
      </c>
      <c r="O7" s="160">
        <f t="shared" si="0"/>
        <v>43582</v>
      </c>
      <c r="P7" s="160">
        <f t="shared" si="0"/>
        <v>321020.68000000023</v>
      </c>
      <c r="Q7" s="160">
        <f t="shared" si="1"/>
        <v>90.244059315482531</v>
      </c>
    </row>
    <row r="8" spans="1:17" ht="12.75" customHeight="1" x14ac:dyDescent="0.2">
      <c r="A8" s="159">
        <v>3</v>
      </c>
      <c r="B8" s="160" t="s">
        <v>8</v>
      </c>
      <c r="C8" s="333">
        <v>23567</v>
      </c>
      <c r="D8" s="333">
        <v>115007</v>
      </c>
      <c r="E8" s="263">
        <v>0</v>
      </c>
      <c r="F8" s="263">
        <v>0</v>
      </c>
      <c r="G8" s="263">
        <v>69</v>
      </c>
      <c r="H8" s="263">
        <v>692.73999999999978</v>
      </c>
      <c r="I8" s="263">
        <v>742</v>
      </c>
      <c r="J8" s="263">
        <v>13022.42</v>
      </c>
      <c r="K8" s="263">
        <v>668</v>
      </c>
      <c r="L8" s="263">
        <v>4061.2200000000003</v>
      </c>
      <c r="M8" s="263">
        <v>17126</v>
      </c>
      <c r="N8" s="263">
        <v>86951.11</v>
      </c>
      <c r="O8" s="160">
        <f t="shared" si="0"/>
        <v>18605</v>
      </c>
      <c r="P8" s="160">
        <f t="shared" si="0"/>
        <v>104727.49</v>
      </c>
      <c r="Q8" s="160">
        <f t="shared" si="1"/>
        <v>91.061839714104366</v>
      </c>
    </row>
    <row r="9" spans="1:17" ht="12.75" customHeight="1" x14ac:dyDescent="0.2">
      <c r="A9" s="159">
        <v>4</v>
      </c>
      <c r="B9" s="160" t="s">
        <v>9</v>
      </c>
      <c r="C9" s="333">
        <v>48053</v>
      </c>
      <c r="D9" s="333">
        <v>307149</v>
      </c>
      <c r="E9" s="263">
        <v>18</v>
      </c>
      <c r="F9" s="263">
        <v>3948.13</v>
      </c>
      <c r="G9" s="263">
        <v>106</v>
      </c>
      <c r="H9" s="263">
        <v>928.40000000000009</v>
      </c>
      <c r="I9" s="263">
        <v>942</v>
      </c>
      <c r="J9" s="263">
        <v>18278.189999999999</v>
      </c>
      <c r="K9" s="263">
        <v>33549</v>
      </c>
      <c r="L9" s="263">
        <v>73922.220000000016</v>
      </c>
      <c r="M9" s="263">
        <v>3558</v>
      </c>
      <c r="N9" s="263">
        <v>747713.67</v>
      </c>
      <c r="O9" s="160">
        <f t="shared" si="0"/>
        <v>38173</v>
      </c>
      <c r="P9" s="160">
        <f t="shared" si="0"/>
        <v>844790.6100000001</v>
      </c>
      <c r="Q9" s="160">
        <f t="shared" si="1"/>
        <v>275.04260472930082</v>
      </c>
    </row>
    <row r="10" spans="1:17" ht="12.75" customHeight="1" x14ac:dyDescent="0.2">
      <c r="A10" s="159">
        <v>5</v>
      </c>
      <c r="B10" s="160" t="s">
        <v>10</v>
      </c>
      <c r="C10" s="333">
        <v>66421</v>
      </c>
      <c r="D10" s="333">
        <v>322584</v>
      </c>
      <c r="E10" s="263">
        <v>0</v>
      </c>
      <c r="F10" s="263">
        <v>0</v>
      </c>
      <c r="G10" s="263">
        <v>0</v>
      </c>
      <c r="H10" s="263">
        <v>0</v>
      </c>
      <c r="I10" s="263">
        <v>8</v>
      </c>
      <c r="J10" s="263">
        <v>6.8100000000000005</v>
      </c>
      <c r="K10" s="263">
        <v>20742</v>
      </c>
      <c r="L10" s="263">
        <v>113501.23999999996</v>
      </c>
      <c r="M10" s="263">
        <v>17190</v>
      </c>
      <c r="N10" s="263">
        <v>160050.40999999997</v>
      </c>
      <c r="O10" s="160">
        <f t="shared" si="0"/>
        <v>37940</v>
      </c>
      <c r="P10" s="160">
        <f t="shared" si="0"/>
        <v>273558.45999999996</v>
      </c>
      <c r="Q10" s="160">
        <f t="shared" si="1"/>
        <v>84.802240656697165</v>
      </c>
    </row>
    <row r="11" spans="1:17" ht="12.75" customHeight="1" x14ac:dyDescent="0.2">
      <c r="A11" s="159">
        <v>6</v>
      </c>
      <c r="B11" s="160" t="s">
        <v>11</v>
      </c>
      <c r="C11" s="333">
        <v>20866</v>
      </c>
      <c r="D11" s="333">
        <v>164371</v>
      </c>
      <c r="E11" s="263">
        <v>8</v>
      </c>
      <c r="F11" s="263">
        <v>666.91</v>
      </c>
      <c r="G11" s="263">
        <v>32</v>
      </c>
      <c r="H11" s="263">
        <v>455.63999999999987</v>
      </c>
      <c r="I11" s="263">
        <v>551</v>
      </c>
      <c r="J11" s="263">
        <v>14874.480000000001</v>
      </c>
      <c r="K11" s="263">
        <v>12753</v>
      </c>
      <c r="L11" s="263">
        <v>59143.399999999994</v>
      </c>
      <c r="M11" s="263">
        <v>244</v>
      </c>
      <c r="N11" s="263">
        <v>44102.969999999994</v>
      </c>
      <c r="O11" s="160">
        <f t="shared" si="0"/>
        <v>13588</v>
      </c>
      <c r="P11" s="160">
        <f t="shared" si="0"/>
        <v>119243.4</v>
      </c>
      <c r="Q11" s="160">
        <f t="shared" si="1"/>
        <v>72.545278668378245</v>
      </c>
    </row>
    <row r="12" spans="1:17" ht="12.75" customHeight="1" x14ac:dyDescent="0.2">
      <c r="A12" s="159">
        <v>7</v>
      </c>
      <c r="B12" s="160" t="s">
        <v>12</v>
      </c>
      <c r="C12" s="333">
        <v>8881</v>
      </c>
      <c r="D12" s="333">
        <v>85435</v>
      </c>
      <c r="E12" s="263">
        <v>5</v>
      </c>
      <c r="F12" s="263">
        <v>38.53</v>
      </c>
      <c r="G12" s="263">
        <v>4</v>
      </c>
      <c r="H12" s="263">
        <v>76.72</v>
      </c>
      <c r="I12" s="263">
        <v>116</v>
      </c>
      <c r="J12" s="263">
        <v>3115.6299999999997</v>
      </c>
      <c r="K12" s="263">
        <v>131</v>
      </c>
      <c r="L12" s="263">
        <v>690.15000000000009</v>
      </c>
      <c r="M12" s="263">
        <v>7366</v>
      </c>
      <c r="N12" s="263">
        <v>65310.62999999999</v>
      </c>
      <c r="O12" s="160">
        <f t="shared" si="0"/>
        <v>7622</v>
      </c>
      <c r="P12" s="160">
        <f t="shared" si="0"/>
        <v>69231.659999999989</v>
      </c>
      <c r="Q12" s="160">
        <f t="shared" si="1"/>
        <v>81.034306782934379</v>
      </c>
    </row>
    <row r="13" spans="1:17" ht="12.75" customHeight="1" x14ac:dyDescent="0.2">
      <c r="A13" s="159">
        <v>8</v>
      </c>
      <c r="B13" s="160" t="s">
        <v>967</v>
      </c>
      <c r="C13" s="333">
        <v>3875</v>
      </c>
      <c r="D13" s="333">
        <v>10498</v>
      </c>
      <c r="E13" s="263">
        <v>0</v>
      </c>
      <c r="F13" s="263">
        <v>0</v>
      </c>
      <c r="G13" s="263">
        <v>1</v>
      </c>
      <c r="H13" s="263">
        <v>13.04</v>
      </c>
      <c r="I13" s="263">
        <v>28</v>
      </c>
      <c r="J13" s="263">
        <v>904.93</v>
      </c>
      <c r="K13" s="263">
        <v>45</v>
      </c>
      <c r="L13" s="263">
        <v>275.77</v>
      </c>
      <c r="M13" s="263">
        <v>1247</v>
      </c>
      <c r="N13" s="263">
        <v>12125.049999999997</v>
      </c>
      <c r="O13" s="160">
        <f t="shared" si="0"/>
        <v>1321</v>
      </c>
      <c r="P13" s="160">
        <f t="shared" si="0"/>
        <v>13318.789999999997</v>
      </c>
      <c r="Q13" s="160">
        <f t="shared" si="1"/>
        <v>126.86978472089919</v>
      </c>
    </row>
    <row r="14" spans="1:17" ht="13.5" customHeight="1" x14ac:dyDescent="0.2">
      <c r="A14" s="159">
        <v>9</v>
      </c>
      <c r="B14" s="160" t="s">
        <v>13</v>
      </c>
      <c r="C14" s="333">
        <v>26947</v>
      </c>
      <c r="D14" s="333">
        <v>692587</v>
      </c>
      <c r="E14" s="263">
        <v>96</v>
      </c>
      <c r="F14" s="263">
        <v>609221.93999999983</v>
      </c>
      <c r="G14" s="263">
        <v>134</v>
      </c>
      <c r="H14" s="263">
        <v>1439.1800000000003</v>
      </c>
      <c r="I14" s="263">
        <v>1076</v>
      </c>
      <c r="J14" s="263">
        <v>33951.670000000013</v>
      </c>
      <c r="K14" s="263">
        <v>1747</v>
      </c>
      <c r="L14" s="263">
        <v>9046.7900000000027</v>
      </c>
      <c r="M14" s="263">
        <v>9922</v>
      </c>
      <c r="N14" s="263">
        <v>2366421.2399999974</v>
      </c>
      <c r="O14" s="160">
        <f t="shared" si="0"/>
        <v>12975</v>
      </c>
      <c r="P14" s="160">
        <f t="shared" si="0"/>
        <v>3020080.8199999975</v>
      </c>
      <c r="Q14" s="160">
        <f t="shared" si="1"/>
        <v>436.05797105634349</v>
      </c>
    </row>
    <row r="15" spans="1:17" ht="12.75" customHeight="1" x14ac:dyDescent="0.2">
      <c r="A15" s="159">
        <v>10</v>
      </c>
      <c r="B15" s="160" t="s">
        <v>14</v>
      </c>
      <c r="C15" s="333">
        <v>485605</v>
      </c>
      <c r="D15" s="333">
        <v>3688150</v>
      </c>
      <c r="E15" s="263">
        <v>216</v>
      </c>
      <c r="F15" s="263">
        <v>4498.7599999999984</v>
      </c>
      <c r="G15" s="263">
        <v>1887</v>
      </c>
      <c r="H15" s="263">
        <v>13721.990000000002</v>
      </c>
      <c r="I15" s="263">
        <v>16702</v>
      </c>
      <c r="J15" s="263">
        <v>251567.27000000025</v>
      </c>
      <c r="K15" s="263">
        <v>5578</v>
      </c>
      <c r="L15" s="263">
        <v>14955.03</v>
      </c>
      <c r="M15" s="263">
        <v>233267</v>
      </c>
      <c r="N15" s="263">
        <v>4391685.4299999988</v>
      </c>
      <c r="O15" s="160">
        <f t="shared" si="0"/>
        <v>257650</v>
      </c>
      <c r="P15" s="160">
        <f t="shared" si="0"/>
        <v>4676428.4799999986</v>
      </c>
      <c r="Q15" s="160">
        <f t="shared" si="1"/>
        <v>126.79604896763956</v>
      </c>
    </row>
    <row r="16" spans="1:17" ht="12.75" customHeight="1" x14ac:dyDescent="0.2">
      <c r="A16" s="159">
        <v>11</v>
      </c>
      <c r="B16" s="160" t="s">
        <v>15</v>
      </c>
      <c r="C16" s="333">
        <v>11177</v>
      </c>
      <c r="D16" s="333">
        <v>122250</v>
      </c>
      <c r="E16" s="263">
        <v>0</v>
      </c>
      <c r="F16" s="263">
        <v>0</v>
      </c>
      <c r="G16" s="263">
        <v>1</v>
      </c>
      <c r="H16" s="263">
        <v>2.59</v>
      </c>
      <c r="I16" s="263">
        <v>624</v>
      </c>
      <c r="J16" s="263">
        <v>16129.5</v>
      </c>
      <c r="K16" s="263">
        <v>55</v>
      </c>
      <c r="L16" s="263">
        <v>140.16999999999999</v>
      </c>
      <c r="M16" s="263">
        <v>4374</v>
      </c>
      <c r="N16" s="263">
        <v>226072.04</v>
      </c>
      <c r="O16" s="160">
        <f t="shared" si="0"/>
        <v>5054</v>
      </c>
      <c r="P16" s="160">
        <f t="shared" si="0"/>
        <v>242344.30000000002</v>
      </c>
      <c r="Q16" s="160">
        <f t="shared" si="1"/>
        <v>198.23664621676892</v>
      </c>
    </row>
    <row r="17" spans="1:17" ht="12.75" customHeight="1" x14ac:dyDescent="0.2">
      <c r="A17" s="159">
        <v>12</v>
      </c>
      <c r="B17" s="160" t="s">
        <v>16</v>
      </c>
      <c r="C17" s="333">
        <v>31664</v>
      </c>
      <c r="D17" s="333">
        <v>421960</v>
      </c>
      <c r="E17" s="263">
        <v>111</v>
      </c>
      <c r="F17" s="263">
        <v>119952.8</v>
      </c>
      <c r="G17" s="263">
        <v>368</v>
      </c>
      <c r="H17" s="263">
        <v>3629.6200000000008</v>
      </c>
      <c r="I17" s="263">
        <v>1352</v>
      </c>
      <c r="J17" s="263">
        <v>24716.839999999993</v>
      </c>
      <c r="K17" s="263">
        <v>13821</v>
      </c>
      <c r="L17" s="263">
        <v>113261.04999999996</v>
      </c>
      <c r="M17" s="263">
        <v>7963</v>
      </c>
      <c r="N17" s="263">
        <v>356992.69</v>
      </c>
      <c r="O17" s="160">
        <f t="shared" si="0"/>
        <v>23615</v>
      </c>
      <c r="P17" s="160">
        <f t="shared" si="0"/>
        <v>618553</v>
      </c>
      <c r="Q17" s="160">
        <f t="shared" si="1"/>
        <v>146.59043511233293</v>
      </c>
    </row>
    <row r="18" spans="1:17" s="139" customFormat="1" ht="12.75" customHeight="1" x14ac:dyDescent="0.2">
      <c r="A18" s="158"/>
      <c r="B18" s="163" t="s">
        <v>17</v>
      </c>
      <c r="C18" s="328">
        <f>SUM(C6:C17)</f>
        <v>827137</v>
      </c>
      <c r="D18" s="328">
        <f>SUM(D6:D17)</f>
        <v>6662242</v>
      </c>
      <c r="E18" s="264">
        <f t="shared" ref="E18:N18" si="2">SUM(E6:E17)</f>
        <v>472</v>
      </c>
      <c r="F18" s="264">
        <f t="shared" si="2"/>
        <v>741818.08999999985</v>
      </c>
      <c r="G18" s="264">
        <f t="shared" si="2"/>
        <v>2833</v>
      </c>
      <c r="H18" s="264">
        <f t="shared" si="2"/>
        <v>23963.35</v>
      </c>
      <c r="I18" s="264">
        <f t="shared" si="2"/>
        <v>25626</v>
      </c>
      <c r="J18" s="264">
        <f t="shared" si="2"/>
        <v>445933.67000000022</v>
      </c>
      <c r="K18" s="264">
        <f t="shared" si="2"/>
        <v>102670</v>
      </c>
      <c r="L18" s="264">
        <f t="shared" si="2"/>
        <v>445200.93999999994</v>
      </c>
      <c r="M18" s="264">
        <f t="shared" si="2"/>
        <v>352125</v>
      </c>
      <c r="N18" s="264">
        <f t="shared" si="2"/>
        <v>8971056.6299999952</v>
      </c>
      <c r="O18" s="163">
        <f t="shared" si="0"/>
        <v>483726</v>
      </c>
      <c r="P18" s="163">
        <f t="shared" si="0"/>
        <v>10627972.679999996</v>
      </c>
      <c r="Q18" s="163">
        <f t="shared" si="1"/>
        <v>159.5254672526155</v>
      </c>
    </row>
    <row r="19" spans="1:17" ht="12.75" customHeight="1" x14ac:dyDescent="0.2">
      <c r="A19" s="159">
        <v>13</v>
      </c>
      <c r="B19" s="116" t="s">
        <v>18</v>
      </c>
      <c r="C19" s="333">
        <v>69628</v>
      </c>
      <c r="D19" s="333">
        <v>529319</v>
      </c>
      <c r="E19" s="263">
        <v>2</v>
      </c>
      <c r="F19" s="263">
        <v>1.75</v>
      </c>
      <c r="G19" s="263">
        <v>105</v>
      </c>
      <c r="H19" s="263">
        <v>1618.41</v>
      </c>
      <c r="I19" s="263">
        <v>380</v>
      </c>
      <c r="J19" s="263">
        <v>9528.98</v>
      </c>
      <c r="K19" s="263">
        <v>10044</v>
      </c>
      <c r="L19" s="263">
        <v>35297.840000000011</v>
      </c>
      <c r="M19" s="263">
        <v>29667</v>
      </c>
      <c r="N19" s="263">
        <v>548669.08000000019</v>
      </c>
      <c r="O19" s="160">
        <f t="shared" si="0"/>
        <v>40198</v>
      </c>
      <c r="P19" s="160">
        <f t="shared" si="0"/>
        <v>595116.06000000017</v>
      </c>
      <c r="Q19" s="160">
        <f t="shared" si="1"/>
        <v>112.43051165743155</v>
      </c>
    </row>
    <row r="20" spans="1:17" ht="12.75" customHeight="1" x14ac:dyDescent="0.2">
      <c r="A20" s="159">
        <v>14</v>
      </c>
      <c r="B20" s="116" t="s">
        <v>19</v>
      </c>
      <c r="C20" s="333">
        <v>82081</v>
      </c>
      <c r="D20" s="333">
        <v>189088</v>
      </c>
      <c r="E20" s="263">
        <v>0</v>
      </c>
      <c r="F20" s="263">
        <v>0</v>
      </c>
      <c r="G20" s="263">
        <v>0</v>
      </c>
      <c r="H20" s="263">
        <v>0</v>
      </c>
      <c r="I20" s="263">
        <v>866</v>
      </c>
      <c r="J20" s="263">
        <v>14588.489999999998</v>
      </c>
      <c r="K20" s="263">
        <v>1220</v>
      </c>
      <c r="L20" s="263">
        <v>17671.5</v>
      </c>
      <c r="M20" s="263">
        <v>34336</v>
      </c>
      <c r="N20" s="263">
        <v>51168.529999999992</v>
      </c>
      <c r="O20" s="160">
        <f t="shared" si="0"/>
        <v>36422</v>
      </c>
      <c r="P20" s="160">
        <f t="shared" si="0"/>
        <v>83428.51999999999</v>
      </c>
      <c r="Q20" s="160">
        <f t="shared" si="1"/>
        <v>44.121530715857162</v>
      </c>
    </row>
    <row r="21" spans="1:17" ht="12.75" customHeight="1" x14ac:dyDescent="0.2">
      <c r="A21" s="159">
        <v>15</v>
      </c>
      <c r="B21" s="116" t="s">
        <v>20</v>
      </c>
      <c r="C21" s="333">
        <v>423</v>
      </c>
      <c r="D21" s="333">
        <v>1088</v>
      </c>
      <c r="E21" s="263">
        <v>0</v>
      </c>
      <c r="F21" s="263">
        <v>0</v>
      </c>
      <c r="G21" s="263">
        <v>0</v>
      </c>
      <c r="H21" s="263">
        <v>0</v>
      </c>
      <c r="I21" s="263">
        <v>0</v>
      </c>
      <c r="J21" s="263">
        <v>0</v>
      </c>
      <c r="K21" s="263">
        <v>237</v>
      </c>
      <c r="L21" s="263">
        <v>472.69</v>
      </c>
      <c r="M21" s="263">
        <v>49</v>
      </c>
      <c r="N21" s="263">
        <v>261.52</v>
      </c>
      <c r="O21" s="160">
        <f t="shared" si="0"/>
        <v>286</v>
      </c>
      <c r="P21" s="160">
        <f t="shared" si="0"/>
        <v>734.21</v>
      </c>
      <c r="Q21" s="160">
        <f t="shared" si="1"/>
        <v>67.482536764705884</v>
      </c>
    </row>
    <row r="22" spans="1:17" ht="12.75" customHeight="1" x14ac:dyDescent="0.2">
      <c r="A22" s="159">
        <v>16</v>
      </c>
      <c r="B22" s="116" t="s">
        <v>21</v>
      </c>
      <c r="C22" s="333">
        <v>319</v>
      </c>
      <c r="D22" s="333">
        <v>2019</v>
      </c>
      <c r="E22" s="263">
        <v>0</v>
      </c>
      <c r="F22" s="263">
        <v>0</v>
      </c>
      <c r="G22" s="263">
        <v>2</v>
      </c>
      <c r="H22" s="263">
        <v>12.82</v>
      </c>
      <c r="I22" s="263">
        <v>2</v>
      </c>
      <c r="J22" s="263">
        <v>70</v>
      </c>
      <c r="K22" s="263">
        <v>104</v>
      </c>
      <c r="L22" s="263">
        <v>203.76999999999998</v>
      </c>
      <c r="M22" s="263">
        <v>34</v>
      </c>
      <c r="N22" s="263">
        <v>135.91</v>
      </c>
      <c r="O22" s="160">
        <f t="shared" ref="O22:P41" si="3">E22+G22+I22+K22+M22</f>
        <v>142</v>
      </c>
      <c r="P22" s="160">
        <f t="shared" si="3"/>
        <v>422.5</v>
      </c>
      <c r="Q22" s="160">
        <f t="shared" si="1"/>
        <v>20.926201089648341</v>
      </c>
    </row>
    <row r="23" spans="1:17" ht="12.75" customHeight="1" x14ac:dyDescent="0.2">
      <c r="A23" s="159">
        <v>17</v>
      </c>
      <c r="B23" s="116" t="s">
        <v>22</v>
      </c>
      <c r="C23" s="333">
        <v>8861</v>
      </c>
      <c r="D23" s="333">
        <v>21236</v>
      </c>
      <c r="E23" s="263">
        <v>794</v>
      </c>
      <c r="F23" s="263">
        <v>588.8900000000001</v>
      </c>
      <c r="G23" s="263">
        <v>60</v>
      </c>
      <c r="H23" s="263">
        <v>360.64</v>
      </c>
      <c r="I23" s="263">
        <v>141</v>
      </c>
      <c r="J23" s="263">
        <v>3614.8</v>
      </c>
      <c r="K23" s="263">
        <v>0</v>
      </c>
      <c r="L23" s="263">
        <v>0</v>
      </c>
      <c r="M23" s="263">
        <v>2995</v>
      </c>
      <c r="N23" s="263">
        <v>8892.26</v>
      </c>
      <c r="O23" s="160">
        <f t="shared" si="3"/>
        <v>3990</v>
      </c>
      <c r="P23" s="160">
        <f t="shared" si="3"/>
        <v>13456.59</v>
      </c>
      <c r="Q23" s="160">
        <f t="shared" ref="Q23:Q55" si="4">P23*100/D23</f>
        <v>63.366877001318514</v>
      </c>
    </row>
    <row r="24" spans="1:17" ht="12.75" customHeight="1" x14ac:dyDescent="0.2">
      <c r="A24" s="159">
        <v>18</v>
      </c>
      <c r="B24" s="116" t="s">
        <v>23</v>
      </c>
      <c r="C24" s="333">
        <v>301</v>
      </c>
      <c r="D24" s="333">
        <v>54</v>
      </c>
      <c r="E24" s="263">
        <v>0</v>
      </c>
      <c r="F24" s="263">
        <v>0</v>
      </c>
      <c r="G24" s="263">
        <v>0</v>
      </c>
      <c r="H24" s="263">
        <v>0</v>
      </c>
      <c r="I24" s="263">
        <v>0</v>
      </c>
      <c r="J24" s="263">
        <v>0</v>
      </c>
      <c r="K24" s="263">
        <v>0</v>
      </c>
      <c r="L24" s="263">
        <v>0</v>
      </c>
      <c r="M24" s="263">
        <v>0</v>
      </c>
      <c r="N24" s="263">
        <v>0</v>
      </c>
      <c r="O24" s="160">
        <f t="shared" si="3"/>
        <v>0</v>
      </c>
      <c r="P24" s="160">
        <f t="shared" si="3"/>
        <v>0</v>
      </c>
      <c r="Q24" s="160">
        <f t="shared" si="4"/>
        <v>0</v>
      </c>
    </row>
    <row r="25" spans="1:17" ht="12.75" customHeight="1" x14ac:dyDescent="0.2">
      <c r="A25" s="159">
        <v>19</v>
      </c>
      <c r="B25" s="116" t="s">
        <v>24</v>
      </c>
      <c r="C25" s="333">
        <v>6590</v>
      </c>
      <c r="D25" s="333">
        <v>28750</v>
      </c>
      <c r="E25" s="263">
        <v>0</v>
      </c>
      <c r="F25" s="263">
        <v>0</v>
      </c>
      <c r="G25" s="263">
        <v>1</v>
      </c>
      <c r="H25" s="263">
        <v>0.67</v>
      </c>
      <c r="I25" s="263">
        <v>12</v>
      </c>
      <c r="J25" s="263">
        <v>285.84000000000003</v>
      </c>
      <c r="K25" s="263">
        <v>80</v>
      </c>
      <c r="L25" s="263">
        <v>193.75999999999996</v>
      </c>
      <c r="M25" s="263">
        <v>5802</v>
      </c>
      <c r="N25" s="263">
        <v>48810.450000000012</v>
      </c>
      <c r="O25" s="160">
        <f t="shared" si="3"/>
        <v>5895</v>
      </c>
      <c r="P25" s="160">
        <f t="shared" si="3"/>
        <v>49290.720000000008</v>
      </c>
      <c r="Q25" s="160">
        <f t="shared" si="4"/>
        <v>171.44598260869569</v>
      </c>
    </row>
    <row r="26" spans="1:17" ht="12.75" customHeight="1" x14ac:dyDescent="0.2">
      <c r="A26" s="159">
        <v>20</v>
      </c>
      <c r="B26" s="116" t="s">
        <v>25</v>
      </c>
      <c r="C26" s="333">
        <v>209774</v>
      </c>
      <c r="D26" s="333">
        <v>1841209</v>
      </c>
      <c r="E26" s="263">
        <v>5589</v>
      </c>
      <c r="F26" s="263">
        <v>100745.20999999999</v>
      </c>
      <c r="G26" s="263">
        <v>5</v>
      </c>
      <c r="H26" s="263">
        <v>9.77</v>
      </c>
      <c r="I26" s="263">
        <v>5891</v>
      </c>
      <c r="J26" s="263">
        <v>112699.42999999998</v>
      </c>
      <c r="K26" s="263">
        <v>22372</v>
      </c>
      <c r="L26" s="263">
        <v>117236.07000000005</v>
      </c>
      <c r="M26" s="263">
        <v>63370</v>
      </c>
      <c r="N26" s="263">
        <v>867485.6</v>
      </c>
      <c r="O26" s="160">
        <f t="shared" si="3"/>
        <v>97227</v>
      </c>
      <c r="P26" s="160">
        <f t="shared" si="3"/>
        <v>1198176.08</v>
      </c>
      <c r="Q26" s="160">
        <f t="shared" si="4"/>
        <v>65.075506365654306</v>
      </c>
    </row>
    <row r="27" spans="1:17" ht="12.75" customHeight="1" x14ac:dyDescent="0.2">
      <c r="A27" s="159">
        <v>21</v>
      </c>
      <c r="B27" s="116" t="s">
        <v>26</v>
      </c>
      <c r="C27" s="333">
        <v>511752</v>
      </c>
      <c r="D27" s="333">
        <v>1053319</v>
      </c>
      <c r="E27" s="263">
        <v>0</v>
      </c>
      <c r="F27" s="263">
        <v>0</v>
      </c>
      <c r="G27" s="263">
        <v>119</v>
      </c>
      <c r="H27" s="263">
        <v>4575.920000000001</v>
      </c>
      <c r="I27" s="263">
        <v>1873</v>
      </c>
      <c r="J27" s="263">
        <v>60655.840000000018</v>
      </c>
      <c r="K27" s="263">
        <v>8290</v>
      </c>
      <c r="L27" s="263">
        <v>57143.929999999978</v>
      </c>
      <c r="M27" s="263">
        <v>333087</v>
      </c>
      <c r="N27" s="263">
        <v>731376.80999999959</v>
      </c>
      <c r="O27" s="160">
        <f t="shared" si="3"/>
        <v>343369</v>
      </c>
      <c r="P27" s="160">
        <f t="shared" si="3"/>
        <v>853752.49999999953</v>
      </c>
      <c r="Q27" s="160">
        <f t="shared" si="4"/>
        <v>81.053555475596625</v>
      </c>
    </row>
    <row r="28" spans="1:17" ht="12.75" customHeight="1" x14ac:dyDescent="0.2">
      <c r="A28" s="159">
        <v>22</v>
      </c>
      <c r="B28" s="116" t="s">
        <v>27</v>
      </c>
      <c r="C28" s="333">
        <v>18931</v>
      </c>
      <c r="D28" s="333">
        <v>114221</v>
      </c>
      <c r="E28" s="263">
        <v>1</v>
      </c>
      <c r="F28" s="263">
        <v>0.37</v>
      </c>
      <c r="G28" s="263">
        <v>18</v>
      </c>
      <c r="H28" s="263">
        <v>175.91000000000003</v>
      </c>
      <c r="I28" s="263">
        <v>531</v>
      </c>
      <c r="J28" s="263">
        <v>13945.82</v>
      </c>
      <c r="K28" s="263">
        <v>432</v>
      </c>
      <c r="L28" s="263">
        <v>5324.66</v>
      </c>
      <c r="M28" s="263">
        <v>9888</v>
      </c>
      <c r="N28" s="263">
        <v>164999.53999999998</v>
      </c>
      <c r="O28" s="160">
        <f t="shared" si="3"/>
        <v>10870</v>
      </c>
      <c r="P28" s="160">
        <f t="shared" si="3"/>
        <v>184446.3</v>
      </c>
      <c r="Q28" s="160">
        <f t="shared" si="4"/>
        <v>161.4819516551247</v>
      </c>
    </row>
    <row r="29" spans="1:17" ht="12.75" customHeight="1" x14ac:dyDescent="0.2">
      <c r="A29" s="159">
        <v>23</v>
      </c>
      <c r="B29" s="116" t="s">
        <v>28</v>
      </c>
      <c r="C29" s="333">
        <v>410779</v>
      </c>
      <c r="D29" s="333">
        <v>301465</v>
      </c>
      <c r="E29" s="263">
        <v>31</v>
      </c>
      <c r="F29" s="263">
        <v>683.77</v>
      </c>
      <c r="G29" s="263">
        <v>49</v>
      </c>
      <c r="H29" s="263">
        <v>1325.7199999999998</v>
      </c>
      <c r="I29" s="263">
        <v>553</v>
      </c>
      <c r="J29" s="263">
        <v>7825.99</v>
      </c>
      <c r="K29" s="263">
        <v>20258</v>
      </c>
      <c r="L29" s="263">
        <v>28142.859999999993</v>
      </c>
      <c r="M29" s="263">
        <v>176589</v>
      </c>
      <c r="N29" s="263">
        <v>135261.77999999997</v>
      </c>
      <c r="O29" s="160">
        <f t="shared" si="3"/>
        <v>197480</v>
      </c>
      <c r="P29" s="160">
        <f t="shared" si="3"/>
        <v>173240.11999999997</v>
      </c>
      <c r="Q29" s="160">
        <f t="shared" si="4"/>
        <v>57.466080639543549</v>
      </c>
    </row>
    <row r="30" spans="1:17" ht="12.75" customHeight="1" x14ac:dyDescent="0.2">
      <c r="A30" s="159">
        <v>24</v>
      </c>
      <c r="B30" s="116" t="s">
        <v>29</v>
      </c>
      <c r="C30" s="333">
        <v>76586</v>
      </c>
      <c r="D30" s="333">
        <v>156548</v>
      </c>
      <c r="E30" s="263">
        <v>0</v>
      </c>
      <c r="F30" s="263">
        <v>0</v>
      </c>
      <c r="G30" s="263">
        <v>0</v>
      </c>
      <c r="H30" s="263">
        <v>0</v>
      </c>
      <c r="I30" s="263">
        <v>232</v>
      </c>
      <c r="J30" s="263">
        <v>4217.4600000000009</v>
      </c>
      <c r="K30" s="263">
        <v>0</v>
      </c>
      <c r="L30" s="263">
        <v>0</v>
      </c>
      <c r="M30" s="263">
        <v>32292</v>
      </c>
      <c r="N30" s="263">
        <v>99131.310000000027</v>
      </c>
      <c r="O30" s="160">
        <f t="shared" si="3"/>
        <v>32524</v>
      </c>
      <c r="P30" s="160">
        <f t="shared" si="3"/>
        <v>103348.77000000003</v>
      </c>
      <c r="Q30" s="160">
        <f t="shared" si="4"/>
        <v>66.017304596673242</v>
      </c>
    </row>
    <row r="31" spans="1:17" ht="12.75" customHeight="1" x14ac:dyDescent="0.2">
      <c r="A31" s="159">
        <v>25</v>
      </c>
      <c r="B31" s="116" t="s">
        <v>30</v>
      </c>
      <c r="C31" s="333">
        <v>98</v>
      </c>
      <c r="D31" s="333">
        <v>543</v>
      </c>
      <c r="E31" s="263">
        <v>0</v>
      </c>
      <c r="F31" s="263">
        <v>0</v>
      </c>
      <c r="G31" s="263">
        <v>0</v>
      </c>
      <c r="H31" s="263">
        <v>0</v>
      </c>
      <c r="I31" s="263">
        <v>0</v>
      </c>
      <c r="J31" s="263">
        <v>0</v>
      </c>
      <c r="K31" s="263">
        <v>8</v>
      </c>
      <c r="L31" s="263">
        <v>17.36</v>
      </c>
      <c r="M31" s="263">
        <v>27</v>
      </c>
      <c r="N31" s="263">
        <v>258.3</v>
      </c>
      <c r="O31" s="160">
        <f t="shared" si="3"/>
        <v>35</v>
      </c>
      <c r="P31" s="160">
        <f t="shared" si="3"/>
        <v>275.66000000000003</v>
      </c>
      <c r="Q31" s="160">
        <f t="shared" si="4"/>
        <v>50.76611418047883</v>
      </c>
    </row>
    <row r="32" spans="1:17" ht="12.75" customHeight="1" x14ac:dyDescent="0.2">
      <c r="A32" s="159">
        <v>26</v>
      </c>
      <c r="B32" s="116" t="s">
        <v>31</v>
      </c>
      <c r="C32" s="333">
        <v>821</v>
      </c>
      <c r="D32" s="333">
        <v>5118</v>
      </c>
      <c r="E32" s="263">
        <v>0</v>
      </c>
      <c r="F32" s="263">
        <v>0</v>
      </c>
      <c r="G32" s="263">
        <v>1</v>
      </c>
      <c r="H32" s="263">
        <v>22.5</v>
      </c>
      <c r="I32" s="263">
        <v>4</v>
      </c>
      <c r="J32" s="263">
        <v>79.5</v>
      </c>
      <c r="K32" s="263">
        <v>64</v>
      </c>
      <c r="L32" s="263">
        <v>2970</v>
      </c>
      <c r="M32" s="263">
        <v>350</v>
      </c>
      <c r="N32" s="263">
        <v>1355.88</v>
      </c>
      <c r="O32" s="160">
        <f t="shared" si="3"/>
        <v>419</v>
      </c>
      <c r="P32" s="160">
        <f t="shared" si="3"/>
        <v>4427.88</v>
      </c>
      <c r="Q32" s="160">
        <f t="shared" si="4"/>
        <v>86.515826494724507</v>
      </c>
    </row>
    <row r="33" spans="1:17" ht="12.75" customHeight="1" x14ac:dyDescent="0.2">
      <c r="A33" s="159">
        <v>27</v>
      </c>
      <c r="B33" s="116" t="s">
        <v>32</v>
      </c>
      <c r="C33" s="333">
        <v>420</v>
      </c>
      <c r="D33" s="333">
        <v>3974</v>
      </c>
      <c r="E33" s="263">
        <v>0</v>
      </c>
      <c r="F33" s="263">
        <v>0</v>
      </c>
      <c r="G33" s="263">
        <v>0</v>
      </c>
      <c r="H33" s="263">
        <v>0</v>
      </c>
      <c r="I33" s="263">
        <v>56</v>
      </c>
      <c r="J33" s="263">
        <v>227.79</v>
      </c>
      <c r="K33" s="263">
        <v>451</v>
      </c>
      <c r="L33" s="263">
        <v>1624.48</v>
      </c>
      <c r="M33" s="263">
        <v>114</v>
      </c>
      <c r="N33" s="263">
        <v>337.78</v>
      </c>
      <c r="O33" s="160">
        <f t="shared" si="3"/>
        <v>621</v>
      </c>
      <c r="P33" s="160">
        <f t="shared" si="3"/>
        <v>2190.0500000000002</v>
      </c>
      <c r="Q33" s="160">
        <f t="shared" si="4"/>
        <v>55.10946149974837</v>
      </c>
    </row>
    <row r="34" spans="1:17" ht="12.75" customHeight="1" x14ac:dyDescent="0.2">
      <c r="A34" s="159">
        <v>28</v>
      </c>
      <c r="B34" s="116" t="s">
        <v>33</v>
      </c>
      <c r="C34" s="333">
        <v>36160</v>
      </c>
      <c r="D34" s="333">
        <v>244031</v>
      </c>
      <c r="E34" s="263">
        <v>0</v>
      </c>
      <c r="F34" s="263">
        <v>0</v>
      </c>
      <c r="G34" s="263">
        <v>0</v>
      </c>
      <c r="H34" s="263">
        <v>0</v>
      </c>
      <c r="I34" s="263">
        <v>0</v>
      </c>
      <c r="J34" s="263">
        <v>0</v>
      </c>
      <c r="K34" s="263">
        <v>0</v>
      </c>
      <c r="L34" s="263">
        <v>0</v>
      </c>
      <c r="M34" s="263">
        <v>21324</v>
      </c>
      <c r="N34" s="263">
        <v>258225.27</v>
      </c>
      <c r="O34" s="160">
        <f t="shared" si="3"/>
        <v>21324</v>
      </c>
      <c r="P34" s="160">
        <f t="shared" si="3"/>
        <v>258225.27</v>
      </c>
      <c r="Q34" s="160">
        <f t="shared" si="4"/>
        <v>105.81658477816343</v>
      </c>
    </row>
    <row r="35" spans="1:17" ht="12.75" customHeight="1" x14ac:dyDescent="0.2">
      <c r="A35" s="159">
        <v>29</v>
      </c>
      <c r="B35" s="116" t="s">
        <v>34</v>
      </c>
      <c r="C35" s="333">
        <v>10</v>
      </c>
      <c r="D35" s="333">
        <v>157</v>
      </c>
      <c r="E35" s="263">
        <v>0</v>
      </c>
      <c r="F35" s="263">
        <v>0</v>
      </c>
      <c r="G35" s="263">
        <v>0</v>
      </c>
      <c r="H35" s="263">
        <v>0</v>
      </c>
      <c r="I35" s="263">
        <v>0</v>
      </c>
      <c r="J35" s="263">
        <v>0</v>
      </c>
      <c r="K35" s="263">
        <v>3</v>
      </c>
      <c r="L35" s="263">
        <v>0.01</v>
      </c>
      <c r="M35" s="263">
        <v>1</v>
      </c>
      <c r="N35" s="263">
        <v>9</v>
      </c>
      <c r="O35" s="160">
        <v>4</v>
      </c>
      <c r="P35" s="160">
        <v>9.01</v>
      </c>
      <c r="Q35" s="160">
        <f t="shared" si="4"/>
        <v>5.7388535031847132</v>
      </c>
    </row>
    <row r="36" spans="1:17" ht="12.75" customHeight="1" x14ac:dyDescent="0.2">
      <c r="A36" s="159">
        <v>30</v>
      </c>
      <c r="B36" s="116" t="s">
        <v>35</v>
      </c>
      <c r="C36" s="333">
        <v>3171</v>
      </c>
      <c r="D36" s="333">
        <v>34179</v>
      </c>
      <c r="E36" s="263">
        <v>6</v>
      </c>
      <c r="F36" s="263">
        <v>33.479999999999997</v>
      </c>
      <c r="G36" s="263">
        <v>2</v>
      </c>
      <c r="H36" s="263">
        <v>30</v>
      </c>
      <c r="I36" s="263">
        <v>47</v>
      </c>
      <c r="J36" s="263">
        <v>1633.06</v>
      </c>
      <c r="K36" s="263">
        <v>130</v>
      </c>
      <c r="L36" s="263">
        <v>61.989999999999995</v>
      </c>
      <c r="M36" s="263">
        <v>1381</v>
      </c>
      <c r="N36" s="263">
        <v>31955.4</v>
      </c>
      <c r="O36" s="160">
        <f t="shared" si="3"/>
        <v>1566</v>
      </c>
      <c r="P36" s="160">
        <f t="shared" si="3"/>
        <v>33713.93</v>
      </c>
      <c r="Q36" s="160">
        <f t="shared" si="4"/>
        <v>98.63931068784926</v>
      </c>
    </row>
    <row r="37" spans="1:17" ht="12.75" customHeight="1" x14ac:dyDescent="0.2">
      <c r="A37" s="159">
        <v>31</v>
      </c>
      <c r="B37" s="116" t="s">
        <v>36</v>
      </c>
      <c r="C37" s="333">
        <v>329</v>
      </c>
      <c r="D37" s="333">
        <v>5198</v>
      </c>
      <c r="E37" s="263">
        <v>0</v>
      </c>
      <c r="F37" s="263">
        <v>0</v>
      </c>
      <c r="G37" s="263">
        <v>0</v>
      </c>
      <c r="H37" s="263">
        <v>0</v>
      </c>
      <c r="I37" s="263">
        <v>0</v>
      </c>
      <c r="J37" s="263">
        <v>0</v>
      </c>
      <c r="K37" s="263">
        <v>504</v>
      </c>
      <c r="L37" s="263">
        <v>1231.3600000000001</v>
      </c>
      <c r="M37" s="263">
        <v>55</v>
      </c>
      <c r="N37" s="263">
        <v>6809.63</v>
      </c>
      <c r="O37" s="160">
        <f t="shared" si="3"/>
        <v>559</v>
      </c>
      <c r="P37" s="160">
        <f t="shared" si="3"/>
        <v>8040.99</v>
      </c>
      <c r="Q37" s="160">
        <f t="shared" si="4"/>
        <v>154.69392073874567</v>
      </c>
    </row>
    <row r="38" spans="1:17" ht="12.75" customHeight="1" x14ac:dyDescent="0.2">
      <c r="A38" s="159">
        <v>32</v>
      </c>
      <c r="B38" s="116" t="s">
        <v>38</v>
      </c>
      <c r="C38" s="333">
        <v>127</v>
      </c>
      <c r="D38" s="333">
        <v>3709</v>
      </c>
      <c r="E38" s="263">
        <v>0</v>
      </c>
      <c r="F38" s="263">
        <v>0</v>
      </c>
      <c r="G38" s="263">
        <v>0</v>
      </c>
      <c r="H38" s="263">
        <v>0</v>
      </c>
      <c r="I38" s="263">
        <v>1</v>
      </c>
      <c r="J38" s="263">
        <v>1.9</v>
      </c>
      <c r="K38" s="263">
        <v>203</v>
      </c>
      <c r="L38" s="263">
        <v>289.89</v>
      </c>
      <c r="M38" s="263">
        <v>28</v>
      </c>
      <c r="N38" s="263">
        <v>1536.52</v>
      </c>
      <c r="O38" s="160">
        <f t="shared" si="3"/>
        <v>232</v>
      </c>
      <c r="P38" s="160">
        <f t="shared" si="3"/>
        <v>1828.31</v>
      </c>
      <c r="Q38" s="160">
        <f t="shared" si="4"/>
        <v>49.293879751954705</v>
      </c>
    </row>
    <row r="39" spans="1:17" ht="12.75" customHeight="1" x14ac:dyDescent="0.2">
      <c r="A39" s="159">
        <v>33</v>
      </c>
      <c r="B39" s="116" t="s">
        <v>39</v>
      </c>
      <c r="C39" s="333">
        <v>72888</v>
      </c>
      <c r="D39" s="333">
        <v>157309</v>
      </c>
      <c r="E39" s="263">
        <v>0</v>
      </c>
      <c r="F39" s="263">
        <v>0</v>
      </c>
      <c r="G39" s="263">
        <v>26</v>
      </c>
      <c r="H39" s="263">
        <v>479.2</v>
      </c>
      <c r="I39" s="263">
        <v>681</v>
      </c>
      <c r="J39" s="263">
        <v>15909.220000000001</v>
      </c>
      <c r="K39" s="263">
        <v>936</v>
      </c>
      <c r="L39" s="263">
        <v>3931.0600000000009</v>
      </c>
      <c r="M39" s="263">
        <v>47818</v>
      </c>
      <c r="N39" s="263">
        <v>130209.90000000001</v>
      </c>
      <c r="O39" s="160">
        <f t="shared" si="3"/>
        <v>49461</v>
      </c>
      <c r="P39" s="160">
        <f t="shared" si="3"/>
        <v>150529.38</v>
      </c>
      <c r="Q39" s="160">
        <f t="shared" si="4"/>
        <v>95.690252941662592</v>
      </c>
    </row>
    <row r="40" spans="1:17" s="139" customFormat="1" ht="12.75" customHeight="1" x14ac:dyDescent="0.2">
      <c r="A40" s="158"/>
      <c r="B40" s="163" t="s">
        <v>103</v>
      </c>
      <c r="C40" s="328">
        <f t="shared" ref="C40:O40" si="5">SUM(C19:C39)</f>
        <v>1510049</v>
      </c>
      <c r="D40" s="328">
        <f t="shared" si="5"/>
        <v>4692534</v>
      </c>
      <c r="E40" s="264">
        <f t="shared" si="5"/>
        <v>6423</v>
      </c>
      <c r="F40" s="264">
        <f t="shared" si="5"/>
        <v>102053.46999999999</v>
      </c>
      <c r="G40" s="264">
        <f t="shared" si="5"/>
        <v>388</v>
      </c>
      <c r="H40" s="264">
        <f t="shared" si="5"/>
        <v>8611.5600000000013</v>
      </c>
      <c r="I40" s="264">
        <f t="shared" si="5"/>
        <v>11270</v>
      </c>
      <c r="J40" s="264">
        <f t="shared" si="5"/>
        <v>245284.12</v>
      </c>
      <c r="K40" s="264">
        <f t="shared" si="5"/>
        <v>65336</v>
      </c>
      <c r="L40" s="264">
        <f t="shared" si="5"/>
        <v>271813.23000000004</v>
      </c>
      <c r="M40" s="264">
        <f t="shared" si="5"/>
        <v>759207</v>
      </c>
      <c r="N40" s="264">
        <f t="shared" si="5"/>
        <v>3086890.4699999988</v>
      </c>
      <c r="O40" s="264">
        <f t="shared" si="5"/>
        <v>842624</v>
      </c>
      <c r="P40" s="163">
        <f t="shared" si="3"/>
        <v>3714652.8499999987</v>
      </c>
      <c r="Q40" s="163">
        <f t="shared" si="4"/>
        <v>79.160914976854698</v>
      </c>
    </row>
    <row r="41" spans="1:17" s="139" customFormat="1" ht="12.75" customHeight="1" x14ac:dyDescent="0.2">
      <c r="A41" s="158"/>
      <c r="B41" s="163" t="s">
        <v>41</v>
      </c>
      <c r="C41" s="329">
        <f t="shared" ref="C41:N41" si="6">C40+C18</f>
        <v>2337186</v>
      </c>
      <c r="D41" s="329">
        <f t="shared" si="6"/>
        <v>11354776</v>
      </c>
      <c r="E41" s="163">
        <f t="shared" si="6"/>
        <v>6895</v>
      </c>
      <c r="F41" s="163">
        <f t="shared" si="6"/>
        <v>843871.55999999982</v>
      </c>
      <c r="G41" s="163">
        <f t="shared" si="6"/>
        <v>3221</v>
      </c>
      <c r="H41" s="163">
        <f t="shared" si="6"/>
        <v>32574.91</v>
      </c>
      <c r="I41" s="163">
        <f t="shared" si="6"/>
        <v>36896</v>
      </c>
      <c r="J41" s="163">
        <f t="shared" si="6"/>
        <v>691217.79000000027</v>
      </c>
      <c r="K41" s="163">
        <f t="shared" si="6"/>
        <v>168006</v>
      </c>
      <c r="L41" s="163">
        <f t="shared" si="6"/>
        <v>717014.16999999993</v>
      </c>
      <c r="M41" s="163">
        <f t="shared" si="6"/>
        <v>1111332</v>
      </c>
      <c r="N41" s="163">
        <f t="shared" si="6"/>
        <v>12057947.099999994</v>
      </c>
      <c r="O41" s="163">
        <f t="shared" si="3"/>
        <v>1326350</v>
      </c>
      <c r="P41" s="163">
        <f t="shared" si="3"/>
        <v>14342625.529999994</v>
      </c>
      <c r="Q41" s="163">
        <f t="shared" si="4"/>
        <v>126.31359288813793</v>
      </c>
    </row>
    <row r="42" spans="1:17" ht="12.75" customHeight="1" x14ac:dyDescent="0.2">
      <c r="A42" s="159">
        <v>34</v>
      </c>
      <c r="B42" s="160" t="s">
        <v>43</v>
      </c>
      <c r="C42" s="333">
        <v>79990</v>
      </c>
      <c r="D42" s="333">
        <v>266569</v>
      </c>
      <c r="E42" s="263">
        <v>239</v>
      </c>
      <c r="F42" s="263">
        <v>6458.7500000000018</v>
      </c>
      <c r="G42" s="263">
        <v>5225</v>
      </c>
      <c r="H42" s="263">
        <v>17623.510000000006</v>
      </c>
      <c r="I42" s="263">
        <v>29880</v>
      </c>
      <c r="J42" s="263">
        <v>120037.70000000004</v>
      </c>
      <c r="K42" s="263">
        <v>1196</v>
      </c>
      <c r="L42" s="263">
        <v>6516.5099999999993</v>
      </c>
      <c r="M42" s="263">
        <v>30529</v>
      </c>
      <c r="N42" s="263">
        <v>94033.389999999941</v>
      </c>
      <c r="O42" s="160">
        <f t="shared" ref="O42:P48" si="7">E42+G42+I42+K42+M42</f>
        <v>67069</v>
      </c>
      <c r="P42" s="160">
        <f t="shared" si="7"/>
        <v>244669.86</v>
      </c>
      <c r="Q42" s="160">
        <f t="shared" si="4"/>
        <v>91.78481368801323</v>
      </c>
    </row>
    <row r="43" spans="1:17" s="139" customFormat="1" ht="11.45" customHeight="1" x14ac:dyDescent="0.2">
      <c r="A43" s="158"/>
      <c r="B43" s="163" t="s">
        <v>44</v>
      </c>
      <c r="C43" s="328">
        <f t="shared" ref="C43:P43" si="8">SUM(C42:C42)</f>
        <v>79990</v>
      </c>
      <c r="D43" s="328">
        <f t="shared" si="8"/>
        <v>266569</v>
      </c>
      <c r="E43" s="264">
        <f t="shared" si="8"/>
        <v>239</v>
      </c>
      <c r="F43" s="264">
        <f t="shared" si="8"/>
        <v>6458.7500000000018</v>
      </c>
      <c r="G43" s="264">
        <f t="shared" si="8"/>
        <v>5225</v>
      </c>
      <c r="H43" s="264">
        <f t="shared" si="8"/>
        <v>17623.510000000006</v>
      </c>
      <c r="I43" s="264">
        <f t="shared" si="8"/>
        <v>29880</v>
      </c>
      <c r="J43" s="264">
        <f t="shared" si="8"/>
        <v>120037.70000000004</v>
      </c>
      <c r="K43" s="264">
        <f t="shared" si="8"/>
        <v>1196</v>
      </c>
      <c r="L43" s="264">
        <f t="shared" si="8"/>
        <v>6516.5099999999993</v>
      </c>
      <c r="M43" s="264">
        <f t="shared" si="8"/>
        <v>30529</v>
      </c>
      <c r="N43" s="264">
        <f t="shared" si="8"/>
        <v>94033.389999999941</v>
      </c>
      <c r="O43" s="264">
        <f t="shared" si="8"/>
        <v>67069</v>
      </c>
      <c r="P43" s="264">
        <f t="shared" si="8"/>
        <v>244669.86</v>
      </c>
      <c r="Q43" s="163">
        <f t="shared" si="4"/>
        <v>91.78481368801323</v>
      </c>
    </row>
    <row r="44" spans="1:17" ht="12.75" customHeight="1" x14ac:dyDescent="0.2">
      <c r="A44" s="159">
        <v>35</v>
      </c>
      <c r="B44" s="160" t="s">
        <v>45</v>
      </c>
      <c r="C44" s="333">
        <v>25440</v>
      </c>
      <c r="D44" s="333">
        <v>648375</v>
      </c>
      <c r="E44" s="263">
        <v>0</v>
      </c>
      <c r="F44" s="263">
        <v>0</v>
      </c>
      <c r="G44" s="263">
        <v>0</v>
      </c>
      <c r="H44" s="263">
        <v>0</v>
      </c>
      <c r="I44" s="263">
        <v>0</v>
      </c>
      <c r="J44" s="263">
        <v>0</v>
      </c>
      <c r="K44" s="263">
        <v>5114</v>
      </c>
      <c r="L44" s="263">
        <v>9352.760000000002</v>
      </c>
      <c r="M44" s="263">
        <v>10175</v>
      </c>
      <c r="N44" s="263">
        <v>138798.39999999997</v>
      </c>
      <c r="O44" s="160">
        <f t="shared" si="7"/>
        <v>15289</v>
      </c>
      <c r="P44" s="160">
        <f t="shared" si="7"/>
        <v>148151.15999999997</v>
      </c>
      <c r="Q44" s="160">
        <f t="shared" si="4"/>
        <v>22.849610179294388</v>
      </c>
    </row>
    <row r="45" spans="1:17" s="139" customFormat="1" ht="12.75" customHeight="1" x14ac:dyDescent="0.2">
      <c r="A45" s="158"/>
      <c r="B45" s="163" t="s">
        <v>46</v>
      </c>
      <c r="C45" s="328">
        <f>C44</f>
        <v>25440</v>
      </c>
      <c r="D45" s="328">
        <f t="shared" ref="D45:P45" si="9">D44</f>
        <v>648375</v>
      </c>
      <c r="E45" s="328">
        <f t="shared" si="9"/>
        <v>0</v>
      </c>
      <c r="F45" s="328">
        <f t="shared" si="9"/>
        <v>0</v>
      </c>
      <c r="G45" s="328">
        <f t="shared" si="9"/>
        <v>0</v>
      </c>
      <c r="H45" s="328">
        <f t="shared" si="9"/>
        <v>0</v>
      </c>
      <c r="I45" s="328">
        <f t="shared" si="9"/>
        <v>0</v>
      </c>
      <c r="J45" s="328">
        <f t="shared" si="9"/>
        <v>0</v>
      </c>
      <c r="K45" s="328">
        <f t="shared" si="9"/>
        <v>5114</v>
      </c>
      <c r="L45" s="328">
        <f t="shared" si="9"/>
        <v>9352.760000000002</v>
      </c>
      <c r="M45" s="328">
        <f t="shared" si="9"/>
        <v>10175</v>
      </c>
      <c r="N45" s="328">
        <f t="shared" si="9"/>
        <v>138798.39999999997</v>
      </c>
      <c r="O45" s="328">
        <f t="shared" si="9"/>
        <v>15289</v>
      </c>
      <c r="P45" s="328">
        <f t="shared" si="9"/>
        <v>148151.15999999997</v>
      </c>
      <c r="Q45" s="163">
        <f t="shared" si="4"/>
        <v>22.849610179294388</v>
      </c>
    </row>
    <row r="46" spans="1:17" ht="12.75" customHeight="1" x14ac:dyDescent="0.2">
      <c r="A46" s="159">
        <v>36</v>
      </c>
      <c r="B46" s="160" t="s">
        <v>47</v>
      </c>
      <c r="C46" s="333">
        <v>56114</v>
      </c>
      <c r="D46" s="333">
        <v>208947</v>
      </c>
      <c r="E46" s="263">
        <v>0</v>
      </c>
      <c r="F46" s="263">
        <v>0</v>
      </c>
      <c r="G46" s="263">
        <v>0</v>
      </c>
      <c r="H46" s="263">
        <v>0</v>
      </c>
      <c r="I46" s="263">
        <v>557</v>
      </c>
      <c r="J46" s="263">
        <v>8304.17</v>
      </c>
      <c r="K46" s="263">
        <v>1</v>
      </c>
      <c r="L46" s="263">
        <v>0.45</v>
      </c>
      <c r="M46" s="263">
        <v>27310</v>
      </c>
      <c r="N46" s="263">
        <v>102862.93000000001</v>
      </c>
      <c r="O46" s="160">
        <f t="shared" si="7"/>
        <v>27868</v>
      </c>
      <c r="P46" s="160">
        <f t="shared" si="7"/>
        <v>111167.55</v>
      </c>
      <c r="Q46" s="160">
        <f t="shared" si="4"/>
        <v>53.203707160188948</v>
      </c>
    </row>
    <row r="47" spans="1:17" ht="12.75" customHeight="1" x14ac:dyDescent="0.2">
      <c r="A47" s="159">
        <v>37</v>
      </c>
      <c r="B47" s="160" t="s">
        <v>48</v>
      </c>
      <c r="C47" s="333">
        <v>8232</v>
      </c>
      <c r="D47" s="333">
        <v>16202</v>
      </c>
      <c r="E47" s="263">
        <v>0</v>
      </c>
      <c r="F47" s="263">
        <v>0</v>
      </c>
      <c r="G47" s="263">
        <v>0</v>
      </c>
      <c r="H47" s="263">
        <v>0</v>
      </c>
      <c r="I47" s="263">
        <v>15</v>
      </c>
      <c r="J47" s="263">
        <v>196.44000000000003</v>
      </c>
      <c r="K47" s="263">
        <v>0</v>
      </c>
      <c r="L47" s="263">
        <v>0</v>
      </c>
      <c r="M47" s="263">
        <v>1947</v>
      </c>
      <c r="N47" s="263">
        <v>9460.66</v>
      </c>
      <c r="O47" s="160">
        <f t="shared" si="7"/>
        <v>1962</v>
      </c>
      <c r="P47" s="160">
        <f t="shared" si="7"/>
        <v>9657.1</v>
      </c>
      <c r="Q47" s="160">
        <f t="shared" si="4"/>
        <v>59.604369830885076</v>
      </c>
    </row>
    <row r="48" spans="1:17" ht="12.75" customHeight="1" x14ac:dyDescent="0.2">
      <c r="A48" s="159">
        <v>38</v>
      </c>
      <c r="B48" s="160" t="s">
        <v>49</v>
      </c>
      <c r="C48" s="333">
        <v>5447</v>
      </c>
      <c r="D48" s="333">
        <v>7364</v>
      </c>
      <c r="E48" s="263">
        <v>0</v>
      </c>
      <c r="F48" s="263">
        <v>0</v>
      </c>
      <c r="G48" s="263">
        <v>0</v>
      </c>
      <c r="H48" s="263">
        <v>0</v>
      </c>
      <c r="I48" s="263">
        <v>0</v>
      </c>
      <c r="J48" s="263">
        <v>0</v>
      </c>
      <c r="K48" s="263">
        <v>0</v>
      </c>
      <c r="L48" s="263">
        <v>0</v>
      </c>
      <c r="M48" s="263">
        <v>7804</v>
      </c>
      <c r="N48" s="263">
        <v>9575.4999999999945</v>
      </c>
      <c r="O48" s="160">
        <f t="shared" si="7"/>
        <v>7804</v>
      </c>
      <c r="P48" s="160">
        <f t="shared" si="7"/>
        <v>9575.4999999999945</v>
      </c>
      <c r="Q48" s="160">
        <f t="shared" si="4"/>
        <v>130.03123302552953</v>
      </c>
    </row>
    <row r="49" spans="1:17" ht="12.75" customHeight="1" x14ac:dyDescent="0.2">
      <c r="A49" s="159">
        <v>39</v>
      </c>
      <c r="B49" s="160" t="s">
        <v>51</v>
      </c>
      <c r="C49" s="333">
        <v>11220</v>
      </c>
      <c r="D49" s="333">
        <v>12874</v>
      </c>
      <c r="E49" s="263">
        <v>0</v>
      </c>
      <c r="F49" s="263">
        <v>0</v>
      </c>
      <c r="G49" s="263">
        <v>0</v>
      </c>
      <c r="H49" s="263">
        <v>0</v>
      </c>
      <c r="I49" s="263">
        <v>158</v>
      </c>
      <c r="J49" s="263">
        <v>826.19000000000017</v>
      </c>
      <c r="K49" s="263">
        <v>0</v>
      </c>
      <c r="L49" s="263">
        <v>0</v>
      </c>
      <c r="M49" s="263">
        <v>12181</v>
      </c>
      <c r="N49" s="263">
        <v>10756.010000000004</v>
      </c>
      <c r="O49" s="160">
        <f t="shared" ref="O49:P53" si="10">E49+G49+I49+K49+M49</f>
        <v>12339</v>
      </c>
      <c r="P49" s="160">
        <f t="shared" si="10"/>
        <v>11582.200000000004</v>
      </c>
      <c r="Q49" s="160">
        <f t="shared" si="4"/>
        <v>89.965822588162226</v>
      </c>
    </row>
    <row r="50" spans="1:17" ht="12.75" customHeight="1" x14ac:dyDescent="0.2">
      <c r="A50" s="159">
        <v>40</v>
      </c>
      <c r="B50" s="160" t="s">
        <v>1007</v>
      </c>
      <c r="C50" s="333">
        <v>1087</v>
      </c>
      <c r="D50" s="333">
        <v>4132</v>
      </c>
      <c r="E50" s="263">
        <v>0</v>
      </c>
      <c r="F50" s="263">
        <v>0</v>
      </c>
      <c r="G50" s="263">
        <v>0</v>
      </c>
      <c r="H50" s="263">
        <v>0</v>
      </c>
      <c r="I50" s="263">
        <v>10</v>
      </c>
      <c r="J50" s="263">
        <v>121.07999999999998</v>
      </c>
      <c r="K50" s="263">
        <v>71</v>
      </c>
      <c r="L50" s="263">
        <v>570.05999999999995</v>
      </c>
      <c r="M50" s="263">
        <v>592</v>
      </c>
      <c r="N50" s="263">
        <v>2319.0500000000002</v>
      </c>
      <c r="O50" s="160">
        <f t="shared" si="10"/>
        <v>673</v>
      </c>
      <c r="P50" s="160">
        <f t="shared" si="10"/>
        <v>3010.19</v>
      </c>
      <c r="Q50" s="160">
        <v>0</v>
      </c>
    </row>
    <row r="51" spans="1:17" ht="12.75" customHeight="1" x14ac:dyDescent="0.2">
      <c r="A51" s="159">
        <v>41</v>
      </c>
      <c r="B51" s="160" t="s">
        <v>52</v>
      </c>
      <c r="C51" s="333">
        <v>1148</v>
      </c>
      <c r="D51" s="333">
        <v>6134</v>
      </c>
      <c r="E51" s="263">
        <v>0</v>
      </c>
      <c r="F51" s="263">
        <v>0</v>
      </c>
      <c r="G51" s="263">
        <v>0</v>
      </c>
      <c r="H51" s="263">
        <v>0</v>
      </c>
      <c r="I51" s="263">
        <v>36</v>
      </c>
      <c r="J51" s="263">
        <v>426.09</v>
      </c>
      <c r="K51" s="263">
        <v>773</v>
      </c>
      <c r="L51" s="263">
        <v>898.18000000000006</v>
      </c>
      <c r="M51" s="263">
        <v>4151</v>
      </c>
      <c r="N51" s="263">
        <v>3840.0499999999997</v>
      </c>
      <c r="O51" s="160">
        <f t="shared" si="10"/>
        <v>4960</v>
      </c>
      <c r="P51" s="160">
        <f t="shared" si="10"/>
        <v>5164.32</v>
      </c>
      <c r="Q51" s="160">
        <f t="shared" si="4"/>
        <v>84.191718291490062</v>
      </c>
    </row>
    <row r="52" spans="1:17" ht="12.75" customHeight="1" x14ac:dyDescent="0.2">
      <c r="A52" s="159">
        <v>42</v>
      </c>
      <c r="B52" s="160" t="s">
        <v>53</v>
      </c>
      <c r="C52" s="333">
        <v>1137</v>
      </c>
      <c r="D52" s="333">
        <v>6815</v>
      </c>
      <c r="E52" s="263">
        <v>0</v>
      </c>
      <c r="F52" s="263">
        <v>0</v>
      </c>
      <c r="G52" s="263">
        <v>0</v>
      </c>
      <c r="H52" s="263">
        <v>0</v>
      </c>
      <c r="I52" s="263">
        <v>369</v>
      </c>
      <c r="J52" s="263">
        <v>4435.9800000000005</v>
      </c>
      <c r="K52" s="263">
        <v>0</v>
      </c>
      <c r="L52" s="263">
        <v>0</v>
      </c>
      <c r="M52" s="263">
        <v>848</v>
      </c>
      <c r="N52" s="263">
        <v>1276.18</v>
      </c>
      <c r="O52" s="160">
        <f t="shared" si="10"/>
        <v>1217</v>
      </c>
      <c r="P52" s="160">
        <f t="shared" si="10"/>
        <v>5712.1600000000008</v>
      </c>
      <c r="Q52" s="160">
        <v>0</v>
      </c>
    </row>
    <row r="53" spans="1:17" ht="12.75" customHeight="1" x14ac:dyDescent="0.2">
      <c r="A53" s="159">
        <v>43</v>
      </c>
      <c r="B53" s="160" t="s">
        <v>54</v>
      </c>
      <c r="C53" s="333">
        <v>5902</v>
      </c>
      <c r="D53" s="333">
        <v>4404</v>
      </c>
      <c r="E53" s="263">
        <v>0</v>
      </c>
      <c r="F53" s="263">
        <v>0</v>
      </c>
      <c r="G53" s="263">
        <v>0</v>
      </c>
      <c r="H53" s="263">
        <v>0</v>
      </c>
      <c r="I53" s="263">
        <v>0</v>
      </c>
      <c r="J53" s="263">
        <v>0</v>
      </c>
      <c r="K53" s="263">
        <v>0</v>
      </c>
      <c r="L53" s="263">
        <v>0</v>
      </c>
      <c r="M53" s="263">
        <v>5474</v>
      </c>
      <c r="N53" s="263">
        <v>3608.23</v>
      </c>
      <c r="O53" s="160">
        <f t="shared" si="10"/>
        <v>5474</v>
      </c>
      <c r="P53" s="160">
        <f t="shared" si="10"/>
        <v>3608.23</v>
      </c>
      <c r="Q53" s="160">
        <f t="shared" si="4"/>
        <v>81.930744777475027</v>
      </c>
    </row>
    <row r="54" spans="1:17" s="139" customFormat="1" ht="12.75" customHeight="1" x14ac:dyDescent="0.2">
      <c r="A54" s="158"/>
      <c r="B54" s="163" t="s">
        <v>55</v>
      </c>
      <c r="C54" s="328">
        <f>SUM(C46:C53)</f>
        <v>90287</v>
      </c>
      <c r="D54" s="328">
        <f>SUM(D46:D53)</f>
        <v>266872</v>
      </c>
      <c r="E54" s="328">
        <f t="shared" ref="E54:P54" si="11">SUM(E46:E53)</f>
        <v>0</v>
      </c>
      <c r="F54" s="328">
        <f t="shared" si="11"/>
        <v>0</v>
      </c>
      <c r="G54" s="328">
        <f t="shared" si="11"/>
        <v>0</v>
      </c>
      <c r="H54" s="328">
        <f t="shared" si="11"/>
        <v>0</v>
      </c>
      <c r="I54" s="328">
        <f t="shared" si="11"/>
        <v>1145</v>
      </c>
      <c r="J54" s="328">
        <f t="shared" si="11"/>
        <v>14309.95</v>
      </c>
      <c r="K54" s="328">
        <f t="shared" si="11"/>
        <v>845</v>
      </c>
      <c r="L54" s="328">
        <f t="shared" si="11"/>
        <v>1468.69</v>
      </c>
      <c r="M54" s="328">
        <f t="shared" si="11"/>
        <v>60307</v>
      </c>
      <c r="N54" s="328">
        <f t="shared" si="11"/>
        <v>143698.60999999999</v>
      </c>
      <c r="O54" s="328">
        <f t="shared" si="11"/>
        <v>62297</v>
      </c>
      <c r="P54" s="328">
        <f t="shared" si="11"/>
        <v>159477.25000000003</v>
      </c>
      <c r="Q54" s="163">
        <f t="shared" si="4"/>
        <v>59.757955124554108</v>
      </c>
    </row>
    <row r="55" spans="1:17" s="139" customFormat="1" ht="12.75" customHeight="1" x14ac:dyDescent="0.2">
      <c r="A55" s="163"/>
      <c r="B55" s="163" t="s">
        <v>5</v>
      </c>
      <c r="C55" s="329">
        <f t="shared" ref="C55:P55" si="12">C54+C45+C43+C41</f>
        <v>2532903</v>
      </c>
      <c r="D55" s="329">
        <f t="shared" si="12"/>
        <v>12536592</v>
      </c>
      <c r="E55" s="329">
        <f t="shared" si="12"/>
        <v>7134</v>
      </c>
      <c r="F55" s="329">
        <f t="shared" si="12"/>
        <v>850330.30999999982</v>
      </c>
      <c r="G55" s="329">
        <f t="shared" si="12"/>
        <v>8446</v>
      </c>
      <c r="H55" s="329">
        <f t="shared" si="12"/>
        <v>50198.420000000006</v>
      </c>
      <c r="I55" s="329">
        <f t="shared" si="12"/>
        <v>67921</v>
      </c>
      <c r="J55" s="329">
        <f t="shared" si="12"/>
        <v>825565.44000000029</v>
      </c>
      <c r="K55" s="329">
        <f t="shared" si="12"/>
        <v>175161</v>
      </c>
      <c r="L55" s="329">
        <f t="shared" si="12"/>
        <v>734352.12999999989</v>
      </c>
      <c r="M55" s="329">
        <f t="shared" si="12"/>
        <v>1212343</v>
      </c>
      <c r="N55" s="329">
        <f t="shared" si="12"/>
        <v>12434477.499999994</v>
      </c>
      <c r="O55" s="329">
        <f t="shared" si="12"/>
        <v>1471005</v>
      </c>
      <c r="P55" s="329">
        <f t="shared" si="12"/>
        <v>14894923.799999993</v>
      </c>
      <c r="Q55" s="163">
        <f t="shared" si="4"/>
        <v>118.81158611526955</v>
      </c>
    </row>
    <row r="56" spans="1:17" ht="13.5" customHeight="1" x14ac:dyDescent="0.2">
      <c r="A56" s="84"/>
      <c r="B56" s="84"/>
      <c r="C56" s="134"/>
      <c r="D56" s="134"/>
      <c r="E56" s="134"/>
      <c r="F56" s="134"/>
      <c r="G56" s="134"/>
      <c r="H56" s="135" t="s">
        <v>1030</v>
      </c>
      <c r="I56" s="134"/>
      <c r="J56" s="134"/>
      <c r="K56" s="134"/>
      <c r="L56" s="134"/>
      <c r="M56" s="134"/>
      <c r="N56" s="134"/>
      <c r="O56" s="134"/>
      <c r="P56" s="134"/>
      <c r="Q56" s="134"/>
    </row>
    <row r="57" spans="1:17" ht="13.5" customHeight="1" x14ac:dyDescent="0.2">
      <c r="A57" s="84"/>
      <c r="B57" s="8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5"/>
      <c r="P57" s="135"/>
      <c r="Q57" s="134"/>
    </row>
    <row r="58" spans="1:17" ht="13.5" customHeight="1" x14ac:dyDescent="0.2">
      <c r="A58" s="84"/>
      <c r="B58" s="8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5"/>
      <c r="P58" s="135"/>
      <c r="Q58" s="134"/>
    </row>
    <row r="59" spans="1:17" ht="13.5" customHeight="1" x14ac:dyDescent="0.2">
      <c r="A59" s="84"/>
      <c r="B59" s="8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5"/>
      <c r="P59" s="135"/>
      <c r="Q59" s="134"/>
    </row>
    <row r="60" spans="1:17" ht="13.5" customHeight="1" x14ac:dyDescent="0.2">
      <c r="A60" s="84"/>
      <c r="B60" s="8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</row>
    <row r="61" spans="1:17" ht="13.5" customHeight="1" x14ac:dyDescent="0.2">
      <c r="A61" s="84"/>
      <c r="B61" s="84"/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5"/>
      <c r="P61" s="135"/>
      <c r="Q61" s="134"/>
    </row>
    <row r="62" spans="1:17" ht="13.5" customHeight="1" x14ac:dyDescent="0.2">
      <c r="A62" s="84"/>
      <c r="B62" s="84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5"/>
      <c r="P62" s="135"/>
      <c r="Q62" s="134"/>
    </row>
    <row r="63" spans="1:17" ht="13.5" customHeight="1" x14ac:dyDescent="0.2">
      <c r="A63" s="84"/>
      <c r="B63" s="8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5"/>
      <c r="P63" s="135"/>
      <c r="Q63" s="134"/>
    </row>
    <row r="64" spans="1:17" ht="13.5" customHeight="1" x14ac:dyDescent="0.2">
      <c r="A64" s="84"/>
      <c r="B64" s="84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5"/>
      <c r="P64" s="135"/>
      <c r="Q64" s="134"/>
    </row>
    <row r="65" spans="1:17" ht="13.5" customHeight="1" x14ac:dyDescent="0.2">
      <c r="A65" s="84"/>
      <c r="B65" s="84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5"/>
      <c r="P65" s="135"/>
      <c r="Q65" s="134"/>
    </row>
    <row r="66" spans="1:17" ht="13.5" customHeight="1" x14ac:dyDescent="0.2">
      <c r="A66" s="84"/>
      <c r="B66" s="84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5"/>
      <c r="P66" s="135"/>
      <c r="Q66" s="134"/>
    </row>
    <row r="67" spans="1:17" ht="13.5" customHeight="1" x14ac:dyDescent="0.2">
      <c r="A67" s="84"/>
      <c r="B67" s="84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5"/>
      <c r="P67" s="135"/>
      <c r="Q67" s="134"/>
    </row>
    <row r="68" spans="1:17" ht="13.5" customHeight="1" x14ac:dyDescent="0.2">
      <c r="A68" s="84"/>
      <c r="B68" s="84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5"/>
      <c r="P68" s="135"/>
      <c r="Q68" s="134"/>
    </row>
    <row r="69" spans="1:17" ht="13.5" customHeight="1" x14ac:dyDescent="0.2">
      <c r="A69" s="84"/>
      <c r="B69" s="8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5"/>
      <c r="P69" s="135"/>
      <c r="Q69" s="134"/>
    </row>
    <row r="70" spans="1:17" ht="13.5" customHeight="1" x14ac:dyDescent="0.2">
      <c r="A70" s="84"/>
      <c r="B70" s="84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5"/>
      <c r="P70" s="135"/>
      <c r="Q70" s="134"/>
    </row>
    <row r="71" spans="1:17" ht="13.5" customHeight="1" x14ac:dyDescent="0.2">
      <c r="A71" s="84"/>
      <c r="B71" s="84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5"/>
      <c r="P71" s="135"/>
      <c r="Q71" s="134"/>
    </row>
    <row r="72" spans="1:17" ht="13.5" customHeight="1" x14ac:dyDescent="0.2">
      <c r="A72" s="84"/>
      <c r="B72" s="84"/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5"/>
      <c r="P72" s="135"/>
      <c r="Q72" s="134"/>
    </row>
    <row r="73" spans="1:17" ht="13.5" customHeight="1" x14ac:dyDescent="0.2">
      <c r="A73" s="84"/>
      <c r="B73" s="8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5"/>
      <c r="P73" s="135"/>
      <c r="Q73" s="134"/>
    </row>
    <row r="74" spans="1:17" ht="13.5" customHeight="1" x14ac:dyDescent="0.2">
      <c r="A74" s="84"/>
      <c r="B74" s="84"/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5"/>
      <c r="P74" s="135"/>
      <c r="Q74" s="134"/>
    </row>
    <row r="75" spans="1:17" ht="13.5" customHeight="1" x14ac:dyDescent="0.2">
      <c r="A75" s="84"/>
      <c r="B75" s="84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5"/>
      <c r="P75" s="135"/>
      <c r="Q75" s="134"/>
    </row>
    <row r="76" spans="1:17" ht="13.5" customHeight="1" x14ac:dyDescent="0.2">
      <c r="A76" s="84"/>
      <c r="B76" s="8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5"/>
      <c r="P76" s="135"/>
      <c r="Q76" s="134"/>
    </row>
    <row r="77" spans="1:17" ht="13.5" customHeight="1" x14ac:dyDescent="0.2">
      <c r="A77" s="84"/>
      <c r="B77" s="8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5"/>
      <c r="P77" s="135"/>
      <c r="Q77" s="134"/>
    </row>
    <row r="78" spans="1:17" ht="13.5" customHeight="1" x14ac:dyDescent="0.2">
      <c r="A78" s="84"/>
      <c r="B78" s="84"/>
      <c r="C78" s="134"/>
      <c r="D78" s="134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5"/>
      <c r="P78" s="135"/>
      <c r="Q78" s="134"/>
    </row>
    <row r="79" spans="1:17" ht="13.5" customHeight="1" x14ac:dyDescent="0.2">
      <c r="A79" s="84"/>
      <c r="B79" s="84"/>
      <c r="C79" s="134"/>
      <c r="D79" s="134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5"/>
      <c r="P79" s="135"/>
      <c r="Q79" s="134"/>
    </row>
    <row r="80" spans="1:17" ht="13.5" customHeight="1" x14ac:dyDescent="0.2">
      <c r="A80" s="84"/>
      <c r="B80" s="84"/>
      <c r="C80" s="134"/>
      <c r="D80" s="134"/>
      <c r="E80" s="134"/>
      <c r="F80" s="134"/>
      <c r="G80" s="134"/>
      <c r="H80" s="134"/>
      <c r="I80" s="134"/>
      <c r="J80" s="134"/>
      <c r="K80" s="134"/>
      <c r="L80" s="134"/>
      <c r="M80" s="134"/>
      <c r="N80" s="134"/>
      <c r="O80" s="135"/>
      <c r="P80" s="135"/>
      <c r="Q80" s="134"/>
    </row>
    <row r="81" spans="1:17" ht="13.5" customHeight="1" x14ac:dyDescent="0.2">
      <c r="A81" s="84"/>
      <c r="B81" s="84"/>
      <c r="C81" s="134"/>
      <c r="D81" s="134"/>
      <c r="E81" s="134"/>
      <c r="F81" s="134"/>
      <c r="G81" s="134"/>
      <c r="H81" s="134"/>
      <c r="I81" s="134"/>
      <c r="J81" s="134"/>
      <c r="K81" s="134"/>
      <c r="L81" s="134"/>
      <c r="M81" s="134"/>
      <c r="N81" s="134"/>
      <c r="O81" s="135"/>
      <c r="P81" s="135"/>
      <c r="Q81" s="134"/>
    </row>
    <row r="82" spans="1:17" ht="13.5" customHeight="1" x14ac:dyDescent="0.2">
      <c r="A82" s="84"/>
      <c r="B82" s="84"/>
      <c r="C82" s="134"/>
      <c r="D82" s="134"/>
      <c r="E82" s="134"/>
      <c r="F82" s="134"/>
      <c r="G82" s="134"/>
      <c r="H82" s="134"/>
      <c r="I82" s="134"/>
      <c r="J82" s="134"/>
      <c r="K82" s="134"/>
      <c r="L82" s="134"/>
      <c r="M82" s="134"/>
      <c r="N82" s="134"/>
      <c r="O82" s="135"/>
      <c r="P82" s="135"/>
      <c r="Q82" s="134"/>
    </row>
    <row r="83" spans="1:17" ht="13.5" customHeight="1" x14ac:dyDescent="0.2">
      <c r="A83" s="84"/>
      <c r="B83" s="84"/>
      <c r="C83" s="134"/>
      <c r="D83" s="134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5"/>
      <c r="P83" s="135"/>
      <c r="Q83" s="134"/>
    </row>
    <row r="84" spans="1:17" ht="13.5" customHeight="1" x14ac:dyDescent="0.2">
      <c r="A84" s="84"/>
      <c r="B84" s="84"/>
      <c r="C84" s="134"/>
      <c r="D84" s="134"/>
      <c r="E84" s="134"/>
      <c r="F84" s="134"/>
      <c r="G84" s="134"/>
      <c r="H84" s="134"/>
      <c r="I84" s="134"/>
      <c r="J84" s="134"/>
      <c r="K84" s="134"/>
      <c r="L84" s="134"/>
      <c r="M84" s="134"/>
      <c r="N84" s="134"/>
      <c r="O84" s="135"/>
      <c r="P84" s="135"/>
      <c r="Q84" s="134"/>
    </row>
    <row r="85" spans="1:17" ht="13.5" customHeight="1" x14ac:dyDescent="0.2">
      <c r="A85" s="84"/>
      <c r="B85" s="84"/>
      <c r="C85" s="134"/>
      <c r="D85" s="134"/>
      <c r="E85" s="134"/>
      <c r="F85" s="134"/>
      <c r="G85" s="134"/>
      <c r="H85" s="134"/>
      <c r="I85" s="134"/>
      <c r="J85" s="134"/>
      <c r="K85" s="134"/>
      <c r="L85" s="134"/>
      <c r="M85" s="134"/>
      <c r="N85" s="134"/>
      <c r="O85" s="135"/>
      <c r="P85" s="135"/>
      <c r="Q85" s="134"/>
    </row>
    <row r="86" spans="1:17" ht="13.5" customHeight="1" x14ac:dyDescent="0.2">
      <c r="A86" s="84"/>
      <c r="B86" s="84"/>
      <c r="C86" s="134"/>
      <c r="D86" s="134"/>
      <c r="E86" s="134"/>
      <c r="F86" s="134"/>
      <c r="G86" s="134"/>
      <c r="H86" s="134"/>
      <c r="I86" s="134"/>
      <c r="J86" s="134"/>
      <c r="K86" s="134"/>
      <c r="L86" s="134"/>
      <c r="M86" s="134"/>
      <c r="N86" s="134"/>
      <c r="O86" s="135"/>
      <c r="P86" s="135"/>
      <c r="Q86" s="134"/>
    </row>
    <row r="87" spans="1:17" ht="13.5" customHeight="1" x14ac:dyDescent="0.2">
      <c r="A87" s="84"/>
      <c r="B87" s="84"/>
      <c r="C87" s="134"/>
      <c r="D87" s="134"/>
      <c r="E87" s="134"/>
      <c r="F87" s="134"/>
      <c r="G87" s="134"/>
      <c r="H87" s="134"/>
      <c r="I87" s="134"/>
      <c r="J87" s="134"/>
      <c r="K87" s="134"/>
      <c r="L87" s="134"/>
      <c r="M87" s="134"/>
      <c r="N87" s="134"/>
      <c r="O87" s="135"/>
      <c r="P87" s="135"/>
      <c r="Q87" s="134"/>
    </row>
    <row r="88" spans="1:17" ht="13.5" customHeight="1" x14ac:dyDescent="0.2">
      <c r="A88" s="84"/>
      <c r="B88" s="84"/>
      <c r="C88" s="134"/>
      <c r="D88" s="134"/>
      <c r="E88" s="134"/>
      <c r="F88" s="134"/>
      <c r="G88" s="134"/>
      <c r="H88" s="134"/>
      <c r="I88" s="134"/>
      <c r="J88" s="134"/>
      <c r="K88" s="134"/>
      <c r="L88" s="134"/>
      <c r="M88" s="134"/>
      <c r="N88" s="134"/>
      <c r="O88" s="135"/>
      <c r="P88" s="135"/>
      <c r="Q88" s="134"/>
    </row>
    <row r="89" spans="1:17" ht="13.5" customHeight="1" x14ac:dyDescent="0.2">
      <c r="A89" s="84"/>
      <c r="B89" s="84"/>
      <c r="C89" s="134"/>
      <c r="D89" s="134"/>
      <c r="E89" s="134"/>
      <c r="F89" s="134"/>
      <c r="G89" s="134"/>
      <c r="H89" s="134"/>
      <c r="I89" s="134"/>
      <c r="J89" s="134"/>
      <c r="K89" s="134"/>
      <c r="L89" s="134"/>
      <c r="M89" s="134"/>
      <c r="N89" s="134"/>
      <c r="O89" s="135"/>
      <c r="P89" s="135"/>
      <c r="Q89" s="134"/>
    </row>
    <row r="90" spans="1:17" ht="13.5" customHeight="1" x14ac:dyDescent="0.2">
      <c r="A90" s="84"/>
      <c r="B90" s="84"/>
      <c r="C90" s="134"/>
      <c r="D90" s="134"/>
      <c r="E90" s="134"/>
      <c r="F90" s="134"/>
      <c r="G90" s="134"/>
      <c r="H90" s="134"/>
      <c r="I90" s="134"/>
      <c r="J90" s="134"/>
      <c r="K90" s="134"/>
      <c r="L90" s="134"/>
      <c r="M90" s="134"/>
      <c r="N90" s="134"/>
      <c r="O90" s="135"/>
      <c r="P90" s="135"/>
      <c r="Q90" s="134"/>
    </row>
    <row r="91" spans="1:17" ht="13.5" customHeight="1" x14ac:dyDescent="0.2">
      <c r="A91" s="84"/>
      <c r="B91" s="84"/>
      <c r="C91" s="134"/>
      <c r="D91" s="134"/>
      <c r="E91" s="134"/>
      <c r="F91" s="134"/>
      <c r="G91" s="134"/>
      <c r="H91" s="134"/>
      <c r="I91" s="134"/>
      <c r="J91" s="134"/>
      <c r="K91" s="134"/>
      <c r="L91" s="134"/>
      <c r="M91" s="134"/>
      <c r="N91" s="134"/>
      <c r="O91" s="135"/>
      <c r="P91" s="135"/>
      <c r="Q91" s="134"/>
    </row>
    <row r="92" spans="1:17" ht="13.5" customHeight="1" x14ac:dyDescent="0.2">
      <c r="A92" s="84"/>
      <c r="B92" s="84"/>
      <c r="C92" s="134"/>
      <c r="D92" s="134"/>
      <c r="E92" s="134"/>
      <c r="F92" s="134"/>
      <c r="G92" s="134"/>
      <c r="H92" s="134"/>
      <c r="I92" s="134"/>
      <c r="J92" s="134"/>
      <c r="K92" s="134"/>
      <c r="L92" s="134"/>
      <c r="M92" s="134"/>
      <c r="N92" s="134"/>
      <c r="O92" s="135"/>
      <c r="P92" s="135"/>
      <c r="Q92" s="134"/>
    </row>
    <row r="93" spans="1:17" ht="13.5" customHeight="1" x14ac:dyDescent="0.2">
      <c r="A93" s="84"/>
      <c r="B93" s="84"/>
      <c r="C93" s="134"/>
      <c r="D93" s="134"/>
      <c r="E93" s="134"/>
      <c r="F93" s="134"/>
      <c r="G93" s="134"/>
      <c r="H93" s="134"/>
      <c r="I93" s="134"/>
      <c r="J93" s="134"/>
      <c r="K93" s="134"/>
      <c r="L93" s="134"/>
      <c r="M93" s="134"/>
      <c r="N93" s="134"/>
      <c r="O93" s="135"/>
      <c r="P93" s="135"/>
      <c r="Q93" s="134"/>
    </row>
    <row r="94" spans="1:17" ht="13.5" customHeight="1" x14ac:dyDescent="0.2">
      <c r="A94" s="84"/>
      <c r="B94" s="84"/>
      <c r="C94" s="134"/>
      <c r="D94" s="134"/>
      <c r="E94" s="134"/>
      <c r="F94" s="134"/>
      <c r="G94" s="134"/>
      <c r="H94" s="134"/>
      <c r="I94" s="134"/>
      <c r="J94" s="134"/>
      <c r="K94" s="134"/>
      <c r="L94" s="134"/>
      <c r="M94" s="134"/>
      <c r="N94" s="134"/>
      <c r="O94" s="135"/>
      <c r="P94" s="135"/>
      <c r="Q94" s="134"/>
    </row>
    <row r="95" spans="1:17" ht="13.5" customHeight="1" x14ac:dyDescent="0.2">
      <c r="A95" s="84"/>
      <c r="B95" s="84"/>
      <c r="C95" s="134"/>
      <c r="D95" s="134"/>
      <c r="E95" s="134"/>
      <c r="F95" s="134"/>
      <c r="G95" s="134"/>
      <c r="H95" s="134"/>
      <c r="I95" s="134"/>
      <c r="J95" s="134"/>
      <c r="K95" s="134"/>
      <c r="L95" s="134"/>
      <c r="M95" s="134"/>
      <c r="N95" s="134"/>
      <c r="O95" s="135"/>
      <c r="P95" s="135"/>
      <c r="Q95" s="134"/>
    </row>
    <row r="96" spans="1:17" ht="13.5" customHeight="1" x14ac:dyDescent="0.2">
      <c r="A96" s="84"/>
      <c r="B96" s="84"/>
      <c r="C96" s="134"/>
      <c r="D96" s="134"/>
      <c r="E96" s="134"/>
      <c r="F96" s="134"/>
      <c r="G96" s="134"/>
      <c r="H96" s="134"/>
      <c r="I96" s="134"/>
      <c r="J96" s="134"/>
      <c r="K96" s="134"/>
      <c r="L96" s="134"/>
      <c r="M96" s="134"/>
      <c r="N96" s="134"/>
      <c r="O96" s="135"/>
      <c r="P96" s="135"/>
      <c r="Q96" s="134"/>
    </row>
    <row r="97" spans="1:17" ht="13.5" customHeight="1" x14ac:dyDescent="0.2">
      <c r="A97" s="84"/>
      <c r="B97" s="84"/>
      <c r="C97" s="134"/>
      <c r="D97" s="134"/>
      <c r="E97" s="134"/>
      <c r="F97" s="134"/>
      <c r="G97" s="134"/>
      <c r="H97" s="134"/>
      <c r="I97" s="134"/>
      <c r="J97" s="134"/>
      <c r="K97" s="134"/>
      <c r="L97" s="134"/>
      <c r="M97" s="134"/>
      <c r="N97" s="134"/>
      <c r="O97" s="135"/>
      <c r="P97" s="135"/>
      <c r="Q97" s="134"/>
    </row>
    <row r="98" spans="1:17" ht="13.5" customHeight="1" x14ac:dyDescent="0.2">
      <c r="A98" s="84"/>
      <c r="B98" s="84"/>
      <c r="C98" s="134"/>
      <c r="D98" s="134"/>
      <c r="E98" s="134"/>
      <c r="F98" s="134"/>
      <c r="G98" s="134"/>
      <c r="H98" s="134"/>
      <c r="I98" s="134"/>
      <c r="J98" s="134"/>
      <c r="K98" s="134"/>
      <c r="L98" s="134"/>
      <c r="M98" s="134"/>
      <c r="N98" s="134"/>
      <c r="O98" s="135"/>
      <c r="P98" s="135"/>
      <c r="Q98" s="134"/>
    </row>
  </sheetData>
  <mergeCells count="13">
    <mergeCell ref="A1:Q1"/>
    <mergeCell ref="A3:A5"/>
    <mergeCell ref="B3:B5"/>
    <mergeCell ref="C3:D3"/>
    <mergeCell ref="E3:F4"/>
    <mergeCell ref="C4:C5"/>
    <mergeCell ref="D4:D5"/>
    <mergeCell ref="Q3:Q5"/>
    <mergeCell ref="O3:P4"/>
    <mergeCell ref="G3:H4"/>
    <mergeCell ref="I3:J4"/>
    <mergeCell ref="K3:L4"/>
    <mergeCell ref="M3:N4"/>
  </mergeCells>
  <pageMargins left="1.45" right="0.7" top="0.25" bottom="0" header="0" footer="0"/>
  <pageSetup paperSize="9" scale="7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BFDF"/>
  </sheetPr>
  <dimension ref="A1:H92"/>
  <sheetViews>
    <sheetView view="pageBreakPreview" zoomScale="60" zoomScaleNormal="100" workbookViewId="0">
      <pane xSplit="2" ySplit="5" topLeftCell="C42" activePane="bottomRight" state="frozen"/>
      <selection pane="topRight" activeCell="C1" sqref="C1"/>
      <selection pane="bottomLeft" activeCell="A6" sqref="A6"/>
      <selection pane="bottomRight" activeCell="D56" sqref="D56"/>
    </sheetView>
  </sheetViews>
  <sheetFormatPr defaultColWidth="14.28515625" defaultRowHeight="15" customHeight="1" x14ac:dyDescent="0.2"/>
  <cols>
    <col min="1" max="1" width="6.140625" style="106" customWidth="1"/>
    <col min="2" max="2" width="29.140625" style="106" customWidth="1"/>
    <col min="3" max="3" width="10.140625" style="106" customWidth="1"/>
    <col min="4" max="4" width="11.85546875" style="106" customWidth="1"/>
    <col min="5" max="5" width="11.42578125" style="106" customWidth="1"/>
    <col min="6" max="6" width="12.42578125" style="106" customWidth="1"/>
    <col min="7" max="7" width="9.85546875" style="106" customWidth="1"/>
    <col min="8" max="8" width="9" style="106" customWidth="1"/>
    <col min="9" max="16384" width="14.28515625" style="106"/>
  </cols>
  <sheetData>
    <row r="1" spans="1:8" ht="18.75" customHeight="1" x14ac:dyDescent="0.2">
      <c r="A1" s="495" t="s">
        <v>1055</v>
      </c>
      <c r="B1" s="426"/>
      <c r="C1" s="426"/>
      <c r="D1" s="426"/>
      <c r="E1" s="426"/>
      <c r="F1" s="426"/>
      <c r="G1" s="426"/>
      <c r="H1" s="165"/>
    </row>
    <row r="2" spans="1:8" ht="13.5" customHeight="1" x14ac:dyDescent="0.2">
      <c r="A2" s="496" t="s">
        <v>146</v>
      </c>
      <c r="B2" s="426"/>
      <c r="C2" s="426"/>
      <c r="D2" s="426"/>
      <c r="E2" s="426"/>
      <c r="F2" s="426"/>
      <c r="G2" s="166"/>
      <c r="H2" s="165"/>
    </row>
    <row r="3" spans="1:8" ht="25.5" customHeight="1" x14ac:dyDescent="0.2">
      <c r="A3" s="108"/>
      <c r="B3" s="167" t="s">
        <v>60</v>
      </c>
      <c r="C3" s="433"/>
      <c r="D3" s="426"/>
      <c r="E3" s="494" t="s">
        <v>147</v>
      </c>
      <c r="F3" s="426"/>
      <c r="G3" s="166"/>
      <c r="H3" s="165"/>
    </row>
    <row r="4" spans="1:8" ht="13.5" customHeight="1" x14ac:dyDescent="0.2">
      <c r="A4" s="474" t="s">
        <v>148</v>
      </c>
      <c r="B4" s="474" t="s">
        <v>1</v>
      </c>
      <c r="C4" s="472" t="s">
        <v>149</v>
      </c>
      <c r="D4" s="473"/>
      <c r="E4" s="472" t="s">
        <v>150</v>
      </c>
      <c r="F4" s="473"/>
      <c r="G4" s="474" t="s">
        <v>151</v>
      </c>
      <c r="H4" s="165"/>
    </row>
    <row r="5" spans="1:8" ht="13.5" customHeight="1" x14ac:dyDescent="0.2">
      <c r="A5" s="476"/>
      <c r="B5" s="476"/>
      <c r="C5" s="115" t="s">
        <v>82</v>
      </c>
      <c r="D5" s="115" t="s">
        <v>83</v>
      </c>
      <c r="E5" s="115" t="s">
        <v>82</v>
      </c>
      <c r="F5" s="115" t="s">
        <v>83</v>
      </c>
      <c r="G5" s="476"/>
      <c r="H5" s="165"/>
    </row>
    <row r="6" spans="1:8" ht="13.5" customHeight="1" x14ac:dyDescent="0.25">
      <c r="A6" s="147">
        <v>1</v>
      </c>
      <c r="B6" s="116" t="s">
        <v>6</v>
      </c>
      <c r="C6" s="117">
        <f>NPA_PS_14!O6+NPA_NPS_15!I6</f>
        <v>91346</v>
      </c>
      <c r="D6" s="117">
        <f>NPA_PS_14!P6+NPA_NPS_15!J6</f>
        <v>209240.97999999998</v>
      </c>
      <c r="E6" s="117">
        <f>'Pri Sec_outstanding_6'!O6+NPS_OS_8!M6</f>
        <v>392315</v>
      </c>
      <c r="F6" s="117">
        <f>'Pri Sec_outstanding_6'!P6+NPS_OS_8!N6</f>
        <v>2338703.17</v>
      </c>
      <c r="G6" s="168">
        <f t="shared" ref="G6:G37" si="0">D6*100/F6</f>
        <v>8.9468805910927127</v>
      </c>
      <c r="H6" s="165"/>
    </row>
    <row r="7" spans="1:8" ht="13.5" customHeight="1" x14ac:dyDescent="0.25">
      <c r="A7" s="147">
        <v>2</v>
      </c>
      <c r="B7" s="116" t="s">
        <v>7</v>
      </c>
      <c r="C7" s="117">
        <f>NPA_PS_14!O7+NPA_NPS_15!I7</f>
        <v>225366</v>
      </c>
      <c r="D7" s="117">
        <f>NPA_PS_14!P7+NPA_NPS_15!J7</f>
        <v>356153.90000000014</v>
      </c>
      <c r="E7" s="117">
        <f>'Pri Sec_outstanding_6'!O7+NPS_OS_8!M7</f>
        <v>1048017</v>
      </c>
      <c r="F7" s="117">
        <f>'Pri Sec_outstanding_6'!P7+NPS_OS_8!N7</f>
        <v>3945674.9499999997</v>
      </c>
      <c r="G7" s="168">
        <f t="shared" si="0"/>
        <v>9.0264379228704623</v>
      </c>
      <c r="H7" s="165"/>
    </row>
    <row r="8" spans="1:8" ht="13.5" customHeight="1" x14ac:dyDescent="0.25">
      <c r="A8" s="147">
        <v>3</v>
      </c>
      <c r="B8" s="116" t="s">
        <v>8</v>
      </c>
      <c r="C8" s="117">
        <f>NPA_PS_14!O8+NPA_NPS_15!I8</f>
        <v>16130</v>
      </c>
      <c r="D8" s="117">
        <f>NPA_PS_14!P8+NPA_NPS_15!J8</f>
        <v>17874.019999999997</v>
      </c>
      <c r="E8" s="117">
        <f>'Pri Sec_outstanding_6'!O8+NPS_OS_8!M8</f>
        <v>129679</v>
      </c>
      <c r="F8" s="117">
        <f>'Pri Sec_outstanding_6'!P8+NPS_OS_8!N8</f>
        <v>914795.5199999999</v>
      </c>
      <c r="G8" s="168">
        <f t="shared" si="0"/>
        <v>1.9538814532016946</v>
      </c>
      <c r="H8" s="165"/>
    </row>
    <row r="9" spans="1:8" ht="13.5" customHeight="1" x14ac:dyDescent="0.25">
      <c r="A9" s="147">
        <v>4</v>
      </c>
      <c r="B9" s="116" t="s">
        <v>9</v>
      </c>
      <c r="C9" s="117">
        <f>NPA_PS_14!O9+NPA_NPS_15!I9</f>
        <v>58427</v>
      </c>
      <c r="D9" s="117">
        <f>NPA_PS_14!P9+NPA_NPS_15!J9</f>
        <v>143149.05000000002</v>
      </c>
      <c r="E9" s="117">
        <f>'Pri Sec_outstanding_6'!O9+NPS_OS_8!M9</f>
        <v>314117</v>
      </c>
      <c r="F9" s="117">
        <f>'Pri Sec_outstanding_6'!P9+NPS_OS_8!N9</f>
        <v>2465133.16</v>
      </c>
      <c r="G9" s="168">
        <f t="shared" si="0"/>
        <v>5.8069499985956137</v>
      </c>
      <c r="H9" s="165"/>
    </row>
    <row r="10" spans="1:8" ht="13.5" customHeight="1" x14ac:dyDescent="0.25">
      <c r="A10" s="147">
        <v>5</v>
      </c>
      <c r="B10" s="116" t="s">
        <v>10</v>
      </c>
      <c r="C10" s="117">
        <f>NPA_PS_14!O10+NPA_NPS_15!I10</f>
        <v>139527</v>
      </c>
      <c r="D10" s="117">
        <f>NPA_PS_14!P10+NPA_NPS_15!J10</f>
        <v>213208.19999999995</v>
      </c>
      <c r="E10" s="117">
        <f>'Pri Sec_outstanding_6'!O10+NPS_OS_8!M10</f>
        <v>631894</v>
      </c>
      <c r="F10" s="117">
        <f>'Pri Sec_outstanding_6'!P10+NPS_OS_8!N10</f>
        <v>2623251.2099999995</v>
      </c>
      <c r="G10" s="168">
        <f t="shared" si="0"/>
        <v>8.127631817617651</v>
      </c>
      <c r="H10" s="165"/>
    </row>
    <row r="11" spans="1:8" ht="13.5" customHeight="1" x14ac:dyDescent="0.25">
      <c r="A11" s="147">
        <v>6</v>
      </c>
      <c r="B11" s="116" t="s">
        <v>11</v>
      </c>
      <c r="C11" s="117">
        <f>NPA_PS_14!O11+NPA_NPS_15!I11</f>
        <v>54569</v>
      </c>
      <c r="D11" s="117">
        <f>NPA_PS_14!P11+NPA_NPS_15!J11</f>
        <v>109407.68000000001</v>
      </c>
      <c r="E11" s="117">
        <f>'Pri Sec_outstanding_6'!O11+NPS_OS_8!M11</f>
        <v>179961</v>
      </c>
      <c r="F11" s="117">
        <f>'Pri Sec_outstanding_6'!P11+NPS_OS_8!N11</f>
        <v>1306266.7799999998</v>
      </c>
      <c r="G11" s="168">
        <f t="shared" si="0"/>
        <v>8.3755999674124766</v>
      </c>
      <c r="H11" s="165"/>
    </row>
    <row r="12" spans="1:8" ht="13.5" customHeight="1" x14ac:dyDescent="0.25">
      <c r="A12" s="147">
        <v>7</v>
      </c>
      <c r="B12" s="116" t="s">
        <v>12</v>
      </c>
      <c r="C12" s="117">
        <f>NPA_PS_14!O12+NPA_NPS_15!I12</f>
        <v>4956</v>
      </c>
      <c r="D12" s="117">
        <f>NPA_PS_14!P12+NPA_NPS_15!J12</f>
        <v>9878.9800000000014</v>
      </c>
      <c r="E12" s="117">
        <f>'Pri Sec_outstanding_6'!O12+NPS_OS_8!M12</f>
        <v>50287</v>
      </c>
      <c r="F12" s="117">
        <f>'Pri Sec_outstanding_6'!P12+NPS_OS_8!N12</f>
        <v>446009.82000000007</v>
      </c>
      <c r="G12" s="168">
        <f t="shared" si="0"/>
        <v>2.2149691681676424</v>
      </c>
      <c r="H12" s="165"/>
    </row>
    <row r="13" spans="1:8" ht="13.5" customHeight="1" x14ac:dyDescent="0.25">
      <c r="A13" s="147">
        <v>8</v>
      </c>
      <c r="B13" s="116" t="s">
        <v>967</v>
      </c>
      <c r="C13" s="117">
        <f>NPA_PS_14!O13+NPA_NPS_15!I13</f>
        <v>6146</v>
      </c>
      <c r="D13" s="117">
        <f>NPA_PS_14!P13+NPA_NPS_15!J13</f>
        <v>8006.2699999999995</v>
      </c>
      <c r="E13" s="117">
        <f>'Pri Sec_outstanding_6'!O13+NPS_OS_8!M13</f>
        <v>21244</v>
      </c>
      <c r="F13" s="117">
        <f>'Pri Sec_outstanding_6'!P13+NPS_OS_8!N13</f>
        <v>140148.49000000002</v>
      </c>
      <c r="G13" s="168">
        <f t="shared" si="0"/>
        <v>5.7127051458064217</v>
      </c>
      <c r="H13" s="165"/>
    </row>
    <row r="14" spans="1:8" ht="13.5" customHeight="1" x14ac:dyDescent="0.25">
      <c r="A14" s="147">
        <v>9</v>
      </c>
      <c r="B14" s="116" t="s">
        <v>13</v>
      </c>
      <c r="C14" s="117">
        <f>NPA_PS_14!O14+NPA_NPS_15!I14</f>
        <v>169231</v>
      </c>
      <c r="D14" s="117">
        <f>NPA_PS_14!P14+NPA_NPS_15!J14</f>
        <v>293929.07</v>
      </c>
      <c r="E14" s="117">
        <f>'Pri Sec_outstanding_6'!O14+NPS_OS_8!M14</f>
        <v>442357</v>
      </c>
      <c r="F14" s="117">
        <f>'Pri Sec_outstanding_6'!P14+NPS_OS_8!N14</f>
        <v>3814212.0999999996</v>
      </c>
      <c r="G14" s="168">
        <f t="shared" si="0"/>
        <v>7.7061543064162592</v>
      </c>
      <c r="H14" s="165"/>
    </row>
    <row r="15" spans="1:8" ht="13.5" customHeight="1" x14ac:dyDescent="0.25">
      <c r="A15" s="147">
        <v>10</v>
      </c>
      <c r="B15" s="116" t="s">
        <v>14</v>
      </c>
      <c r="C15" s="117">
        <f>NPA_PS_14!O15+NPA_NPS_15!I15</f>
        <v>350556</v>
      </c>
      <c r="D15" s="117">
        <f>NPA_PS_14!P15+NPA_NPS_15!J15</f>
        <v>473903.43</v>
      </c>
      <c r="E15" s="117">
        <f>'Pri Sec_outstanding_6'!O15+NPS_OS_8!M15</f>
        <v>2212508</v>
      </c>
      <c r="F15" s="117">
        <f>'Pri Sec_outstanding_6'!P15+NPS_OS_8!N15</f>
        <v>12030185.800000001</v>
      </c>
      <c r="G15" s="168">
        <f t="shared" si="0"/>
        <v>3.9392860416170792</v>
      </c>
      <c r="H15" s="165"/>
    </row>
    <row r="16" spans="1:8" ht="13.5" customHeight="1" x14ac:dyDescent="0.25">
      <c r="A16" s="147">
        <v>11</v>
      </c>
      <c r="B16" s="116" t="s">
        <v>15</v>
      </c>
      <c r="C16" s="117">
        <f>NPA_PS_14!O16+NPA_NPS_15!I16</f>
        <v>29819</v>
      </c>
      <c r="D16" s="117">
        <f>NPA_PS_14!P16+NPA_NPS_15!J16</f>
        <v>84716.949999999953</v>
      </c>
      <c r="E16" s="117">
        <f>'Pri Sec_outstanding_6'!O16+NPS_OS_8!M16</f>
        <v>136178</v>
      </c>
      <c r="F16" s="117">
        <f>'Pri Sec_outstanding_6'!P16+NPS_OS_8!N16</f>
        <v>878157.0454593997</v>
      </c>
      <c r="G16" s="168">
        <f t="shared" si="0"/>
        <v>9.6471297973451975</v>
      </c>
      <c r="H16" s="165"/>
    </row>
    <row r="17" spans="1:8" ht="13.5" customHeight="1" x14ac:dyDescent="0.25">
      <c r="A17" s="147">
        <v>12</v>
      </c>
      <c r="B17" s="116" t="s">
        <v>16</v>
      </c>
      <c r="C17" s="117">
        <f>NPA_PS_14!O17+NPA_NPS_15!I17</f>
        <v>90291</v>
      </c>
      <c r="D17" s="117">
        <f>NPA_PS_14!P17+NPA_NPS_15!J17</f>
        <v>175572.78999999998</v>
      </c>
      <c r="E17" s="117">
        <f>'Pri Sec_outstanding_6'!O17+NPS_OS_8!M17</f>
        <v>440656</v>
      </c>
      <c r="F17" s="117">
        <f>'Pri Sec_outstanding_6'!P17+NPS_OS_8!N17</f>
        <v>2230969.61</v>
      </c>
      <c r="G17" s="168">
        <f t="shared" si="0"/>
        <v>7.8697974733954341</v>
      </c>
      <c r="H17" s="165"/>
    </row>
    <row r="18" spans="1:8" ht="13.5" customHeight="1" x14ac:dyDescent="0.25">
      <c r="A18" s="146"/>
      <c r="B18" s="118" t="s">
        <v>17</v>
      </c>
      <c r="C18" s="117">
        <f>NPA_PS_14!O18+NPA_NPS_15!I18</f>
        <v>1236364</v>
      </c>
      <c r="D18" s="117">
        <f>NPA_PS_14!P18+NPA_NPS_15!J18</f>
        <v>2095041.32</v>
      </c>
      <c r="E18" s="117">
        <f>'Pri Sec_outstanding_6'!O18+NPS_OS_8!M18</f>
        <v>5999213</v>
      </c>
      <c r="F18" s="117">
        <f>'Pri Sec_outstanding_6'!P18+NPS_OS_8!N18</f>
        <v>33133507.6554594</v>
      </c>
      <c r="G18" s="169">
        <f t="shared" si="0"/>
        <v>6.3230290670864138</v>
      </c>
      <c r="H18" s="167"/>
    </row>
    <row r="19" spans="1:8" ht="13.5" customHeight="1" x14ac:dyDescent="0.25">
      <c r="A19" s="147">
        <v>13</v>
      </c>
      <c r="B19" s="116" t="s">
        <v>18</v>
      </c>
      <c r="C19" s="117">
        <f>NPA_PS_14!O19+NPA_NPS_15!I19</f>
        <v>44907</v>
      </c>
      <c r="D19" s="117">
        <f>NPA_PS_14!P19+NPA_NPS_15!J19</f>
        <v>100127.55000000002</v>
      </c>
      <c r="E19" s="117">
        <f>'Pri Sec_outstanding_6'!O19+NPS_OS_8!M19</f>
        <v>637254</v>
      </c>
      <c r="F19" s="117">
        <f>'Pri Sec_outstanding_6'!P19+NPS_OS_8!N19</f>
        <v>2442901.5</v>
      </c>
      <c r="G19" s="168">
        <f t="shared" si="0"/>
        <v>4.0987141724707286</v>
      </c>
      <c r="H19" s="165"/>
    </row>
    <row r="20" spans="1:8" ht="13.5" customHeight="1" x14ac:dyDescent="0.25">
      <c r="A20" s="147">
        <v>14</v>
      </c>
      <c r="B20" s="116" t="s">
        <v>19</v>
      </c>
      <c r="C20" s="117">
        <f>NPA_PS_14!O20+NPA_NPS_15!I20</f>
        <v>136365</v>
      </c>
      <c r="D20" s="117">
        <f>NPA_PS_14!P20+NPA_NPS_15!J20</f>
        <v>60819.989999999962</v>
      </c>
      <c r="E20" s="117">
        <f>'Pri Sec_outstanding_6'!O20+NPS_OS_8!M20</f>
        <v>500680</v>
      </c>
      <c r="F20" s="117">
        <f>'Pri Sec_outstanding_6'!P20+NPS_OS_8!N20</f>
        <v>908775.60999999987</v>
      </c>
      <c r="G20" s="168">
        <f t="shared" si="0"/>
        <v>6.6925200600399002</v>
      </c>
      <c r="H20" s="165"/>
    </row>
    <row r="21" spans="1:8" ht="13.5" customHeight="1" x14ac:dyDescent="0.25">
      <c r="A21" s="147">
        <v>15</v>
      </c>
      <c r="B21" s="116" t="s">
        <v>20</v>
      </c>
      <c r="C21" s="117">
        <f>NPA_PS_14!O21+NPA_NPS_15!I21</f>
        <v>672</v>
      </c>
      <c r="D21" s="117">
        <f>NPA_PS_14!P21+NPA_NPS_15!J21</f>
        <v>2253.64</v>
      </c>
      <c r="E21" s="117">
        <f>'Pri Sec_outstanding_6'!O21+NPS_OS_8!M21</f>
        <v>2443</v>
      </c>
      <c r="F21" s="117">
        <f>'Pri Sec_outstanding_6'!P21+NPS_OS_8!N21</f>
        <v>6356.5400000000009</v>
      </c>
      <c r="G21" s="168">
        <f t="shared" si="0"/>
        <v>35.453878997064436</v>
      </c>
      <c r="H21" s="165"/>
    </row>
    <row r="22" spans="1:8" ht="13.5" customHeight="1" x14ac:dyDescent="0.25">
      <c r="A22" s="147">
        <v>16</v>
      </c>
      <c r="B22" s="116" t="s">
        <v>21</v>
      </c>
      <c r="C22" s="117">
        <f>NPA_PS_14!O22+NPA_NPS_15!I22</f>
        <v>30</v>
      </c>
      <c r="D22" s="117">
        <f>NPA_PS_14!P22+NPA_NPS_15!J22</f>
        <v>914.83</v>
      </c>
      <c r="E22" s="117">
        <f>'Pri Sec_outstanding_6'!O22+NPS_OS_8!M22</f>
        <v>612</v>
      </c>
      <c r="F22" s="117">
        <f>'Pri Sec_outstanding_6'!P22+NPS_OS_8!N22</f>
        <v>19272.53</v>
      </c>
      <c r="G22" s="168">
        <v>0</v>
      </c>
      <c r="H22" s="165"/>
    </row>
    <row r="23" spans="1:8" ht="13.5" customHeight="1" x14ac:dyDescent="0.25">
      <c r="A23" s="147">
        <v>17</v>
      </c>
      <c r="B23" s="116" t="s">
        <v>22</v>
      </c>
      <c r="C23" s="117">
        <f>NPA_PS_14!O23+NPA_NPS_15!I23</f>
        <v>41480</v>
      </c>
      <c r="D23" s="117">
        <f>NPA_PS_14!P23+NPA_NPS_15!J23</f>
        <v>8759.16</v>
      </c>
      <c r="E23" s="117">
        <f>'Pri Sec_outstanding_6'!O23+NPS_OS_8!M23</f>
        <v>95967</v>
      </c>
      <c r="F23" s="117">
        <f>'Pri Sec_outstanding_6'!P23+NPS_OS_8!N23</f>
        <v>263261.82</v>
      </c>
      <c r="G23" s="168">
        <f t="shared" si="0"/>
        <v>3.3271668485768275</v>
      </c>
      <c r="H23" s="165"/>
    </row>
    <row r="24" spans="1:8" ht="13.5" customHeight="1" x14ac:dyDescent="0.25">
      <c r="A24" s="147">
        <v>18</v>
      </c>
      <c r="B24" s="116" t="s">
        <v>23</v>
      </c>
      <c r="C24" s="117">
        <f>NPA_PS_14!O24+NPA_NPS_15!I24</f>
        <v>0</v>
      </c>
      <c r="D24" s="117">
        <f>NPA_PS_14!P24+NPA_NPS_15!J24</f>
        <v>0</v>
      </c>
      <c r="E24" s="117">
        <f>'Pri Sec_outstanding_6'!O24+NPS_OS_8!M24</f>
        <v>253</v>
      </c>
      <c r="F24" s="117">
        <f>'Pri Sec_outstanding_6'!P24+NPS_OS_8!N24</f>
        <v>1007.25</v>
      </c>
      <c r="G24" s="168">
        <f t="shared" si="0"/>
        <v>0</v>
      </c>
      <c r="H24" s="165"/>
    </row>
    <row r="25" spans="1:8" ht="13.5" customHeight="1" x14ac:dyDescent="0.25">
      <c r="A25" s="147">
        <v>19</v>
      </c>
      <c r="B25" s="116" t="s">
        <v>24</v>
      </c>
      <c r="C25" s="117">
        <f>NPA_PS_14!O25+NPA_NPS_15!I25</f>
        <v>390</v>
      </c>
      <c r="D25" s="117">
        <f>NPA_PS_14!P25+NPA_NPS_15!J25</f>
        <v>729.78000000000009</v>
      </c>
      <c r="E25" s="117">
        <f>'Pri Sec_outstanding_6'!O25+NPS_OS_8!M25</f>
        <v>14039</v>
      </c>
      <c r="F25" s="117">
        <f>'Pri Sec_outstanding_6'!P25+NPS_OS_8!N25</f>
        <v>100544.11000000002</v>
      </c>
      <c r="G25" s="168">
        <f t="shared" si="0"/>
        <v>0.72583068267251061</v>
      </c>
      <c r="H25" s="165"/>
    </row>
    <row r="26" spans="1:8" ht="13.5" customHeight="1" x14ac:dyDescent="0.25">
      <c r="A26" s="147">
        <v>20</v>
      </c>
      <c r="B26" s="116" t="s">
        <v>25</v>
      </c>
      <c r="C26" s="117">
        <f>NPA_PS_14!O26+NPA_NPS_15!I26</f>
        <v>47199</v>
      </c>
      <c r="D26" s="117">
        <f>NPA_PS_14!P26+NPA_NPS_15!J26</f>
        <v>111622.19000000003</v>
      </c>
      <c r="E26" s="117">
        <f>'Pri Sec_outstanding_6'!O26+NPS_OS_8!M26</f>
        <v>1821888</v>
      </c>
      <c r="F26" s="117">
        <f>'Pri Sec_outstanding_6'!P26+NPS_OS_8!N26</f>
        <v>7204649.1200000001</v>
      </c>
      <c r="G26" s="168">
        <f t="shared" si="0"/>
        <v>1.5493077891904337</v>
      </c>
      <c r="H26" s="165"/>
    </row>
    <row r="27" spans="1:8" ht="13.5" customHeight="1" x14ac:dyDescent="0.25">
      <c r="A27" s="147">
        <v>21</v>
      </c>
      <c r="B27" s="116" t="s">
        <v>26</v>
      </c>
      <c r="C27" s="117">
        <f>NPA_PS_14!O27+NPA_NPS_15!I27</f>
        <v>31247</v>
      </c>
      <c r="D27" s="117">
        <f>NPA_PS_14!P27+NPA_NPS_15!J27</f>
        <v>131335.21</v>
      </c>
      <c r="E27" s="117">
        <f>'Pri Sec_outstanding_6'!O27+NPS_OS_8!M27</f>
        <v>628211</v>
      </c>
      <c r="F27" s="117">
        <f>'Pri Sec_outstanding_6'!P27+NPS_OS_8!N27</f>
        <v>3994439.9399999985</v>
      </c>
      <c r="G27" s="168">
        <f t="shared" si="0"/>
        <v>3.2879505505845721</v>
      </c>
      <c r="H27" s="165"/>
    </row>
    <row r="28" spans="1:8" ht="13.5" customHeight="1" x14ac:dyDescent="0.25">
      <c r="A28" s="147">
        <v>22</v>
      </c>
      <c r="B28" s="116" t="s">
        <v>27</v>
      </c>
      <c r="C28" s="117">
        <f>NPA_PS_14!O28+NPA_NPS_15!I28</f>
        <v>12809</v>
      </c>
      <c r="D28" s="117">
        <f>NPA_PS_14!P28+NPA_NPS_15!J28</f>
        <v>16801.53</v>
      </c>
      <c r="E28" s="117">
        <f>'Pri Sec_outstanding_6'!O28+NPS_OS_8!M28</f>
        <v>82802</v>
      </c>
      <c r="F28" s="117">
        <f>'Pri Sec_outstanding_6'!P28+NPS_OS_8!N28</f>
        <v>561745.5</v>
      </c>
      <c r="G28" s="168">
        <f t="shared" si="0"/>
        <v>2.9909505283086379</v>
      </c>
      <c r="H28" s="165"/>
    </row>
    <row r="29" spans="1:8" ht="13.5" customHeight="1" x14ac:dyDescent="0.25">
      <c r="A29" s="147">
        <v>23</v>
      </c>
      <c r="B29" s="116" t="s">
        <v>28</v>
      </c>
      <c r="C29" s="117">
        <f>NPA_PS_14!O29+NPA_NPS_15!I29</f>
        <v>29174</v>
      </c>
      <c r="D29" s="117">
        <f>NPA_PS_14!P29+NPA_NPS_15!J29</f>
        <v>19439.449999999997</v>
      </c>
      <c r="E29" s="117">
        <f>'Pri Sec_outstanding_6'!O29+NPS_OS_8!M29</f>
        <v>723892</v>
      </c>
      <c r="F29" s="117">
        <f>'Pri Sec_outstanding_6'!P29+NPS_OS_8!N29</f>
        <v>976820.84000000008</v>
      </c>
      <c r="G29" s="168">
        <f t="shared" si="0"/>
        <v>1.9900732257104585</v>
      </c>
      <c r="H29" s="165"/>
    </row>
    <row r="30" spans="1:8" ht="13.5" customHeight="1" x14ac:dyDescent="0.25">
      <c r="A30" s="147">
        <v>24</v>
      </c>
      <c r="B30" s="116" t="s">
        <v>29</v>
      </c>
      <c r="C30" s="117">
        <f>NPA_PS_14!O30+NPA_NPS_15!I30</f>
        <v>252149</v>
      </c>
      <c r="D30" s="117">
        <f>NPA_PS_14!P30+NPA_NPS_15!J30</f>
        <v>79861</v>
      </c>
      <c r="E30" s="117">
        <f>'Pri Sec_outstanding_6'!O30+NPS_OS_8!M30</f>
        <v>847370</v>
      </c>
      <c r="F30" s="117">
        <f>'Pri Sec_outstanding_6'!P30+NPS_OS_8!N30</f>
        <v>1042027.8500000001</v>
      </c>
      <c r="G30" s="168">
        <f t="shared" si="0"/>
        <v>7.6639986157759594</v>
      </c>
      <c r="H30" s="165"/>
    </row>
    <row r="31" spans="1:8" ht="13.5" customHeight="1" x14ac:dyDescent="0.25">
      <c r="A31" s="147">
        <v>25</v>
      </c>
      <c r="B31" s="116" t="s">
        <v>30</v>
      </c>
      <c r="C31" s="117">
        <f>NPA_PS_14!O31+NPA_NPS_15!I31</f>
        <v>167</v>
      </c>
      <c r="D31" s="117">
        <f>NPA_PS_14!P31+NPA_NPS_15!J31</f>
        <v>432.15999999999997</v>
      </c>
      <c r="E31" s="117">
        <f>'Pri Sec_outstanding_6'!O31+NPS_OS_8!M31</f>
        <v>840</v>
      </c>
      <c r="F31" s="117">
        <f>'Pri Sec_outstanding_6'!P31+NPS_OS_8!N31</f>
        <v>5156.59</v>
      </c>
      <c r="G31" s="168">
        <f t="shared" si="0"/>
        <v>8.3807322280809604</v>
      </c>
      <c r="H31" s="165"/>
    </row>
    <row r="32" spans="1:8" ht="13.5" customHeight="1" x14ac:dyDescent="0.25">
      <c r="A32" s="147">
        <v>26</v>
      </c>
      <c r="B32" s="116" t="s">
        <v>31</v>
      </c>
      <c r="C32" s="117">
        <f>NPA_PS_14!O32+NPA_NPS_15!I32</f>
        <v>146</v>
      </c>
      <c r="D32" s="117">
        <f>NPA_PS_14!P32+NPA_NPS_15!J32</f>
        <v>3119.77</v>
      </c>
      <c r="E32" s="117">
        <f>'Pri Sec_outstanding_6'!O32+NPS_OS_8!M32</f>
        <v>1596</v>
      </c>
      <c r="F32" s="117">
        <f>'Pri Sec_outstanding_6'!P32+NPS_OS_8!N32</f>
        <v>27205.75</v>
      </c>
      <c r="G32" s="168">
        <f t="shared" si="0"/>
        <v>11.467318489657517</v>
      </c>
      <c r="H32" s="165"/>
    </row>
    <row r="33" spans="1:8" ht="13.5" customHeight="1" x14ac:dyDescent="0.25">
      <c r="A33" s="147">
        <v>27</v>
      </c>
      <c r="B33" s="116" t="s">
        <v>32</v>
      </c>
      <c r="C33" s="117">
        <f>NPA_PS_14!O33+NPA_NPS_15!I33</f>
        <v>6</v>
      </c>
      <c r="D33" s="117">
        <f>NPA_PS_14!P33+NPA_NPS_15!J33</f>
        <v>8.7799999999999994</v>
      </c>
      <c r="E33" s="117">
        <f>'Pri Sec_outstanding_6'!O33+NPS_OS_8!M33</f>
        <v>825</v>
      </c>
      <c r="F33" s="117">
        <f>'Pri Sec_outstanding_6'!P33+NPS_OS_8!N33</f>
        <v>23537.98</v>
      </c>
      <c r="G33" s="168">
        <f t="shared" si="0"/>
        <v>3.7301416689112653E-2</v>
      </c>
      <c r="H33" s="165"/>
    </row>
    <row r="34" spans="1:8" ht="13.5" customHeight="1" x14ac:dyDescent="0.25">
      <c r="A34" s="147">
        <v>28</v>
      </c>
      <c r="B34" s="116" t="s">
        <v>33</v>
      </c>
      <c r="C34" s="117">
        <f>NPA_PS_14!O34+NPA_NPS_15!I34</f>
        <v>42708</v>
      </c>
      <c r="D34" s="117">
        <f>NPA_PS_14!P34+NPA_NPS_15!J34</f>
        <v>31857.899999999998</v>
      </c>
      <c r="E34" s="117">
        <f>'Pri Sec_outstanding_6'!O34+NPS_OS_8!M34</f>
        <v>309265</v>
      </c>
      <c r="F34" s="117">
        <f>'Pri Sec_outstanding_6'!P34+NPS_OS_8!N34</f>
        <v>1274424.52</v>
      </c>
      <c r="G34" s="168">
        <f t="shared" si="0"/>
        <v>2.4997871196012453</v>
      </c>
      <c r="H34" s="165"/>
    </row>
    <row r="35" spans="1:8" ht="13.5" customHeight="1" x14ac:dyDescent="0.25">
      <c r="A35" s="147">
        <v>29</v>
      </c>
      <c r="B35" s="116" t="s">
        <v>34</v>
      </c>
      <c r="C35" s="117">
        <f>NPA_PS_14!O35+NPA_NPS_15!I35</f>
        <v>7</v>
      </c>
      <c r="D35" s="117">
        <f>NPA_PS_14!P35+NPA_NPS_15!J35</f>
        <v>773.00000000000011</v>
      </c>
      <c r="E35" s="117">
        <f>'Pri Sec_outstanding_6'!O35+NPS_OS_8!M35</f>
        <v>45721</v>
      </c>
      <c r="F35" s="117">
        <f>'Pri Sec_outstanding_6'!P35+NPS_OS_8!N35</f>
        <v>16698.86</v>
      </c>
      <c r="G35" s="168">
        <f t="shared" si="0"/>
        <v>4.629058510580963</v>
      </c>
      <c r="H35" s="165"/>
    </row>
    <row r="36" spans="1:8" ht="13.5" customHeight="1" x14ac:dyDescent="0.25">
      <c r="A36" s="147">
        <v>30</v>
      </c>
      <c r="B36" s="116" t="s">
        <v>35</v>
      </c>
      <c r="C36" s="117">
        <f>NPA_PS_14!O36+NPA_NPS_15!I36</f>
        <v>25314</v>
      </c>
      <c r="D36" s="117">
        <f>NPA_PS_14!P36+NPA_NPS_15!J36</f>
        <v>12562.950000000003</v>
      </c>
      <c r="E36" s="117">
        <f>'Pri Sec_outstanding_6'!O36+NPS_OS_8!M36</f>
        <v>142435</v>
      </c>
      <c r="F36" s="117">
        <f>'Pri Sec_outstanding_6'!P36+NPS_OS_8!N36</f>
        <v>126493.93</v>
      </c>
      <c r="G36" s="168">
        <f t="shared" si="0"/>
        <v>9.93166233352067</v>
      </c>
      <c r="H36" s="165"/>
    </row>
    <row r="37" spans="1:8" ht="13.5" customHeight="1" x14ac:dyDescent="0.25">
      <c r="A37" s="147">
        <v>31</v>
      </c>
      <c r="B37" s="116" t="s">
        <v>36</v>
      </c>
      <c r="C37" s="117">
        <f>NPA_PS_14!O37+NPA_NPS_15!I37</f>
        <v>85</v>
      </c>
      <c r="D37" s="117">
        <f>NPA_PS_14!P37+NPA_NPS_15!J37</f>
        <v>253.59</v>
      </c>
      <c r="E37" s="117">
        <f>'Pri Sec_outstanding_6'!O37+NPS_OS_8!M37</f>
        <v>1725</v>
      </c>
      <c r="F37" s="117">
        <f>'Pri Sec_outstanding_6'!P37+NPS_OS_8!N37</f>
        <v>13006.380000000001</v>
      </c>
      <c r="G37" s="168">
        <f t="shared" si="0"/>
        <v>1.9497354375314266</v>
      </c>
      <c r="H37" s="165"/>
    </row>
    <row r="38" spans="1:8" ht="13.5" customHeight="1" x14ac:dyDescent="0.25">
      <c r="A38" s="147">
        <v>32</v>
      </c>
      <c r="B38" s="116" t="s">
        <v>38</v>
      </c>
      <c r="C38" s="117">
        <f>NPA_PS_14!O38+NPA_NPS_15!I38</f>
        <v>12</v>
      </c>
      <c r="D38" s="117">
        <f>NPA_PS_14!P38+NPA_NPS_15!J38</f>
        <v>1241.71</v>
      </c>
      <c r="E38" s="117">
        <f>'Pri Sec_outstanding_6'!O38+NPS_OS_8!M38</f>
        <v>940</v>
      </c>
      <c r="F38" s="117">
        <f>'Pri Sec_outstanding_6'!P38+NPS_OS_8!N38</f>
        <v>5810.0899999999992</v>
      </c>
      <c r="G38" s="168">
        <f t="shared" ref="G38:G55" si="1">D38*100/F38</f>
        <v>21.371613864845472</v>
      </c>
      <c r="H38" s="165"/>
    </row>
    <row r="39" spans="1:8" ht="13.5" customHeight="1" x14ac:dyDescent="0.25">
      <c r="A39" s="147">
        <v>33</v>
      </c>
      <c r="B39" s="116" t="s">
        <v>39</v>
      </c>
      <c r="C39" s="117">
        <f>NPA_PS_14!O39+NPA_NPS_15!I39</f>
        <v>10212</v>
      </c>
      <c r="D39" s="117">
        <f>NPA_PS_14!P39+NPA_NPS_15!J39</f>
        <v>16535.47</v>
      </c>
      <c r="E39" s="117">
        <f>'Pri Sec_outstanding_6'!O39+NPS_OS_8!M39</f>
        <v>159150</v>
      </c>
      <c r="F39" s="117">
        <f>'Pri Sec_outstanding_6'!P39+NPS_OS_8!N39</f>
        <v>673191.25</v>
      </c>
      <c r="G39" s="168">
        <f t="shared" si="1"/>
        <v>2.4562811830961855</v>
      </c>
      <c r="H39" s="165"/>
    </row>
    <row r="40" spans="1:8" ht="13.5" customHeight="1" x14ac:dyDescent="0.25">
      <c r="A40" s="146"/>
      <c r="B40" s="118" t="s">
        <v>103</v>
      </c>
      <c r="C40" s="117">
        <f>NPA_PS_14!O40+NPA_NPS_15!I40</f>
        <v>675079</v>
      </c>
      <c r="D40" s="117">
        <f>NPA_PS_14!P40+NPA_NPS_15!J40</f>
        <v>599449.66</v>
      </c>
      <c r="E40" s="117">
        <f>'Pri Sec_outstanding_6'!O40+NPS_OS_8!M40</f>
        <v>6017908</v>
      </c>
      <c r="F40" s="117">
        <f>'Pri Sec_outstanding_6'!P40+NPS_OS_8!N40</f>
        <v>19687327.960000001</v>
      </c>
      <c r="G40" s="169">
        <f t="shared" si="1"/>
        <v>3.0448502773862463</v>
      </c>
      <c r="H40" s="167"/>
    </row>
    <row r="41" spans="1:8" ht="13.5" customHeight="1" x14ac:dyDescent="0.25">
      <c r="A41" s="146"/>
      <c r="B41" s="118" t="s">
        <v>41</v>
      </c>
      <c r="C41" s="117">
        <f>NPA_PS_14!O41+NPA_NPS_15!I41</f>
        <v>1911443</v>
      </c>
      <c r="D41" s="117">
        <f>NPA_PS_14!P41+NPA_NPS_15!J41</f>
        <v>2694490.98</v>
      </c>
      <c r="E41" s="117">
        <f>'Pri Sec_outstanding_6'!O41+NPS_OS_8!M41</f>
        <v>12017121</v>
      </c>
      <c r="F41" s="117">
        <f>'Pri Sec_outstanding_6'!P41+NPS_OS_8!N41</f>
        <v>52820835.615459397</v>
      </c>
      <c r="G41" s="169">
        <f t="shared" si="1"/>
        <v>5.1011896131597485</v>
      </c>
      <c r="H41" s="167"/>
    </row>
    <row r="42" spans="1:8" ht="13.5" customHeight="1" x14ac:dyDescent="0.25">
      <c r="A42" s="147">
        <v>34</v>
      </c>
      <c r="B42" s="116" t="s">
        <v>43</v>
      </c>
      <c r="C42" s="117">
        <v>258229</v>
      </c>
      <c r="D42" s="117">
        <v>177945.2999999999</v>
      </c>
      <c r="E42" s="117">
        <f>'Pri Sec_outstanding_6'!O42+NPS_OS_8!M42</f>
        <v>1412826</v>
      </c>
      <c r="F42" s="117">
        <f>'Pri Sec_outstanding_6'!P42+NPS_OS_8!N42</f>
        <v>2234184.83</v>
      </c>
      <c r="G42" s="168">
        <f t="shared" si="1"/>
        <v>7.9646633353964669</v>
      </c>
      <c r="H42" s="165"/>
    </row>
    <row r="43" spans="1:8" ht="13.5" customHeight="1" x14ac:dyDescent="0.25">
      <c r="A43" s="146"/>
      <c r="B43" s="118" t="s">
        <v>44</v>
      </c>
      <c r="C43" s="117">
        <f>C42</f>
        <v>258229</v>
      </c>
      <c r="D43" s="117">
        <f>D42</f>
        <v>177945.2999999999</v>
      </c>
      <c r="E43" s="117">
        <f>'Pri Sec_outstanding_6'!O43+NPS_OS_8!M43</f>
        <v>1412826</v>
      </c>
      <c r="F43" s="117">
        <f>'Pri Sec_outstanding_6'!P43+NPS_OS_8!N43</f>
        <v>2234184.83</v>
      </c>
      <c r="G43" s="169">
        <f t="shared" si="1"/>
        <v>7.9646633353964669</v>
      </c>
      <c r="H43" s="167"/>
    </row>
    <row r="44" spans="1:8" ht="13.5" customHeight="1" x14ac:dyDescent="0.25">
      <c r="A44" s="147">
        <v>35</v>
      </c>
      <c r="B44" s="116" t="s">
        <v>45</v>
      </c>
      <c r="C44" s="117">
        <f>NPA_PS_14!O44+NPA_NPS_15!I44</f>
        <v>54386</v>
      </c>
      <c r="D44" s="117">
        <f>NPA_PS_14!P44+NPA_NPS_15!J44</f>
        <v>706201.19</v>
      </c>
      <c r="E44" s="117">
        <f>'Pri Sec_outstanding_6'!O44+NPS_OS_8!M44</f>
        <v>4171113</v>
      </c>
      <c r="F44" s="117">
        <f>'Pri Sec_outstanding_6'!P44+NPS_OS_8!N44</f>
        <v>4928597.2602299992</v>
      </c>
      <c r="G44" s="168">
        <f t="shared" si="1"/>
        <v>14.328644697721645</v>
      </c>
      <c r="H44" s="165"/>
    </row>
    <row r="45" spans="1:8" ht="13.5" customHeight="1" x14ac:dyDescent="0.25">
      <c r="A45" s="146"/>
      <c r="B45" s="118" t="s">
        <v>46</v>
      </c>
      <c r="C45" s="117">
        <f>NPA_PS_14!O45+NPA_NPS_15!I45</f>
        <v>54386</v>
      </c>
      <c r="D45" s="117">
        <f>NPA_PS_14!P45+NPA_NPS_15!J45</f>
        <v>706201.19</v>
      </c>
      <c r="E45" s="117">
        <f>'Pri Sec_outstanding_6'!O45+NPS_OS_8!M45</f>
        <v>4171113</v>
      </c>
      <c r="F45" s="117">
        <f>'Pri Sec_outstanding_6'!P45+NPS_OS_8!N45</f>
        <v>4928597.2602299992</v>
      </c>
      <c r="G45" s="169">
        <f t="shared" si="1"/>
        <v>14.328644697721645</v>
      </c>
      <c r="H45" s="167"/>
    </row>
    <row r="46" spans="1:8" ht="13.5" customHeight="1" x14ac:dyDescent="0.25">
      <c r="A46" s="147">
        <v>36</v>
      </c>
      <c r="B46" s="116" t="s">
        <v>47</v>
      </c>
      <c r="C46" s="117">
        <f>NPA_PS_14!O46+NPA_NPS_15!I46</f>
        <v>25708</v>
      </c>
      <c r="D46" s="117">
        <f>NPA_PS_14!P46+NPA_NPS_15!J46</f>
        <v>55245.160000000018</v>
      </c>
      <c r="E46" s="117">
        <f>'Pri Sec_outstanding_6'!O46+NPS_OS_8!M46</f>
        <v>459322</v>
      </c>
      <c r="F46" s="117">
        <f>'Pri Sec_outstanding_6'!P46+NPS_OS_8!N46</f>
        <v>1529589.4000000001</v>
      </c>
      <c r="G46" s="168">
        <f t="shared" si="1"/>
        <v>3.6117640459590015</v>
      </c>
      <c r="H46" s="165"/>
    </row>
    <row r="47" spans="1:8" ht="13.5" customHeight="1" x14ac:dyDescent="0.25">
      <c r="A47" s="147">
        <v>37</v>
      </c>
      <c r="B47" s="116" t="s">
        <v>48</v>
      </c>
      <c r="C47" s="117">
        <f>NPA_PS_14!O47+NPA_NPS_15!I47</f>
        <v>2344</v>
      </c>
      <c r="D47" s="117">
        <f>NPA_PS_14!P47+NPA_NPS_15!J47</f>
        <v>6163.2199999999993</v>
      </c>
      <c r="E47" s="117">
        <f>'Pri Sec_outstanding_6'!O47+NPS_OS_8!M47</f>
        <v>64487</v>
      </c>
      <c r="F47" s="117">
        <f>'Pri Sec_outstanding_6'!P47+NPS_OS_8!N47</f>
        <v>108977.31999999999</v>
      </c>
      <c r="G47" s="168">
        <f t="shared" si="1"/>
        <v>5.6555070357758837</v>
      </c>
      <c r="H47" s="165"/>
    </row>
    <row r="48" spans="1:8" ht="13.5" customHeight="1" x14ac:dyDescent="0.25">
      <c r="A48" s="147">
        <v>38</v>
      </c>
      <c r="B48" s="116" t="s">
        <v>49</v>
      </c>
      <c r="C48" s="117">
        <f>NPA_PS_14!O48+NPA_NPS_15!I48</f>
        <v>40148</v>
      </c>
      <c r="D48" s="117">
        <f>NPA_PS_14!P48+NPA_NPS_15!J48</f>
        <v>10220.41</v>
      </c>
      <c r="E48" s="117">
        <f>'Pri Sec_outstanding_6'!O48+NPS_OS_8!M48</f>
        <v>218722</v>
      </c>
      <c r="F48" s="117">
        <f>'Pri Sec_outstanding_6'!P48+NPS_OS_8!N48</f>
        <v>105617.08</v>
      </c>
      <c r="G48" s="168">
        <f t="shared" si="1"/>
        <v>9.6768534028776401</v>
      </c>
      <c r="H48" s="165"/>
    </row>
    <row r="49" spans="1:8" ht="13.5" customHeight="1" x14ac:dyDescent="0.25">
      <c r="A49" s="147">
        <v>39</v>
      </c>
      <c r="B49" s="116" t="s">
        <v>51</v>
      </c>
      <c r="C49" s="117">
        <f>NPA_PS_14!O49+NPA_NPS_15!I49</f>
        <v>32740</v>
      </c>
      <c r="D49" s="117">
        <f>NPA_PS_14!P49+NPA_NPS_15!J49</f>
        <v>8792.659999999998</v>
      </c>
      <c r="E49" s="117">
        <f>'Pri Sec_outstanding_6'!O49+NPS_OS_8!M49</f>
        <v>330431</v>
      </c>
      <c r="F49" s="117">
        <f>'Pri Sec_outstanding_6'!P49+NPS_OS_8!N49</f>
        <v>228741.49000000002</v>
      </c>
      <c r="G49" s="168">
        <f t="shared" si="1"/>
        <v>3.8439287949029262</v>
      </c>
      <c r="H49" s="165"/>
    </row>
    <row r="50" spans="1:8" ht="13.5" customHeight="1" x14ac:dyDescent="0.25">
      <c r="A50" s="147">
        <v>40</v>
      </c>
      <c r="B50" s="160" t="s">
        <v>1007</v>
      </c>
      <c r="C50" s="117">
        <f>NPA_PS_14!O50+NPA_NPS_15!I50</f>
        <v>9021</v>
      </c>
      <c r="D50" s="117">
        <f>NPA_PS_14!P50+NPA_NPS_15!J50</f>
        <v>1457.3399999999997</v>
      </c>
      <c r="E50" s="117">
        <f>'Pri Sec_outstanding_6'!O50+NPS_OS_8!M50</f>
        <v>56514</v>
      </c>
      <c r="F50" s="117">
        <f>'Pri Sec_outstanding_6'!P50+NPS_OS_8!N50</f>
        <v>39665.21</v>
      </c>
      <c r="G50" s="168">
        <f t="shared" si="1"/>
        <v>3.67410130943464</v>
      </c>
      <c r="H50" s="165"/>
    </row>
    <row r="51" spans="1:8" ht="13.5" customHeight="1" x14ac:dyDescent="0.25">
      <c r="A51" s="147">
        <v>41</v>
      </c>
      <c r="B51" s="116" t="s">
        <v>52</v>
      </c>
      <c r="C51" s="117">
        <f>NPA_PS_14!O51+NPA_NPS_15!I51</f>
        <v>23809</v>
      </c>
      <c r="D51" s="117">
        <f>NPA_PS_14!P51+NPA_NPS_15!J51</f>
        <v>7820.1100000000006</v>
      </c>
      <c r="E51" s="117">
        <f>'Pri Sec_outstanding_6'!O51+NPS_OS_8!M51</f>
        <v>126669</v>
      </c>
      <c r="F51" s="117">
        <f>'Pri Sec_outstanding_6'!P51+NPS_OS_8!N51</f>
        <v>70842.48</v>
      </c>
      <c r="G51" s="168">
        <f t="shared" si="1"/>
        <v>11.03872986942298</v>
      </c>
      <c r="H51" s="165"/>
    </row>
    <row r="52" spans="1:8" ht="13.5" customHeight="1" x14ac:dyDescent="0.25">
      <c r="A52" s="147">
        <v>42</v>
      </c>
      <c r="B52" s="116" t="s">
        <v>53</v>
      </c>
      <c r="C52" s="117">
        <f>NPA_PS_14!O52+NPA_NPS_15!I52</f>
        <v>2524</v>
      </c>
      <c r="D52" s="117">
        <f>NPA_PS_14!P52+NPA_NPS_15!J52</f>
        <v>363.94</v>
      </c>
      <c r="E52" s="117">
        <f>'Pri Sec_outstanding_6'!O52+NPS_OS_8!M52</f>
        <v>62874</v>
      </c>
      <c r="F52" s="117">
        <f>'Pri Sec_outstanding_6'!P52+NPS_OS_8!N52</f>
        <v>61373.18</v>
      </c>
      <c r="G52" s="168">
        <f t="shared" si="1"/>
        <v>0.59299518128276874</v>
      </c>
      <c r="H52" s="165"/>
    </row>
    <row r="53" spans="1:8" ht="13.5" customHeight="1" x14ac:dyDescent="0.25">
      <c r="A53" s="147">
        <v>43</v>
      </c>
      <c r="B53" s="116" t="s">
        <v>54</v>
      </c>
      <c r="C53" s="117">
        <f>NPA_PS_14!O53+NPA_NPS_15!I53</f>
        <v>22939</v>
      </c>
      <c r="D53" s="117">
        <f>NPA_PS_14!P53+NPA_NPS_15!J53</f>
        <v>6831.8999999999987</v>
      </c>
      <c r="E53" s="117">
        <f>'Pri Sec_outstanding_6'!O53+NPS_OS_8!M53</f>
        <v>108751</v>
      </c>
      <c r="F53" s="117">
        <f>'Pri Sec_outstanding_6'!P53+NPS_OS_8!N53</f>
        <v>45376.2</v>
      </c>
      <c r="G53" s="168">
        <f t="shared" si="1"/>
        <v>15.05613074695545</v>
      </c>
      <c r="H53" s="165"/>
    </row>
    <row r="54" spans="1:8" ht="13.5" customHeight="1" x14ac:dyDescent="0.2">
      <c r="A54" s="147"/>
      <c r="B54" s="118" t="s">
        <v>55</v>
      </c>
      <c r="C54" s="148">
        <f>NPA_PS_14!O54+NPA_NPS_15!I54</f>
        <v>159233</v>
      </c>
      <c r="D54" s="148">
        <f>NPA_PS_14!P54+NPA_NPS_15!J54</f>
        <v>96894.74</v>
      </c>
      <c r="E54" s="148">
        <f>SUM(E46:E53)</f>
        <v>1427770</v>
      </c>
      <c r="F54" s="148">
        <f>SUM(F46:F53)</f>
        <v>2190182.3600000003</v>
      </c>
      <c r="G54" s="169">
        <f t="shared" si="1"/>
        <v>4.4240489636671159</v>
      </c>
      <c r="H54" s="167"/>
    </row>
    <row r="55" spans="1:8" ht="13.5" customHeight="1" x14ac:dyDescent="0.2">
      <c r="A55" s="118"/>
      <c r="B55" s="118" t="s">
        <v>5</v>
      </c>
      <c r="C55" s="148">
        <f>C54+C45+C43+C41</f>
        <v>2383291</v>
      </c>
      <c r="D55" s="148">
        <f>D54+D45+D43+D41</f>
        <v>3675532.21</v>
      </c>
      <c r="E55" s="148">
        <f>'Pri Sec_outstanding_6'!O55+NPS_OS_8!M55</f>
        <v>19028830</v>
      </c>
      <c r="F55" s="148">
        <f>'Pri Sec_outstanding_6'!P55+NPS_OS_8!N55</f>
        <v>62173800.0656894</v>
      </c>
      <c r="G55" s="169">
        <f t="shared" si="1"/>
        <v>5.9117059052472838</v>
      </c>
      <c r="H55" s="348"/>
    </row>
    <row r="56" spans="1:8" ht="13.5" customHeight="1" x14ac:dyDescent="0.2">
      <c r="A56" s="108"/>
      <c r="B56" s="165"/>
      <c r="C56" s="165"/>
      <c r="D56" s="135" t="s">
        <v>1083</v>
      </c>
      <c r="E56" s="165"/>
      <c r="F56" s="165"/>
      <c r="G56" s="166"/>
      <c r="H56" s="165"/>
    </row>
    <row r="57" spans="1:8" ht="13.5" customHeight="1" x14ac:dyDescent="0.2">
      <c r="A57" s="108"/>
      <c r="B57" s="165"/>
      <c r="C57" s="165"/>
      <c r="D57" s="165"/>
      <c r="E57" s="165"/>
      <c r="F57" s="166"/>
      <c r="G57" s="166"/>
      <c r="H57" s="165"/>
    </row>
    <row r="58" spans="1:8" ht="13.5" customHeight="1" x14ac:dyDescent="0.2">
      <c r="A58" s="108"/>
      <c r="B58" s="165"/>
      <c r="C58" s="165"/>
      <c r="D58" s="165"/>
      <c r="E58" s="165"/>
      <c r="F58" s="165"/>
      <c r="G58" s="166"/>
      <c r="H58" s="165"/>
    </row>
    <row r="59" spans="1:8" ht="13.5" customHeight="1" x14ac:dyDescent="0.2">
      <c r="A59" s="108"/>
      <c r="B59" s="165"/>
      <c r="C59" s="165"/>
      <c r="D59" s="165"/>
      <c r="E59" s="165"/>
      <c r="F59" s="165"/>
      <c r="G59" s="166"/>
      <c r="H59" s="165"/>
    </row>
    <row r="60" spans="1:8" ht="13.5" customHeight="1" x14ac:dyDescent="0.2">
      <c r="A60" s="108"/>
      <c r="B60" s="165"/>
      <c r="C60" s="165"/>
      <c r="D60" s="165"/>
      <c r="E60" s="165"/>
      <c r="F60" s="165"/>
      <c r="G60" s="166"/>
      <c r="H60" s="165"/>
    </row>
    <row r="61" spans="1:8" ht="13.5" customHeight="1" x14ac:dyDescent="0.2">
      <c r="A61" s="108"/>
      <c r="B61" s="165"/>
      <c r="C61" s="165"/>
      <c r="D61" s="165"/>
      <c r="E61" s="165"/>
      <c r="F61" s="165"/>
      <c r="G61" s="166"/>
      <c r="H61" s="165"/>
    </row>
    <row r="62" spans="1:8" ht="13.5" customHeight="1" x14ac:dyDescent="0.2">
      <c r="A62" s="108"/>
      <c r="B62" s="165"/>
      <c r="C62" s="165"/>
      <c r="D62" s="165"/>
      <c r="E62" s="165"/>
      <c r="F62" s="165"/>
      <c r="G62" s="166"/>
      <c r="H62" s="165"/>
    </row>
    <row r="63" spans="1:8" ht="13.5" customHeight="1" x14ac:dyDescent="0.2">
      <c r="A63" s="108"/>
      <c r="B63" s="165"/>
      <c r="C63" s="165"/>
      <c r="D63" s="165"/>
      <c r="E63" s="165"/>
      <c r="F63" s="165"/>
      <c r="G63" s="166"/>
      <c r="H63" s="165"/>
    </row>
    <row r="64" spans="1:8" ht="13.5" customHeight="1" x14ac:dyDescent="0.2">
      <c r="A64" s="108"/>
      <c r="B64" s="165"/>
      <c r="C64" s="165"/>
      <c r="D64" s="165"/>
      <c r="E64" s="165"/>
      <c r="F64" s="165"/>
      <c r="G64" s="166"/>
      <c r="H64" s="165"/>
    </row>
    <row r="65" spans="1:8" ht="13.5" customHeight="1" x14ac:dyDescent="0.2">
      <c r="A65" s="108"/>
      <c r="B65" s="165"/>
      <c r="C65" s="165"/>
      <c r="D65" s="165"/>
      <c r="E65" s="165"/>
      <c r="F65" s="165"/>
      <c r="G65" s="166"/>
      <c r="H65" s="165"/>
    </row>
    <row r="66" spans="1:8" ht="13.5" customHeight="1" x14ac:dyDescent="0.2">
      <c r="A66" s="108"/>
      <c r="B66" s="165"/>
      <c r="C66" s="165"/>
      <c r="D66" s="165"/>
      <c r="E66" s="165"/>
      <c r="F66" s="165"/>
      <c r="G66" s="166"/>
      <c r="H66" s="165"/>
    </row>
    <row r="67" spans="1:8" ht="13.5" customHeight="1" x14ac:dyDescent="0.2">
      <c r="A67" s="108"/>
      <c r="B67" s="165"/>
      <c r="C67" s="165"/>
      <c r="D67" s="165"/>
      <c r="E67" s="165"/>
      <c r="F67" s="165"/>
      <c r="G67" s="166"/>
      <c r="H67" s="165"/>
    </row>
    <row r="68" spans="1:8" ht="13.5" customHeight="1" x14ac:dyDescent="0.2">
      <c r="A68" s="108"/>
      <c r="B68" s="165"/>
      <c r="C68" s="165"/>
      <c r="D68" s="165"/>
      <c r="E68" s="165"/>
      <c r="F68" s="165"/>
      <c r="G68" s="166"/>
      <c r="H68" s="165"/>
    </row>
    <row r="69" spans="1:8" ht="13.5" customHeight="1" x14ac:dyDescent="0.2">
      <c r="A69" s="108"/>
      <c r="B69" s="165"/>
      <c r="C69" s="165"/>
      <c r="D69" s="165"/>
      <c r="E69" s="165"/>
      <c r="F69" s="165"/>
      <c r="G69" s="166"/>
      <c r="H69" s="165"/>
    </row>
    <row r="70" spans="1:8" ht="13.5" customHeight="1" x14ac:dyDescent="0.2">
      <c r="A70" s="108"/>
      <c r="B70" s="165"/>
      <c r="C70" s="165"/>
      <c r="D70" s="165"/>
      <c r="E70" s="165"/>
      <c r="F70" s="165"/>
      <c r="G70" s="166"/>
      <c r="H70" s="165"/>
    </row>
    <row r="71" spans="1:8" ht="13.5" customHeight="1" x14ac:dyDescent="0.2">
      <c r="A71" s="108"/>
      <c r="B71" s="165"/>
      <c r="C71" s="165"/>
      <c r="D71" s="165"/>
      <c r="E71" s="165"/>
      <c r="F71" s="165"/>
      <c r="G71" s="166"/>
      <c r="H71" s="165"/>
    </row>
    <row r="72" spans="1:8" ht="13.5" customHeight="1" x14ac:dyDescent="0.2">
      <c r="A72" s="108"/>
      <c r="B72" s="165"/>
      <c r="C72" s="165"/>
      <c r="D72" s="165"/>
      <c r="E72" s="165"/>
      <c r="F72" s="165"/>
      <c r="G72" s="166"/>
      <c r="H72" s="165"/>
    </row>
    <row r="73" spans="1:8" ht="13.5" customHeight="1" x14ac:dyDescent="0.2">
      <c r="A73" s="108"/>
      <c r="B73" s="165"/>
      <c r="C73" s="165"/>
      <c r="D73" s="165"/>
      <c r="E73" s="165"/>
      <c r="F73" s="165"/>
      <c r="G73" s="166"/>
      <c r="H73" s="165"/>
    </row>
    <row r="74" spans="1:8" ht="13.5" customHeight="1" x14ac:dyDescent="0.2">
      <c r="A74" s="108"/>
      <c r="B74" s="165"/>
      <c r="C74" s="165"/>
      <c r="D74" s="165"/>
      <c r="E74" s="165"/>
      <c r="F74" s="165"/>
      <c r="G74" s="166"/>
      <c r="H74" s="165"/>
    </row>
    <row r="75" spans="1:8" ht="13.5" customHeight="1" x14ac:dyDescent="0.2">
      <c r="A75" s="108"/>
      <c r="B75" s="165"/>
      <c r="C75" s="165"/>
      <c r="D75" s="165"/>
      <c r="E75" s="165"/>
      <c r="F75" s="165"/>
      <c r="G75" s="166"/>
      <c r="H75" s="165"/>
    </row>
    <row r="76" spans="1:8" ht="13.5" customHeight="1" x14ac:dyDescent="0.2">
      <c r="A76" s="108"/>
      <c r="B76" s="165"/>
      <c r="C76" s="165"/>
      <c r="D76" s="165"/>
      <c r="E76" s="165"/>
      <c r="F76" s="165"/>
      <c r="G76" s="166"/>
      <c r="H76" s="165"/>
    </row>
    <row r="77" spans="1:8" ht="13.5" customHeight="1" x14ac:dyDescent="0.2">
      <c r="A77" s="108"/>
      <c r="B77" s="165"/>
      <c r="C77" s="165"/>
      <c r="D77" s="165"/>
      <c r="E77" s="165"/>
      <c r="F77" s="165"/>
      <c r="G77" s="166"/>
      <c r="H77" s="165"/>
    </row>
    <row r="78" spans="1:8" ht="13.5" customHeight="1" x14ac:dyDescent="0.2">
      <c r="A78" s="108"/>
      <c r="B78" s="165"/>
      <c r="C78" s="165"/>
      <c r="D78" s="165"/>
      <c r="E78" s="165"/>
      <c r="F78" s="165"/>
      <c r="G78" s="166"/>
      <c r="H78" s="165"/>
    </row>
    <row r="79" spans="1:8" ht="13.5" customHeight="1" x14ac:dyDescent="0.2">
      <c r="A79" s="108"/>
      <c r="B79" s="165"/>
      <c r="C79" s="165"/>
      <c r="D79" s="165"/>
      <c r="E79" s="165"/>
      <c r="F79" s="165"/>
      <c r="G79" s="166"/>
      <c r="H79" s="165"/>
    </row>
    <row r="80" spans="1:8" ht="13.5" customHeight="1" x14ac:dyDescent="0.2">
      <c r="A80" s="108"/>
      <c r="B80" s="165"/>
      <c r="C80" s="165"/>
      <c r="D80" s="165"/>
      <c r="E80" s="165"/>
      <c r="F80" s="165"/>
      <c r="G80" s="166"/>
      <c r="H80" s="165"/>
    </row>
    <row r="81" spans="1:8" ht="13.5" customHeight="1" x14ac:dyDescent="0.2">
      <c r="A81" s="108"/>
      <c r="B81" s="165"/>
      <c r="C81" s="165"/>
      <c r="D81" s="165"/>
      <c r="E81" s="165"/>
      <c r="F81" s="165"/>
      <c r="G81" s="166"/>
      <c r="H81" s="165"/>
    </row>
    <row r="82" spans="1:8" ht="13.5" customHeight="1" x14ac:dyDescent="0.2">
      <c r="A82" s="108"/>
      <c r="B82" s="165"/>
      <c r="C82" s="165"/>
      <c r="D82" s="165"/>
      <c r="E82" s="165"/>
      <c r="F82" s="165"/>
      <c r="G82" s="166"/>
      <c r="H82" s="165"/>
    </row>
    <row r="83" spans="1:8" ht="13.5" customHeight="1" x14ac:dyDescent="0.2">
      <c r="A83" s="108"/>
      <c r="B83" s="165"/>
      <c r="C83" s="165"/>
      <c r="D83" s="165"/>
      <c r="E83" s="165"/>
      <c r="F83" s="165"/>
      <c r="G83" s="166"/>
      <c r="H83" s="165"/>
    </row>
    <row r="84" spans="1:8" ht="13.5" customHeight="1" x14ac:dyDescent="0.2">
      <c r="A84" s="108"/>
      <c r="B84" s="165"/>
      <c r="C84" s="165"/>
      <c r="D84" s="165"/>
      <c r="E84" s="165"/>
      <c r="F84" s="165"/>
      <c r="G84" s="166"/>
      <c r="H84" s="165"/>
    </row>
    <row r="85" spans="1:8" ht="13.5" customHeight="1" x14ac:dyDescent="0.2">
      <c r="A85" s="108"/>
      <c r="B85" s="165"/>
      <c r="C85" s="165"/>
      <c r="D85" s="165"/>
      <c r="E85" s="165"/>
      <c r="F85" s="165"/>
      <c r="G85" s="166"/>
      <c r="H85" s="165"/>
    </row>
    <row r="86" spans="1:8" ht="13.5" customHeight="1" x14ac:dyDescent="0.2">
      <c r="A86" s="108"/>
      <c r="B86" s="165"/>
      <c r="C86" s="165"/>
      <c r="D86" s="165"/>
      <c r="E86" s="165"/>
      <c r="F86" s="165"/>
      <c r="G86" s="166"/>
      <c r="H86" s="165"/>
    </row>
    <row r="87" spans="1:8" ht="13.5" customHeight="1" x14ac:dyDescent="0.2">
      <c r="A87" s="108"/>
      <c r="B87" s="165"/>
      <c r="C87" s="165"/>
      <c r="D87" s="165"/>
      <c r="E87" s="165"/>
      <c r="F87" s="165"/>
      <c r="G87" s="166"/>
      <c r="H87" s="165"/>
    </row>
    <row r="88" spans="1:8" ht="13.5" customHeight="1" x14ac:dyDescent="0.2">
      <c r="A88" s="108"/>
      <c r="B88" s="165"/>
      <c r="C88" s="165"/>
      <c r="D88" s="165"/>
      <c r="E88" s="165"/>
      <c r="F88" s="165"/>
      <c r="G88" s="166"/>
      <c r="H88" s="165"/>
    </row>
    <row r="89" spans="1:8" ht="13.5" customHeight="1" x14ac:dyDescent="0.2">
      <c r="A89" s="108"/>
      <c r="B89" s="165"/>
      <c r="C89" s="165"/>
      <c r="D89" s="165"/>
      <c r="E89" s="165"/>
      <c r="F89" s="165"/>
      <c r="G89" s="166"/>
      <c r="H89" s="165"/>
    </row>
    <row r="90" spans="1:8" ht="13.5" customHeight="1" x14ac:dyDescent="0.2">
      <c r="A90" s="108"/>
      <c r="B90" s="165"/>
      <c r="C90" s="165"/>
      <c r="D90" s="165"/>
      <c r="E90" s="165"/>
      <c r="F90" s="165"/>
      <c r="G90" s="166"/>
      <c r="H90" s="165"/>
    </row>
    <row r="91" spans="1:8" ht="13.5" customHeight="1" x14ac:dyDescent="0.2">
      <c r="A91" s="108"/>
      <c r="B91" s="165"/>
      <c r="C91" s="165"/>
      <c r="D91" s="165"/>
      <c r="E91" s="165"/>
      <c r="F91" s="165"/>
      <c r="G91" s="166"/>
      <c r="H91" s="165"/>
    </row>
    <row r="92" spans="1:8" ht="13.5" customHeight="1" x14ac:dyDescent="0.2">
      <c r="A92" s="108"/>
      <c r="B92" s="165"/>
      <c r="C92" s="165"/>
      <c r="D92" s="165"/>
      <c r="E92" s="165"/>
      <c r="F92" s="165"/>
      <c r="G92" s="166"/>
      <c r="H92" s="165"/>
    </row>
  </sheetData>
  <mergeCells count="9">
    <mergeCell ref="E4:F4"/>
    <mergeCell ref="E3:F3"/>
    <mergeCell ref="C3:D3"/>
    <mergeCell ref="C4:D4"/>
    <mergeCell ref="A1:G1"/>
    <mergeCell ref="G4:G5"/>
    <mergeCell ref="A2:F2"/>
    <mergeCell ref="A4:A5"/>
    <mergeCell ref="B4:B5"/>
  </mergeCells>
  <conditionalFormatting sqref="G6:G55">
    <cfRule type="cellIs" dxfId="3" priority="3" operator="greaterThan">
      <formula>100</formula>
    </cfRule>
  </conditionalFormatting>
  <pageMargins left="1.2" right="0.7" top="0.25" bottom="0.25" header="0" footer="0"/>
  <pageSetup scale="8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BFDF"/>
  </sheetPr>
  <dimension ref="A1:Q98"/>
  <sheetViews>
    <sheetView view="pageBreakPreview" zoomScale="60" zoomScaleNormal="100" workbookViewId="0">
      <pane xSplit="2" ySplit="5" topLeftCell="C54" activePane="bottomRight" state="frozen"/>
      <selection pane="topRight" activeCell="C1" sqref="C1"/>
      <selection pane="bottomLeft" activeCell="A6" sqref="A6"/>
      <selection pane="bottomRight" activeCell="H56" sqref="H56"/>
    </sheetView>
  </sheetViews>
  <sheetFormatPr defaultColWidth="14.28515625" defaultRowHeight="15" customHeight="1" x14ac:dyDescent="0.2"/>
  <cols>
    <col min="1" max="1" width="5.85546875" style="83" customWidth="1"/>
    <col min="2" max="2" width="21.85546875" style="83" customWidth="1"/>
    <col min="3" max="3" width="10.85546875" style="83" customWidth="1"/>
    <col min="4" max="4" width="9.5703125" style="83" customWidth="1"/>
    <col min="5" max="11" width="8.5703125" style="83" customWidth="1"/>
    <col min="12" max="12" width="8.42578125" style="83" customWidth="1"/>
    <col min="13" max="13" width="8.85546875" style="83" customWidth="1"/>
    <col min="14" max="14" width="8.85546875" style="304" customWidth="1"/>
    <col min="15" max="15" width="8.85546875" style="83" customWidth="1"/>
    <col min="16" max="16" width="9" style="83" customWidth="1"/>
    <col min="17" max="17" width="8.7109375" style="304" customWidth="1"/>
    <col min="18" max="16384" width="14.28515625" style="83"/>
  </cols>
  <sheetData>
    <row r="1" spans="1:17" ht="14.25" customHeight="1" x14ac:dyDescent="0.2">
      <c r="A1" s="495" t="s">
        <v>1056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  <c r="P1" s="442"/>
      <c r="Q1" s="170"/>
    </row>
    <row r="2" spans="1:17" ht="12.75" customHeight="1" x14ac:dyDescent="0.2">
      <c r="A2" s="496" t="s">
        <v>152</v>
      </c>
      <c r="B2" s="442"/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442"/>
      <c r="N2" s="442"/>
      <c r="O2" s="442"/>
      <c r="P2" s="442"/>
      <c r="Q2" s="170"/>
    </row>
    <row r="3" spans="1:17" ht="12.75" customHeight="1" x14ac:dyDescent="0.2">
      <c r="A3" s="171"/>
      <c r="B3" s="172" t="s">
        <v>60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0"/>
      <c r="P3" s="171"/>
      <c r="Q3" s="170"/>
    </row>
    <row r="4" spans="1:17" s="185" customFormat="1" ht="27.95" customHeight="1" x14ac:dyDescent="0.2">
      <c r="A4" s="448" t="s">
        <v>67</v>
      </c>
      <c r="B4" s="497" t="s">
        <v>1</v>
      </c>
      <c r="C4" s="430" t="s">
        <v>153</v>
      </c>
      <c r="D4" s="498"/>
      <c r="E4" s="450"/>
      <c r="F4" s="430" t="s">
        <v>154</v>
      </c>
      <c r="G4" s="498"/>
      <c r="H4" s="450"/>
      <c r="I4" s="430" t="s">
        <v>133</v>
      </c>
      <c r="J4" s="498"/>
      <c r="K4" s="450"/>
      <c r="L4" s="430" t="s">
        <v>134</v>
      </c>
      <c r="M4" s="498"/>
      <c r="N4" s="450"/>
      <c r="O4" s="430" t="s">
        <v>139</v>
      </c>
      <c r="P4" s="498"/>
      <c r="Q4" s="450"/>
    </row>
    <row r="5" spans="1:17" ht="22.5" customHeight="1" x14ac:dyDescent="0.2">
      <c r="A5" s="445"/>
      <c r="B5" s="445"/>
      <c r="C5" s="119" t="s">
        <v>82</v>
      </c>
      <c r="D5" s="119" t="s">
        <v>83</v>
      </c>
      <c r="E5" s="119" t="s">
        <v>151</v>
      </c>
      <c r="F5" s="119" t="s">
        <v>82</v>
      </c>
      <c r="G5" s="119" t="s">
        <v>83</v>
      </c>
      <c r="H5" s="174" t="s">
        <v>151</v>
      </c>
      <c r="I5" s="119" t="s">
        <v>82</v>
      </c>
      <c r="J5" s="119" t="s">
        <v>83</v>
      </c>
      <c r="K5" s="175" t="s">
        <v>151</v>
      </c>
      <c r="L5" s="119" t="s">
        <v>82</v>
      </c>
      <c r="M5" s="119" t="s">
        <v>83</v>
      </c>
      <c r="N5" s="174" t="s">
        <v>151</v>
      </c>
      <c r="O5" s="119" t="s">
        <v>82</v>
      </c>
      <c r="P5" s="119" t="s">
        <v>83</v>
      </c>
      <c r="Q5" s="174" t="s">
        <v>151</v>
      </c>
    </row>
    <row r="6" spans="1:17" ht="15" customHeight="1" x14ac:dyDescent="0.2">
      <c r="A6" s="149">
        <v>1</v>
      </c>
      <c r="B6" s="120" t="s">
        <v>6</v>
      </c>
      <c r="C6" s="124">
        <v>15780</v>
      </c>
      <c r="D6" s="124">
        <v>48852.25</v>
      </c>
      <c r="E6" s="181">
        <f>D6*100/OutstandingAgri_4!L6</f>
        <v>10.411537506747473</v>
      </c>
      <c r="F6" s="124">
        <v>47802</v>
      </c>
      <c r="G6" s="124">
        <v>85725.309999999983</v>
      </c>
      <c r="H6" s="181">
        <f>G6*100/MSMEoutstanding_5!N6</f>
        <v>12.619898539474132</v>
      </c>
      <c r="I6" s="124">
        <v>362</v>
      </c>
      <c r="J6" s="124">
        <v>671.39999999999975</v>
      </c>
      <c r="K6" s="301">
        <f>J6*100/'Pri Sec_outstanding_6'!F6</f>
        <v>3.4162132238082674</v>
      </c>
      <c r="L6" s="124">
        <v>16417</v>
      </c>
      <c r="M6" s="124">
        <v>13049.140000000003</v>
      </c>
      <c r="N6" s="301">
        <f>M6*100/'Pri Sec_outstanding_6'!H6</f>
        <v>7.9868329147263415</v>
      </c>
      <c r="O6" s="179">
        <v>80371</v>
      </c>
      <c r="P6" s="179">
        <v>150791.37</v>
      </c>
      <c r="Q6" s="180">
        <f>P6*100/'Pri Sec_outstanding_6'!P6</f>
        <v>11.259480093320747</v>
      </c>
    </row>
    <row r="7" spans="1:17" ht="15" customHeight="1" x14ac:dyDescent="0.2">
      <c r="A7" s="149">
        <v>2</v>
      </c>
      <c r="B7" s="120" t="s">
        <v>7</v>
      </c>
      <c r="C7" s="124">
        <v>101757</v>
      </c>
      <c r="D7" s="124">
        <v>223982.09999999998</v>
      </c>
      <c r="E7" s="181">
        <f>D7*100/OutstandingAgri_4!L7</f>
        <v>13.021126716634853</v>
      </c>
      <c r="F7" s="124">
        <v>76704</v>
      </c>
      <c r="G7" s="124">
        <v>78289.479999999952</v>
      </c>
      <c r="H7" s="181">
        <f>G7*100/MSMEoutstanding_5!N7</f>
        <v>12.004008190869561</v>
      </c>
      <c r="I7" s="124">
        <v>670</v>
      </c>
      <c r="J7" s="124">
        <v>1408.8199999999995</v>
      </c>
      <c r="K7" s="301">
        <f>J7*100/'Pri Sec_outstanding_6'!F7</f>
        <v>7.4108831334839538</v>
      </c>
      <c r="L7" s="124">
        <v>26336</v>
      </c>
      <c r="M7" s="124">
        <v>13701.729999999998</v>
      </c>
      <c r="N7" s="301">
        <f>M7*100/'Pri Sec_outstanding_6'!H7</f>
        <v>6.4435674252296069</v>
      </c>
      <c r="O7" s="179">
        <v>205494</v>
      </c>
      <c r="P7" s="179">
        <v>317384.46000000014</v>
      </c>
      <c r="Q7" s="180">
        <f>P7*100/'Pri Sec_outstanding_6'!P7</f>
        <v>12.18672824887916</v>
      </c>
    </row>
    <row r="8" spans="1:17" ht="15" customHeight="1" x14ac:dyDescent="0.2">
      <c r="A8" s="149">
        <v>3</v>
      </c>
      <c r="B8" s="120" t="s">
        <v>8</v>
      </c>
      <c r="C8" s="124">
        <v>15260</v>
      </c>
      <c r="D8" s="124">
        <v>15017.459999999997</v>
      </c>
      <c r="E8" s="181">
        <f>D8*100/OutstandingAgri_4!L8</f>
        <v>7.1673816567517816</v>
      </c>
      <c r="F8" s="124">
        <v>8</v>
      </c>
      <c r="G8" s="124">
        <v>1852.85</v>
      </c>
      <c r="H8" s="181">
        <f>G8*100/MSMEoutstanding_5!N8</f>
        <v>0.64480374176529753</v>
      </c>
      <c r="I8" s="124">
        <v>11</v>
      </c>
      <c r="J8" s="124">
        <v>53.02</v>
      </c>
      <c r="K8" s="301">
        <f>J8*100/'Pri Sec_outstanding_6'!F8</f>
        <v>0.84431726073032964</v>
      </c>
      <c r="L8" s="124">
        <v>768</v>
      </c>
      <c r="M8" s="124">
        <v>497.88000000000005</v>
      </c>
      <c r="N8" s="301">
        <f>M8*100/'Pri Sec_outstanding_6'!H8</f>
        <v>0.53542968371922961</v>
      </c>
      <c r="O8" s="179">
        <v>16047</v>
      </c>
      <c r="P8" s="179">
        <v>17421.209999999995</v>
      </c>
      <c r="Q8" s="180">
        <f>P8*100/'Pri Sec_outstanding_6'!P8</f>
        <v>2.9165882881030143</v>
      </c>
    </row>
    <row r="9" spans="1:17" ht="15" customHeight="1" x14ac:dyDescent="0.2">
      <c r="A9" s="149">
        <v>4</v>
      </c>
      <c r="B9" s="120" t="s">
        <v>9</v>
      </c>
      <c r="C9" s="124">
        <v>19833</v>
      </c>
      <c r="D9" s="124">
        <v>49060.569999999992</v>
      </c>
      <c r="E9" s="181">
        <f>D9*100/OutstandingAgri_4!L9</f>
        <v>9.9041970838837567</v>
      </c>
      <c r="F9" s="124">
        <v>25903</v>
      </c>
      <c r="G9" s="124">
        <v>64344.22</v>
      </c>
      <c r="H9" s="181">
        <f>G9*100/MSMEoutstanding_5!N9</f>
        <v>16.578208974174526</v>
      </c>
      <c r="I9" s="124">
        <v>432</v>
      </c>
      <c r="J9" s="124">
        <v>1078.1300000000001</v>
      </c>
      <c r="K9" s="301">
        <f>J9*100/'Pri Sec_outstanding_6'!F9</f>
        <v>5.5369216270834762</v>
      </c>
      <c r="L9" s="124">
        <v>3875</v>
      </c>
      <c r="M9" s="124">
        <v>4952.08</v>
      </c>
      <c r="N9" s="301">
        <f>M9*100/'Pri Sec_outstanding_6'!H9</f>
        <v>3.6576036081469883</v>
      </c>
      <c r="O9" s="179">
        <v>50137</v>
      </c>
      <c r="P9" s="179">
        <v>119500.90999999999</v>
      </c>
      <c r="Q9" s="180">
        <f>P9*100/'Pri Sec_outstanding_6'!P9</f>
        <v>11.495890438052809</v>
      </c>
    </row>
    <row r="10" spans="1:17" ht="15" customHeight="1" x14ac:dyDescent="0.2">
      <c r="A10" s="149">
        <v>5</v>
      </c>
      <c r="B10" s="120" t="s">
        <v>10</v>
      </c>
      <c r="C10" s="124">
        <v>39384</v>
      </c>
      <c r="D10" s="124">
        <v>70475.09</v>
      </c>
      <c r="E10" s="181">
        <f>D10*100/OutstandingAgri_4!L10</f>
        <v>7.9157549988055385</v>
      </c>
      <c r="F10" s="124">
        <v>56863</v>
      </c>
      <c r="G10" s="124">
        <v>72983.02</v>
      </c>
      <c r="H10" s="181">
        <f>G10*100/MSMEoutstanding_5!N10</f>
        <v>9.7419919247861806</v>
      </c>
      <c r="I10" s="124">
        <v>1288</v>
      </c>
      <c r="J10" s="124">
        <v>2940.6299999999978</v>
      </c>
      <c r="K10" s="301">
        <f>J10*100/'Pri Sec_outstanding_6'!F10</f>
        <v>11.758846536342032</v>
      </c>
      <c r="L10" s="124">
        <v>38170</v>
      </c>
      <c r="M10" s="124">
        <v>24067.109999999997</v>
      </c>
      <c r="N10" s="301">
        <f>M10*100/'Pri Sec_outstanding_6'!H10</f>
        <v>13.046718825114374</v>
      </c>
      <c r="O10" s="179">
        <v>136107</v>
      </c>
      <c r="P10" s="179">
        <v>170539.51</v>
      </c>
      <c r="Q10" s="180">
        <f>P10*100/'Pri Sec_outstanding_6'!P10</f>
        <v>9.2209039889024016</v>
      </c>
    </row>
    <row r="11" spans="1:17" ht="15" customHeight="1" x14ac:dyDescent="0.2">
      <c r="A11" s="149">
        <v>6</v>
      </c>
      <c r="B11" s="120" t="s">
        <v>11</v>
      </c>
      <c r="C11" s="124">
        <v>38586</v>
      </c>
      <c r="D11" s="124">
        <v>93537.880000000019</v>
      </c>
      <c r="E11" s="181">
        <f>D11*100/OutstandingAgri_4!L11</f>
        <v>38.841711744946785</v>
      </c>
      <c r="F11" s="124">
        <v>7633</v>
      </c>
      <c r="G11" s="124">
        <v>9859.8999999999978</v>
      </c>
      <c r="H11" s="181">
        <f>G11*100/MSMEoutstanding_5!N11</f>
        <v>3.620935211116985</v>
      </c>
      <c r="I11" s="124">
        <v>105</v>
      </c>
      <c r="J11" s="124">
        <v>167.21</v>
      </c>
      <c r="K11" s="301">
        <f>J11*100/'Pri Sec_outstanding_6'!F11</f>
        <v>3.9503588658045068</v>
      </c>
      <c r="L11" s="124">
        <v>2098</v>
      </c>
      <c r="M11" s="124">
        <v>1166.6399999999999</v>
      </c>
      <c r="N11" s="301">
        <f>M11*100/'Pri Sec_outstanding_6'!H11</f>
        <v>2.3903035597828928</v>
      </c>
      <c r="O11" s="179">
        <v>48422</v>
      </c>
      <c r="P11" s="179">
        <v>104731.63</v>
      </c>
      <c r="Q11" s="180">
        <f>P11*100/'Pri Sec_outstanding_6'!P11</f>
        <v>18.480416075160218</v>
      </c>
    </row>
    <row r="12" spans="1:17" ht="15" customHeight="1" x14ac:dyDescent="0.2">
      <c r="A12" s="149">
        <v>7</v>
      </c>
      <c r="B12" s="120" t="s">
        <v>12</v>
      </c>
      <c r="C12" s="124">
        <v>3406</v>
      </c>
      <c r="D12" s="124">
        <v>6999.5400000000009</v>
      </c>
      <c r="E12" s="181">
        <f>D12*100/OutstandingAgri_4!L12</f>
        <v>30.784068988993535</v>
      </c>
      <c r="F12" s="124">
        <v>1</v>
      </c>
      <c r="G12" s="124">
        <v>25.54</v>
      </c>
      <c r="H12" s="181">
        <f>G12*100/MSMEoutstanding_5!N12</f>
        <v>5.0515519380237475E-2</v>
      </c>
      <c r="I12" s="124">
        <v>11</v>
      </c>
      <c r="J12" s="124">
        <v>19.910000000000004</v>
      </c>
      <c r="K12" s="301">
        <f>J12*100/'Pri Sec_outstanding_6'!F12</f>
        <v>2.3138248419486818</v>
      </c>
      <c r="L12" s="124">
        <v>1002</v>
      </c>
      <c r="M12" s="124">
        <v>1084.52</v>
      </c>
      <c r="N12" s="301">
        <f>M12*100/'Pri Sec_outstanding_6'!H12</f>
        <v>2.772469691930485</v>
      </c>
      <c r="O12" s="179">
        <v>4557</v>
      </c>
      <c r="P12" s="179">
        <v>8142.9700000000012</v>
      </c>
      <c r="Q12" s="180">
        <f>P12*100/'Pri Sec_outstanding_6'!P12</f>
        <v>7.0845761258040225</v>
      </c>
    </row>
    <row r="13" spans="1:17" ht="15" customHeight="1" x14ac:dyDescent="0.2">
      <c r="A13" s="149">
        <v>8</v>
      </c>
      <c r="B13" s="120" t="s">
        <v>967</v>
      </c>
      <c r="C13" s="124">
        <v>5406</v>
      </c>
      <c r="D13" s="124">
        <v>7270.3100000000013</v>
      </c>
      <c r="E13" s="181">
        <f>D13*100/OutstandingAgri_4!L13</f>
        <v>24.083292174853813</v>
      </c>
      <c r="F13" s="124">
        <v>23</v>
      </c>
      <c r="G13" s="124">
        <v>172.20000000000002</v>
      </c>
      <c r="H13" s="181">
        <f>G13*100/MSMEoutstanding_5!N13</f>
        <v>0.25851547264645081</v>
      </c>
      <c r="I13" s="124">
        <v>17</v>
      </c>
      <c r="J13" s="124">
        <v>4.7300000000000004</v>
      </c>
      <c r="K13" s="301">
        <f>J13*100/'Pri Sec_outstanding_6'!F13</f>
        <v>0.90982534431022577</v>
      </c>
      <c r="L13" s="124">
        <v>115</v>
      </c>
      <c r="M13" s="124">
        <v>223.27999999999997</v>
      </c>
      <c r="N13" s="301">
        <f>M13*100/'Pri Sec_outstanding_6'!H13</f>
        <v>2.8871642223354366</v>
      </c>
      <c r="O13" s="179">
        <v>5617</v>
      </c>
      <c r="P13" s="179">
        <v>7683.19</v>
      </c>
      <c r="Q13" s="180">
        <f>P13*100/'Pri Sec_outstanding_6'!P13</f>
        <v>7.3031716539387901</v>
      </c>
    </row>
    <row r="14" spans="1:17" ht="15" customHeight="1" x14ac:dyDescent="0.2">
      <c r="A14" s="149">
        <v>9</v>
      </c>
      <c r="B14" s="120" t="s">
        <v>13</v>
      </c>
      <c r="C14" s="124">
        <v>89427</v>
      </c>
      <c r="D14" s="124">
        <v>139893.72999999995</v>
      </c>
      <c r="E14" s="181">
        <f>D14*100/OutstandingAgri_4!L14</f>
        <v>22.674120903247786</v>
      </c>
      <c r="F14" s="124">
        <v>45535</v>
      </c>
      <c r="G14" s="124">
        <v>99563.23000000001</v>
      </c>
      <c r="H14" s="181">
        <f>G14*100/MSMEoutstanding_5!N14</f>
        <v>15.125869479496922</v>
      </c>
      <c r="I14" s="124">
        <v>1089</v>
      </c>
      <c r="J14" s="124">
        <v>2664.9100000000012</v>
      </c>
      <c r="K14" s="301">
        <f>J14*100/'Pri Sec_outstanding_6'!F14</f>
        <v>10.575178167015681</v>
      </c>
      <c r="L14" s="124">
        <v>26390</v>
      </c>
      <c r="M14" s="124">
        <v>26437.829999999998</v>
      </c>
      <c r="N14" s="301">
        <f>M14*100/'Pri Sec_outstanding_6'!H14</f>
        <v>12.969511297744376</v>
      </c>
      <c r="O14" s="179">
        <v>163574</v>
      </c>
      <c r="P14" s="179">
        <v>268716.2</v>
      </c>
      <c r="Q14" s="180">
        <f>P14*100/'Pri Sec_outstanding_6'!P14</f>
        <v>17.825521498073979</v>
      </c>
    </row>
    <row r="15" spans="1:17" ht="15" customHeight="1" x14ac:dyDescent="0.2">
      <c r="A15" s="149">
        <v>10</v>
      </c>
      <c r="B15" s="120" t="s">
        <v>14</v>
      </c>
      <c r="C15" s="124">
        <v>148855</v>
      </c>
      <c r="D15" s="124">
        <v>340453.94999999984</v>
      </c>
      <c r="E15" s="181">
        <f>D15*100/OutstandingAgri_4!L15</f>
        <v>17.507655801557121</v>
      </c>
      <c r="F15" s="124">
        <v>85282</v>
      </c>
      <c r="G15" s="124">
        <v>51982.490000000042</v>
      </c>
      <c r="H15" s="181">
        <f>G15*100/MSMEoutstanding_5!N15</f>
        <v>2.9365740998300618</v>
      </c>
      <c r="I15" s="124">
        <v>504</v>
      </c>
      <c r="J15" s="124">
        <v>1290.5300000000004</v>
      </c>
      <c r="K15" s="301">
        <f>J15*100/'Pri Sec_outstanding_6'!F15</f>
        <v>1.2158182139183602</v>
      </c>
      <c r="L15" s="124">
        <v>54516</v>
      </c>
      <c r="M15" s="124">
        <v>42720.41</v>
      </c>
      <c r="N15" s="301">
        <f>M15*100/'Pri Sec_outstanding_6'!H15</f>
        <v>3.8322639547655108</v>
      </c>
      <c r="O15" s="179">
        <v>289182</v>
      </c>
      <c r="P15" s="179">
        <v>436530.47</v>
      </c>
      <c r="Q15" s="180">
        <f>P15*100/'Pri Sec_outstanding_6'!P15</f>
        <v>8.7896905354909762</v>
      </c>
    </row>
    <row r="16" spans="1:17" ht="15" customHeight="1" x14ac:dyDescent="0.2">
      <c r="A16" s="149">
        <v>11</v>
      </c>
      <c r="B16" s="120" t="s">
        <v>15</v>
      </c>
      <c r="C16" s="124">
        <v>26838</v>
      </c>
      <c r="D16" s="124">
        <v>38265.22</v>
      </c>
      <c r="E16" s="181">
        <f>D16*100/OutstandingAgri_4!L16</f>
        <v>23.707728706929903</v>
      </c>
      <c r="F16" s="124">
        <v>239</v>
      </c>
      <c r="G16" s="124">
        <v>11701.230000000003</v>
      </c>
      <c r="H16" s="181">
        <f>G16*100/MSMEoutstanding_5!N16</f>
        <v>4.989300706743415</v>
      </c>
      <c r="I16" s="124">
        <v>282</v>
      </c>
      <c r="J16" s="124">
        <v>600.62999999999988</v>
      </c>
      <c r="K16" s="301">
        <f>J16*100/'Pri Sec_outstanding_6'!F16</f>
        <v>17.055309143983237</v>
      </c>
      <c r="L16" s="124">
        <v>149</v>
      </c>
      <c r="M16" s="124">
        <v>986.92000000000007</v>
      </c>
      <c r="N16" s="301">
        <f>M16*100/'Pri Sec_outstanding_6'!H16</f>
        <v>1.3977549980165</v>
      </c>
      <c r="O16" s="179">
        <v>29028</v>
      </c>
      <c r="P16" s="179">
        <v>53542.059999999969</v>
      </c>
      <c r="Q16" s="180">
        <f>P16*100/'Pri Sec_outstanding_6'!P16</f>
        <v>10.088185598677073</v>
      </c>
    </row>
    <row r="17" spans="1:17" ht="15" customHeight="1" x14ac:dyDescent="0.2">
      <c r="A17" s="149">
        <v>12</v>
      </c>
      <c r="B17" s="120" t="s">
        <v>16</v>
      </c>
      <c r="C17" s="124">
        <v>11185</v>
      </c>
      <c r="D17" s="124">
        <v>38578.730000000003</v>
      </c>
      <c r="E17" s="181">
        <f>D17*100/OutstandingAgri_4!L17</f>
        <v>5.4593470026787916</v>
      </c>
      <c r="F17" s="124">
        <v>24629</v>
      </c>
      <c r="G17" s="124">
        <v>38043.540000000023</v>
      </c>
      <c r="H17" s="181">
        <f>G17*100/MSMEoutstanding_5!N17</f>
        <v>7.0984768653356207</v>
      </c>
      <c r="I17" s="124">
        <v>598</v>
      </c>
      <c r="J17" s="124">
        <v>1300.3100000000002</v>
      </c>
      <c r="K17" s="301">
        <f>J17*100/'Pri Sec_outstanding_6'!F17</f>
        <v>8.62292833800187</v>
      </c>
      <c r="L17" s="124">
        <v>15177</v>
      </c>
      <c r="M17" s="124">
        <v>8190.4800000000005</v>
      </c>
      <c r="N17" s="301">
        <f>M17*100/'Pri Sec_outstanding_6'!H17</f>
        <v>8.8544963935447054</v>
      </c>
      <c r="O17" s="179">
        <v>52629</v>
      </c>
      <c r="P17" s="179">
        <v>86508.72</v>
      </c>
      <c r="Q17" s="180">
        <f>P17*100/'Pri Sec_outstanding_6'!P17</f>
        <v>6.4050595136268935</v>
      </c>
    </row>
    <row r="18" spans="1:17" s="145" customFormat="1" ht="15" customHeight="1" x14ac:dyDescent="0.2">
      <c r="A18" s="141"/>
      <c r="B18" s="127" t="s">
        <v>17</v>
      </c>
      <c r="C18" s="123">
        <f t="shared" ref="C18:P18" si="0">SUM(C6:C17)</f>
        <v>515717</v>
      </c>
      <c r="D18" s="123">
        <f t="shared" si="0"/>
        <v>1072386.8299999998</v>
      </c>
      <c r="E18" s="182">
        <f>D18*100/OutstandingAgri_4!L18</f>
        <v>14.283397876881526</v>
      </c>
      <c r="F18" s="123">
        <f t="shared" si="0"/>
        <v>370622</v>
      </c>
      <c r="G18" s="123">
        <f t="shared" si="0"/>
        <v>514543.01000000007</v>
      </c>
      <c r="H18" s="182">
        <f>G18*100/MSMEoutstanding_5!N18</f>
        <v>8.1101136623772856</v>
      </c>
      <c r="I18" s="123">
        <f t="shared" si="0"/>
        <v>5369</v>
      </c>
      <c r="J18" s="123">
        <f t="shared" si="0"/>
        <v>12200.229999999998</v>
      </c>
      <c r="K18" s="302">
        <f>J18*100/'Pri Sec_outstanding_6'!F18</f>
        <v>4.9800574908224773</v>
      </c>
      <c r="L18" s="123">
        <f t="shared" si="0"/>
        <v>185013</v>
      </c>
      <c r="M18" s="123">
        <f t="shared" si="0"/>
        <v>137078.01999999999</v>
      </c>
      <c r="N18" s="302">
        <f>M18*100/'Pri Sec_outstanding_6'!H18</f>
        <v>5.7930705102511997</v>
      </c>
      <c r="O18" s="123">
        <f t="shared" si="0"/>
        <v>1081165</v>
      </c>
      <c r="P18" s="123">
        <f t="shared" si="0"/>
        <v>1741492.7000000002</v>
      </c>
      <c r="Q18" s="180">
        <f>P18*100/'Pri Sec_outstanding_6'!P18</f>
        <v>10.508645504790953</v>
      </c>
    </row>
    <row r="19" spans="1:17" ht="15" customHeight="1" x14ac:dyDescent="0.2">
      <c r="A19" s="149">
        <v>13</v>
      </c>
      <c r="B19" s="120" t="s">
        <v>18</v>
      </c>
      <c r="C19" s="124">
        <v>16385</v>
      </c>
      <c r="D19" s="124">
        <v>58417.880000000005</v>
      </c>
      <c r="E19" s="181">
        <f>D19*100/OutstandingAgri_4!L19</f>
        <v>8.8457673291910339</v>
      </c>
      <c r="F19" s="124">
        <v>598</v>
      </c>
      <c r="G19" s="124">
        <v>15727.799999999996</v>
      </c>
      <c r="H19" s="181">
        <f>G19*100/MSMEoutstanding_5!N19</f>
        <v>2.250701449871999</v>
      </c>
      <c r="I19" s="124">
        <v>23</v>
      </c>
      <c r="J19" s="124">
        <v>56.68</v>
      </c>
      <c r="K19" s="301">
        <f>J19*100/'Pri Sec_outstanding_6'!F19</f>
        <v>1.0843841413602244</v>
      </c>
      <c r="L19" s="124">
        <v>68</v>
      </c>
      <c r="M19" s="124">
        <v>770.21</v>
      </c>
      <c r="N19" s="301">
        <f>M19*100/'Pri Sec_outstanding_6'!H19</f>
        <v>1.3067163875240912</v>
      </c>
      <c r="O19" s="179">
        <v>31106</v>
      </c>
      <c r="P19" s="179">
        <v>78911.580000000016</v>
      </c>
      <c r="Q19" s="180">
        <f>P19*100/'Pri Sec_outstanding_6'!P19</f>
        <v>5.4959605672759677</v>
      </c>
    </row>
    <row r="20" spans="1:17" ht="15" customHeight="1" x14ac:dyDescent="0.2">
      <c r="A20" s="149">
        <v>14</v>
      </c>
      <c r="B20" s="120" t="s">
        <v>19</v>
      </c>
      <c r="C20" s="124">
        <v>28600</v>
      </c>
      <c r="D20" s="124">
        <v>13322.979999999998</v>
      </c>
      <c r="E20" s="181">
        <f>D20*100/OutstandingAgri_4!L20</f>
        <v>18.842849578308755</v>
      </c>
      <c r="F20" s="124">
        <v>7</v>
      </c>
      <c r="G20" s="124">
        <v>209.54000000000002</v>
      </c>
      <c r="H20" s="181">
        <f>G20*100/MSMEoutstanding_5!N20</f>
        <v>0.20591379627348511</v>
      </c>
      <c r="I20" s="124">
        <v>879</v>
      </c>
      <c r="J20" s="124">
        <v>6333.03</v>
      </c>
      <c r="K20" s="301">
        <v>0</v>
      </c>
      <c r="L20" s="124">
        <v>0</v>
      </c>
      <c r="M20" s="124">
        <v>0</v>
      </c>
      <c r="N20" s="301">
        <f>M20*100/'Pri Sec_outstanding_6'!H20</f>
        <v>0</v>
      </c>
      <c r="O20" s="179">
        <v>117624</v>
      </c>
      <c r="P20" s="179">
        <v>44832.829999999973</v>
      </c>
      <c r="Q20" s="180">
        <f>P20*100/'Pri Sec_outstanding_6'!P20</f>
        <v>7.9829070804824198</v>
      </c>
    </row>
    <row r="21" spans="1:17" ht="15" customHeight="1" x14ac:dyDescent="0.2">
      <c r="A21" s="149">
        <v>15</v>
      </c>
      <c r="B21" s="120" t="s">
        <v>20</v>
      </c>
      <c r="C21" s="124">
        <v>25</v>
      </c>
      <c r="D21" s="124">
        <v>376.98</v>
      </c>
      <c r="E21" s="181">
        <f>D21*100/OutstandingAgri_4!L21</f>
        <v>11.428173002009888</v>
      </c>
      <c r="F21" s="124">
        <v>0</v>
      </c>
      <c r="G21" s="124">
        <v>0</v>
      </c>
      <c r="H21" s="181">
        <v>0</v>
      </c>
      <c r="I21" s="124">
        <v>0</v>
      </c>
      <c r="J21" s="124">
        <v>0</v>
      </c>
      <c r="K21" s="301">
        <v>0</v>
      </c>
      <c r="L21" s="124">
        <v>4</v>
      </c>
      <c r="M21" s="124">
        <v>9.48</v>
      </c>
      <c r="N21" s="301">
        <f>M21*100/'Pri Sec_outstanding_6'!H21</f>
        <v>100</v>
      </c>
      <c r="O21" s="179">
        <v>49</v>
      </c>
      <c r="P21" s="179">
        <v>403.79999999999995</v>
      </c>
      <c r="Q21" s="180">
        <f>P21*100/'Pri Sec_outstanding_6'!P21</f>
        <v>11.945791312528288</v>
      </c>
    </row>
    <row r="22" spans="1:17" ht="15" customHeight="1" x14ac:dyDescent="0.2">
      <c r="A22" s="149">
        <v>16</v>
      </c>
      <c r="B22" s="120" t="s">
        <v>21</v>
      </c>
      <c r="C22" s="124">
        <v>11</v>
      </c>
      <c r="D22" s="124">
        <v>426.87</v>
      </c>
      <c r="E22" s="181">
        <f>D22*100/OutstandingAgri_4!L22</f>
        <v>6.0676399642369292</v>
      </c>
      <c r="F22" s="124">
        <v>0</v>
      </c>
      <c r="G22" s="124">
        <v>0</v>
      </c>
      <c r="H22" s="181">
        <v>0</v>
      </c>
      <c r="I22" s="124">
        <v>0</v>
      </c>
      <c r="J22" s="124">
        <v>0</v>
      </c>
      <c r="K22" s="301">
        <v>0</v>
      </c>
      <c r="L22" s="124">
        <v>3</v>
      </c>
      <c r="M22" s="124">
        <v>22.34</v>
      </c>
      <c r="N22" s="301">
        <v>0</v>
      </c>
      <c r="O22" s="179">
        <v>24</v>
      </c>
      <c r="P22" s="179">
        <v>810.73</v>
      </c>
      <c r="Q22" s="180">
        <f>P22*100/'Pri Sec_outstanding_6'!P22</f>
        <v>5.4554495953144224</v>
      </c>
    </row>
    <row r="23" spans="1:17" ht="15" customHeight="1" x14ac:dyDescent="0.2">
      <c r="A23" s="149">
        <v>17</v>
      </c>
      <c r="B23" s="120" t="s">
        <v>22</v>
      </c>
      <c r="C23" s="124">
        <v>36657</v>
      </c>
      <c r="D23" s="124">
        <v>5890.7400000000007</v>
      </c>
      <c r="E23" s="181">
        <f>D23*100/OutstandingAgri_4!L23</f>
        <v>5.2495570073049693</v>
      </c>
      <c r="F23" s="124">
        <v>5</v>
      </c>
      <c r="G23" s="124">
        <v>110.94999999999999</v>
      </c>
      <c r="H23" s="181">
        <f>G23*100/MSMEoutstanding_5!N23</f>
        <v>3.5285512109020942</v>
      </c>
      <c r="I23" s="124">
        <v>0</v>
      </c>
      <c r="J23" s="124">
        <v>0</v>
      </c>
      <c r="K23" s="301" t="e">
        <f>J23*100/'Pri Sec_outstanding_6'!F23</f>
        <v>#DIV/0!</v>
      </c>
      <c r="L23" s="124">
        <v>102</v>
      </c>
      <c r="M23" s="124">
        <v>673.1</v>
      </c>
      <c r="N23" s="301">
        <f>M23*100/'Pri Sec_outstanding_6'!H23</f>
        <v>1.6086211194196256</v>
      </c>
      <c r="O23" s="179">
        <v>41281</v>
      </c>
      <c r="P23" s="179">
        <v>7055.5899999999992</v>
      </c>
      <c r="Q23" s="180">
        <f>P23*100/'Pri Sec_outstanding_6'!P23</f>
        <v>4.4504565263026157</v>
      </c>
    </row>
    <row r="24" spans="1:17" ht="15" customHeight="1" x14ac:dyDescent="0.2">
      <c r="A24" s="149">
        <v>18</v>
      </c>
      <c r="B24" s="120" t="s">
        <v>23</v>
      </c>
      <c r="C24" s="124">
        <v>0</v>
      </c>
      <c r="D24" s="124">
        <v>0</v>
      </c>
      <c r="E24" s="181">
        <f>D24*100/OutstandingAgri_4!L24</f>
        <v>0</v>
      </c>
      <c r="F24" s="124">
        <v>0</v>
      </c>
      <c r="G24" s="124">
        <v>0</v>
      </c>
      <c r="H24" s="181">
        <v>0</v>
      </c>
      <c r="I24" s="124">
        <v>0</v>
      </c>
      <c r="J24" s="124">
        <v>0</v>
      </c>
      <c r="K24" s="301">
        <v>0</v>
      </c>
      <c r="L24" s="124">
        <v>0</v>
      </c>
      <c r="M24" s="124">
        <v>0</v>
      </c>
      <c r="N24" s="301">
        <v>0</v>
      </c>
      <c r="O24" s="179">
        <v>0</v>
      </c>
      <c r="P24" s="179">
        <v>0</v>
      </c>
      <c r="Q24" s="180">
        <f>P24*100/'Pri Sec_outstanding_6'!P24</f>
        <v>0</v>
      </c>
    </row>
    <row r="25" spans="1:17" ht="15" customHeight="1" x14ac:dyDescent="0.2">
      <c r="A25" s="149">
        <v>19</v>
      </c>
      <c r="B25" s="120" t="s">
        <v>24</v>
      </c>
      <c r="C25" s="124">
        <v>201</v>
      </c>
      <c r="D25" s="124">
        <v>457.84000000000003</v>
      </c>
      <c r="E25" s="181">
        <f>D25*100/OutstandingAgri_4!L25</f>
        <v>1.6329535330132383</v>
      </c>
      <c r="F25" s="124">
        <v>0</v>
      </c>
      <c r="G25" s="124">
        <v>0</v>
      </c>
      <c r="H25" s="181">
        <f>G25*100/MSMEoutstanding_5!N25</f>
        <v>0</v>
      </c>
      <c r="I25" s="124">
        <v>0</v>
      </c>
      <c r="J25" s="124">
        <v>0</v>
      </c>
      <c r="K25" s="301">
        <f>J25*100/'Pri Sec_outstanding_6'!F25</f>
        <v>0</v>
      </c>
      <c r="L25" s="124">
        <v>3</v>
      </c>
      <c r="M25" s="124">
        <v>23.92</v>
      </c>
      <c r="N25" s="301">
        <f>M25*100/'Pri Sec_outstanding_6'!H25</f>
        <v>1.7354082780135667</v>
      </c>
      <c r="O25" s="179">
        <v>216</v>
      </c>
      <c r="P25" s="179">
        <v>483.29000000000008</v>
      </c>
      <c r="Q25" s="180">
        <f>P25*100/'Pri Sec_outstanding_6'!P25</f>
        <v>1.148386048187114</v>
      </c>
    </row>
    <row r="26" spans="1:17" ht="15" customHeight="1" x14ac:dyDescent="0.2">
      <c r="A26" s="149">
        <v>20</v>
      </c>
      <c r="B26" s="120" t="s">
        <v>25</v>
      </c>
      <c r="C26" s="124">
        <v>11617</v>
      </c>
      <c r="D26" s="124">
        <v>74451.479999999967</v>
      </c>
      <c r="E26" s="181">
        <f>D26*100/OutstandingAgri_4!L26</f>
        <v>4.6848817077669604</v>
      </c>
      <c r="F26" s="124">
        <v>140</v>
      </c>
      <c r="G26" s="124">
        <v>5321.1600000000008</v>
      </c>
      <c r="H26" s="181">
        <f>G26*100/MSMEoutstanding_5!N26</f>
        <v>0.23552087970569111</v>
      </c>
      <c r="I26" s="124">
        <v>17</v>
      </c>
      <c r="J26" s="124">
        <v>30.140000000000004</v>
      </c>
      <c r="K26" s="301">
        <f>J26*100/'Pri Sec_outstanding_6'!F26</f>
        <v>1.2935955432328736</v>
      </c>
      <c r="L26" s="124">
        <v>595</v>
      </c>
      <c r="M26" s="124">
        <v>5108.55</v>
      </c>
      <c r="N26" s="301">
        <f>M26*100/'Pri Sec_outstanding_6'!H26</f>
        <v>0.794178187526977</v>
      </c>
      <c r="O26" s="179">
        <v>20683</v>
      </c>
      <c r="P26" s="179">
        <v>86124.520000000019</v>
      </c>
      <c r="Q26" s="180">
        <f>P26*100/'Pri Sec_outstanding_6'!P26</f>
        <v>1.9144733979665673</v>
      </c>
    </row>
    <row r="27" spans="1:17" ht="15" customHeight="1" x14ac:dyDescent="0.2">
      <c r="A27" s="149">
        <v>21</v>
      </c>
      <c r="B27" s="120" t="s">
        <v>26</v>
      </c>
      <c r="C27" s="124">
        <v>18659</v>
      </c>
      <c r="D27" s="124">
        <v>93454.569999999963</v>
      </c>
      <c r="E27" s="181">
        <f>D27*100/OutstandingAgri_4!L27</f>
        <v>9.8711410637386212</v>
      </c>
      <c r="F27" s="124">
        <v>163</v>
      </c>
      <c r="G27" s="124">
        <v>11020.619999999999</v>
      </c>
      <c r="H27" s="181">
        <f>G27*100/MSMEoutstanding_5!N27</f>
        <v>0.77878417288657875</v>
      </c>
      <c r="I27" s="124">
        <v>8</v>
      </c>
      <c r="J27" s="124">
        <v>37.78</v>
      </c>
      <c r="K27" s="301">
        <f>J27*100/'Pri Sec_outstanding_6'!F27</f>
        <v>0.87634653033578647</v>
      </c>
      <c r="L27" s="124">
        <v>171</v>
      </c>
      <c r="M27" s="124">
        <v>1310.8599999999997</v>
      </c>
      <c r="N27" s="301">
        <f>M27*100/'Pri Sec_outstanding_6'!H27</f>
        <v>1.9766200138544041</v>
      </c>
      <c r="O27" s="179">
        <v>19502</v>
      </c>
      <c r="P27" s="179">
        <v>105920.71999999999</v>
      </c>
      <c r="Q27" s="180">
        <f>P27*100/'Pri Sec_outstanding_6'!P27</f>
        <v>4.3539490363781947</v>
      </c>
    </row>
    <row r="28" spans="1:17" ht="15" customHeight="1" x14ac:dyDescent="0.2">
      <c r="A28" s="149">
        <v>22</v>
      </c>
      <c r="B28" s="120" t="s">
        <v>27</v>
      </c>
      <c r="C28" s="124">
        <v>4843</v>
      </c>
      <c r="D28" s="124">
        <v>9850.7799999999988</v>
      </c>
      <c r="E28" s="181">
        <f>D28*100/OutstandingAgri_4!L28</f>
        <v>11.12541677480619</v>
      </c>
      <c r="F28" s="124">
        <v>3</v>
      </c>
      <c r="G28" s="124">
        <v>69.570000000000007</v>
      </c>
      <c r="H28" s="181">
        <f>G28*100/MSMEoutstanding_5!N28</f>
        <v>7.4620205997675493E-2</v>
      </c>
      <c r="I28" s="124">
        <v>10</v>
      </c>
      <c r="J28" s="124">
        <v>26.45</v>
      </c>
      <c r="K28" s="301">
        <f>J28*100/'Pri Sec_outstanding_6'!F28</f>
        <v>0.88319754240683845</v>
      </c>
      <c r="L28" s="124">
        <v>58</v>
      </c>
      <c r="M28" s="124">
        <v>588.92999999999995</v>
      </c>
      <c r="N28" s="301">
        <f>M28*100/'Pri Sec_outstanding_6'!H28</f>
        <v>0.88186500830384351</v>
      </c>
      <c r="O28" s="179">
        <v>4914</v>
      </c>
      <c r="P28" s="179">
        <v>10535.73</v>
      </c>
      <c r="Q28" s="180">
        <f>P28*100/'Pri Sec_outstanding_6'!P28</f>
        <v>4.1874880564501851</v>
      </c>
    </row>
    <row r="29" spans="1:17" ht="15" customHeight="1" x14ac:dyDescent="0.2">
      <c r="A29" s="149">
        <v>23</v>
      </c>
      <c r="B29" s="120" t="s">
        <v>28</v>
      </c>
      <c r="C29" s="124">
        <v>8510</v>
      </c>
      <c r="D29" s="124">
        <v>4559.2899999999991</v>
      </c>
      <c r="E29" s="181">
        <f>D29*100/OutstandingAgri_4!L29</f>
        <v>1.9152751943907971</v>
      </c>
      <c r="F29" s="124">
        <v>701</v>
      </c>
      <c r="G29" s="124">
        <v>3080.4799999999996</v>
      </c>
      <c r="H29" s="181">
        <f>G29*100/MSMEoutstanding_5!N29</f>
        <v>1.5586088284872537</v>
      </c>
      <c r="I29" s="124">
        <v>0</v>
      </c>
      <c r="J29" s="124">
        <v>0</v>
      </c>
      <c r="K29" s="301">
        <v>0</v>
      </c>
      <c r="L29" s="124">
        <v>261</v>
      </c>
      <c r="M29" s="124">
        <v>786.27999999999963</v>
      </c>
      <c r="N29" s="301">
        <f>M29*100/'Pri Sec_outstanding_6'!H29</f>
        <v>2.1311265687745551</v>
      </c>
      <c r="O29" s="179">
        <v>9583</v>
      </c>
      <c r="P29" s="179">
        <v>8438.4500000000025</v>
      </c>
      <c r="Q29" s="180">
        <f>P29*100/'Pri Sec_outstanding_6'!P29</f>
        <v>1.7851317371987045</v>
      </c>
    </row>
    <row r="30" spans="1:17" ht="15" customHeight="1" x14ac:dyDescent="0.2">
      <c r="A30" s="149">
        <v>24</v>
      </c>
      <c r="B30" s="120" t="s">
        <v>29</v>
      </c>
      <c r="C30" s="124">
        <v>201965</v>
      </c>
      <c r="D30" s="124">
        <v>56214</v>
      </c>
      <c r="E30" s="181">
        <f>D30*100/OutstandingAgri_4!L30</f>
        <v>11.860326145676932</v>
      </c>
      <c r="F30" s="124">
        <v>12007</v>
      </c>
      <c r="G30" s="124">
        <v>7692</v>
      </c>
      <c r="H30" s="181">
        <f>G30*100/MSMEoutstanding_5!N30</f>
        <v>3.6670179859318468</v>
      </c>
      <c r="I30" s="124">
        <v>0</v>
      </c>
      <c r="J30" s="124">
        <v>0</v>
      </c>
      <c r="K30" s="301">
        <v>0</v>
      </c>
      <c r="L30" s="124">
        <v>0</v>
      </c>
      <c r="M30" s="124">
        <v>0</v>
      </c>
      <c r="N30" s="301">
        <f>M30*100/'Pri Sec_outstanding_6'!H30</f>
        <v>0</v>
      </c>
      <c r="O30" s="179">
        <v>214101</v>
      </c>
      <c r="P30" s="179">
        <v>64999</v>
      </c>
      <c r="Q30" s="180">
        <f>P30*100/'Pri Sec_outstanding_6'!P30</f>
        <v>9.2946396773823832</v>
      </c>
    </row>
    <row r="31" spans="1:17" ht="15" customHeight="1" x14ac:dyDescent="0.2">
      <c r="A31" s="149">
        <v>25</v>
      </c>
      <c r="B31" s="120" t="s">
        <v>30</v>
      </c>
      <c r="C31" s="124">
        <v>37</v>
      </c>
      <c r="D31" s="124">
        <v>109.5</v>
      </c>
      <c r="E31" s="181">
        <f>D31*100/OutstandingAgri_4!L31</f>
        <v>6.1595405376519494</v>
      </c>
      <c r="F31" s="124">
        <v>0</v>
      </c>
      <c r="G31" s="124">
        <v>0</v>
      </c>
      <c r="H31" s="181" t="e">
        <f>G31*100/MSMEoutstanding_5!N31</f>
        <v>#DIV/0!</v>
      </c>
      <c r="I31" s="124">
        <v>1</v>
      </c>
      <c r="J31" s="124">
        <v>1.3</v>
      </c>
      <c r="K31" s="301">
        <f>J31*100/'Pri Sec_outstanding_6'!F31</f>
        <v>2.8748341441839895</v>
      </c>
      <c r="L31" s="124">
        <v>4</v>
      </c>
      <c r="M31" s="124">
        <v>22.38</v>
      </c>
      <c r="N31" s="301">
        <f>M31*100/'Pri Sec_outstanding_6'!H31</f>
        <v>2.9601216850737386</v>
      </c>
      <c r="O31" s="179">
        <v>53</v>
      </c>
      <c r="P31" s="179">
        <v>134.13</v>
      </c>
      <c r="Q31" s="180">
        <f>P31*100/'Pri Sec_outstanding_6'!P31</f>
        <v>5.182185921979376</v>
      </c>
    </row>
    <row r="32" spans="1:17" ht="15" customHeight="1" x14ac:dyDescent="0.2">
      <c r="A32" s="149">
        <v>26</v>
      </c>
      <c r="B32" s="120" t="s">
        <v>31</v>
      </c>
      <c r="C32" s="124">
        <v>66</v>
      </c>
      <c r="D32" s="124">
        <v>1207</v>
      </c>
      <c r="E32" s="181">
        <f>D32*100/OutstandingAgri_4!L32</f>
        <v>12.993080404238736</v>
      </c>
      <c r="F32" s="124">
        <v>4</v>
      </c>
      <c r="G32" s="124">
        <v>1182</v>
      </c>
      <c r="H32" s="181">
        <v>47.242482796544799</v>
      </c>
      <c r="I32" s="124">
        <v>0</v>
      </c>
      <c r="J32" s="124">
        <v>0</v>
      </c>
      <c r="K32" s="301">
        <f>J32*100/'Pri Sec_outstanding_6'!F32</f>
        <v>0</v>
      </c>
      <c r="L32" s="124">
        <v>9</v>
      </c>
      <c r="M32" s="124">
        <v>95</v>
      </c>
      <c r="N32" s="301">
        <f>M32*100/'Pri Sec_outstanding_6'!H32</f>
        <v>3.7084603643659899</v>
      </c>
      <c r="O32" s="179">
        <v>120</v>
      </c>
      <c r="P32" s="179">
        <f>142+2453.81</f>
        <v>2595.81</v>
      </c>
      <c r="Q32" s="180">
        <f>P32*100/'Pri Sec_outstanding_6'!P32</f>
        <v>20.475983132108155</v>
      </c>
    </row>
    <row r="33" spans="1:17" ht="15" customHeight="1" x14ac:dyDescent="0.2">
      <c r="A33" s="149">
        <v>27</v>
      </c>
      <c r="B33" s="120" t="s">
        <v>32</v>
      </c>
      <c r="C33" s="124">
        <v>0</v>
      </c>
      <c r="D33" s="124">
        <v>0</v>
      </c>
      <c r="E33" s="181">
        <f>D33*100/OutstandingAgri_4!L33</f>
        <v>0</v>
      </c>
      <c r="F33" s="124">
        <v>0</v>
      </c>
      <c r="G33" s="124">
        <v>0</v>
      </c>
      <c r="H33" s="181">
        <f>G33*100/MSMEoutstanding_5!N33</f>
        <v>0</v>
      </c>
      <c r="I33" s="124">
        <v>0</v>
      </c>
      <c r="J33" s="124">
        <v>0</v>
      </c>
      <c r="K33" s="301" t="e">
        <f>J33*100/'Pri Sec_outstanding_6'!F33</f>
        <v>#DIV/0!</v>
      </c>
      <c r="L33" s="124">
        <v>0</v>
      </c>
      <c r="M33" s="124">
        <v>0</v>
      </c>
      <c r="N33" s="301">
        <f>M33*100/'Pri Sec_outstanding_6'!H33</f>
        <v>0</v>
      </c>
      <c r="O33" s="179">
        <v>0</v>
      </c>
      <c r="P33" s="179">
        <v>0</v>
      </c>
      <c r="Q33" s="180">
        <f>P33*100/'Pri Sec_outstanding_6'!P33</f>
        <v>0</v>
      </c>
    </row>
    <row r="34" spans="1:17" ht="15" customHeight="1" x14ac:dyDescent="0.2">
      <c r="A34" s="149">
        <v>28</v>
      </c>
      <c r="B34" s="120" t="s">
        <v>33</v>
      </c>
      <c r="C34" s="124">
        <v>31275</v>
      </c>
      <c r="D34" s="124">
        <v>16866.200000000004</v>
      </c>
      <c r="E34" s="181">
        <f>D34*100/OutstandingAgri_4!L34</f>
        <v>3.9096671296118806</v>
      </c>
      <c r="F34" s="124">
        <v>627</v>
      </c>
      <c r="G34" s="124">
        <v>7966.4</v>
      </c>
      <c r="H34" s="181">
        <f>G34*100/MSMEoutstanding_5!N34</f>
        <v>1.6519332786836161</v>
      </c>
      <c r="I34" s="124">
        <v>0</v>
      </c>
      <c r="J34" s="124">
        <v>0</v>
      </c>
      <c r="K34" s="301">
        <v>0</v>
      </c>
      <c r="L34" s="124">
        <v>3</v>
      </c>
      <c r="M34" s="124">
        <v>48.67</v>
      </c>
      <c r="N34" s="301">
        <f>M34*100/'Pri Sec_outstanding_6'!H34</f>
        <v>0.7016911520883492</v>
      </c>
      <c r="O34" s="179">
        <v>33413</v>
      </c>
      <c r="P34" s="179">
        <v>25058.01</v>
      </c>
      <c r="Q34" s="180">
        <f>P34*100/'Pri Sec_outstanding_6'!P34</f>
        <v>2.7204529242897646</v>
      </c>
    </row>
    <row r="35" spans="1:17" ht="15" customHeight="1" x14ac:dyDescent="0.2">
      <c r="A35" s="149">
        <v>29</v>
      </c>
      <c r="B35" s="120" t="s">
        <v>34</v>
      </c>
      <c r="C35" s="124">
        <v>0</v>
      </c>
      <c r="D35" s="124">
        <v>0</v>
      </c>
      <c r="E35" s="181">
        <f>D35*100/OutstandingAgri_4!L35</f>
        <v>0</v>
      </c>
      <c r="F35" s="124">
        <v>1</v>
      </c>
      <c r="G35" s="124">
        <v>37.340000000000003</v>
      </c>
      <c r="H35" s="181">
        <v>0</v>
      </c>
      <c r="I35" s="124">
        <v>0</v>
      </c>
      <c r="J35" s="124">
        <v>0</v>
      </c>
      <c r="K35" s="301" t="e">
        <f>J35*100/'Pri Sec_outstanding_6'!F35</f>
        <v>#DIV/0!</v>
      </c>
      <c r="L35" s="124">
        <v>0</v>
      </c>
      <c r="M35" s="124">
        <v>0</v>
      </c>
      <c r="N35" s="301" t="e">
        <f>M35*100/'Pri Sec_outstanding_6'!H35</f>
        <v>#DIV/0!</v>
      </c>
      <c r="O35" s="179">
        <v>1</v>
      </c>
      <c r="P35" s="179">
        <v>37.340000000000003</v>
      </c>
      <c r="Q35" s="180">
        <f>P35*100/'Pri Sec_outstanding_6'!P35</f>
        <v>0.24015579898432238</v>
      </c>
    </row>
    <row r="36" spans="1:17" ht="15" customHeight="1" x14ac:dyDescent="0.2">
      <c r="A36" s="149">
        <v>30</v>
      </c>
      <c r="B36" s="120" t="s">
        <v>35</v>
      </c>
      <c r="C36" s="124">
        <v>23298</v>
      </c>
      <c r="D36" s="124">
        <v>11910.98</v>
      </c>
      <c r="E36" s="181">
        <f>D36*100/OutstandingAgri_4!L36</f>
        <v>14.703575736380531</v>
      </c>
      <c r="F36" s="124">
        <v>4</v>
      </c>
      <c r="G36" s="124">
        <v>6.44</v>
      </c>
      <c r="H36" s="181">
        <f>G36*100/MSMEoutstanding_5!N36</f>
        <v>4.6705960594384116E-2</v>
      </c>
      <c r="I36" s="124">
        <v>0</v>
      </c>
      <c r="J36" s="124">
        <v>0</v>
      </c>
      <c r="K36" s="301">
        <v>0</v>
      </c>
      <c r="L36" s="124">
        <v>3</v>
      </c>
      <c r="M36" s="124">
        <v>42.4</v>
      </c>
      <c r="N36" s="301">
        <f>M36*100/'Pri Sec_outstanding_6'!H36</f>
        <v>0.46302919377225732</v>
      </c>
      <c r="O36" s="179">
        <v>24093</v>
      </c>
      <c r="P36" s="179">
        <v>12133.500000000002</v>
      </c>
      <c r="Q36" s="180">
        <f>P36*100/'Pri Sec_outstanding_6'!P36</f>
        <v>11.556059866933166</v>
      </c>
    </row>
    <row r="37" spans="1:17" ht="15" customHeight="1" x14ac:dyDescent="0.2">
      <c r="A37" s="149">
        <v>31</v>
      </c>
      <c r="B37" s="120" t="s">
        <v>36</v>
      </c>
      <c r="C37" s="124">
        <v>6</v>
      </c>
      <c r="D37" s="124">
        <v>116.94</v>
      </c>
      <c r="E37" s="181">
        <f>D37*100/OutstandingAgri_4!L37</f>
        <v>5.765248772407265</v>
      </c>
      <c r="F37" s="124">
        <v>0</v>
      </c>
      <c r="G37" s="124">
        <v>0</v>
      </c>
      <c r="H37" s="181">
        <f>G37*100/MSMEoutstanding_5!N37</f>
        <v>0</v>
      </c>
      <c r="I37" s="124">
        <v>0</v>
      </c>
      <c r="J37" s="124">
        <v>0</v>
      </c>
      <c r="K37" s="301">
        <f>J37*100/'Pri Sec_outstanding_6'!F37</f>
        <v>0</v>
      </c>
      <c r="L37" s="124">
        <v>0</v>
      </c>
      <c r="M37" s="124">
        <v>0</v>
      </c>
      <c r="N37" s="301">
        <f>M37*100/'Pri Sec_outstanding_6'!H37</f>
        <v>0</v>
      </c>
      <c r="O37" s="179">
        <v>6</v>
      </c>
      <c r="P37" s="179">
        <v>116.94</v>
      </c>
      <c r="Q37" s="180">
        <f>P37*100/'Pri Sec_outstanding_6'!P37</f>
        <v>3.8308327327524072</v>
      </c>
    </row>
    <row r="38" spans="1:17" ht="15" customHeight="1" x14ac:dyDescent="0.2">
      <c r="A38" s="149">
        <v>32</v>
      </c>
      <c r="B38" s="120" t="s">
        <v>38</v>
      </c>
      <c r="C38" s="124">
        <v>4</v>
      </c>
      <c r="D38" s="124">
        <v>252.24</v>
      </c>
      <c r="E38" s="181">
        <f>D38*100/OutstandingAgri_4!L38</f>
        <v>8.6883738232771552</v>
      </c>
      <c r="F38" s="124">
        <v>0</v>
      </c>
      <c r="G38" s="124">
        <v>0</v>
      </c>
      <c r="H38" s="181" t="e">
        <f>G38*100/MSMEoutstanding_5!N38</f>
        <v>#DIV/0!</v>
      </c>
      <c r="I38" s="124">
        <v>0</v>
      </c>
      <c r="J38" s="124">
        <v>0</v>
      </c>
      <c r="K38" s="301">
        <v>0</v>
      </c>
      <c r="L38" s="124">
        <v>0</v>
      </c>
      <c r="M38" s="124">
        <v>0</v>
      </c>
      <c r="N38" s="301">
        <f>M38*100/'Pri Sec_outstanding_6'!H38</f>
        <v>0</v>
      </c>
      <c r="O38" s="179">
        <v>4</v>
      </c>
      <c r="P38" s="179">
        <v>252.24</v>
      </c>
      <c r="Q38" s="180">
        <f>P38*100/'Pri Sec_outstanding_6'!P38</f>
        <v>7.7973866513340333</v>
      </c>
    </row>
    <row r="39" spans="1:17" ht="15" customHeight="1" x14ac:dyDescent="0.2">
      <c r="A39" s="149">
        <v>33</v>
      </c>
      <c r="B39" s="120" t="s">
        <v>39</v>
      </c>
      <c r="C39" s="124">
        <v>8117</v>
      </c>
      <c r="D39" s="124">
        <v>6772.2100000000009</v>
      </c>
      <c r="E39" s="181">
        <f>D39*100/OutstandingAgri_4!L39</f>
        <v>4.3665368330655498</v>
      </c>
      <c r="F39" s="124">
        <v>138</v>
      </c>
      <c r="G39" s="124">
        <v>4184.63</v>
      </c>
      <c r="H39" s="181">
        <f>G39*100/MSMEoutstanding_5!N39</f>
        <v>1.9283482253226902</v>
      </c>
      <c r="I39" s="124">
        <v>0</v>
      </c>
      <c r="J39" s="124">
        <v>0</v>
      </c>
      <c r="K39" s="301">
        <f>J39*100/'Pri Sec_outstanding_6'!F39</f>
        <v>0</v>
      </c>
      <c r="L39" s="124">
        <v>108</v>
      </c>
      <c r="M39" s="124">
        <v>1296.5899999999999</v>
      </c>
      <c r="N39" s="301">
        <f>M39*100/'Pri Sec_outstanding_6'!H39</f>
        <v>3.5228398122550448</v>
      </c>
      <c r="O39" s="179">
        <v>8498</v>
      </c>
      <c r="P39" s="179">
        <v>12278.27</v>
      </c>
      <c r="Q39" s="180">
        <f>P39*100/'Pri Sec_outstanding_6'!P39</f>
        <v>2.9993052503274114</v>
      </c>
    </row>
    <row r="40" spans="1:17" s="145" customFormat="1" ht="15" customHeight="1" x14ac:dyDescent="0.2">
      <c r="A40" s="141"/>
      <c r="B40" s="127" t="s">
        <v>103</v>
      </c>
      <c r="C40" s="123">
        <f>SUM(C19:C39)</f>
        <v>390276</v>
      </c>
      <c r="D40" s="123">
        <f>SUM(D19:D39)</f>
        <v>354658.47999999992</v>
      </c>
      <c r="E40" s="182">
        <f>D40*100/OutstandingAgri_4!L40</f>
        <v>7.2103770916721945</v>
      </c>
      <c r="F40" s="123">
        <f>SUM(F19:F39)</f>
        <v>14398</v>
      </c>
      <c r="G40" s="123">
        <f>SUM(G19:G39)</f>
        <v>56608.929999999993</v>
      </c>
      <c r="H40" s="182">
        <f>G40*100/MSMEoutstanding_5!N40</f>
        <v>0.98921894358454288</v>
      </c>
      <c r="I40" s="123">
        <f>SUM(I19:I39)</f>
        <v>938</v>
      </c>
      <c r="J40" s="123">
        <f>SUM(J19:J39)</f>
        <v>6485.38</v>
      </c>
      <c r="K40" s="302">
        <f>J40*100/'Pri Sec_outstanding_6'!F40</f>
        <v>42.546667383936743</v>
      </c>
      <c r="L40" s="123">
        <f>SUM(L19:L39)</f>
        <v>1392</v>
      </c>
      <c r="M40" s="123">
        <f>SUM(M19:M39)</f>
        <v>10798.709999999997</v>
      </c>
      <c r="N40" s="302">
        <f>M40*100/'Pri Sec_outstanding_6'!H40</f>
        <v>0.79815221064239272</v>
      </c>
      <c r="O40" s="123">
        <f>SUM(O19:O39)</f>
        <v>525271</v>
      </c>
      <c r="P40" s="123">
        <f>SUM(P19:P39)</f>
        <v>461122.48000000004</v>
      </c>
      <c r="Q40" s="180">
        <f>P40*100/'Pri Sec_outstanding_6'!P40</f>
        <v>3.8245817918152438</v>
      </c>
    </row>
    <row r="41" spans="1:17" s="145" customFormat="1" ht="15" customHeight="1" x14ac:dyDescent="0.2">
      <c r="A41" s="141"/>
      <c r="B41" s="127" t="s">
        <v>41</v>
      </c>
      <c r="C41" s="183">
        <f>C40+C18</f>
        <v>905993</v>
      </c>
      <c r="D41" s="183">
        <f>D40+D18</f>
        <v>1427045.3099999998</v>
      </c>
      <c r="E41" s="182">
        <f>D41*100/OutstandingAgri_4!L41</f>
        <v>11.48375072808704</v>
      </c>
      <c r="F41" s="183">
        <f>F40+F18</f>
        <v>385020</v>
      </c>
      <c r="G41" s="183">
        <f>G40+G18</f>
        <v>571151.94000000006</v>
      </c>
      <c r="H41" s="182">
        <f>G41*100/MSMEoutstanding_5!N41</f>
        <v>4.733153127806621</v>
      </c>
      <c r="I41" s="183">
        <f>I40+I18</f>
        <v>6307</v>
      </c>
      <c r="J41" s="183">
        <f>J40+J18</f>
        <v>18685.609999999997</v>
      </c>
      <c r="K41" s="302">
        <f>J41*100/'Pri Sec_outstanding_6'!F41</f>
        <v>7.1805676855643474</v>
      </c>
      <c r="L41" s="183">
        <f>L40+L18</f>
        <v>186405</v>
      </c>
      <c r="M41" s="183">
        <f>M40+M18</f>
        <v>147876.72999999998</v>
      </c>
      <c r="N41" s="302">
        <f>M41*100/'Pri Sec_outstanding_6'!H41</f>
        <v>3.9760307157261985</v>
      </c>
      <c r="O41" s="183">
        <f>O40+O18</f>
        <v>1606436</v>
      </c>
      <c r="P41" s="183">
        <f>P40+P18</f>
        <v>2202615.1800000002</v>
      </c>
      <c r="Q41" s="180">
        <f>P41*100/'Pri Sec_outstanding_6'!P41</f>
        <v>7.6937021308192399</v>
      </c>
    </row>
    <row r="42" spans="1:17" ht="15" customHeight="1" x14ac:dyDescent="0.2">
      <c r="A42" s="149">
        <v>34</v>
      </c>
      <c r="B42" s="120" t="s">
        <v>43</v>
      </c>
      <c r="C42" s="124">
        <v>78818</v>
      </c>
      <c r="D42" s="124">
        <v>107246.46000000004</v>
      </c>
      <c r="E42" s="181">
        <f>D42*100/OutstandingAgri_4!L42</f>
        <v>9.1428311584569446</v>
      </c>
      <c r="F42" s="124">
        <v>50983</v>
      </c>
      <c r="G42" s="124">
        <v>22268.899999999994</v>
      </c>
      <c r="H42" s="181">
        <f>G42*100/MSMEoutstanding_5!N42</f>
        <v>7.1039817822834301</v>
      </c>
      <c r="I42" s="124">
        <v>177</v>
      </c>
      <c r="J42" s="124">
        <v>338.42000000000007</v>
      </c>
      <c r="K42" s="301">
        <f>J42*100/'Pri Sec_outstanding_6'!F42</f>
        <v>7.1004750155261265</v>
      </c>
      <c r="L42" s="124">
        <v>123984</v>
      </c>
      <c r="M42" s="124">
        <v>43523.139999999992</v>
      </c>
      <c r="N42" s="301">
        <f>M42*100/'Pri Sec_outstanding_6'!H42</f>
        <v>21.831200614359492</v>
      </c>
      <c r="O42" s="179">
        <v>254763</v>
      </c>
      <c r="P42" s="179">
        <v>173875.6999999999</v>
      </c>
      <c r="Q42" s="180">
        <f>P42*100/'Pri Sec_outstanding_6'!P42</f>
        <v>9.3902223430982463</v>
      </c>
    </row>
    <row r="43" spans="1:17" s="145" customFormat="1" ht="15" customHeight="1" x14ac:dyDescent="0.2">
      <c r="A43" s="141"/>
      <c r="B43" s="127" t="s">
        <v>44</v>
      </c>
      <c r="C43" s="123">
        <f>SUM(C42:C42)</f>
        <v>78818</v>
      </c>
      <c r="D43" s="123">
        <f>SUM(D42:D42)</f>
        <v>107246.46000000004</v>
      </c>
      <c r="E43" s="182">
        <f>D43*100/OutstandingAgri_4!L43</f>
        <v>9.1428311584569446</v>
      </c>
      <c r="F43" s="123">
        <f>SUM(F42:F42)</f>
        <v>50983</v>
      </c>
      <c r="G43" s="123">
        <f>SUM(G42:G42)</f>
        <v>22268.899999999994</v>
      </c>
      <c r="H43" s="182">
        <f>G43*100/MSMEoutstanding_5!N43</f>
        <v>7.1039817822834301</v>
      </c>
      <c r="I43" s="123">
        <f>SUM(I42:I42)</f>
        <v>177</v>
      </c>
      <c r="J43" s="123">
        <f>SUM(J42:J42)</f>
        <v>338.42000000000007</v>
      </c>
      <c r="K43" s="302">
        <f>J43*100/'Pri Sec_outstanding_6'!F43</f>
        <v>7.1004750155261265</v>
      </c>
      <c r="L43" s="123">
        <f>SUM(L42:L42)</f>
        <v>123984</v>
      </c>
      <c r="M43" s="123">
        <f>SUM(M42:M42)</f>
        <v>43523.139999999992</v>
      </c>
      <c r="N43" s="302">
        <f>M43*100/'Pri Sec_outstanding_6'!H43</f>
        <v>21.831200614359492</v>
      </c>
      <c r="O43" s="123">
        <f>SUM(O42:O42)</f>
        <v>254763</v>
      </c>
      <c r="P43" s="123">
        <f>SUM(P42:P42)</f>
        <v>173875.6999999999</v>
      </c>
      <c r="Q43" s="180">
        <f>P43*100/'Pri Sec_outstanding_6'!P43</f>
        <v>9.3902223430982463</v>
      </c>
    </row>
    <row r="44" spans="1:17" ht="15" customHeight="1" x14ac:dyDescent="0.2">
      <c r="A44" s="149">
        <v>35</v>
      </c>
      <c r="B44" s="120" t="s">
        <v>45</v>
      </c>
      <c r="C44" s="124">
        <v>28061</v>
      </c>
      <c r="D44" s="124">
        <v>636216.38000000012</v>
      </c>
      <c r="E44" s="181">
        <f>D44*100/OutstandingAgri_4!L44</f>
        <v>14.018435800010966</v>
      </c>
      <c r="F44" s="124">
        <v>0</v>
      </c>
      <c r="G44" s="124">
        <v>0</v>
      </c>
      <c r="H44" s="181">
        <f>G44*100/MSMEoutstanding_5!N44</f>
        <v>0</v>
      </c>
      <c r="I44" s="124">
        <v>51</v>
      </c>
      <c r="J44" s="124">
        <v>105.92</v>
      </c>
      <c r="K44" s="301">
        <f>J44*100/'Pri Sec_outstanding_6'!F44</f>
        <v>92.232671543016366</v>
      </c>
      <c r="L44" s="124">
        <v>8893</v>
      </c>
      <c r="M44" s="124">
        <v>9762.58</v>
      </c>
      <c r="N44" s="301">
        <f>M44*100/'Pri Sec_outstanding_6'!H44</f>
        <v>54.423257564143647</v>
      </c>
      <c r="O44" s="179">
        <v>40787</v>
      </c>
      <c r="P44" s="179">
        <v>665558.28999999992</v>
      </c>
      <c r="Q44" s="180">
        <f>P44*100/'Pri Sec_outstanding_6'!P44</f>
        <v>13.781394533037501</v>
      </c>
    </row>
    <row r="45" spans="1:17" s="145" customFormat="1" ht="15" customHeight="1" x14ac:dyDescent="0.2">
      <c r="A45" s="141"/>
      <c r="B45" s="127" t="s">
        <v>46</v>
      </c>
      <c r="C45" s="123">
        <f t="shared" ref="C45:M45" si="1">C44</f>
        <v>28061</v>
      </c>
      <c r="D45" s="123">
        <f t="shared" si="1"/>
        <v>636216.38000000012</v>
      </c>
      <c r="E45" s="182">
        <f>D45*100/OutstandingAgri_4!L45</f>
        <v>14.018435800010966</v>
      </c>
      <c r="F45" s="123">
        <f t="shared" si="1"/>
        <v>0</v>
      </c>
      <c r="G45" s="123">
        <f t="shared" si="1"/>
        <v>0</v>
      </c>
      <c r="H45" s="182">
        <f>G45*100/MSMEoutstanding_5!N45</f>
        <v>0</v>
      </c>
      <c r="I45" s="123">
        <f t="shared" si="1"/>
        <v>51</v>
      </c>
      <c r="J45" s="123">
        <f t="shared" si="1"/>
        <v>105.92</v>
      </c>
      <c r="K45" s="302">
        <f>J45*100/'Pri Sec_outstanding_6'!F45</f>
        <v>92.232671543016366</v>
      </c>
      <c r="L45" s="123">
        <f t="shared" si="1"/>
        <v>8893</v>
      </c>
      <c r="M45" s="123">
        <f t="shared" si="1"/>
        <v>9762.58</v>
      </c>
      <c r="N45" s="302">
        <f>M45*100/'Pri Sec_outstanding_6'!H45</f>
        <v>54.423257564143647</v>
      </c>
      <c r="O45" s="123">
        <f>O44</f>
        <v>40787</v>
      </c>
      <c r="P45" s="123">
        <f>P44</f>
        <v>665558.28999999992</v>
      </c>
      <c r="Q45" s="354">
        <f>P45*100/'Pri Sec_outstanding_6'!P45</f>
        <v>13.781394533037501</v>
      </c>
    </row>
    <row r="46" spans="1:17" ht="15" customHeight="1" x14ac:dyDescent="0.2">
      <c r="A46" s="149">
        <v>36</v>
      </c>
      <c r="B46" s="120" t="s">
        <v>47</v>
      </c>
      <c r="C46" s="124">
        <v>10038</v>
      </c>
      <c r="D46" s="124">
        <v>8228.7699999999986</v>
      </c>
      <c r="E46" s="181">
        <f>D46*100/OutstandingAgri_4!L46</f>
        <v>3.7799808657523561</v>
      </c>
      <c r="F46" s="124">
        <v>4728</v>
      </c>
      <c r="G46" s="124">
        <v>26900.01</v>
      </c>
      <c r="H46" s="181">
        <f>G46*100/MSMEoutstanding_5!N46</f>
        <v>3.3405201264896789</v>
      </c>
      <c r="I46" s="124">
        <v>0</v>
      </c>
      <c r="J46" s="124">
        <v>0</v>
      </c>
      <c r="K46" s="301">
        <v>0</v>
      </c>
      <c r="L46" s="124">
        <v>223</v>
      </c>
      <c r="M46" s="124">
        <v>1917.54</v>
      </c>
      <c r="N46" s="301">
        <f>M46*100/'Pri Sec_outstanding_6'!H46</f>
        <v>2.0142870108457243</v>
      </c>
      <c r="O46" s="179">
        <v>16717</v>
      </c>
      <c r="P46" s="179">
        <v>37198.990000000013</v>
      </c>
      <c r="Q46" s="180">
        <f>P46*100/'Pri Sec_outstanding_6'!P46</f>
        <v>3.3089068298972202</v>
      </c>
    </row>
    <row r="47" spans="1:17" ht="15" customHeight="1" x14ac:dyDescent="0.2">
      <c r="A47" s="177">
        <v>37</v>
      </c>
      <c r="B47" s="178" t="s">
        <v>48</v>
      </c>
      <c r="C47" s="124">
        <v>411</v>
      </c>
      <c r="D47" s="124">
        <v>1899.5200000000002</v>
      </c>
      <c r="E47" s="181">
        <f>D47*100/OutstandingAgri_4!L47</f>
        <v>4.8340250704991696</v>
      </c>
      <c r="F47" s="124">
        <v>7</v>
      </c>
      <c r="G47" s="124">
        <v>51.900000000000006</v>
      </c>
      <c r="H47" s="181">
        <f>G47*100/MSMEoutstanding_5!N47</f>
        <v>1.1958800894029817</v>
      </c>
      <c r="I47" s="124">
        <v>0</v>
      </c>
      <c r="J47" s="124">
        <v>0</v>
      </c>
      <c r="K47" s="301">
        <v>0</v>
      </c>
      <c r="L47" s="124">
        <v>21</v>
      </c>
      <c r="M47" s="124">
        <v>144.24</v>
      </c>
      <c r="N47" s="301">
        <f>M47*100/'Pri Sec_outstanding_6'!H47</f>
        <v>6.3250951570749505</v>
      </c>
      <c r="O47" s="179">
        <v>466</v>
      </c>
      <c r="P47" s="179">
        <v>2102.0699999999997</v>
      </c>
      <c r="Q47" s="180">
        <f>P47*100/'Pri Sec_outstanding_6'!P47</f>
        <v>3.9567430576247866</v>
      </c>
    </row>
    <row r="48" spans="1:17" ht="15" customHeight="1" x14ac:dyDescent="0.2">
      <c r="A48" s="149">
        <v>38</v>
      </c>
      <c r="B48" s="120" t="s">
        <v>49</v>
      </c>
      <c r="C48" s="124">
        <v>28457</v>
      </c>
      <c r="D48" s="124">
        <v>6875.0700000000015</v>
      </c>
      <c r="E48" s="181">
        <f>D48*100/OutstandingAgri_4!L48</f>
        <v>13.0074952681579</v>
      </c>
      <c r="F48" s="124">
        <v>7253</v>
      </c>
      <c r="G48" s="124">
        <v>1784.79</v>
      </c>
      <c r="H48" s="181">
        <v>0</v>
      </c>
      <c r="I48" s="124">
        <v>63</v>
      </c>
      <c r="J48" s="124">
        <v>13.709999999999999</v>
      </c>
      <c r="K48" s="301">
        <f>J48*100/'Pri Sec_outstanding_6'!F48</f>
        <v>93.839835728952778</v>
      </c>
      <c r="L48" s="124">
        <v>4</v>
      </c>
      <c r="M48" s="124">
        <v>55.33</v>
      </c>
      <c r="N48" s="301">
        <f>M48*100/'Pri Sec_outstanding_6'!H48</f>
        <v>1.1398916762979583</v>
      </c>
      <c r="O48" s="179">
        <v>40085</v>
      </c>
      <c r="P48" s="179">
        <v>10114.06</v>
      </c>
      <c r="Q48" s="180">
        <f>P48*100/'Pri Sec_outstanding_6'!P48</f>
        <v>10.623462461450263</v>
      </c>
    </row>
    <row r="49" spans="1:17" ht="15" customHeight="1" x14ac:dyDescent="0.2">
      <c r="A49" s="177">
        <v>39</v>
      </c>
      <c r="B49" s="120" t="s">
        <v>51</v>
      </c>
      <c r="C49" s="124">
        <v>26745</v>
      </c>
      <c r="D49" s="124">
        <v>5645.4199999999992</v>
      </c>
      <c r="E49" s="181">
        <f>D49*100/OutstandingAgri_4!L49</f>
        <v>7.9761284958310332</v>
      </c>
      <c r="F49" s="124">
        <v>1920</v>
      </c>
      <c r="G49" s="124">
        <v>1490.1100000000004</v>
      </c>
      <c r="H49" s="181">
        <f>G49*100/MSMEoutstanding_5!N49</f>
        <v>3.0276591806377406</v>
      </c>
      <c r="I49" s="124">
        <v>0</v>
      </c>
      <c r="J49" s="124">
        <v>0</v>
      </c>
      <c r="K49" s="301" t="s">
        <v>1038</v>
      </c>
      <c r="L49" s="124">
        <v>1444</v>
      </c>
      <c r="M49" s="124">
        <v>839.53</v>
      </c>
      <c r="N49" s="301">
        <f>M49*100/'Pri Sec_outstanding_6'!H49</f>
        <v>1.4601537498260748</v>
      </c>
      <c r="O49" s="179">
        <v>31912</v>
      </c>
      <c r="P49" s="179">
        <v>8337.2499999999982</v>
      </c>
      <c r="Q49" s="180">
        <f>P49*100/'Pri Sec_outstanding_6'!P49</f>
        <v>4.113017618747179</v>
      </c>
    </row>
    <row r="50" spans="1:17" ht="15" customHeight="1" x14ac:dyDescent="0.2">
      <c r="A50" s="149">
        <v>40</v>
      </c>
      <c r="B50" s="160" t="s">
        <v>1007</v>
      </c>
      <c r="C50" s="124">
        <v>5754</v>
      </c>
      <c r="D50" s="124">
        <v>739.16</v>
      </c>
      <c r="E50" s="181">
        <f>D50*100/OutstandingAgri_4!L50</f>
        <v>4.9294454940682728</v>
      </c>
      <c r="F50" s="124">
        <v>15</v>
      </c>
      <c r="G50" s="124">
        <v>144.97</v>
      </c>
      <c r="H50" s="181">
        <f>G50*100/MSMEoutstanding_5!N50</f>
        <v>0.90614971691025259</v>
      </c>
      <c r="I50" s="124">
        <v>0</v>
      </c>
      <c r="J50" s="124">
        <v>0</v>
      </c>
      <c r="K50" s="301">
        <f>J50*100/'Pri Sec_outstanding_6'!F50</f>
        <v>0</v>
      </c>
      <c r="L50" s="124">
        <v>1</v>
      </c>
      <c r="M50" s="124">
        <v>10.09</v>
      </c>
      <c r="N50" s="301">
        <f>M50*100/'Pri Sec_outstanding_6'!H50</f>
        <v>0.73421332207879142</v>
      </c>
      <c r="O50" s="179">
        <v>9003</v>
      </c>
      <c r="P50" s="179">
        <v>1397.8399999999997</v>
      </c>
      <c r="Q50" s="180">
        <f>P50*100/'Pri Sec_outstanding_6'!P50</f>
        <v>4.1333540714649413</v>
      </c>
    </row>
    <row r="51" spans="1:17" ht="15" customHeight="1" x14ac:dyDescent="0.2">
      <c r="A51" s="177">
        <v>41</v>
      </c>
      <c r="B51" s="120" t="s">
        <v>52</v>
      </c>
      <c r="C51" s="124">
        <v>14963</v>
      </c>
      <c r="D51" s="124">
        <v>4484.6499999999987</v>
      </c>
      <c r="E51" s="181">
        <f>D51*100/OutstandingAgri_4!L51</f>
        <v>17.340364365534793</v>
      </c>
      <c r="F51" s="124">
        <v>3747</v>
      </c>
      <c r="G51" s="124">
        <v>1554.4099999999999</v>
      </c>
      <c r="H51" s="181">
        <f>G51*100/MSMEoutstanding_5!N51</f>
        <v>7.1290914961456195</v>
      </c>
      <c r="I51" s="124">
        <v>0</v>
      </c>
      <c r="J51" s="124">
        <v>0</v>
      </c>
      <c r="K51" s="301">
        <v>0</v>
      </c>
      <c r="L51" s="124">
        <v>0</v>
      </c>
      <c r="M51" s="124">
        <v>0</v>
      </c>
      <c r="N51" s="301">
        <f>M51*100/'Pri Sec_outstanding_6'!H51</f>
        <v>0</v>
      </c>
      <c r="O51" s="179">
        <v>23101</v>
      </c>
      <c r="P51" s="179">
        <v>7085.7500000000009</v>
      </c>
      <c r="Q51" s="180">
        <f>P51*100/'Pri Sec_outstanding_6'!P51</f>
        <v>13.521019955180229</v>
      </c>
    </row>
    <row r="52" spans="1:17" ht="15" customHeight="1" x14ac:dyDescent="0.2">
      <c r="A52" s="149">
        <v>42</v>
      </c>
      <c r="B52" s="120" t="s">
        <v>53</v>
      </c>
      <c r="C52" s="124">
        <v>1398</v>
      </c>
      <c r="D52" s="124">
        <v>173.29000000000002</v>
      </c>
      <c r="E52" s="181">
        <f>D52*100/OutstandingAgri_4!L52</f>
        <v>1.5860260569922344</v>
      </c>
      <c r="F52" s="124">
        <v>368</v>
      </c>
      <c r="G52" s="124">
        <v>49.849999999999994</v>
      </c>
      <c r="H52" s="181">
        <f>G52*100/MSMEoutstanding_5!N52</f>
        <v>0.48068810236679815</v>
      </c>
      <c r="I52" s="124">
        <v>0</v>
      </c>
      <c r="J52" s="124">
        <v>0</v>
      </c>
      <c r="K52" s="301">
        <v>0</v>
      </c>
      <c r="L52" s="124">
        <v>237</v>
      </c>
      <c r="M52" s="124">
        <v>81.87</v>
      </c>
      <c r="N52" s="301">
        <f>M52*100/'Pri Sec_outstanding_6'!H52</f>
        <v>0.41734039928470501</v>
      </c>
      <c r="O52" s="179">
        <v>2413</v>
      </c>
      <c r="P52" s="179">
        <v>342.33</v>
      </c>
      <c r="Q52" s="180">
        <f>P52*100/'Pri Sec_outstanding_6'!P52</f>
        <v>0.78049014042119513</v>
      </c>
    </row>
    <row r="53" spans="1:17" ht="15" customHeight="1" x14ac:dyDescent="0.2">
      <c r="A53" s="177">
        <v>43</v>
      </c>
      <c r="B53" s="120" t="s">
        <v>54</v>
      </c>
      <c r="C53" s="124">
        <v>8819</v>
      </c>
      <c r="D53" s="124">
        <v>2454.6799999999998</v>
      </c>
      <c r="E53" s="181">
        <f>D53*100/OutstandingAgri_4!L53</f>
        <v>20.583541920849942</v>
      </c>
      <c r="F53" s="124">
        <v>86</v>
      </c>
      <c r="G53" s="124">
        <v>491.09000000000003</v>
      </c>
      <c r="H53" s="181">
        <v>0</v>
      </c>
      <c r="I53" s="124">
        <v>0</v>
      </c>
      <c r="J53" s="124">
        <v>0</v>
      </c>
      <c r="K53" s="301">
        <v>0</v>
      </c>
      <c r="L53" s="124">
        <v>5</v>
      </c>
      <c r="M53" s="124">
        <v>72.91</v>
      </c>
      <c r="N53" s="301">
        <f>M53*100/'Pri Sec_outstanding_6'!H53</f>
        <v>16.232161542400426</v>
      </c>
      <c r="O53" s="179">
        <v>20112</v>
      </c>
      <c r="P53" s="179">
        <v>5772.1499999999987</v>
      </c>
      <c r="Q53" s="180">
        <f>P53*100/'Pri Sec_outstanding_6'!P53</f>
        <v>16.909854245648795</v>
      </c>
    </row>
    <row r="54" spans="1:17" s="145" customFormat="1" ht="15" customHeight="1" x14ac:dyDescent="0.2">
      <c r="A54" s="141"/>
      <c r="B54" s="127" t="s">
        <v>55</v>
      </c>
      <c r="C54" s="123">
        <f>SUM(C46:C53)</f>
        <v>96585</v>
      </c>
      <c r="D54" s="123">
        <f>SUM(D46:D53)</f>
        <v>30500.559999999998</v>
      </c>
      <c r="E54" s="181">
        <f>D54*100/OutstandingAgri_4!L54</f>
        <v>6.864383848576904</v>
      </c>
      <c r="F54" s="123">
        <f>SUM(F46:F53)</f>
        <v>18124</v>
      </c>
      <c r="G54" s="123">
        <f>SUM(G46:G53)</f>
        <v>32467.13</v>
      </c>
      <c r="H54" s="182">
        <f>G54*100/MSMEoutstanding_5!N54</f>
        <v>3.4985674540543714</v>
      </c>
      <c r="I54" s="123">
        <f>SUM(I46:I53)</f>
        <v>63</v>
      </c>
      <c r="J54" s="123">
        <f>SUM(J46:J53)</f>
        <v>13.709999999999999</v>
      </c>
      <c r="K54" s="302">
        <f>J54*100/'Pri Sec_outstanding_6'!F54</f>
        <v>47.686956521739127</v>
      </c>
      <c r="L54" s="123">
        <f>SUM(L46:L53)</f>
        <v>1935</v>
      </c>
      <c r="M54" s="123">
        <f>SUM(M46:M53)</f>
        <v>3121.5099999999993</v>
      </c>
      <c r="N54" s="302">
        <f>M54*100/'Pri Sec_outstanding_6'!H54</f>
        <v>1.7203253236918261</v>
      </c>
      <c r="O54" s="123">
        <f>SUM(O46:O53)</f>
        <v>143809</v>
      </c>
      <c r="P54" s="123">
        <f>SUM(P46:P53)</f>
        <v>72350.44</v>
      </c>
      <c r="Q54" s="180">
        <f>P54*100/'Pri Sec_outstanding_6'!P54</f>
        <v>4.4130579559625485</v>
      </c>
    </row>
    <row r="55" spans="1:17" s="145" customFormat="1" ht="15" customHeight="1" x14ac:dyDescent="0.2">
      <c r="A55" s="175"/>
      <c r="B55" s="175" t="s">
        <v>5</v>
      </c>
      <c r="C55" s="123">
        <f>C54+C45+C43+C41</f>
        <v>1109457</v>
      </c>
      <c r="D55" s="123">
        <f>D54+D45+D43+D41</f>
        <v>2201008.71</v>
      </c>
      <c r="E55" s="387">
        <f>D55*100/OutstandingAgri_4!L55</f>
        <v>11.84457729890242</v>
      </c>
      <c r="F55" s="123">
        <f>F54+F45+F43+F41</f>
        <v>454127</v>
      </c>
      <c r="G55" s="123">
        <f>G54+G45+G43+G41</f>
        <v>625887.97000000009</v>
      </c>
      <c r="H55" s="352">
        <f>G55*100/MSMEoutstanding_5!N55</f>
        <v>4.7029074790682959</v>
      </c>
      <c r="I55" s="123">
        <f>I54+I45+I43+I41</f>
        <v>6598</v>
      </c>
      <c r="J55" s="123">
        <f>J54+J45+J43+J41</f>
        <v>19143.659999999996</v>
      </c>
      <c r="K55" s="302">
        <f>J55*100/'Pri Sec_outstanding_6'!F55</f>
        <v>7.2203596032261954</v>
      </c>
      <c r="L55" s="123">
        <f>L54+L45+L43+L41</f>
        <v>321217</v>
      </c>
      <c r="M55" s="123">
        <f>M54+M45+M43+M41</f>
        <v>204283.95999999996</v>
      </c>
      <c r="N55" s="302">
        <f>M55*100/'Pri Sec_outstanding_6'!H55</f>
        <v>4.9608119841860594</v>
      </c>
      <c r="O55" s="123">
        <f>O54+O45+O43+O41</f>
        <v>2045795</v>
      </c>
      <c r="P55" s="123">
        <f>P54+P45+P43+P41</f>
        <v>3114399.6100000003</v>
      </c>
      <c r="Q55" s="354">
        <f>P55*100/'Pri Sec_outstanding_6'!P55</f>
        <v>8.4288380275473003</v>
      </c>
    </row>
    <row r="56" spans="1:17" ht="12.75" customHeight="1" x14ac:dyDescent="0.2">
      <c r="A56" s="172"/>
      <c r="B56" s="172"/>
      <c r="C56" s="172"/>
      <c r="D56" s="172"/>
      <c r="E56" s="184"/>
      <c r="F56" s="184"/>
      <c r="G56" s="184"/>
      <c r="H56" s="172" t="s">
        <v>1031</v>
      </c>
      <c r="I56" s="184"/>
      <c r="J56" s="184"/>
      <c r="K56" s="184"/>
      <c r="L56" s="172"/>
      <c r="M56" s="172"/>
      <c r="N56" s="303"/>
      <c r="O56" s="172"/>
      <c r="P56" s="172"/>
      <c r="Q56" s="170"/>
    </row>
    <row r="57" spans="1:17" ht="12.75" customHeight="1" x14ac:dyDescent="0.2">
      <c r="A57" s="171"/>
      <c r="B57" s="171"/>
      <c r="C57" s="171"/>
      <c r="D57" s="173"/>
      <c r="E57" s="173"/>
      <c r="F57" s="173"/>
      <c r="G57" s="173"/>
      <c r="H57" s="173"/>
      <c r="I57" s="173"/>
      <c r="J57" s="173"/>
      <c r="K57" s="173"/>
      <c r="L57" s="171"/>
      <c r="M57" s="173"/>
      <c r="N57" s="170"/>
      <c r="O57" s="171"/>
      <c r="P57" s="173"/>
      <c r="Q57" s="170"/>
    </row>
    <row r="58" spans="1:17" ht="12.75" customHeight="1" x14ac:dyDescent="0.2">
      <c r="A58" s="171"/>
      <c r="B58" s="171"/>
      <c r="C58" s="171"/>
      <c r="D58" s="171"/>
      <c r="E58" s="171"/>
      <c r="F58" s="171"/>
      <c r="G58" s="171"/>
      <c r="H58" s="171"/>
      <c r="I58" s="171"/>
      <c r="J58" s="171"/>
      <c r="K58" s="171"/>
      <c r="L58" s="171"/>
      <c r="M58" s="171"/>
      <c r="N58" s="171"/>
      <c r="O58" s="171"/>
      <c r="P58" s="171"/>
      <c r="Q58" s="171"/>
    </row>
    <row r="59" spans="1:17" ht="12.75" customHeight="1" x14ac:dyDescent="0.2">
      <c r="A59" s="171"/>
      <c r="B59" s="171"/>
      <c r="C59" s="171"/>
      <c r="D59" s="171"/>
      <c r="E59" s="171"/>
      <c r="F59" s="171"/>
      <c r="G59" s="171"/>
      <c r="H59" s="171"/>
      <c r="I59" s="171"/>
      <c r="J59" s="171"/>
      <c r="K59" s="171"/>
      <c r="L59" s="171"/>
      <c r="M59" s="171"/>
      <c r="N59" s="170"/>
      <c r="O59" s="171"/>
      <c r="P59" s="171"/>
      <c r="Q59" s="170"/>
    </row>
    <row r="60" spans="1:17" ht="12.75" customHeight="1" x14ac:dyDescent="0.2">
      <c r="A60" s="171"/>
      <c r="B60" s="171"/>
      <c r="C60" s="171"/>
      <c r="D60" s="171"/>
      <c r="E60" s="171"/>
      <c r="F60" s="171"/>
      <c r="G60" s="171"/>
      <c r="H60" s="171"/>
      <c r="I60" s="171"/>
      <c r="J60" s="171"/>
      <c r="K60" s="171"/>
      <c r="L60" s="171"/>
      <c r="M60" s="171"/>
      <c r="N60" s="170"/>
      <c r="O60" s="171"/>
      <c r="P60" s="171"/>
      <c r="Q60" s="170"/>
    </row>
    <row r="61" spans="1:17" ht="12.75" customHeight="1" x14ac:dyDescent="0.2">
      <c r="A61" s="171"/>
      <c r="B61" s="171"/>
      <c r="C61" s="171"/>
      <c r="D61" s="171"/>
      <c r="E61" s="171"/>
      <c r="F61" s="171"/>
      <c r="G61" s="171"/>
      <c r="H61" s="171"/>
      <c r="I61" s="171"/>
      <c r="J61" s="171"/>
      <c r="K61" s="171"/>
      <c r="L61" s="171"/>
      <c r="M61" s="171"/>
      <c r="N61" s="170"/>
      <c r="O61" s="171"/>
      <c r="P61" s="171"/>
      <c r="Q61" s="170"/>
    </row>
    <row r="62" spans="1:17" ht="12.75" customHeight="1" x14ac:dyDescent="0.2">
      <c r="A62" s="171"/>
      <c r="B62" s="171"/>
      <c r="C62" s="171"/>
      <c r="D62" s="171"/>
      <c r="E62" s="171"/>
      <c r="F62" s="171"/>
      <c r="G62" s="171"/>
      <c r="H62" s="171"/>
      <c r="I62" s="171"/>
      <c r="J62" s="171"/>
      <c r="K62" s="171"/>
      <c r="L62" s="171"/>
      <c r="M62" s="171"/>
      <c r="N62" s="170"/>
      <c r="O62" s="171"/>
      <c r="P62" s="171"/>
      <c r="Q62" s="170"/>
    </row>
    <row r="63" spans="1:17" ht="12.75" customHeight="1" x14ac:dyDescent="0.2">
      <c r="A63" s="171"/>
      <c r="B63" s="171"/>
      <c r="C63" s="171"/>
      <c r="D63" s="171"/>
      <c r="E63" s="171"/>
      <c r="F63" s="171"/>
      <c r="G63" s="171"/>
      <c r="H63" s="171"/>
      <c r="I63" s="171"/>
      <c r="J63" s="171"/>
      <c r="K63" s="171"/>
      <c r="L63" s="171"/>
      <c r="M63" s="171"/>
      <c r="N63" s="170"/>
      <c r="O63" s="171"/>
      <c r="P63" s="171"/>
      <c r="Q63" s="170"/>
    </row>
    <row r="64" spans="1:17" ht="12.75" customHeight="1" x14ac:dyDescent="0.2">
      <c r="A64" s="171"/>
      <c r="B64" s="171"/>
      <c r="C64" s="171"/>
      <c r="D64" s="171"/>
      <c r="E64" s="171"/>
      <c r="F64" s="171"/>
      <c r="G64" s="171"/>
      <c r="H64" s="171"/>
      <c r="I64" s="171"/>
      <c r="J64" s="171"/>
      <c r="K64" s="171"/>
      <c r="L64" s="171"/>
      <c r="M64" s="171"/>
      <c r="N64" s="170"/>
      <c r="O64" s="171"/>
      <c r="P64" s="171"/>
      <c r="Q64" s="170"/>
    </row>
    <row r="65" spans="1:17" ht="12.75" customHeight="1" x14ac:dyDescent="0.2">
      <c r="A65" s="171"/>
      <c r="B65" s="171"/>
      <c r="C65" s="171"/>
      <c r="D65" s="171"/>
      <c r="E65" s="171"/>
      <c r="F65" s="171"/>
      <c r="G65" s="171"/>
      <c r="H65" s="171"/>
      <c r="I65" s="171"/>
      <c r="J65" s="171"/>
      <c r="K65" s="171"/>
      <c r="L65" s="171"/>
      <c r="M65" s="171"/>
      <c r="N65" s="170"/>
      <c r="O65" s="171"/>
      <c r="P65" s="171"/>
      <c r="Q65" s="170"/>
    </row>
    <row r="66" spans="1:17" ht="12.75" customHeight="1" x14ac:dyDescent="0.2">
      <c r="A66" s="171"/>
      <c r="B66" s="171"/>
      <c r="C66" s="171"/>
      <c r="D66" s="171"/>
      <c r="E66" s="171"/>
      <c r="F66" s="171"/>
      <c r="G66" s="171"/>
      <c r="H66" s="171"/>
      <c r="I66" s="171"/>
      <c r="J66" s="171"/>
      <c r="K66" s="171"/>
      <c r="L66" s="171"/>
      <c r="M66" s="171"/>
      <c r="N66" s="170"/>
      <c r="O66" s="171"/>
      <c r="P66" s="171"/>
      <c r="Q66" s="170"/>
    </row>
    <row r="67" spans="1:17" ht="12.75" customHeight="1" x14ac:dyDescent="0.2">
      <c r="A67" s="171"/>
      <c r="B67" s="171"/>
      <c r="C67" s="171"/>
      <c r="D67" s="171"/>
      <c r="E67" s="171"/>
      <c r="F67" s="171"/>
      <c r="G67" s="171"/>
      <c r="H67" s="171"/>
      <c r="I67" s="171"/>
      <c r="J67" s="171"/>
      <c r="K67" s="171"/>
      <c r="L67" s="171"/>
      <c r="M67" s="171"/>
      <c r="N67" s="170"/>
      <c r="O67" s="171"/>
      <c r="P67" s="171"/>
      <c r="Q67" s="170"/>
    </row>
    <row r="68" spans="1:17" ht="12.75" customHeight="1" x14ac:dyDescent="0.2">
      <c r="A68" s="171"/>
      <c r="B68" s="171"/>
      <c r="C68" s="171"/>
      <c r="D68" s="171"/>
      <c r="E68" s="171"/>
      <c r="F68" s="171"/>
      <c r="G68" s="171"/>
      <c r="H68" s="171"/>
      <c r="I68" s="171"/>
      <c r="J68" s="171"/>
      <c r="K68" s="171"/>
      <c r="L68" s="171"/>
      <c r="M68" s="171"/>
      <c r="N68" s="170"/>
      <c r="O68" s="171"/>
      <c r="P68" s="171"/>
      <c r="Q68" s="170"/>
    </row>
    <row r="69" spans="1:17" ht="12.75" customHeight="1" x14ac:dyDescent="0.2">
      <c r="A69" s="171"/>
      <c r="B69" s="171"/>
      <c r="C69" s="171"/>
      <c r="D69" s="171"/>
      <c r="E69" s="171"/>
      <c r="F69" s="171"/>
      <c r="G69" s="171"/>
      <c r="H69" s="171"/>
      <c r="I69" s="171"/>
      <c r="J69" s="171"/>
      <c r="K69" s="171"/>
      <c r="L69" s="171"/>
      <c r="M69" s="171"/>
      <c r="N69" s="170"/>
      <c r="O69" s="171"/>
      <c r="P69" s="171"/>
      <c r="Q69" s="170"/>
    </row>
    <row r="70" spans="1:17" ht="12.75" customHeight="1" x14ac:dyDescent="0.2">
      <c r="A70" s="171"/>
      <c r="B70" s="171"/>
      <c r="C70" s="171"/>
      <c r="D70" s="171"/>
      <c r="E70" s="171"/>
      <c r="F70" s="171"/>
      <c r="G70" s="171"/>
      <c r="H70" s="171"/>
      <c r="I70" s="171"/>
      <c r="J70" s="171"/>
      <c r="K70" s="171"/>
      <c r="L70" s="171"/>
      <c r="M70" s="171"/>
      <c r="N70" s="170"/>
      <c r="O70" s="171"/>
      <c r="P70" s="171"/>
      <c r="Q70" s="170"/>
    </row>
    <row r="71" spans="1:17" ht="12.75" customHeight="1" x14ac:dyDescent="0.2">
      <c r="A71" s="171"/>
      <c r="B71" s="171"/>
      <c r="C71" s="171"/>
      <c r="D71" s="171"/>
      <c r="E71" s="171"/>
      <c r="F71" s="171"/>
      <c r="G71" s="171"/>
      <c r="H71" s="171"/>
      <c r="I71" s="171"/>
      <c r="J71" s="171"/>
      <c r="K71" s="171"/>
      <c r="L71" s="171"/>
      <c r="M71" s="171"/>
      <c r="N71" s="170"/>
      <c r="O71" s="171"/>
      <c r="P71" s="171"/>
      <c r="Q71" s="170"/>
    </row>
    <row r="72" spans="1:17" ht="12.75" customHeight="1" x14ac:dyDescent="0.2">
      <c r="A72" s="171"/>
      <c r="B72" s="171"/>
      <c r="C72" s="171"/>
      <c r="D72" s="171"/>
      <c r="E72" s="171"/>
      <c r="F72" s="171"/>
      <c r="G72" s="171"/>
      <c r="H72" s="171"/>
      <c r="I72" s="171"/>
      <c r="J72" s="171"/>
      <c r="K72" s="171"/>
      <c r="L72" s="171"/>
      <c r="M72" s="171"/>
      <c r="N72" s="170"/>
      <c r="O72" s="171"/>
      <c r="P72" s="171"/>
      <c r="Q72" s="170"/>
    </row>
    <row r="73" spans="1:17" ht="12.75" customHeight="1" x14ac:dyDescent="0.2">
      <c r="A73" s="171"/>
      <c r="B73" s="171"/>
      <c r="C73" s="171"/>
      <c r="D73" s="171"/>
      <c r="E73" s="171"/>
      <c r="F73" s="171"/>
      <c r="G73" s="171"/>
      <c r="H73" s="171"/>
      <c r="I73" s="171"/>
      <c r="J73" s="171"/>
      <c r="K73" s="171"/>
      <c r="L73" s="171"/>
      <c r="M73" s="171"/>
      <c r="N73" s="170"/>
      <c r="O73" s="171"/>
      <c r="P73" s="171"/>
      <c r="Q73" s="170"/>
    </row>
    <row r="74" spans="1:17" ht="12.75" customHeight="1" x14ac:dyDescent="0.2">
      <c r="A74" s="171"/>
      <c r="B74" s="171"/>
      <c r="C74" s="171"/>
      <c r="D74" s="171"/>
      <c r="E74" s="171"/>
      <c r="F74" s="171"/>
      <c r="G74" s="171"/>
      <c r="H74" s="171"/>
      <c r="I74" s="171"/>
      <c r="J74" s="171"/>
      <c r="K74" s="171"/>
      <c r="L74" s="171"/>
      <c r="M74" s="171"/>
      <c r="N74" s="170"/>
      <c r="O74" s="171"/>
      <c r="P74" s="171"/>
      <c r="Q74" s="170"/>
    </row>
    <row r="75" spans="1:17" ht="12.75" customHeight="1" x14ac:dyDescent="0.2">
      <c r="A75" s="171"/>
      <c r="B75" s="171"/>
      <c r="C75" s="171"/>
      <c r="D75" s="171"/>
      <c r="E75" s="171"/>
      <c r="F75" s="171"/>
      <c r="G75" s="171"/>
      <c r="H75" s="171"/>
      <c r="I75" s="171"/>
      <c r="J75" s="171"/>
      <c r="K75" s="171"/>
      <c r="L75" s="171"/>
      <c r="M75" s="171"/>
      <c r="N75" s="170"/>
      <c r="O75" s="171"/>
      <c r="P75" s="171"/>
      <c r="Q75" s="170"/>
    </row>
    <row r="76" spans="1:17" ht="12.75" customHeight="1" x14ac:dyDescent="0.2">
      <c r="A76" s="171"/>
      <c r="B76" s="171"/>
      <c r="C76" s="171"/>
      <c r="D76" s="171"/>
      <c r="E76" s="171"/>
      <c r="F76" s="171"/>
      <c r="G76" s="171"/>
      <c r="H76" s="171"/>
      <c r="I76" s="171"/>
      <c r="J76" s="171"/>
      <c r="K76" s="171"/>
      <c r="L76" s="171"/>
      <c r="M76" s="171"/>
      <c r="N76" s="170"/>
      <c r="O76" s="171"/>
      <c r="P76" s="171"/>
      <c r="Q76" s="170"/>
    </row>
    <row r="77" spans="1:17" ht="12.75" customHeight="1" x14ac:dyDescent="0.2">
      <c r="A77" s="171"/>
      <c r="B77" s="171"/>
      <c r="C77" s="171"/>
      <c r="D77" s="171"/>
      <c r="E77" s="171"/>
      <c r="F77" s="171"/>
      <c r="G77" s="171"/>
      <c r="H77" s="171"/>
      <c r="I77" s="171"/>
      <c r="J77" s="171"/>
      <c r="K77" s="171"/>
      <c r="L77" s="171"/>
      <c r="M77" s="171"/>
      <c r="N77" s="170"/>
      <c r="O77" s="171"/>
      <c r="P77" s="171"/>
      <c r="Q77" s="170"/>
    </row>
    <row r="78" spans="1:17" ht="12.75" customHeight="1" x14ac:dyDescent="0.2">
      <c r="A78" s="171"/>
      <c r="B78" s="171"/>
      <c r="C78" s="171"/>
      <c r="D78" s="171"/>
      <c r="E78" s="171"/>
      <c r="F78" s="171"/>
      <c r="G78" s="171"/>
      <c r="H78" s="171"/>
      <c r="I78" s="171"/>
      <c r="J78" s="171"/>
      <c r="K78" s="171"/>
      <c r="L78" s="171"/>
      <c r="M78" s="171"/>
      <c r="N78" s="170"/>
      <c r="O78" s="171"/>
      <c r="P78" s="171"/>
      <c r="Q78" s="170"/>
    </row>
    <row r="79" spans="1:17" ht="12.75" customHeight="1" x14ac:dyDescent="0.2">
      <c r="A79" s="171"/>
      <c r="B79" s="171"/>
      <c r="C79" s="171"/>
      <c r="D79" s="171"/>
      <c r="E79" s="171"/>
      <c r="F79" s="171"/>
      <c r="G79" s="171"/>
      <c r="H79" s="171"/>
      <c r="I79" s="171"/>
      <c r="J79" s="171"/>
      <c r="K79" s="171"/>
      <c r="L79" s="171"/>
      <c r="M79" s="171"/>
      <c r="N79" s="170"/>
      <c r="O79" s="171"/>
      <c r="P79" s="171"/>
      <c r="Q79" s="170"/>
    </row>
    <row r="80" spans="1:17" ht="12.75" customHeight="1" x14ac:dyDescent="0.2">
      <c r="A80" s="171"/>
      <c r="B80" s="171"/>
      <c r="C80" s="171"/>
      <c r="D80" s="171"/>
      <c r="E80" s="171"/>
      <c r="F80" s="171"/>
      <c r="G80" s="171"/>
      <c r="H80" s="171"/>
      <c r="I80" s="171"/>
      <c r="J80" s="171"/>
      <c r="K80" s="171"/>
      <c r="L80" s="171"/>
      <c r="M80" s="171"/>
      <c r="N80" s="170"/>
      <c r="O80" s="171"/>
      <c r="P80" s="171"/>
      <c r="Q80" s="170"/>
    </row>
    <row r="81" spans="1:17" ht="12.75" customHeight="1" x14ac:dyDescent="0.2">
      <c r="A81" s="171"/>
      <c r="B81" s="171"/>
      <c r="C81" s="171"/>
      <c r="D81" s="171"/>
      <c r="E81" s="171"/>
      <c r="F81" s="171"/>
      <c r="G81" s="171"/>
      <c r="H81" s="171"/>
      <c r="I81" s="171"/>
      <c r="J81" s="171"/>
      <c r="K81" s="171"/>
      <c r="L81" s="171"/>
      <c r="M81" s="171"/>
      <c r="N81" s="170"/>
      <c r="O81" s="171"/>
      <c r="P81" s="171"/>
      <c r="Q81" s="170"/>
    </row>
    <row r="82" spans="1:17" ht="12.75" customHeight="1" x14ac:dyDescent="0.2">
      <c r="A82" s="171"/>
      <c r="B82" s="171"/>
      <c r="C82" s="171"/>
      <c r="D82" s="171"/>
      <c r="E82" s="171"/>
      <c r="F82" s="171"/>
      <c r="G82" s="171"/>
      <c r="H82" s="171"/>
      <c r="I82" s="171"/>
      <c r="J82" s="171"/>
      <c r="K82" s="171"/>
      <c r="L82" s="171"/>
      <c r="M82" s="171"/>
      <c r="N82" s="170"/>
      <c r="O82" s="171"/>
      <c r="P82" s="171"/>
      <c r="Q82" s="170"/>
    </row>
    <row r="83" spans="1:17" ht="12.75" customHeight="1" x14ac:dyDescent="0.2">
      <c r="A83" s="171"/>
      <c r="B83" s="171"/>
      <c r="C83" s="171"/>
      <c r="D83" s="171"/>
      <c r="E83" s="171"/>
      <c r="F83" s="171"/>
      <c r="G83" s="171"/>
      <c r="H83" s="171"/>
      <c r="I83" s="171"/>
      <c r="J83" s="171"/>
      <c r="K83" s="171"/>
      <c r="L83" s="171"/>
      <c r="M83" s="171"/>
      <c r="N83" s="170"/>
      <c r="O83" s="171"/>
      <c r="P83" s="171"/>
      <c r="Q83" s="170"/>
    </row>
    <row r="84" spans="1:17" ht="12.75" customHeight="1" x14ac:dyDescent="0.2">
      <c r="A84" s="171"/>
      <c r="B84" s="171"/>
      <c r="C84" s="171"/>
      <c r="D84" s="171"/>
      <c r="E84" s="171"/>
      <c r="F84" s="171"/>
      <c r="G84" s="171"/>
      <c r="H84" s="171"/>
      <c r="I84" s="171"/>
      <c r="J84" s="171"/>
      <c r="K84" s="171"/>
      <c r="L84" s="171"/>
      <c r="M84" s="171"/>
      <c r="N84" s="170"/>
      <c r="O84" s="171"/>
      <c r="P84" s="171"/>
      <c r="Q84" s="170"/>
    </row>
    <row r="85" spans="1:17" ht="12.75" customHeight="1" x14ac:dyDescent="0.2">
      <c r="A85" s="171"/>
      <c r="B85" s="171"/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0"/>
      <c r="O85" s="171"/>
      <c r="P85" s="171"/>
      <c r="Q85" s="170"/>
    </row>
    <row r="86" spans="1:17" ht="12.75" customHeight="1" x14ac:dyDescent="0.2">
      <c r="A86" s="171"/>
      <c r="B86" s="171"/>
      <c r="C86" s="171"/>
      <c r="D86" s="171"/>
      <c r="E86" s="171"/>
      <c r="F86" s="171"/>
      <c r="G86" s="171"/>
      <c r="H86" s="171"/>
      <c r="I86" s="171"/>
      <c r="J86" s="171"/>
      <c r="K86" s="171"/>
      <c r="L86" s="171"/>
      <c r="M86" s="171"/>
      <c r="N86" s="170"/>
      <c r="O86" s="171"/>
      <c r="P86" s="171"/>
      <c r="Q86" s="170"/>
    </row>
    <row r="87" spans="1:17" ht="12.75" customHeight="1" x14ac:dyDescent="0.2">
      <c r="A87" s="171"/>
      <c r="B87" s="171"/>
      <c r="C87" s="171"/>
      <c r="D87" s="171"/>
      <c r="E87" s="171"/>
      <c r="F87" s="171"/>
      <c r="G87" s="171"/>
      <c r="H87" s="171"/>
      <c r="I87" s="171"/>
      <c r="J87" s="171"/>
      <c r="K87" s="171"/>
      <c r="L87" s="171"/>
      <c r="M87" s="171"/>
      <c r="N87" s="170"/>
      <c r="O87" s="171"/>
      <c r="P87" s="171"/>
      <c r="Q87" s="170"/>
    </row>
    <row r="88" spans="1:17" ht="12.75" customHeight="1" x14ac:dyDescent="0.2">
      <c r="A88" s="171"/>
      <c r="B88" s="171"/>
      <c r="C88" s="171"/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0"/>
      <c r="O88" s="171"/>
      <c r="P88" s="171"/>
      <c r="Q88" s="170"/>
    </row>
    <row r="89" spans="1:17" ht="12.75" customHeight="1" x14ac:dyDescent="0.2">
      <c r="A89" s="171"/>
      <c r="B89" s="171"/>
      <c r="C89" s="171"/>
      <c r="D89" s="171"/>
      <c r="E89" s="171"/>
      <c r="F89" s="171"/>
      <c r="G89" s="171"/>
      <c r="H89" s="171"/>
      <c r="I89" s="171"/>
      <c r="J89" s="171"/>
      <c r="K89" s="171"/>
      <c r="L89" s="171"/>
      <c r="M89" s="171"/>
      <c r="N89" s="170"/>
      <c r="O89" s="171"/>
      <c r="P89" s="171"/>
      <c r="Q89" s="170"/>
    </row>
    <row r="90" spans="1:17" ht="12.75" customHeight="1" x14ac:dyDescent="0.2">
      <c r="A90" s="171"/>
      <c r="B90" s="171"/>
      <c r="C90" s="171"/>
      <c r="D90" s="171"/>
      <c r="E90" s="171"/>
      <c r="F90" s="171"/>
      <c r="G90" s="171"/>
      <c r="H90" s="171"/>
      <c r="I90" s="171"/>
      <c r="J90" s="171"/>
      <c r="K90" s="171"/>
      <c r="L90" s="171"/>
      <c r="M90" s="171"/>
      <c r="N90" s="170"/>
      <c r="O90" s="171"/>
      <c r="P90" s="171"/>
      <c r="Q90" s="170"/>
    </row>
    <row r="91" spans="1:17" ht="12.75" customHeight="1" x14ac:dyDescent="0.2">
      <c r="A91" s="171"/>
      <c r="B91" s="171"/>
      <c r="C91" s="171"/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170"/>
      <c r="O91" s="171"/>
      <c r="P91" s="171"/>
      <c r="Q91" s="170"/>
    </row>
    <row r="92" spans="1:17" ht="12.75" customHeight="1" x14ac:dyDescent="0.2">
      <c r="A92" s="171"/>
      <c r="B92" s="171"/>
      <c r="C92" s="171"/>
      <c r="D92" s="171"/>
      <c r="E92" s="171"/>
      <c r="F92" s="171"/>
      <c r="G92" s="171"/>
      <c r="H92" s="171"/>
      <c r="I92" s="171"/>
      <c r="J92" s="171"/>
      <c r="K92" s="171"/>
      <c r="L92" s="171"/>
      <c r="M92" s="171"/>
      <c r="N92" s="170"/>
      <c r="O92" s="171"/>
      <c r="P92" s="171"/>
      <c r="Q92" s="170"/>
    </row>
    <row r="93" spans="1:17" ht="12.75" customHeight="1" x14ac:dyDescent="0.2">
      <c r="A93" s="171"/>
      <c r="B93" s="171"/>
      <c r="C93" s="171"/>
      <c r="D93" s="171"/>
      <c r="E93" s="171"/>
      <c r="F93" s="171"/>
      <c r="G93" s="171"/>
      <c r="H93" s="171"/>
      <c r="I93" s="171"/>
      <c r="J93" s="171"/>
      <c r="K93" s="171"/>
      <c r="L93" s="171"/>
      <c r="M93" s="171"/>
      <c r="N93" s="170"/>
      <c r="O93" s="171"/>
      <c r="P93" s="171"/>
      <c r="Q93" s="170"/>
    </row>
    <row r="94" spans="1:17" ht="12.75" customHeight="1" x14ac:dyDescent="0.2">
      <c r="A94" s="171"/>
      <c r="B94" s="171"/>
      <c r="C94" s="171"/>
      <c r="D94" s="171"/>
      <c r="E94" s="171"/>
      <c r="F94" s="171"/>
      <c r="G94" s="171"/>
      <c r="H94" s="171"/>
      <c r="I94" s="171"/>
      <c r="J94" s="171"/>
      <c r="K94" s="171"/>
      <c r="L94" s="171"/>
      <c r="M94" s="171"/>
      <c r="N94" s="170"/>
      <c r="O94" s="171"/>
      <c r="P94" s="171"/>
      <c r="Q94" s="170"/>
    </row>
    <row r="95" spans="1:17" ht="12.75" customHeight="1" x14ac:dyDescent="0.2">
      <c r="A95" s="171"/>
      <c r="B95" s="171"/>
      <c r="C95" s="171"/>
      <c r="D95" s="171"/>
      <c r="E95" s="171"/>
      <c r="F95" s="171"/>
      <c r="G95" s="171"/>
      <c r="H95" s="171"/>
      <c r="I95" s="171"/>
      <c r="J95" s="171"/>
      <c r="K95" s="171"/>
      <c r="L95" s="171"/>
      <c r="M95" s="171"/>
      <c r="N95" s="170"/>
      <c r="O95" s="171"/>
      <c r="P95" s="171"/>
      <c r="Q95" s="170"/>
    </row>
    <row r="96" spans="1:17" ht="12.75" customHeight="1" x14ac:dyDescent="0.2">
      <c r="A96" s="171"/>
      <c r="B96" s="171"/>
      <c r="C96" s="171"/>
      <c r="D96" s="171"/>
      <c r="E96" s="171"/>
      <c r="F96" s="171"/>
      <c r="G96" s="171"/>
      <c r="H96" s="171"/>
      <c r="I96" s="171"/>
      <c r="J96" s="171"/>
      <c r="K96" s="171"/>
      <c r="L96" s="171"/>
      <c r="M96" s="171"/>
      <c r="N96" s="170"/>
      <c r="O96" s="171"/>
      <c r="P96" s="171"/>
      <c r="Q96" s="170"/>
    </row>
    <row r="97" spans="1:17" ht="12.75" customHeight="1" x14ac:dyDescent="0.2">
      <c r="A97" s="171"/>
      <c r="B97" s="171"/>
      <c r="C97" s="171"/>
      <c r="D97" s="171"/>
      <c r="E97" s="171"/>
      <c r="F97" s="171"/>
      <c r="G97" s="171"/>
      <c r="H97" s="171"/>
      <c r="I97" s="171"/>
      <c r="J97" s="171"/>
      <c r="K97" s="171"/>
      <c r="L97" s="171"/>
      <c r="M97" s="171"/>
      <c r="N97" s="170"/>
      <c r="O97" s="171"/>
      <c r="P97" s="171"/>
      <c r="Q97" s="170"/>
    </row>
    <row r="98" spans="1:17" ht="12.75" customHeight="1" x14ac:dyDescent="0.2">
      <c r="A98" s="171"/>
      <c r="B98" s="171"/>
      <c r="C98" s="171"/>
      <c r="D98" s="171"/>
      <c r="E98" s="171"/>
      <c r="F98" s="171"/>
      <c r="G98" s="171"/>
      <c r="H98" s="171"/>
      <c r="I98" s="171"/>
      <c r="J98" s="171"/>
      <c r="K98" s="171"/>
      <c r="L98" s="171"/>
      <c r="M98" s="171"/>
      <c r="N98" s="170"/>
      <c r="O98" s="171"/>
      <c r="P98" s="171"/>
      <c r="Q98" s="170"/>
    </row>
  </sheetData>
  <mergeCells count="9">
    <mergeCell ref="A4:A5"/>
    <mergeCell ref="B4:B5"/>
    <mergeCell ref="A1:P1"/>
    <mergeCell ref="A2:P2"/>
    <mergeCell ref="C4:E4"/>
    <mergeCell ref="F4:H4"/>
    <mergeCell ref="L4:N4"/>
    <mergeCell ref="I4:K4"/>
    <mergeCell ref="O4:Q4"/>
  </mergeCells>
  <pageMargins left="1.1811023622047245" right="0" top="0.74803149606299213" bottom="0.23622047244094491" header="0" footer="0"/>
  <pageSetup scale="5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BFDF"/>
  </sheetPr>
  <dimension ref="A1:M98"/>
  <sheetViews>
    <sheetView view="pageBreakPreview" zoomScale="60" zoomScaleNormal="100" workbookViewId="0">
      <pane xSplit="1" ySplit="5" topLeftCell="B33" activePane="bottomRight" state="frozen"/>
      <selection pane="topRight" activeCell="B1" sqref="B1"/>
      <selection pane="bottomLeft" activeCell="A6" sqref="A6"/>
      <selection pane="bottomRight" activeCell="D56" sqref="D56"/>
    </sheetView>
  </sheetViews>
  <sheetFormatPr defaultColWidth="14.28515625" defaultRowHeight="15" customHeight="1" x14ac:dyDescent="0.2"/>
  <cols>
    <col min="1" max="1" width="4.5703125" style="103" customWidth="1"/>
    <col min="2" max="2" width="27.42578125" style="103" customWidth="1"/>
    <col min="3" max="3" width="9.85546875" style="103" customWidth="1"/>
    <col min="4" max="4" width="10.140625" style="103" customWidth="1"/>
    <col min="5" max="8" width="9" style="103" customWidth="1"/>
    <col min="9" max="9" width="8.85546875" style="103" customWidth="1"/>
    <col min="10" max="10" width="9" style="103" customWidth="1"/>
    <col min="11" max="11" width="8.140625" style="103" customWidth="1"/>
    <col min="12" max="16384" width="14.28515625" style="103"/>
  </cols>
  <sheetData>
    <row r="1" spans="1:11" ht="15.75" customHeight="1" x14ac:dyDescent="0.2">
      <c r="A1" s="495" t="s">
        <v>1057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</row>
    <row r="2" spans="1:11" ht="12.75" customHeight="1" x14ac:dyDescent="0.2">
      <c r="A2" s="499" t="s">
        <v>155</v>
      </c>
      <c r="B2" s="499"/>
      <c r="C2" s="499"/>
      <c r="D2" s="499"/>
      <c r="E2" s="499"/>
      <c r="F2" s="499"/>
      <c r="G2" s="499"/>
      <c r="H2" s="499"/>
      <c r="I2" s="499"/>
      <c r="J2" s="499"/>
      <c r="K2" s="499"/>
    </row>
    <row r="3" spans="1:11" ht="12.75" customHeight="1" x14ac:dyDescent="0.2">
      <c r="A3" s="191"/>
      <c r="B3" s="192" t="s">
        <v>60</v>
      </c>
      <c r="C3" s="192"/>
      <c r="D3" s="192"/>
      <c r="E3" s="190"/>
      <c r="F3" s="190"/>
      <c r="G3" s="501" t="s">
        <v>156</v>
      </c>
      <c r="H3" s="502"/>
      <c r="I3" s="190"/>
      <c r="J3" s="190"/>
      <c r="K3" s="190"/>
    </row>
    <row r="4" spans="1:11" ht="24.75" customHeight="1" x14ac:dyDescent="0.2">
      <c r="A4" s="448" t="s">
        <v>67</v>
      </c>
      <c r="B4" s="448" t="s">
        <v>1</v>
      </c>
      <c r="C4" s="430" t="s">
        <v>133</v>
      </c>
      <c r="D4" s="500"/>
      <c r="E4" s="430" t="s">
        <v>134</v>
      </c>
      <c r="F4" s="500"/>
      <c r="G4" s="430" t="s">
        <v>138</v>
      </c>
      <c r="H4" s="500"/>
      <c r="I4" s="430" t="s">
        <v>157</v>
      </c>
      <c r="J4" s="500"/>
      <c r="K4" s="119" t="s">
        <v>151</v>
      </c>
    </row>
    <row r="5" spans="1:11" ht="15" customHeight="1" x14ac:dyDescent="0.2">
      <c r="A5" s="503"/>
      <c r="B5" s="503"/>
      <c r="C5" s="119" t="s">
        <v>82</v>
      </c>
      <c r="D5" s="119" t="s">
        <v>83</v>
      </c>
      <c r="E5" s="119" t="s">
        <v>82</v>
      </c>
      <c r="F5" s="119" t="s">
        <v>83</v>
      </c>
      <c r="G5" s="119" t="s">
        <v>82</v>
      </c>
      <c r="H5" s="119" t="s">
        <v>83</v>
      </c>
      <c r="I5" s="119" t="s">
        <v>82</v>
      </c>
      <c r="J5" s="119" t="s">
        <v>83</v>
      </c>
      <c r="K5" s="119" t="s">
        <v>83</v>
      </c>
    </row>
    <row r="6" spans="1:11" ht="12.75" customHeight="1" x14ac:dyDescent="0.2">
      <c r="A6" s="149">
        <v>1</v>
      </c>
      <c r="B6" s="120" t="s">
        <v>6</v>
      </c>
      <c r="C6" s="120">
        <v>6</v>
      </c>
      <c r="D6" s="120">
        <v>92.52000000000001</v>
      </c>
      <c r="E6" s="120">
        <v>195</v>
      </c>
      <c r="F6" s="120">
        <v>2326.5800000000004</v>
      </c>
      <c r="G6" s="120">
        <v>3831</v>
      </c>
      <c r="H6" s="120">
        <v>44354.829999999987</v>
      </c>
      <c r="I6" s="120">
        <v>10975</v>
      </c>
      <c r="J6" s="120">
        <v>58449.61</v>
      </c>
      <c r="K6" s="188">
        <f>J6*100/NPS_OS_8!N6</f>
        <v>5.8480956962551058</v>
      </c>
    </row>
    <row r="7" spans="1:11" ht="12.75" customHeight="1" x14ac:dyDescent="0.2">
      <c r="A7" s="149">
        <v>2</v>
      </c>
      <c r="B7" s="120" t="s">
        <v>7</v>
      </c>
      <c r="C7" s="120">
        <v>5</v>
      </c>
      <c r="D7" s="120">
        <v>7.5900000000000007</v>
      </c>
      <c r="E7" s="120">
        <v>63</v>
      </c>
      <c r="F7" s="120">
        <v>111.10999999999999</v>
      </c>
      <c r="G7" s="120">
        <v>18128</v>
      </c>
      <c r="H7" s="120">
        <v>37265.000000000036</v>
      </c>
      <c r="I7" s="120">
        <v>19872</v>
      </c>
      <c r="J7" s="120">
        <v>38769.439999999973</v>
      </c>
      <c r="K7" s="188">
        <f>J7*100/NPS_OS_8!N7</f>
        <v>2.8903733112328762</v>
      </c>
    </row>
    <row r="8" spans="1:11" ht="12.75" customHeight="1" x14ac:dyDescent="0.2">
      <c r="A8" s="149">
        <v>3</v>
      </c>
      <c r="B8" s="120" t="s">
        <v>8</v>
      </c>
      <c r="C8" s="120">
        <v>0</v>
      </c>
      <c r="D8" s="120">
        <v>0</v>
      </c>
      <c r="E8" s="120">
        <v>6</v>
      </c>
      <c r="F8" s="120">
        <v>281.75</v>
      </c>
      <c r="G8" s="120">
        <v>32</v>
      </c>
      <c r="H8" s="120">
        <v>13.66</v>
      </c>
      <c r="I8" s="120">
        <v>83</v>
      </c>
      <c r="J8" s="120">
        <v>452.81</v>
      </c>
      <c r="K8" s="188">
        <f>J8*100/NPS_OS_8!N8</f>
        <v>0.1426259298041419</v>
      </c>
    </row>
    <row r="9" spans="1:11" ht="12.75" customHeight="1" x14ac:dyDescent="0.2">
      <c r="A9" s="149">
        <v>4</v>
      </c>
      <c r="B9" s="120" t="s">
        <v>9</v>
      </c>
      <c r="C9" s="120">
        <v>9</v>
      </c>
      <c r="D9" s="120">
        <v>35</v>
      </c>
      <c r="E9" s="120">
        <v>180</v>
      </c>
      <c r="F9" s="120">
        <v>2594.9999999999986</v>
      </c>
      <c r="G9" s="120">
        <v>7086</v>
      </c>
      <c r="H9" s="120">
        <v>19732.740000000013</v>
      </c>
      <c r="I9" s="120">
        <v>8290</v>
      </c>
      <c r="J9" s="120">
        <v>23648.140000000018</v>
      </c>
      <c r="K9" s="188">
        <f>J9*100/NPS_OS_8!N9</f>
        <v>1.6587929880553176</v>
      </c>
    </row>
    <row r="10" spans="1:11" ht="12" customHeight="1" x14ac:dyDescent="0.2">
      <c r="A10" s="149">
        <v>5</v>
      </c>
      <c r="B10" s="120" t="s">
        <v>10</v>
      </c>
      <c r="C10" s="120">
        <v>1</v>
      </c>
      <c r="D10" s="120">
        <v>0.35</v>
      </c>
      <c r="E10" s="120">
        <v>37</v>
      </c>
      <c r="F10" s="120">
        <v>426.26999999999992</v>
      </c>
      <c r="G10" s="120">
        <v>604</v>
      </c>
      <c r="H10" s="120">
        <v>38700.549999999988</v>
      </c>
      <c r="I10" s="120">
        <v>3420</v>
      </c>
      <c r="J10" s="120">
        <v>42668.689999999959</v>
      </c>
      <c r="K10" s="188">
        <f>J10*100/NPS_OS_8!N10</f>
        <v>5.5144374653931552</v>
      </c>
    </row>
    <row r="11" spans="1:11" ht="12.75" customHeight="1" x14ac:dyDescent="0.2">
      <c r="A11" s="149">
        <v>6</v>
      </c>
      <c r="B11" s="120" t="s">
        <v>11</v>
      </c>
      <c r="C11" s="120">
        <v>0</v>
      </c>
      <c r="D11" s="120">
        <v>0</v>
      </c>
      <c r="E11" s="120">
        <v>3811</v>
      </c>
      <c r="F11" s="120">
        <v>2314.91</v>
      </c>
      <c r="G11" s="120">
        <v>1521</v>
      </c>
      <c r="H11" s="120">
        <v>993.78</v>
      </c>
      <c r="I11" s="120">
        <v>6147</v>
      </c>
      <c r="J11" s="120">
        <v>4676.0499999999975</v>
      </c>
      <c r="K11" s="188">
        <f>J11*100/NPS_OS_8!N11</f>
        <v>0.63228319645323727</v>
      </c>
    </row>
    <row r="12" spans="1:11" ht="12.75" customHeight="1" x14ac:dyDescent="0.2">
      <c r="A12" s="149">
        <v>7</v>
      </c>
      <c r="B12" s="120" t="s">
        <v>12</v>
      </c>
      <c r="C12" s="120">
        <v>0</v>
      </c>
      <c r="D12" s="120">
        <v>0</v>
      </c>
      <c r="E12" s="120">
        <v>3</v>
      </c>
      <c r="F12" s="120">
        <v>152.88</v>
      </c>
      <c r="G12" s="120">
        <v>300</v>
      </c>
      <c r="H12" s="120">
        <v>1021.5800000000002</v>
      </c>
      <c r="I12" s="120">
        <v>399</v>
      </c>
      <c r="J12" s="120">
        <v>1736.01</v>
      </c>
      <c r="K12" s="188">
        <f>J12*100/NPS_OS_8!N12</f>
        <v>0.52436277829842892</v>
      </c>
    </row>
    <row r="13" spans="1:11" ht="12.75" customHeight="1" x14ac:dyDescent="0.2">
      <c r="A13" s="149">
        <v>8</v>
      </c>
      <c r="B13" s="120" t="s">
        <v>967</v>
      </c>
      <c r="C13" s="120">
        <v>0</v>
      </c>
      <c r="D13" s="120">
        <v>0</v>
      </c>
      <c r="E13" s="120">
        <v>12</v>
      </c>
      <c r="F13" s="120">
        <v>0</v>
      </c>
      <c r="G13" s="120">
        <v>321</v>
      </c>
      <c r="H13" s="120">
        <v>318</v>
      </c>
      <c r="I13" s="120">
        <v>529</v>
      </c>
      <c r="J13" s="120">
        <v>323.08</v>
      </c>
      <c r="K13" s="188">
        <f>J13*100/NPS_OS_8!N13</f>
        <v>0.92453803145627034</v>
      </c>
    </row>
    <row r="14" spans="1:11" ht="12.75" customHeight="1" x14ac:dyDescent="0.2">
      <c r="A14" s="149">
        <v>9</v>
      </c>
      <c r="B14" s="120" t="s">
        <v>13</v>
      </c>
      <c r="C14" s="120">
        <v>1</v>
      </c>
      <c r="D14" s="120">
        <v>33.64</v>
      </c>
      <c r="E14" s="120">
        <v>171</v>
      </c>
      <c r="F14" s="120">
        <v>2159.67</v>
      </c>
      <c r="G14" s="120">
        <v>4663</v>
      </c>
      <c r="H14" s="120">
        <v>20035.789999999983</v>
      </c>
      <c r="I14" s="120">
        <v>5657</v>
      </c>
      <c r="J14" s="120">
        <v>25212.869999999988</v>
      </c>
      <c r="K14" s="188">
        <f>J14*100/NPS_OS_8!N14</f>
        <v>1.0930125673813658</v>
      </c>
    </row>
    <row r="15" spans="1:11" ht="12.75" customHeight="1" x14ac:dyDescent="0.2">
      <c r="A15" s="149">
        <v>10</v>
      </c>
      <c r="B15" s="120" t="s">
        <v>14</v>
      </c>
      <c r="C15" s="120">
        <v>8</v>
      </c>
      <c r="D15" s="120">
        <v>199.23</v>
      </c>
      <c r="E15" s="120">
        <v>779</v>
      </c>
      <c r="F15" s="120">
        <v>3549.0799999999995</v>
      </c>
      <c r="G15" s="120">
        <v>57804</v>
      </c>
      <c r="H15" s="120">
        <v>30666.499999999989</v>
      </c>
      <c r="I15" s="120">
        <v>61374</v>
      </c>
      <c r="J15" s="120">
        <v>37372.960000000014</v>
      </c>
      <c r="K15" s="188">
        <f>J15*100/NPS_OS_8!N15</f>
        <v>0.52907771659252811</v>
      </c>
    </row>
    <row r="16" spans="1:11" ht="12.75" customHeight="1" x14ac:dyDescent="0.2">
      <c r="A16" s="149">
        <v>11</v>
      </c>
      <c r="B16" s="120" t="s">
        <v>15</v>
      </c>
      <c r="C16" s="120">
        <v>0</v>
      </c>
      <c r="D16" s="120">
        <v>0</v>
      </c>
      <c r="E16" s="120">
        <v>22</v>
      </c>
      <c r="F16" s="120">
        <v>606.93999999999994</v>
      </c>
      <c r="G16" s="120">
        <v>603</v>
      </c>
      <c r="H16" s="120">
        <v>30467.60999999999</v>
      </c>
      <c r="I16" s="120">
        <v>791</v>
      </c>
      <c r="J16" s="120">
        <v>31174.889999999989</v>
      </c>
      <c r="K16" s="188">
        <f>J16*100/NPS_OS_8!N16</f>
        <v>8.9733395456598668</v>
      </c>
    </row>
    <row r="17" spans="1:11" ht="12.75" customHeight="1" x14ac:dyDescent="0.2">
      <c r="A17" s="149">
        <v>12</v>
      </c>
      <c r="B17" s="120" t="s">
        <v>16</v>
      </c>
      <c r="C17" s="120">
        <v>5</v>
      </c>
      <c r="D17" s="120">
        <v>36.61</v>
      </c>
      <c r="E17" s="120">
        <v>3296</v>
      </c>
      <c r="F17" s="120">
        <v>2960.579999999999</v>
      </c>
      <c r="G17" s="120">
        <v>31405</v>
      </c>
      <c r="H17" s="120">
        <v>71456.229999999981</v>
      </c>
      <c r="I17" s="120">
        <v>37662</v>
      </c>
      <c r="J17" s="120">
        <v>89064.069999999978</v>
      </c>
      <c r="K17" s="188">
        <f>J17*100/NPS_OS_8!N17</f>
        <v>10.117024290426432</v>
      </c>
    </row>
    <row r="18" spans="1:11" s="305" customFormat="1" ht="12.75" customHeight="1" x14ac:dyDescent="0.2">
      <c r="A18" s="141"/>
      <c r="B18" s="127" t="s">
        <v>17</v>
      </c>
      <c r="C18" s="127">
        <f>SUM(C6:C17)</f>
        <v>35</v>
      </c>
      <c r="D18" s="127">
        <f t="shared" ref="D18:J18" si="0">SUM(D6:D17)</f>
        <v>404.94000000000005</v>
      </c>
      <c r="E18" s="127">
        <f t="shared" si="0"/>
        <v>8575</v>
      </c>
      <c r="F18" s="127">
        <f t="shared" si="0"/>
        <v>17484.769999999997</v>
      </c>
      <c r="G18" s="127">
        <f t="shared" si="0"/>
        <v>126298</v>
      </c>
      <c r="H18" s="127">
        <f t="shared" si="0"/>
        <v>295026.26999999996</v>
      </c>
      <c r="I18" s="127">
        <f t="shared" si="0"/>
        <v>155199</v>
      </c>
      <c r="J18" s="127">
        <f t="shared" si="0"/>
        <v>353548.61999999988</v>
      </c>
      <c r="K18" s="189">
        <f>J18*100/NPS_OS_8!N18</f>
        <v>2.1347610413280491</v>
      </c>
    </row>
    <row r="19" spans="1:11" ht="12.75" customHeight="1" x14ac:dyDescent="0.2">
      <c r="A19" s="149">
        <v>13</v>
      </c>
      <c r="B19" s="120" t="s">
        <v>18</v>
      </c>
      <c r="C19" s="120">
        <v>0</v>
      </c>
      <c r="D19" s="120">
        <v>0</v>
      </c>
      <c r="E19" s="120">
        <v>33</v>
      </c>
      <c r="F19" s="120">
        <v>1108.2</v>
      </c>
      <c r="G19" s="120">
        <v>8148</v>
      </c>
      <c r="H19" s="120">
        <v>16487.36</v>
      </c>
      <c r="I19" s="120">
        <v>13801</v>
      </c>
      <c r="J19" s="120">
        <v>21215.970000000005</v>
      </c>
      <c r="K19" s="188">
        <f>J19*100/NPS_OS_8!N19</f>
        <v>2.1066587251133955</v>
      </c>
    </row>
    <row r="20" spans="1:11" ht="12.75" customHeight="1" x14ac:dyDescent="0.2">
      <c r="A20" s="149">
        <v>14</v>
      </c>
      <c r="B20" s="120" t="s">
        <v>19</v>
      </c>
      <c r="C20" s="120">
        <v>185</v>
      </c>
      <c r="D20" s="120">
        <v>1648.8799999999999</v>
      </c>
      <c r="E20" s="120">
        <v>368</v>
      </c>
      <c r="F20" s="120">
        <v>2877.34</v>
      </c>
      <c r="G20" s="120">
        <v>0</v>
      </c>
      <c r="H20" s="120">
        <v>0</v>
      </c>
      <c r="I20" s="120">
        <v>18741</v>
      </c>
      <c r="J20" s="120">
        <v>15987.159999999989</v>
      </c>
      <c r="K20" s="188">
        <f>J20*100/NPS_OS_8!N20</f>
        <v>4.6050571472741382</v>
      </c>
    </row>
    <row r="21" spans="1:11" ht="12.75" customHeight="1" x14ac:dyDescent="0.2">
      <c r="A21" s="149">
        <v>15</v>
      </c>
      <c r="B21" s="120" t="s">
        <v>20</v>
      </c>
      <c r="C21" s="120">
        <v>0</v>
      </c>
      <c r="D21" s="120">
        <v>0</v>
      </c>
      <c r="E21" s="120">
        <v>0</v>
      </c>
      <c r="F21" s="120">
        <v>0</v>
      </c>
      <c r="G21" s="120">
        <v>65</v>
      </c>
      <c r="H21" s="120">
        <v>702.74</v>
      </c>
      <c r="I21" s="120">
        <v>623</v>
      </c>
      <c r="J21" s="120">
        <v>1849.84</v>
      </c>
      <c r="K21" s="188">
        <f>J21*100/NPS_OS_8!N21</f>
        <v>62.152963272821339</v>
      </c>
    </row>
    <row r="22" spans="1:11" ht="12.75" customHeight="1" x14ac:dyDescent="0.2">
      <c r="A22" s="149">
        <v>16</v>
      </c>
      <c r="B22" s="120" t="s">
        <v>21</v>
      </c>
      <c r="C22" s="120">
        <v>0</v>
      </c>
      <c r="D22" s="120">
        <v>0</v>
      </c>
      <c r="E22" s="120">
        <v>1</v>
      </c>
      <c r="F22" s="120">
        <v>69.8</v>
      </c>
      <c r="G22" s="120">
        <v>4</v>
      </c>
      <c r="H22" s="120">
        <v>29.08</v>
      </c>
      <c r="I22" s="120">
        <v>6</v>
      </c>
      <c r="J22" s="120">
        <v>104.1</v>
      </c>
      <c r="K22" s="188">
        <v>0</v>
      </c>
    </row>
    <row r="23" spans="1:11" ht="12.75" customHeight="1" x14ac:dyDescent="0.2">
      <c r="A23" s="149">
        <v>17</v>
      </c>
      <c r="B23" s="120" t="s">
        <v>22</v>
      </c>
      <c r="C23" s="120">
        <v>0</v>
      </c>
      <c r="D23" s="120">
        <v>0</v>
      </c>
      <c r="E23" s="120">
        <v>34</v>
      </c>
      <c r="F23" s="120">
        <v>682.78</v>
      </c>
      <c r="G23" s="120">
        <v>147</v>
      </c>
      <c r="H23" s="120">
        <v>982.86999999999989</v>
      </c>
      <c r="I23" s="120">
        <v>199</v>
      </c>
      <c r="J23" s="120">
        <v>1703.5699999999997</v>
      </c>
      <c r="K23" s="188">
        <f>J23*100/NPS_OS_8!N23</f>
        <v>1.6267002783467253</v>
      </c>
    </row>
    <row r="24" spans="1:11" ht="12.75" customHeight="1" x14ac:dyDescent="0.2">
      <c r="A24" s="149">
        <v>18</v>
      </c>
      <c r="B24" s="120" t="s">
        <v>23</v>
      </c>
      <c r="C24" s="120">
        <v>0</v>
      </c>
      <c r="D24" s="120">
        <v>0</v>
      </c>
      <c r="E24" s="120">
        <v>0</v>
      </c>
      <c r="F24" s="120">
        <v>0</v>
      </c>
      <c r="G24" s="120">
        <v>0</v>
      </c>
      <c r="H24" s="120">
        <v>0</v>
      </c>
      <c r="I24" s="120">
        <v>0</v>
      </c>
      <c r="J24" s="120">
        <v>0</v>
      </c>
      <c r="K24" s="188">
        <f>J24*100/NPS_OS_8!N24</f>
        <v>0</v>
      </c>
    </row>
    <row r="25" spans="1:11" ht="12.75" customHeight="1" x14ac:dyDescent="0.2">
      <c r="A25" s="149">
        <v>19</v>
      </c>
      <c r="B25" s="120" t="s">
        <v>24</v>
      </c>
      <c r="C25" s="120">
        <v>0</v>
      </c>
      <c r="D25" s="120">
        <v>0</v>
      </c>
      <c r="E25" s="120">
        <v>1</v>
      </c>
      <c r="F25" s="120">
        <v>1.02</v>
      </c>
      <c r="G25" s="120">
        <v>143</v>
      </c>
      <c r="H25" s="120">
        <v>185.98</v>
      </c>
      <c r="I25" s="120">
        <v>174</v>
      </c>
      <c r="J25" s="120">
        <v>246.49</v>
      </c>
      <c r="K25" s="188">
        <f>J25*100/NPS_OS_8!N25</f>
        <v>0.42163995345179756</v>
      </c>
    </row>
    <row r="26" spans="1:11" ht="12.75" customHeight="1" x14ac:dyDescent="0.2">
      <c r="A26" s="149">
        <v>20</v>
      </c>
      <c r="B26" s="120" t="s">
        <v>25</v>
      </c>
      <c r="C26" s="120">
        <v>0</v>
      </c>
      <c r="D26" s="120">
        <v>0</v>
      </c>
      <c r="E26" s="120">
        <v>158</v>
      </c>
      <c r="F26" s="120">
        <v>1618.8400000000001</v>
      </c>
      <c r="G26" s="120">
        <v>24393</v>
      </c>
      <c r="H26" s="120">
        <v>20385.280000000002</v>
      </c>
      <c r="I26" s="120">
        <v>26516</v>
      </c>
      <c r="J26" s="120">
        <v>25497.670000000006</v>
      </c>
      <c r="K26" s="188">
        <f>J26*100/NPS_OS_8!N26</f>
        <v>0.94224748237936951</v>
      </c>
    </row>
    <row r="27" spans="1:11" ht="12.75" customHeight="1" x14ac:dyDescent="0.2">
      <c r="A27" s="149">
        <v>21</v>
      </c>
      <c r="B27" s="120" t="s">
        <v>26</v>
      </c>
      <c r="C27" s="120">
        <v>1</v>
      </c>
      <c r="D27" s="120">
        <v>4.03</v>
      </c>
      <c r="E27" s="120">
        <v>119</v>
      </c>
      <c r="F27" s="120">
        <v>2484.2599999999998</v>
      </c>
      <c r="G27" s="120">
        <v>10617</v>
      </c>
      <c r="H27" s="120">
        <v>18951.590000000007</v>
      </c>
      <c r="I27" s="120">
        <v>11745</v>
      </c>
      <c r="J27" s="120">
        <v>25414.489999999998</v>
      </c>
      <c r="K27" s="188">
        <f>J27*100/NPS_OS_8!N27</f>
        <v>1.6273716456173355</v>
      </c>
    </row>
    <row r="28" spans="1:11" ht="12.75" customHeight="1" x14ac:dyDescent="0.2">
      <c r="A28" s="149">
        <v>22</v>
      </c>
      <c r="B28" s="120" t="s">
        <v>27</v>
      </c>
      <c r="C28" s="120">
        <v>0</v>
      </c>
      <c r="D28" s="120">
        <v>0</v>
      </c>
      <c r="E28" s="120">
        <v>10</v>
      </c>
      <c r="F28" s="120">
        <v>36.03</v>
      </c>
      <c r="G28" s="120">
        <v>7867</v>
      </c>
      <c r="H28" s="120">
        <v>6152.7999999999993</v>
      </c>
      <c r="I28" s="120">
        <v>7895</v>
      </c>
      <c r="J28" s="120">
        <v>6265.7999999999993</v>
      </c>
      <c r="K28" s="188">
        <f>J28*100/NPS_OS_8!N28</f>
        <v>2.0202791427474978</v>
      </c>
    </row>
    <row r="29" spans="1:11" ht="12.75" customHeight="1" x14ac:dyDescent="0.2">
      <c r="A29" s="149">
        <v>23</v>
      </c>
      <c r="B29" s="120" t="s">
        <v>28</v>
      </c>
      <c r="C29" s="120">
        <v>0</v>
      </c>
      <c r="D29" s="120">
        <v>0</v>
      </c>
      <c r="E29" s="120">
        <v>31</v>
      </c>
      <c r="F29" s="120">
        <v>532.18999999999994</v>
      </c>
      <c r="G29" s="120">
        <v>16192</v>
      </c>
      <c r="H29" s="120">
        <v>8225.8099999999977</v>
      </c>
      <c r="I29" s="120">
        <v>19591</v>
      </c>
      <c r="J29" s="120">
        <v>11000.999999999996</v>
      </c>
      <c r="K29" s="188">
        <f>J29*100/NPS_OS_8!N29</f>
        <v>2.1822469597764913</v>
      </c>
    </row>
    <row r="30" spans="1:11" ht="12.75" customHeight="1" x14ac:dyDescent="0.2">
      <c r="A30" s="149">
        <v>24</v>
      </c>
      <c r="B30" s="120" t="s">
        <v>29</v>
      </c>
      <c r="C30" s="120">
        <v>0</v>
      </c>
      <c r="D30" s="120">
        <v>0</v>
      </c>
      <c r="E30" s="120">
        <v>11</v>
      </c>
      <c r="F30" s="120">
        <v>113</v>
      </c>
      <c r="G30" s="120">
        <v>38037</v>
      </c>
      <c r="H30" s="120">
        <v>14749</v>
      </c>
      <c r="I30" s="120">
        <v>38048</v>
      </c>
      <c r="J30" s="120">
        <v>14862</v>
      </c>
      <c r="K30" s="188">
        <f>J30*100/NPS_OS_8!N30</f>
        <v>4.3366010058626694</v>
      </c>
    </row>
    <row r="31" spans="1:11" ht="12.75" customHeight="1" x14ac:dyDescent="0.2">
      <c r="A31" s="149">
        <v>25</v>
      </c>
      <c r="B31" s="120" t="s">
        <v>30</v>
      </c>
      <c r="C31" s="120">
        <v>0</v>
      </c>
      <c r="D31" s="120">
        <v>0</v>
      </c>
      <c r="E31" s="120">
        <v>1</v>
      </c>
      <c r="F31" s="120">
        <v>28.4</v>
      </c>
      <c r="G31" s="120">
        <v>86</v>
      </c>
      <c r="H31" s="120">
        <v>231.32999999999998</v>
      </c>
      <c r="I31" s="120">
        <v>114</v>
      </c>
      <c r="J31" s="120">
        <v>298.02999999999997</v>
      </c>
      <c r="K31" s="188">
        <f>J31*100/NPS_OS_8!N31</f>
        <v>11.604173967215667</v>
      </c>
    </row>
    <row r="32" spans="1:11" ht="12.75" customHeight="1" x14ac:dyDescent="0.2">
      <c r="A32" s="149">
        <v>26</v>
      </c>
      <c r="B32" s="120" t="s">
        <v>31</v>
      </c>
      <c r="C32" s="120">
        <v>0</v>
      </c>
      <c r="D32" s="120">
        <v>0</v>
      </c>
      <c r="E32" s="120">
        <v>5</v>
      </c>
      <c r="F32" s="120">
        <v>156.59</v>
      </c>
      <c r="G32" s="120">
        <v>12</v>
      </c>
      <c r="H32" s="120">
        <v>287.13</v>
      </c>
      <c r="I32" s="120">
        <v>26</v>
      </c>
      <c r="J32" s="120">
        <v>523.96</v>
      </c>
      <c r="K32" s="188">
        <f>J32*100/NPS_OS_8!N32</f>
        <v>3.6064510844614106</v>
      </c>
    </row>
    <row r="33" spans="1:13" ht="12.75" customHeight="1" x14ac:dyDescent="0.2">
      <c r="A33" s="149">
        <v>27</v>
      </c>
      <c r="B33" s="120" t="s">
        <v>32</v>
      </c>
      <c r="C33" s="120">
        <v>0</v>
      </c>
      <c r="D33" s="120">
        <v>0</v>
      </c>
      <c r="E33" s="120">
        <v>0</v>
      </c>
      <c r="F33" s="120">
        <v>0</v>
      </c>
      <c r="G33" s="120">
        <v>2</v>
      </c>
      <c r="H33" s="120">
        <v>2.77</v>
      </c>
      <c r="I33" s="120">
        <v>6</v>
      </c>
      <c r="J33" s="120">
        <v>8.7799999999999994</v>
      </c>
      <c r="K33" s="188">
        <f>J33*100/NPS_OS_8!N33</f>
        <v>7.9931029899485348E-2</v>
      </c>
    </row>
    <row r="34" spans="1:13" ht="12.75" customHeight="1" x14ac:dyDescent="0.2">
      <c r="A34" s="149">
        <v>28</v>
      </c>
      <c r="B34" s="120" t="s">
        <v>33</v>
      </c>
      <c r="C34" s="120">
        <v>0</v>
      </c>
      <c r="D34" s="120">
        <v>0</v>
      </c>
      <c r="E34" s="120">
        <v>0</v>
      </c>
      <c r="F34" s="120">
        <v>0</v>
      </c>
      <c r="G34" s="120">
        <v>9295</v>
      </c>
      <c r="H34" s="120">
        <v>6799.89</v>
      </c>
      <c r="I34" s="120">
        <v>9295</v>
      </c>
      <c r="J34" s="120">
        <v>6799.89</v>
      </c>
      <c r="K34" s="188">
        <f>J34*100/NPS_OS_8!N34</f>
        <v>1.9245287792887242</v>
      </c>
    </row>
    <row r="35" spans="1:13" ht="12.75" customHeight="1" x14ac:dyDescent="0.2">
      <c r="A35" s="149">
        <v>29</v>
      </c>
      <c r="B35" s="120" t="s">
        <v>34</v>
      </c>
      <c r="C35" s="120">
        <v>0</v>
      </c>
      <c r="D35" s="120">
        <v>0</v>
      </c>
      <c r="E35" s="120">
        <v>0</v>
      </c>
      <c r="F35" s="120">
        <v>0</v>
      </c>
      <c r="G35" s="120">
        <v>6</v>
      </c>
      <c r="H35" s="120">
        <v>735.66000000000008</v>
      </c>
      <c r="I35" s="120">
        <v>6</v>
      </c>
      <c r="J35" s="120">
        <v>735.66000000000008</v>
      </c>
      <c r="K35" s="188">
        <f>J35*100/NPS_OS_8!N35</f>
        <v>63.935964958022637</v>
      </c>
    </row>
    <row r="36" spans="1:13" ht="12.75" customHeight="1" x14ac:dyDescent="0.2">
      <c r="A36" s="149">
        <v>30</v>
      </c>
      <c r="B36" s="120" t="s">
        <v>35</v>
      </c>
      <c r="C36" s="120">
        <v>0</v>
      </c>
      <c r="D36" s="120">
        <v>0</v>
      </c>
      <c r="E36" s="120">
        <v>1</v>
      </c>
      <c r="F36" s="120">
        <v>15.75</v>
      </c>
      <c r="G36" s="120">
        <v>1219</v>
      </c>
      <c r="H36" s="120">
        <v>413.26000000000005</v>
      </c>
      <c r="I36" s="120">
        <v>1221</v>
      </c>
      <c r="J36" s="120">
        <v>429.45000000000005</v>
      </c>
      <c r="K36" s="188">
        <f>J36*100/NPS_OS_8!N36</f>
        <v>1.9977141070852915</v>
      </c>
    </row>
    <row r="37" spans="1:13" ht="12.75" customHeight="1" x14ac:dyDescent="0.2">
      <c r="A37" s="149">
        <v>31</v>
      </c>
      <c r="B37" s="120" t="s">
        <v>36</v>
      </c>
      <c r="C37" s="120">
        <v>0</v>
      </c>
      <c r="D37" s="120">
        <v>0</v>
      </c>
      <c r="E37" s="120">
        <v>0</v>
      </c>
      <c r="F37" s="120">
        <v>0</v>
      </c>
      <c r="G37" s="120">
        <v>1</v>
      </c>
      <c r="H37" s="120">
        <v>0.78</v>
      </c>
      <c r="I37" s="120">
        <v>79</v>
      </c>
      <c r="J37" s="120">
        <v>136.65</v>
      </c>
      <c r="K37" s="188">
        <f>J37*100/NPS_OS_8!N37</f>
        <v>1.3728452909347002</v>
      </c>
    </row>
    <row r="38" spans="1:13" ht="12.75" customHeight="1" x14ac:dyDescent="0.2">
      <c r="A38" s="149">
        <v>32</v>
      </c>
      <c r="B38" s="120" t="s">
        <v>38</v>
      </c>
      <c r="C38" s="120">
        <v>0</v>
      </c>
      <c r="D38" s="120">
        <v>0</v>
      </c>
      <c r="E38" s="120">
        <v>0</v>
      </c>
      <c r="F38" s="120">
        <v>0</v>
      </c>
      <c r="G38" s="120">
        <v>8</v>
      </c>
      <c r="H38" s="120">
        <v>989.47</v>
      </c>
      <c r="I38" s="120">
        <v>8</v>
      </c>
      <c r="J38" s="120">
        <v>989.47</v>
      </c>
      <c r="K38" s="188">
        <f>J38*100/NPS_OS_8!N38</f>
        <v>38.423631929666506</v>
      </c>
    </row>
    <row r="39" spans="1:13" ht="12.75" customHeight="1" x14ac:dyDescent="0.2">
      <c r="A39" s="149">
        <v>33</v>
      </c>
      <c r="B39" s="120" t="s">
        <v>39</v>
      </c>
      <c r="C39" s="120">
        <v>0</v>
      </c>
      <c r="D39" s="120">
        <v>0</v>
      </c>
      <c r="E39" s="120">
        <v>52</v>
      </c>
      <c r="F39" s="120">
        <v>949.03</v>
      </c>
      <c r="G39" s="120">
        <v>1492</v>
      </c>
      <c r="H39" s="120">
        <v>2969.66</v>
      </c>
      <c r="I39" s="120">
        <v>1714</v>
      </c>
      <c r="J39" s="120">
        <v>4257.2000000000007</v>
      </c>
      <c r="K39" s="188">
        <f>J39*100/NPS_OS_8!N39</f>
        <v>1.6136712202882579</v>
      </c>
    </row>
    <row r="40" spans="1:13" s="305" customFormat="1" ht="12.75" customHeight="1" x14ac:dyDescent="0.2">
      <c r="A40" s="141"/>
      <c r="B40" s="127" t="s">
        <v>103</v>
      </c>
      <c r="C40" s="127">
        <f t="shared" ref="C40:J40" si="1">SUM(C19:C39)</f>
        <v>186</v>
      </c>
      <c r="D40" s="127">
        <f t="shared" si="1"/>
        <v>1652.9099999999999</v>
      </c>
      <c r="E40" s="127">
        <f t="shared" si="1"/>
        <v>825</v>
      </c>
      <c r="F40" s="127">
        <f t="shared" si="1"/>
        <v>10673.230000000001</v>
      </c>
      <c r="G40" s="127">
        <f t="shared" si="1"/>
        <v>117734</v>
      </c>
      <c r="H40" s="127">
        <f t="shared" si="1"/>
        <v>99282.460000000021</v>
      </c>
      <c r="I40" s="127">
        <f t="shared" si="1"/>
        <v>149808</v>
      </c>
      <c r="J40" s="127">
        <f t="shared" si="1"/>
        <v>138327.18000000002</v>
      </c>
      <c r="K40" s="189">
        <f>J40*100/NPS_OS_8!N40</f>
        <v>1.8128145800494952</v>
      </c>
    </row>
    <row r="41" spans="1:13" s="305" customFormat="1" ht="12.75" customHeight="1" x14ac:dyDescent="0.2">
      <c r="A41" s="141"/>
      <c r="B41" s="127" t="s">
        <v>41</v>
      </c>
      <c r="C41" s="175">
        <f t="shared" ref="C41:J41" si="2">C40+C18</f>
        <v>221</v>
      </c>
      <c r="D41" s="175">
        <f t="shared" si="2"/>
        <v>2057.85</v>
      </c>
      <c r="E41" s="175">
        <f t="shared" si="2"/>
        <v>9400</v>
      </c>
      <c r="F41" s="175">
        <f t="shared" si="2"/>
        <v>28158</v>
      </c>
      <c r="G41" s="175">
        <f t="shared" si="2"/>
        <v>244032</v>
      </c>
      <c r="H41" s="175">
        <f t="shared" si="2"/>
        <v>394308.73</v>
      </c>
      <c r="I41" s="175">
        <f t="shared" si="2"/>
        <v>305007</v>
      </c>
      <c r="J41" s="175">
        <f t="shared" si="2"/>
        <v>491875.79999999993</v>
      </c>
      <c r="K41" s="189">
        <f>J41*100/NPS_OS_8!N41</f>
        <v>2.0332144109346975</v>
      </c>
    </row>
    <row r="42" spans="1:13" ht="12.75" customHeight="1" x14ac:dyDescent="0.2">
      <c r="A42" s="149">
        <v>34</v>
      </c>
      <c r="B42" s="120" t="s">
        <v>43</v>
      </c>
      <c r="C42" s="120">
        <v>0</v>
      </c>
      <c r="D42" s="120">
        <v>0</v>
      </c>
      <c r="E42" s="120">
        <v>0</v>
      </c>
      <c r="F42" s="120">
        <v>0</v>
      </c>
      <c r="G42" s="120">
        <v>1174</v>
      </c>
      <c r="H42" s="120">
        <v>2115.2900000000004</v>
      </c>
      <c r="I42" s="120">
        <v>2669</v>
      </c>
      <c r="J42" s="120">
        <v>2775.9499999999966</v>
      </c>
      <c r="K42" s="188">
        <f>J42*100/NPS_OS_8!N42</f>
        <v>0.72570577726579955</v>
      </c>
    </row>
    <row r="43" spans="1:13" s="305" customFormat="1" ht="12.75" customHeight="1" x14ac:dyDescent="0.2">
      <c r="A43" s="141"/>
      <c r="B43" s="127" t="s">
        <v>44</v>
      </c>
      <c r="C43" s="127">
        <f t="shared" ref="C43:J43" si="3">SUM(C42:C42)</f>
        <v>0</v>
      </c>
      <c r="D43" s="127">
        <f t="shared" si="3"/>
        <v>0</v>
      </c>
      <c r="E43" s="127">
        <f t="shared" si="3"/>
        <v>0</v>
      </c>
      <c r="F43" s="127">
        <f t="shared" si="3"/>
        <v>0</v>
      </c>
      <c r="G43" s="127">
        <f t="shared" si="3"/>
        <v>1174</v>
      </c>
      <c r="H43" s="127">
        <f t="shared" si="3"/>
        <v>2115.2900000000004</v>
      </c>
      <c r="I43" s="127">
        <f t="shared" si="3"/>
        <v>2669</v>
      </c>
      <c r="J43" s="127">
        <f t="shared" si="3"/>
        <v>2775.9499999999966</v>
      </c>
      <c r="K43" s="189">
        <f>J43*100/NPS_OS_8!N43</f>
        <v>0.72570577726579955</v>
      </c>
    </row>
    <row r="44" spans="1:13" ht="12.75" customHeight="1" x14ac:dyDescent="0.2">
      <c r="A44" s="149">
        <v>35</v>
      </c>
      <c r="B44" s="120" t="s">
        <v>45</v>
      </c>
      <c r="C44" s="120">
        <v>0</v>
      </c>
      <c r="D44" s="120">
        <v>0</v>
      </c>
      <c r="E44" s="120">
        <v>0</v>
      </c>
      <c r="F44" s="120">
        <v>0</v>
      </c>
      <c r="G44" s="120">
        <v>6009</v>
      </c>
      <c r="H44" s="120">
        <v>30769.719999999998</v>
      </c>
      <c r="I44" s="120">
        <v>13599</v>
      </c>
      <c r="J44" s="120">
        <v>40642.899999999994</v>
      </c>
      <c r="K44" s="188">
        <f>J44*100/NPS_OS_8!N44</f>
        <v>40.970665322580643</v>
      </c>
    </row>
    <row r="45" spans="1:13" s="305" customFormat="1" ht="12.75" customHeight="1" x14ac:dyDescent="0.2">
      <c r="A45" s="141"/>
      <c r="B45" s="127" t="s">
        <v>46</v>
      </c>
      <c r="C45" s="127">
        <f>C44</f>
        <v>0</v>
      </c>
      <c r="D45" s="127">
        <f t="shared" ref="D45:J45" si="4">D44</f>
        <v>0</v>
      </c>
      <c r="E45" s="127">
        <f t="shared" si="4"/>
        <v>0</v>
      </c>
      <c r="F45" s="127">
        <f t="shared" si="4"/>
        <v>0</v>
      </c>
      <c r="G45" s="127">
        <f t="shared" si="4"/>
        <v>6009</v>
      </c>
      <c r="H45" s="127">
        <f t="shared" si="4"/>
        <v>30769.719999999998</v>
      </c>
      <c r="I45" s="127">
        <f t="shared" si="4"/>
        <v>13599</v>
      </c>
      <c r="J45" s="127">
        <f t="shared" si="4"/>
        <v>40642.899999999994</v>
      </c>
      <c r="K45" s="189">
        <f>J45*100/NPS_OS_8!N45</f>
        <v>40.970665322580643</v>
      </c>
      <c r="M45" s="172"/>
    </row>
    <row r="46" spans="1:13" ht="12.75" customHeight="1" x14ac:dyDescent="0.2">
      <c r="A46" s="149">
        <v>36</v>
      </c>
      <c r="B46" s="120" t="s">
        <v>47</v>
      </c>
      <c r="C46" s="120">
        <v>0</v>
      </c>
      <c r="D46" s="120">
        <v>0</v>
      </c>
      <c r="E46" s="120">
        <v>64</v>
      </c>
      <c r="F46" s="120">
        <v>871.11000000000013</v>
      </c>
      <c r="G46" s="120">
        <v>8679</v>
      </c>
      <c r="H46" s="120">
        <v>17008.129999999997</v>
      </c>
      <c r="I46" s="120">
        <v>8991</v>
      </c>
      <c r="J46" s="120">
        <v>18046.170000000002</v>
      </c>
      <c r="K46" s="188">
        <f>J46*100/NPS_OS_8!N46</f>
        <v>4.4516504401433554</v>
      </c>
    </row>
    <row r="47" spans="1:13" ht="12.75" customHeight="1" x14ac:dyDescent="0.2">
      <c r="A47" s="149">
        <v>37</v>
      </c>
      <c r="B47" s="120" t="s">
        <v>48</v>
      </c>
      <c r="C47" s="120">
        <v>0</v>
      </c>
      <c r="D47" s="120">
        <v>0</v>
      </c>
      <c r="E47" s="120">
        <v>4</v>
      </c>
      <c r="F47" s="120">
        <v>39.67</v>
      </c>
      <c r="G47" s="120">
        <v>1874</v>
      </c>
      <c r="H47" s="120">
        <v>4021.4799999999996</v>
      </c>
      <c r="I47" s="120">
        <v>1878</v>
      </c>
      <c r="J47" s="120">
        <v>4061.15</v>
      </c>
      <c r="K47" s="188">
        <f>J47*100/NPS_OS_8!N47</f>
        <v>7.271394181488084</v>
      </c>
    </row>
    <row r="48" spans="1:13" ht="12.75" customHeight="1" x14ac:dyDescent="0.2">
      <c r="A48" s="149">
        <v>38</v>
      </c>
      <c r="B48" s="120" t="s">
        <v>49</v>
      </c>
      <c r="C48" s="120">
        <v>0</v>
      </c>
      <c r="D48" s="120">
        <v>0</v>
      </c>
      <c r="E48" s="120">
        <v>0</v>
      </c>
      <c r="F48" s="120">
        <v>0</v>
      </c>
      <c r="G48" s="120">
        <v>63</v>
      </c>
      <c r="H48" s="120">
        <v>106.35</v>
      </c>
      <c r="I48" s="120">
        <v>63</v>
      </c>
      <c r="J48" s="120">
        <v>106.35</v>
      </c>
      <c r="K48" s="188">
        <f>J48*100/NPS_OS_8!N48</f>
        <v>1.0214028802888935</v>
      </c>
    </row>
    <row r="49" spans="1:11" ht="12.75" customHeight="1" x14ac:dyDescent="0.2">
      <c r="A49" s="149">
        <v>39</v>
      </c>
      <c r="B49" s="120" t="s">
        <v>51</v>
      </c>
      <c r="C49" s="120">
        <v>0</v>
      </c>
      <c r="D49" s="120">
        <v>0</v>
      </c>
      <c r="E49" s="120">
        <v>5</v>
      </c>
      <c r="F49" s="120">
        <v>129.57</v>
      </c>
      <c r="G49" s="120">
        <v>823</v>
      </c>
      <c r="H49" s="120">
        <v>325.83999999999997</v>
      </c>
      <c r="I49" s="120">
        <v>828</v>
      </c>
      <c r="J49" s="120">
        <v>455.40999999999997</v>
      </c>
      <c r="K49" s="188">
        <f>J49*100/NPS_OS_8!N49</f>
        <v>1.7490529051921995</v>
      </c>
    </row>
    <row r="50" spans="1:11" ht="12.75" customHeight="1" x14ac:dyDescent="0.2">
      <c r="A50" s="149">
        <v>40</v>
      </c>
      <c r="B50" s="120" t="s">
        <v>1007</v>
      </c>
      <c r="C50" s="120">
        <v>0</v>
      </c>
      <c r="D50" s="120">
        <v>0</v>
      </c>
      <c r="E50" s="120">
        <v>2</v>
      </c>
      <c r="F50" s="120">
        <v>10.29</v>
      </c>
      <c r="G50" s="120">
        <v>14</v>
      </c>
      <c r="H50" s="120">
        <v>43.289999999999992</v>
      </c>
      <c r="I50" s="120">
        <v>18</v>
      </c>
      <c r="J50" s="120">
        <v>59.5</v>
      </c>
      <c r="K50" s="188">
        <f>J50*100/NPS_OS_8!N50</f>
        <v>1.0176733080539864</v>
      </c>
    </row>
    <row r="51" spans="1:11" ht="12.75" customHeight="1" x14ac:dyDescent="0.2">
      <c r="A51" s="149">
        <v>41</v>
      </c>
      <c r="B51" s="120" t="s">
        <v>52</v>
      </c>
      <c r="C51" s="120">
        <v>0</v>
      </c>
      <c r="D51" s="120">
        <v>0</v>
      </c>
      <c r="E51" s="120">
        <v>33</v>
      </c>
      <c r="F51" s="120">
        <v>192.92000000000002</v>
      </c>
      <c r="G51" s="120">
        <v>588</v>
      </c>
      <c r="H51" s="120">
        <v>450.03999999999996</v>
      </c>
      <c r="I51" s="120">
        <v>708</v>
      </c>
      <c r="J51" s="120">
        <v>734.36000000000013</v>
      </c>
      <c r="K51" s="188">
        <f>J51*100/NPS_OS_8!N51</f>
        <v>3.9830688657181419</v>
      </c>
    </row>
    <row r="52" spans="1:11" ht="12.75" customHeight="1" x14ac:dyDescent="0.2">
      <c r="A52" s="149">
        <v>42</v>
      </c>
      <c r="B52" s="120" t="s">
        <v>53</v>
      </c>
      <c r="C52" s="120">
        <v>0</v>
      </c>
      <c r="D52" s="120">
        <v>0</v>
      </c>
      <c r="E52" s="120">
        <v>0</v>
      </c>
      <c r="F52" s="120">
        <v>0</v>
      </c>
      <c r="G52" s="120">
        <v>111</v>
      </c>
      <c r="H52" s="120">
        <v>21.61</v>
      </c>
      <c r="I52" s="120">
        <v>111</v>
      </c>
      <c r="J52" s="120">
        <v>21.61</v>
      </c>
      <c r="K52" s="188">
        <f>J52*100/NPS_OS_8!N52</f>
        <v>0.12339912335800936</v>
      </c>
    </row>
    <row r="53" spans="1:11" ht="12.75" customHeight="1" x14ac:dyDescent="0.2">
      <c r="A53" s="149">
        <v>43</v>
      </c>
      <c r="B53" s="120" t="s">
        <v>54</v>
      </c>
      <c r="C53" s="120">
        <v>0</v>
      </c>
      <c r="D53" s="120">
        <v>0</v>
      </c>
      <c r="E53" s="120">
        <v>0</v>
      </c>
      <c r="F53" s="120">
        <v>0</v>
      </c>
      <c r="G53" s="120">
        <v>2827</v>
      </c>
      <c r="H53" s="120">
        <v>1059.75</v>
      </c>
      <c r="I53" s="120">
        <v>2827</v>
      </c>
      <c r="J53" s="120">
        <v>1059.75</v>
      </c>
      <c r="K53" s="188">
        <f>J53*100/NPS_OS_8!N53</f>
        <v>9.4272317342103324</v>
      </c>
    </row>
    <row r="54" spans="1:11" s="305" customFormat="1" ht="12.75" customHeight="1" x14ac:dyDescent="0.2">
      <c r="A54" s="141"/>
      <c r="B54" s="127" t="s">
        <v>55</v>
      </c>
      <c r="C54" s="127">
        <f>SUM(C46:C53)</f>
        <v>0</v>
      </c>
      <c r="D54" s="127">
        <f t="shared" ref="D54:J54" si="5">SUM(D46:D53)</f>
        <v>0</v>
      </c>
      <c r="E54" s="127">
        <f t="shared" si="5"/>
        <v>108</v>
      </c>
      <c r="F54" s="127">
        <f t="shared" si="5"/>
        <v>1243.5600000000002</v>
      </c>
      <c r="G54" s="127">
        <f t="shared" si="5"/>
        <v>14979</v>
      </c>
      <c r="H54" s="127">
        <f t="shared" si="5"/>
        <v>23036.489999999998</v>
      </c>
      <c r="I54" s="127">
        <f t="shared" si="5"/>
        <v>15424</v>
      </c>
      <c r="J54" s="127">
        <f t="shared" si="5"/>
        <v>24544.300000000003</v>
      </c>
      <c r="K54" s="189">
        <f>J54*100/NPS_OS_8!N54</f>
        <v>4.4567686018969663</v>
      </c>
    </row>
    <row r="55" spans="1:11" s="305" customFormat="1" ht="12.75" customHeight="1" x14ac:dyDescent="0.2">
      <c r="A55" s="119"/>
      <c r="B55" s="175" t="s">
        <v>5</v>
      </c>
      <c r="C55" s="127">
        <f t="shared" ref="C55:J55" si="6">C54+C45+C43+C41</f>
        <v>221</v>
      </c>
      <c r="D55" s="127">
        <f t="shared" si="6"/>
        <v>2057.85</v>
      </c>
      <c r="E55" s="127">
        <f t="shared" si="6"/>
        <v>9508</v>
      </c>
      <c r="F55" s="127">
        <f t="shared" si="6"/>
        <v>29401.56</v>
      </c>
      <c r="G55" s="127">
        <f t="shared" si="6"/>
        <v>266194</v>
      </c>
      <c r="H55" s="127">
        <f t="shared" si="6"/>
        <v>450230.23</v>
      </c>
      <c r="I55" s="127">
        <f t="shared" si="6"/>
        <v>336699</v>
      </c>
      <c r="J55" s="127">
        <f t="shared" si="6"/>
        <v>559838.94999999995</v>
      </c>
      <c r="K55" s="189">
        <f>J55*100/NPS_OS_8!N55</f>
        <v>2.2194284450895467</v>
      </c>
    </row>
    <row r="56" spans="1:11" ht="12.75" customHeight="1" x14ac:dyDescent="0.2">
      <c r="A56" s="190"/>
      <c r="B56" s="190"/>
      <c r="C56" s="190"/>
      <c r="D56" s="172" t="s">
        <v>1084</v>
      </c>
      <c r="E56" s="190"/>
      <c r="F56" s="190"/>
      <c r="G56" s="190"/>
      <c r="H56" s="190"/>
      <c r="I56" s="190"/>
      <c r="J56" s="190"/>
      <c r="K56" s="190"/>
    </row>
    <row r="57" spans="1:11" ht="12.75" customHeight="1" x14ac:dyDescent="0.2">
      <c r="A57" s="190"/>
      <c r="B57" s="190"/>
      <c r="C57" s="190"/>
      <c r="D57" s="190"/>
      <c r="E57" s="190"/>
      <c r="F57" s="190"/>
      <c r="G57" s="190"/>
      <c r="H57" s="190"/>
      <c r="I57" s="190"/>
      <c r="J57" s="190"/>
      <c r="K57" s="190"/>
    </row>
    <row r="58" spans="1:11" ht="12.75" customHeight="1" x14ac:dyDescent="0.2">
      <c r="A58" s="190"/>
      <c r="B58" s="190"/>
      <c r="C58" s="190"/>
      <c r="D58" s="190"/>
      <c r="E58" s="190"/>
      <c r="F58" s="190"/>
      <c r="G58" s="190"/>
      <c r="H58" s="190"/>
      <c r="I58" s="190"/>
      <c r="J58" s="190"/>
      <c r="K58" s="190"/>
    </row>
    <row r="59" spans="1:11" ht="12.75" customHeight="1" x14ac:dyDescent="0.2">
      <c r="A59" s="190"/>
      <c r="B59" s="190"/>
      <c r="C59" s="190"/>
      <c r="D59" s="190"/>
      <c r="E59" s="190"/>
      <c r="F59" s="190"/>
      <c r="G59" s="190"/>
      <c r="H59" s="190"/>
      <c r="I59" s="190"/>
      <c r="J59" s="190"/>
      <c r="K59" s="190"/>
    </row>
    <row r="60" spans="1:11" ht="12.75" customHeight="1" x14ac:dyDescent="0.2">
      <c r="A60" s="190"/>
      <c r="B60" s="190"/>
      <c r="C60" s="190"/>
      <c r="D60" s="190"/>
      <c r="E60" s="190"/>
      <c r="F60" s="190"/>
      <c r="G60" s="190"/>
      <c r="H60" s="190"/>
      <c r="I60" s="190"/>
      <c r="J60" s="190"/>
      <c r="K60" s="190"/>
    </row>
    <row r="61" spans="1:11" ht="12.75" customHeight="1" x14ac:dyDescent="0.2">
      <c r="A61" s="190"/>
      <c r="B61" s="190"/>
      <c r="C61" s="190"/>
      <c r="D61" s="190"/>
      <c r="E61" s="190"/>
      <c r="F61" s="190"/>
      <c r="G61" s="190"/>
      <c r="H61" s="190"/>
      <c r="I61" s="190"/>
      <c r="J61" s="190"/>
      <c r="K61" s="190"/>
    </row>
    <row r="62" spans="1:11" ht="12.75" customHeight="1" x14ac:dyDescent="0.2">
      <c r="A62" s="190"/>
      <c r="B62" s="190"/>
      <c r="C62" s="190"/>
      <c r="D62" s="190"/>
      <c r="E62" s="190"/>
      <c r="F62" s="190"/>
      <c r="G62" s="190"/>
      <c r="H62" s="190"/>
      <c r="I62" s="190"/>
      <c r="J62" s="190"/>
      <c r="K62" s="190"/>
    </row>
    <row r="63" spans="1:11" ht="12.75" customHeight="1" x14ac:dyDescent="0.2">
      <c r="A63" s="190"/>
      <c r="B63" s="190"/>
      <c r="C63" s="190"/>
      <c r="D63" s="190"/>
      <c r="E63" s="190"/>
      <c r="F63" s="190"/>
      <c r="G63" s="190"/>
      <c r="H63" s="190"/>
      <c r="I63" s="190"/>
      <c r="J63" s="190"/>
      <c r="K63" s="190"/>
    </row>
    <row r="64" spans="1:11" ht="12.75" customHeight="1" x14ac:dyDescent="0.2">
      <c r="A64" s="190"/>
      <c r="B64" s="190"/>
      <c r="C64" s="190"/>
      <c r="D64" s="190"/>
      <c r="E64" s="190"/>
      <c r="F64" s="190"/>
      <c r="G64" s="190"/>
      <c r="H64" s="190"/>
      <c r="I64" s="190"/>
      <c r="J64" s="190"/>
      <c r="K64" s="190"/>
    </row>
    <row r="65" spans="1:11" ht="12.75" customHeight="1" x14ac:dyDescent="0.2">
      <c r="A65" s="190"/>
      <c r="B65" s="190"/>
      <c r="C65" s="190"/>
      <c r="D65" s="190"/>
      <c r="E65" s="190"/>
      <c r="F65" s="190"/>
      <c r="G65" s="190"/>
      <c r="H65" s="190"/>
      <c r="I65" s="190"/>
      <c r="J65" s="190"/>
      <c r="K65" s="190"/>
    </row>
    <row r="66" spans="1:11" ht="12.75" customHeight="1" x14ac:dyDescent="0.2">
      <c r="A66" s="190"/>
      <c r="B66" s="190"/>
      <c r="C66" s="190"/>
      <c r="D66" s="190"/>
      <c r="E66" s="190"/>
      <c r="F66" s="190"/>
      <c r="G66" s="190"/>
      <c r="H66" s="190"/>
      <c r="I66" s="190"/>
      <c r="J66" s="190"/>
      <c r="K66" s="190"/>
    </row>
    <row r="67" spans="1:11" ht="12.75" customHeight="1" x14ac:dyDescent="0.2">
      <c r="A67" s="190"/>
      <c r="B67" s="190"/>
      <c r="C67" s="190"/>
      <c r="D67" s="190"/>
      <c r="E67" s="190"/>
      <c r="F67" s="190"/>
      <c r="G67" s="190"/>
      <c r="H67" s="190"/>
      <c r="I67" s="190"/>
      <c r="J67" s="190"/>
      <c r="K67" s="190"/>
    </row>
    <row r="68" spans="1:11" ht="12.75" customHeight="1" x14ac:dyDescent="0.2">
      <c r="A68" s="190"/>
      <c r="B68" s="190"/>
      <c r="C68" s="190"/>
      <c r="D68" s="190"/>
      <c r="E68" s="190"/>
      <c r="F68" s="190"/>
      <c r="G68" s="190"/>
      <c r="H68" s="190"/>
      <c r="I68" s="190"/>
      <c r="J68" s="190"/>
      <c r="K68" s="190"/>
    </row>
    <row r="69" spans="1:11" ht="12.75" customHeight="1" x14ac:dyDescent="0.2">
      <c r="A69" s="190"/>
      <c r="B69" s="190"/>
      <c r="C69" s="190"/>
      <c r="D69" s="190"/>
      <c r="E69" s="190"/>
      <c r="F69" s="190"/>
      <c r="G69" s="190"/>
      <c r="H69" s="190"/>
      <c r="I69" s="190"/>
      <c r="J69" s="190"/>
      <c r="K69" s="190"/>
    </row>
    <row r="70" spans="1:11" ht="12.75" customHeight="1" x14ac:dyDescent="0.2">
      <c r="A70" s="190"/>
      <c r="B70" s="190"/>
      <c r="C70" s="190"/>
      <c r="D70" s="190"/>
      <c r="E70" s="190"/>
      <c r="F70" s="190"/>
      <c r="G70" s="190"/>
      <c r="H70" s="190"/>
      <c r="I70" s="190"/>
      <c r="J70" s="190"/>
      <c r="K70" s="190"/>
    </row>
    <row r="71" spans="1:11" ht="12.75" customHeight="1" x14ac:dyDescent="0.2">
      <c r="A71" s="190"/>
      <c r="B71" s="190"/>
      <c r="C71" s="190"/>
      <c r="D71" s="190"/>
      <c r="E71" s="190"/>
      <c r="F71" s="190"/>
      <c r="G71" s="190"/>
      <c r="H71" s="190"/>
      <c r="I71" s="190"/>
      <c r="J71" s="190"/>
      <c r="K71" s="190"/>
    </row>
    <row r="72" spans="1:11" ht="12.75" customHeight="1" x14ac:dyDescent="0.2">
      <c r="A72" s="190"/>
      <c r="B72" s="190"/>
      <c r="C72" s="190"/>
      <c r="D72" s="190"/>
      <c r="E72" s="190"/>
      <c r="F72" s="190"/>
      <c r="G72" s="190"/>
      <c r="H72" s="190"/>
      <c r="I72" s="190"/>
      <c r="J72" s="190"/>
      <c r="K72" s="190"/>
    </row>
    <row r="73" spans="1:11" ht="12.75" customHeight="1" x14ac:dyDescent="0.2">
      <c r="A73" s="190"/>
      <c r="B73" s="190"/>
      <c r="C73" s="190"/>
      <c r="D73" s="190"/>
      <c r="E73" s="190"/>
      <c r="F73" s="190"/>
      <c r="G73" s="190"/>
      <c r="H73" s="190"/>
      <c r="I73" s="190"/>
      <c r="J73" s="190"/>
      <c r="K73" s="190"/>
    </row>
    <row r="74" spans="1:11" ht="12.75" customHeight="1" x14ac:dyDescent="0.2">
      <c r="A74" s="190"/>
      <c r="B74" s="190"/>
      <c r="C74" s="190"/>
      <c r="D74" s="190"/>
      <c r="E74" s="190"/>
      <c r="F74" s="190"/>
      <c r="G74" s="190"/>
      <c r="H74" s="190"/>
      <c r="I74" s="190"/>
      <c r="J74" s="190"/>
      <c r="K74" s="190"/>
    </row>
    <row r="75" spans="1:11" ht="12.75" customHeight="1" x14ac:dyDescent="0.2">
      <c r="A75" s="190"/>
      <c r="B75" s="190"/>
      <c r="C75" s="190"/>
      <c r="D75" s="190"/>
      <c r="E75" s="190"/>
      <c r="F75" s="190"/>
      <c r="G75" s="190"/>
      <c r="H75" s="190"/>
      <c r="I75" s="190"/>
      <c r="J75" s="190"/>
      <c r="K75" s="190"/>
    </row>
    <row r="76" spans="1:11" ht="12.75" customHeight="1" x14ac:dyDescent="0.2">
      <c r="A76" s="190"/>
      <c r="B76" s="190"/>
      <c r="C76" s="190"/>
      <c r="D76" s="190"/>
      <c r="E76" s="190"/>
      <c r="F76" s="190"/>
      <c r="G76" s="190"/>
      <c r="H76" s="190"/>
      <c r="I76" s="190"/>
      <c r="J76" s="190"/>
      <c r="K76" s="190"/>
    </row>
    <row r="77" spans="1:11" ht="12.75" customHeight="1" x14ac:dyDescent="0.2">
      <c r="A77" s="190"/>
      <c r="B77" s="190"/>
      <c r="C77" s="190"/>
      <c r="D77" s="190"/>
      <c r="E77" s="190"/>
      <c r="F77" s="190"/>
      <c r="G77" s="190"/>
      <c r="H77" s="190"/>
      <c r="I77" s="190"/>
      <c r="J77" s="190"/>
      <c r="K77" s="190"/>
    </row>
    <row r="78" spans="1:11" ht="12.75" customHeight="1" x14ac:dyDescent="0.2">
      <c r="A78" s="190"/>
      <c r="B78" s="190"/>
      <c r="C78" s="190"/>
      <c r="D78" s="190"/>
      <c r="E78" s="190"/>
      <c r="F78" s="190"/>
      <c r="G78" s="190"/>
      <c r="H78" s="190"/>
      <c r="I78" s="190"/>
      <c r="J78" s="190"/>
      <c r="K78" s="190"/>
    </row>
    <row r="79" spans="1:11" ht="12.75" customHeight="1" x14ac:dyDescent="0.2">
      <c r="A79" s="190"/>
      <c r="B79" s="190"/>
      <c r="C79" s="190"/>
      <c r="D79" s="190"/>
      <c r="E79" s="190"/>
      <c r="F79" s="190"/>
      <c r="G79" s="190"/>
      <c r="H79" s="190"/>
      <c r="I79" s="190"/>
      <c r="J79" s="190"/>
      <c r="K79" s="190"/>
    </row>
    <row r="80" spans="1:11" ht="12.75" customHeight="1" x14ac:dyDescent="0.2">
      <c r="A80" s="190"/>
      <c r="B80" s="190"/>
      <c r="C80" s="190"/>
      <c r="D80" s="190"/>
      <c r="E80" s="190"/>
      <c r="F80" s="190"/>
      <c r="G80" s="190"/>
      <c r="H80" s="190"/>
      <c r="I80" s="190"/>
      <c r="J80" s="190"/>
      <c r="K80" s="190"/>
    </row>
    <row r="81" spans="1:11" ht="12.75" customHeight="1" x14ac:dyDescent="0.2">
      <c r="A81" s="190"/>
      <c r="B81" s="190"/>
      <c r="C81" s="190"/>
      <c r="D81" s="190"/>
      <c r="E81" s="190"/>
      <c r="F81" s="190"/>
      <c r="G81" s="190"/>
      <c r="H81" s="190"/>
      <c r="I81" s="190"/>
      <c r="J81" s="190"/>
      <c r="K81" s="190"/>
    </row>
    <row r="82" spans="1:11" ht="12.75" customHeight="1" x14ac:dyDescent="0.2">
      <c r="A82" s="190"/>
      <c r="B82" s="190"/>
      <c r="C82" s="190"/>
      <c r="D82" s="190"/>
      <c r="E82" s="190"/>
      <c r="F82" s="190"/>
      <c r="G82" s="190"/>
      <c r="H82" s="190"/>
      <c r="I82" s="190"/>
      <c r="J82" s="190"/>
      <c r="K82" s="190"/>
    </row>
    <row r="83" spans="1:11" ht="12.75" customHeight="1" x14ac:dyDescent="0.2">
      <c r="A83" s="190"/>
      <c r="B83" s="190"/>
      <c r="C83" s="190"/>
      <c r="D83" s="190"/>
      <c r="E83" s="190"/>
      <c r="F83" s="190"/>
      <c r="G83" s="190"/>
      <c r="H83" s="190"/>
      <c r="I83" s="190"/>
      <c r="J83" s="190"/>
      <c r="K83" s="190"/>
    </row>
    <row r="84" spans="1:11" ht="12.75" customHeight="1" x14ac:dyDescent="0.2">
      <c r="A84" s="190"/>
      <c r="B84" s="190"/>
      <c r="C84" s="190"/>
      <c r="D84" s="190"/>
      <c r="E84" s="190"/>
      <c r="F84" s="190"/>
      <c r="G84" s="190"/>
      <c r="H84" s="190"/>
      <c r="I84" s="190"/>
      <c r="J84" s="190"/>
      <c r="K84" s="190"/>
    </row>
    <row r="85" spans="1:11" ht="12.75" customHeight="1" x14ac:dyDescent="0.2">
      <c r="A85" s="190"/>
      <c r="B85" s="190"/>
      <c r="C85" s="190"/>
      <c r="D85" s="190"/>
      <c r="E85" s="190"/>
      <c r="F85" s="190"/>
      <c r="G85" s="190"/>
      <c r="H85" s="190"/>
      <c r="I85" s="190"/>
      <c r="J85" s="190"/>
      <c r="K85" s="190"/>
    </row>
    <row r="86" spans="1:11" ht="12.75" customHeight="1" x14ac:dyDescent="0.2">
      <c r="A86" s="190"/>
      <c r="B86" s="190"/>
      <c r="C86" s="190"/>
      <c r="D86" s="190"/>
      <c r="E86" s="190"/>
      <c r="F86" s="190"/>
      <c r="G86" s="190"/>
      <c r="H86" s="190"/>
      <c r="I86" s="190"/>
      <c r="J86" s="190"/>
      <c r="K86" s="190"/>
    </row>
    <row r="87" spans="1:11" ht="12.75" customHeight="1" x14ac:dyDescent="0.2">
      <c r="A87" s="190"/>
      <c r="B87" s="190"/>
      <c r="C87" s="190"/>
      <c r="D87" s="190"/>
      <c r="E87" s="190"/>
      <c r="F87" s="190"/>
      <c r="G87" s="190"/>
      <c r="H87" s="190"/>
      <c r="I87" s="190"/>
      <c r="J87" s="190"/>
      <c r="K87" s="190"/>
    </row>
    <row r="88" spans="1:11" ht="12.75" customHeight="1" x14ac:dyDescent="0.2">
      <c r="A88" s="190"/>
      <c r="B88" s="190"/>
      <c r="C88" s="190"/>
      <c r="D88" s="190"/>
      <c r="E88" s="190"/>
      <c r="F88" s="190"/>
      <c r="G88" s="190"/>
      <c r="H88" s="190"/>
      <c r="I88" s="190"/>
      <c r="J88" s="190"/>
      <c r="K88" s="190"/>
    </row>
    <row r="89" spans="1:11" ht="12.75" customHeight="1" x14ac:dyDescent="0.2">
      <c r="A89" s="190"/>
      <c r="B89" s="190"/>
      <c r="C89" s="190"/>
      <c r="D89" s="190"/>
      <c r="E89" s="190"/>
      <c r="F89" s="190"/>
      <c r="G89" s="190"/>
      <c r="H89" s="190"/>
      <c r="I89" s="190"/>
      <c r="J89" s="190"/>
      <c r="K89" s="190"/>
    </row>
    <row r="90" spans="1:11" ht="12.75" customHeight="1" x14ac:dyDescent="0.2">
      <c r="A90" s="190"/>
      <c r="B90" s="190"/>
      <c r="C90" s="190"/>
      <c r="D90" s="190"/>
      <c r="E90" s="190"/>
      <c r="F90" s="190"/>
      <c r="G90" s="190"/>
      <c r="H90" s="190"/>
      <c r="I90" s="190"/>
      <c r="J90" s="190"/>
      <c r="K90" s="190"/>
    </row>
    <row r="91" spans="1:11" ht="12.75" customHeight="1" x14ac:dyDescent="0.2">
      <c r="A91" s="190"/>
      <c r="B91" s="190"/>
      <c r="C91" s="190"/>
      <c r="D91" s="190"/>
      <c r="E91" s="190"/>
      <c r="F91" s="190"/>
      <c r="G91" s="190"/>
      <c r="H91" s="190"/>
      <c r="I91" s="190"/>
      <c r="J91" s="190"/>
      <c r="K91" s="190"/>
    </row>
    <row r="92" spans="1:11" ht="12.75" customHeight="1" x14ac:dyDescent="0.2">
      <c r="A92" s="190"/>
      <c r="B92" s="190"/>
      <c r="C92" s="190"/>
      <c r="D92" s="190"/>
      <c r="E92" s="190"/>
      <c r="F92" s="190"/>
      <c r="G92" s="190"/>
      <c r="H92" s="190"/>
      <c r="I92" s="190"/>
      <c r="J92" s="190"/>
      <c r="K92" s="190"/>
    </row>
    <row r="93" spans="1:11" ht="12.75" customHeight="1" x14ac:dyDescent="0.2">
      <c r="A93" s="190"/>
      <c r="B93" s="190"/>
      <c r="C93" s="190"/>
      <c r="D93" s="190"/>
      <c r="E93" s="190"/>
      <c r="F93" s="190"/>
      <c r="G93" s="190"/>
      <c r="H93" s="190"/>
      <c r="I93" s="190"/>
      <c r="J93" s="190"/>
      <c r="K93" s="190"/>
    </row>
    <row r="94" spans="1:11" ht="12.75" customHeight="1" x14ac:dyDescent="0.2">
      <c r="A94" s="190"/>
      <c r="B94" s="190"/>
      <c r="C94" s="190"/>
      <c r="D94" s="190"/>
      <c r="E94" s="190"/>
      <c r="F94" s="190"/>
      <c r="G94" s="190"/>
      <c r="H94" s="190"/>
      <c r="I94" s="190"/>
      <c r="J94" s="190"/>
      <c r="K94" s="190"/>
    </row>
    <row r="95" spans="1:11" ht="12.75" customHeight="1" x14ac:dyDescent="0.2">
      <c r="A95" s="190"/>
      <c r="B95" s="190"/>
      <c r="C95" s="190"/>
      <c r="D95" s="190"/>
      <c r="E95" s="190"/>
      <c r="F95" s="190"/>
      <c r="G95" s="190"/>
      <c r="H95" s="190"/>
      <c r="I95" s="190"/>
      <c r="J95" s="190"/>
      <c r="K95" s="190"/>
    </row>
    <row r="96" spans="1:11" ht="12.75" customHeight="1" x14ac:dyDescent="0.2">
      <c r="A96" s="190"/>
      <c r="B96" s="190"/>
      <c r="C96" s="190"/>
      <c r="D96" s="190"/>
      <c r="E96" s="190"/>
      <c r="F96" s="190"/>
      <c r="G96" s="190"/>
      <c r="H96" s="190"/>
      <c r="I96" s="190"/>
      <c r="J96" s="190"/>
      <c r="K96" s="190"/>
    </row>
    <row r="97" spans="1:11" ht="12.75" customHeight="1" x14ac:dyDescent="0.2">
      <c r="A97" s="190"/>
      <c r="B97" s="190"/>
      <c r="C97" s="190"/>
      <c r="D97" s="190"/>
      <c r="E97" s="190"/>
      <c r="F97" s="190"/>
      <c r="G97" s="190"/>
      <c r="H97" s="190"/>
      <c r="I97" s="190"/>
      <c r="J97" s="190"/>
      <c r="K97" s="190"/>
    </row>
    <row r="98" spans="1:11" ht="12.75" customHeight="1" x14ac:dyDescent="0.2">
      <c r="A98" s="190"/>
      <c r="B98" s="190"/>
      <c r="C98" s="190"/>
      <c r="D98" s="190"/>
      <c r="E98" s="190"/>
      <c r="F98" s="190"/>
      <c r="G98" s="190"/>
      <c r="H98" s="190"/>
      <c r="I98" s="190"/>
      <c r="J98" s="190"/>
      <c r="K98" s="190"/>
    </row>
  </sheetData>
  <mergeCells count="9">
    <mergeCell ref="A1:K1"/>
    <mergeCell ref="A2:K2"/>
    <mergeCell ref="G4:H4"/>
    <mergeCell ref="G3:H3"/>
    <mergeCell ref="A4:A5"/>
    <mergeCell ref="B4:B5"/>
    <mergeCell ref="I4:J4"/>
    <mergeCell ref="E4:F4"/>
    <mergeCell ref="C4:D4"/>
  </mergeCells>
  <pageMargins left="1.1811023622047245" right="0.43307086614173229" top="0.51181102362204722" bottom="0.23622047244094491" header="0" footer="0"/>
  <pageSetup scale="8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BFDF"/>
  </sheetPr>
  <dimension ref="A1:AP98"/>
  <sheetViews>
    <sheetView view="pageBreakPreview" zoomScale="90" zoomScaleNormal="130" zoomScaleSheetLayoutView="90" workbookViewId="0">
      <pane xSplit="2" ySplit="5" topLeftCell="G39" activePane="bottomRight" state="frozen"/>
      <selection pane="topRight" activeCell="C1" sqref="C1"/>
      <selection pane="bottomLeft" activeCell="A6" sqref="A6"/>
      <selection pane="bottomRight" activeCell="N56" sqref="N56:O56"/>
    </sheetView>
  </sheetViews>
  <sheetFormatPr defaultColWidth="14.28515625" defaultRowHeight="15" customHeight="1" x14ac:dyDescent="0.2"/>
  <cols>
    <col min="1" max="1" width="4.140625" style="408" customWidth="1"/>
    <col min="2" max="2" width="20.5703125" style="408" customWidth="1"/>
    <col min="3" max="3" width="7.140625" style="408" customWidth="1"/>
    <col min="4" max="4" width="7.42578125" style="408" customWidth="1"/>
    <col min="5" max="5" width="7" style="408" customWidth="1"/>
    <col min="6" max="6" width="7.85546875" style="408" customWidth="1"/>
    <col min="7" max="7" width="7" style="408" customWidth="1"/>
    <col min="8" max="8" width="6.140625" style="408" customWidth="1"/>
    <col min="9" max="13" width="7" style="408" customWidth="1"/>
    <col min="14" max="14" width="11.140625" style="408" customWidth="1"/>
    <col min="15" max="16" width="7.85546875" style="408" customWidth="1"/>
    <col min="17" max="17" width="7" style="408" customWidth="1"/>
    <col min="18" max="18" width="6.7109375" style="408" customWidth="1"/>
    <col min="19" max="19" width="10.7109375" style="408" customWidth="1"/>
    <col min="20" max="20" width="7" style="408" customWidth="1"/>
    <col min="21" max="21" width="10.140625" style="408" customWidth="1"/>
    <col min="22" max="22" width="7" style="408" customWidth="1"/>
    <col min="23" max="26" width="8.85546875" style="408" customWidth="1"/>
    <col min="27" max="27" width="6.5703125" style="408" customWidth="1"/>
    <col min="28" max="31" width="5.85546875" style="408" hidden="1" customWidth="1"/>
    <col min="32" max="32" width="7" style="408" hidden="1" customWidth="1"/>
    <col min="33" max="34" width="5.85546875" style="408" hidden="1" customWidth="1"/>
    <col min="35" max="35" width="7.140625" style="408" hidden="1" customWidth="1"/>
    <col min="36" max="36" width="5.85546875" style="408" hidden="1" customWidth="1"/>
    <col min="37" max="37" width="7.140625" style="408" hidden="1" customWidth="1"/>
    <col min="38" max="38" width="5.85546875" style="408" hidden="1" customWidth="1"/>
    <col min="39" max="42" width="0" style="408" hidden="1" customWidth="1"/>
    <col min="43" max="16384" width="14.28515625" style="408"/>
  </cols>
  <sheetData>
    <row r="1" spans="1:42" ht="18.75" customHeight="1" x14ac:dyDescent="0.2">
      <c r="A1" s="510" t="s">
        <v>1069</v>
      </c>
      <c r="B1" s="507"/>
      <c r="C1" s="507"/>
      <c r="D1" s="507"/>
      <c r="E1" s="507"/>
      <c r="F1" s="507"/>
      <c r="G1" s="507"/>
      <c r="H1" s="507"/>
      <c r="I1" s="507"/>
      <c r="J1" s="507"/>
      <c r="K1" s="507"/>
      <c r="L1" s="507"/>
      <c r="M1" s="507"/>
      <c r="N1" s="507"/>
      <c r="O1" s="507"/>
      <c r="P1" s="507"/>
      <c r="Q1" s="507"/>
      <c r="R1" s="507"/>
      <c r="S1" s="507"/>
      <c r="T1" s="507"/>
      <c r="U1" s="507"/>
      <c r="V1" s="507"/>
      <c r="W1" s="507"/>
      <c r="X1" s="507"/>
      <c r="Y1" s="507"/>
      <c r="Z1" s="507"/>
      <c r="AA1" s="507"/>
    </row>
    <row r="2" spans="1:42" ht="12.75" customHeight="1" x14ac:dyDescent="0.2">
      <c r="A2" s="511" t="s">
        <v>1027</v>
      </c>
      <c r="B2" s="507"/>
      <c r="C2" s="507"/>
      <c r="D2" s="507"/>
      <c r="E2" s="507"/>
      <c r="F2" s="507"/>
      <c r="G2" s="507"/>
      <c r="H2" s="507"/>
      <c r="I2" s="507"/>
      <c r="J2" s="507"/>
      <c r="K2" s="507"/>
      <c r="L2" s="507"/>
      <c r="M2" s="507"/>
      <c r="N2" s="507"/>
      <c r="O2" s="507"/>
      <c r="P2" s="507"/>
      <c r="Q2" s="507"/>
      <c r="R2" s="507"/>
      <c r="S2" s="507"/>
      <c r="T2" s="507"/>
      <c r="U2" s="507"/>
      <c r="V2" s="507"/>
      <c r="W2" s="507"/>
      <c r="X2" s="507"/>
      <c r="Y2" s="507"/>
      <c r="Z2" s="507"/>
      <c r="AA2" s="507"/>
    </row>
    <row r="3" spans="1:42" ht="14.25" customHeight="1" x14ac:dyDescent="0.2">
      <c r="A3" s="282"/>
      <c r="B3" s="283" t="s">
        <v>60</v>
      </c>
      <c r="C3" s="504" t="s">
        <v>158</v>
      </c>
      <c r="D3" s="512"/>
      <c r="E3" s="512"/>
      <c r="F3" s="512"/>
      <c r="G3" s="505"/>
      <c r="H3" s="504" t="s">
        <v>159</v>
      </c>
      <c r="I3" s="512"/>
      <c r="J3" s="512"/>
      <c r="K3" s="512"/>
      <c r="L3" s="505"/>
      <c r="M3" s="504" t="s">
        <v>160</v>
      </c>
      <c r="N3" s="512"/>
      <c r="O3" s="512"/>
      <c r="P3" s="512"/>
      <c r="Q3" s="505"/>
      <c r="R3" s="504" t="s">
        <v>997</v>
      </c>
      <c r="S3" s="512"/>
      <c r="T3" s="512"/>
      <c r="U3" s="512"/>
      <c r="V3" s="505"/>
      <c r="W3" s="504" t="s">
        <v>161</v>
      </c>
      <c r="X3" s="512"/>
      <c r="Y3" s="512"/>
      <c r="Z3" s="512"/>
      <c r="AA3" s="512"/>
      <c r="AB3" s="520" t="s">
        <v>1024</v>
      </c>
      <c r="AC3" s="521"/>
      <c r="AD3" s="521"/>
      <c r="AE3" s="521"/>
      <c r="AF3" s="521"/>
      <c r="AG3" s="520" t="s">
        <v>1025</v>
      </c>
      <c r="AH3" s="521"/>
      <c r="AI3" s="521"/>
      <c r="AJ3" s="521"/>
      <c r="AK3" s="521"/>
      <c r="AL3" s="515" t="s">
        <v>1026</v>
      </c>
      <c r="AM3" s="516"/>
      <c r="AN3" s="516"/>
      <c r="AO3" s="516"/>
      <c r="AP3" s="517"/>
    </row>
    <row r="4" spans="1:42" ht="12" customHeight="1" x14ac:dyDescent="0.2">
      <c r="A4" s="508" t="s">
        <v>162</v>
      </c>
      <c r="B4" s="508" t="s">
        <v>1</v>
      </c>
      <c r="C4" s="504" t="s">
        <v>163</v>
      </c>
      <c r="D4" s="505"/>
      <c r="E4" s="504" t="s">
        <v>164</v>
      </c>
      <c r="F4" s="505"/>
      <c r="G4" s="508" t="s">
        <v>151</v>
      </c>
      <c r="H4" s="504" t="s">
        <v>163</v>
      </c>
      <c r="I4" s="505"/>
      <c r="J4" s="504" t="s">
        <v>164</v>
      </c>
      <c r="K4" s="505"/>
      <c r="L4" s="508" t="s">
        <v>151</v>
      </c>
      <c r="M4" s="504" t="s">
        <v>163</v>
      </c>
      <c r="N4" s="505"/>
      <c r="O4" s="504" t="s">
        <v>164</v>
      </c>
      <c r="P4" s="505"/>
      <c r="Q4" s="508" t="s">
        <v>165</v>
      </c>
      <c r="R4" s="504" t="s">
        <v>163</v>
      </c>
      <c r="S4" s="505"/>
      <c r="T4" s="504" t="s">
        <v>164</v>
      </c>
      <c r="U4" s="505"/>
      <c r="V4" s="508" t="s">
        <v>165</v>
      </c>
      <c r="W4" s="504" t="s">
        <v>163</v>
      </c>
      <c r="X4" s="505"/>
      <c r="Y4" s="504" t="s">
        <v>164</v>
      </c>
      <c r="Z4" s="505"/>
      <c r="AA4" s="513" t="s">
        <v>165</v>
      </c>
      <c r="AB4" s="520" t="s">
        <v>163</v>
      </c>
      <c r="AC4" s="521"/>
      <c r="AD4" s="520" t="s">
        <v>164</v>
      </c>
      <c r="AE4" s="521"/>
      <c r="AF4" s="520" t="s">
        <v>165</v>
      </c>
      <c r="AG4" s="520" t="s">
        <v>163</v>
      </c>
      <c r="AH4" s="521"/>
      <c r="AI4" s="520" t="s">
        <v>164</v>
      </c>
      <c r="AJ4" s="521"/>
      <c r="AK4" s="520" t="s">
        <v>165</v>
      </c>
      <c r="AL4" s="515" t="s">
        <v>163</v>
      </c>
      <c r="AM4" s="517"/>
      <c r="AN4" s="515" t="s">
        <v>164</v>
      </c>
      <c r="AO4" s="517"/>
      <c r="AP4" s="518" t="s">
        <v>165</v>
      </c>
    </row>
    <row r="5" spans="1:42" ht="12" customHeight="1" x14ac:dyDescent="0.2">
      <c r="A5" s="509"/>
      <c r="B5" s="509"/>
      <c r="C5" s="282" t="s">
        <v>166</v>
      </c>
      <c r="D5" s="282" t="s">
        <v>167</v>
      </c>
      <c r="E5" s="282" t="s">
        <v>166</v>
      </c>
      <c r="F5" s="282" t="s">
        <v>167</v>
      </c>
      <c r="G5" s="509"/>
      <c r="H5" s="282" t="s">
        <v>166</v>
      </c>
      <c r="I5" s="282" t="s">
        <v>167</v>
      </c>
      <c r="J5" s="282" t="s">
        <v>166</v>
      </c>
      <c r="K5" s="282" t="s">
        <v>167</v>
      </c>
      <c r="L5" s="509"/>
      <c r="M5" s="282" t="s">
        <v>166</v>
      </c>
      <c r="N5" s="282" t="s">
        <v>167</v>
      </c>
      <c r="O5" s="282" t="s">
        <v>166</v>
      </c>
      <c r="P5" s="282" t="s">
        <v>167</v>
      </c>
      <c r="Q5" s="509"/>
      <c r="R5" s="282" t="s">
        <v>166</v>
      </c>
      <c r="S5" s="282" t="s">
        <v>167</v>
      </c>
      <c r="T5" s="282" t="s">
        <v>166</v>
      </c>
      <c r="U5" s="282" t="s">
        <v>167</v>
      </c>
      <c r="V5" s="509"/>
      <c r="W5" s="282" t="s">
        <v>166</v>
      </c>
      <c r="X5" s="282" t="s">
        <v>167</v>
      </c>
      <c r="Y5" s="282" t="s">
        <v>166</v>
      </c>
      <c r="Z5" s="282" t="s">
        <v>167</v>
      </c>
      <c r="AA5" s="514"/>
      <c r="AB5" s="407" t="s">
        <v>166</v>
      </c>
      <c r="AC5" s="407" t="s">
        <v>167</v>
      </c>
      <c r="AD5" s="407" t="s">
        <v>166</v>
      </c>
      <c r="AE5" s="407" t="s">
        <v>167</v>
      </c>
      <c r="AF5" s="521"/>
      <c r="AG5" s="407" t="s">
        <v>166</v>
      </c>
      <c r="AH5" s="407" t="s">
        <v>167</v>
      </c>
      <c r="AI5" s="407" t="s">
        <v>166</v>
      </c>
      <c r="AJ5" s="407" t="s">
        <v>167</v>
      </c>
      <c r="AK5" s="521"/>
      <c r="AL5" s="406" t="s">
        <v>166</v>
      </c>
      <c r="AM5" s="406" t="s">
        <v>167</v>
      </c>
      <c r="AN5" s="406" t="s">
        <v>166</v>
      </c>
      <c r="AO5" s="406" t="s">
        <v>167</v>
      </c>
      <c r="AP5" s="519"/>
    </row>
    <row r="6" spans="1:42" ht="12" customHeight="1" x14ac:dyDescent="0.2">
      <c r="A6" s="336">
        <v>1</v>
      </c>
      <c r="B6" s="321" t="s">
        <v>6</v>
      </c>
      <c r="C6" s="321">
        <v>1743</v>
      </c>
      <c r="D6" s="321">
        <v>3344.6699999999992</v>
      </c>
      <c r="E6" s="321">
        <v>3166</v>
      </c>
      <c r="F6" s="321">
        <v>9897.260000000002</v>
      </c>
      <c r="G6" s="337">
        <f>D6/F6*100</f>
        <v>33.793898513325892</v>
      </c>
      <c r="H6" s="321">
        <v>431</v>
      </c>
      <c r="I6" s="321">
        <v>1077.1787554999999</v>
      </c>
      <c r="J6" s="321">
        <v>1621</v>
      </c>
      <c r="K6" s="321">
        <v>7303.9204950000003</v>
      </c>
      <c r="L6" s="337">
        <f>I6/K6*100</f>
        <v>14.74795291429305</v>
      </c>
      <c r="M6" s="321">
        <v>15695</v>
      </c>
      <c r="N6" s="321">
        <v>9253.6032627000004</v>
      </c>
      <c r="O6" s="321">
        <v>17788</v>
      </c>
      <c r="P6" s="321">
        <v>9663.290657100004</v>
      </c>
      <c r="Q6" s="337">
        <f>N6/P6*100</f>
        <v>95.760373883621213</v>
      </c>
      <c r="R6" s="321">
        <v>265</v>
      </c>
      <c r="S6" s="321">
        <v>332.82300160000005</v>
      </c>
      <c r="T6" s="321">
        <v>2477</v>
      </c>
      <c r="U6" s="321">
        <v>7131.2271024999991</v>
      </c>
      <c r="V6" s="337">
        <f>S6/U6*100</f>
        <v>4.6671210552714282</v>
      </c>
      <c r="W6" s="321">
        <v>8563</v>
      </c>
      <c r="X6" s="321">
        <v>19585.949557700002</v>
      </c>
      <c r="Y6" s="321">
        <v>26649</v>
      </c>
      <c r="Z6" s="321">
        <v>75517.314639700009</v>
      </c>
      <c r="AA6" s="337">
        <f>X6/Z6*100</f>
        <v>25.935707130406254</v>
      </c>
      <c r="AB6" s="409">
        <v>8240</v>
      </c>
      <c r="AC6" s="409">
        <v>18396.650000000001</v>
      </c>
      <c r="AD6" s="409">
        <v>28228</v>
      </c>
      <c r="AE6" s="409">
        <v>75179.460000000006</v>
      </c>
      <c r="AF6" s="409">
        <v>24.47</v>
      </c>
      <c r="AG6" s="409">
        <v>3435</v>
      </c>
      <c r="AH6" s="409">
        <v>208.045457</v>
      </c>
      <c r="AI6" s="409">
        <v>4008</v>
      </c>
      <c r="AJ6" s="409">
        <v>208.13139989999999</v>
      </c>
      <c r="AK6" s="409">
        <f>AH6/AJ6*100</f>
        <v>99.958707383873218</v>
      </c>
      <c r="AL6" s="343">
        <v>176</v>
      </c>
      <c r="AM6" s="344">
        <v>597.45000000000005</v>
      </c>
      <c r="AN6" s="343">
        <v>2078</v>
      </c>
      <c r="AO6" s="344">
        <v>9404.9599999999991</v>
      </c>
      <c r="AP6" s="345">
        <f>AM6/AO6</f>
        <v>6.3524991068542563E-2</v>
      </c>
    </row>
    <row r="7" spans="1:42" ht="12" customHeight="1" x14ac:dyDescent="0.2">
      <c r="A7" s="336">
        <v>2</v>
      </c>
      <c r="B7" s="321" t="s">
        <v>7</v>
      </c>
      <c r="C7" s="321">
        <v>2339</v>
      </c>
      <c r="D7" s="321">
        <v>5395.3544437</v>
      </c>
      <c r="E7" s="321">
        <v>4905</v>
      </c>
      <c r="F7" s="321">
        <v>14974.753084400001</v>
      </c>
      <c r="G7" s="337">
        <f t="shared" ref="G7:G55" si="0">D7/F7*100</f>
        <v>36.029672164148259</v>
      </c>
      <c r="H7" s="321">
        <v>615</v>
      </c>
      <c r="I7" s="321">
        <v>2861.6882828999992</v>
      </c>
      <c r="J7" s="321">
        <v>4740</v>
      </c>
      <c r="K7" s="321">
        <v>23261.023539000005</v>
      </c>
      <c r="L7" s="337">
        <f t="shared" ref="L7:L55" si="1">I7/K7*100</f>
        <v>12.302503705832301</v>
      </c>
      <c r="M7" s="321">
        <v>24269</v>
      </c>
      <c r="N7" s="321">
        <v>12350.765132399998</v>
      </c>
      <c r="O7" s="321">
        <v>35113</v>
      </c>
      <c r="P7" s="321">
        <v>16466.592953200001</v>
      </c>
      <c r="Q7" s="337">
        <f t="shared" ref="Q7:Q55" si="2">N7/P7*100</f>
        <v>75.004982314813574</v>
      </c>
      <c r="R7" s="321">
        <v>515</v>
      </c>
      <c r="S7" s="321">
        <v>462.48244030000012</v>
      </c>
      <c r="T7" s="321">
        <v>11107</v>
      </c>
      <c r="U7" s="321">
        <v>28824.447689199998</v>
      </c>
      <c r="V7" s="337">
        <f t="shared" ref="V7:V55" si="3">S7/U7*100</f>
        <v>1.6044797988385533</v>
      </c>
      <c r="W7" s="321">
        <v>15215</v>
      </c>
      <c r="X7" s="321">
        <v>23453.344306499996</v>
      </c>
      <c r="Y7" s="321">
        <v>53155</v>
      </c>
      <c r="Z7" s="321">
        <v>140764.16201720003</v>
      </c>
      <c r="AA7" s="337">
        <f t="shared" ref="AA7:AA55" si="4">X7/Z7*100</f>
        <v>16.661445619684237</v>
      </c>
      <c r="AB7" s="409">
        <v>15471</v>
      </c>
      <c r="AC7" s="409">
        <v>21622.07</v>
      </c>
      <c r="AD7" s="409">
        <v>53130</v>
      </c>
      <c r="AE7" s="409">
        <v>123636.18</v>
      </c>
      <c r="AF7" s="409">
        <v>17.489999999999998</v>
      </c>
      <c r="AG7" s="409">
        <v>5010</v>
      </c>
      <c r="AH7" s="409">
        <v>286.55988840000055</v>
      </c>
      <c r="AI7" s="409">
        <v>5104</v>
      </c>
      <c r="AJ7" s="409">
        <v>310.48860620000113</v>
      </c>
      <c r="AK7" s="409">
        <f t="shared" ref="AK7:AK56" si="5">AH7/AJ7*100</f>
        <v>92.293205830365665</v>
      </c>
      <c r="AL7" s="346">
        <v>2547</v>
      </c>
      <c r="AM7" s="346">
        <v>5492.866688500003</v>
      </c>
      <c r="AN7" s="346">
        <v>5509</v>
      </c>
      <c r="AO7" s="346">
        <v>15689.766311299956</v>
      </c>
      <c r="AP7" s="345">
        <f t="shared" ref="AP7:AP56" si="6">AM7/AO7</f>
        <v>0.35009232002034185</v>
      </c>
    </row>
    <row r="8" spans="1:42" ht="12" customHeight="1" x14ac:dyDescent="0.2">
      <c r="A8" s="336">
        <v>3</v>
      </c>
      <c r="B8" s="321" t="s">
        <v>8</v>
      </c>
      <c r="C8" s="321">
        <v>88</v>
      </c>
      <c r="D8" s="321">
        <v>168</v>
      </c>
      <c r="E8" s="321">
        <v>1481</v>
      </c>
      <c r="F8" s="321">
        <v>2662</v>
      </c>
      <c r="G8" s="337">
        <f t="shared" si="0"/>
        <v>6.3110443275732537</v>
      </c>
      <c r="H8" s="321">
        <v>0</v>
      </c>
      <c r="I8" s="321">
        <v>0</v>
      </c>
      <c r="J8" s="321">
        <v>4</v>
      </c>
      <c r="K8" s="321">
        <v>94.5</v>
      </c>
      <c r="L8" s="337">
        <f t="shared" si="1"/>
        <v>0</v>
      </c>
      <c r="M8" s="321">
        <v>7200</v>
      </c>
      <c r="N8" s="321">
        <v>3266.66</v>
      </c>
      <c r="O8" s="321">
        <v>11238</v>
      </c>
      <c r="P8" s="321">
        <v>5098.6400000000003</v>
      </c>
      <c r="Q8" s="337">
        <f t="shared" si="2"/>
        <v>64.069241993943464</v>
      </c>
      <c r="R8" s="321">
        <v>630</v>
      </c>
      <c r="S8" s="321">
        <v>570.1616712</v>
      </c>
      <c r="T8" s="321">
        <v>6103</v>
      </c>
      <c r="U8" s="321">
        <v>10500.8382896</v>
      </c>
      <c r="V8" s="337">
        <f t="shared" si="3"/>
        <v>5.4296776645411864</v>
      </c>
      <c r="W8" s="321">
        <v>3130</v>
      </c>
      <c r="X8" s="321">
        <v>3568.41</v>
      </c>
      <c r="Y8" s="321">
        <v>5837</v>
      </c>
      <c r="Z8" s="321">
        <v>9122.19</v>
      </c>
      <c r="AA8" s="337">
        <f t="shared" si="4"/>
        <v>39.117909186280926</v>
      </c>
      <c r="AB8" s="409">
        <v>3130</v>
      </c>
      <c r="AC8" s="409">
        <v>3568.41</v>
      </c>
      <c r="AD8" s="409">
        <v>5837</v>
      </c>
      <c r="AE8" s="409">
        <v>9122.19</v>
      </c>
      <c r="AF8" s="409">
        <v>39.119999999999997</v>
      </c>
      <c r="AG8" s="409">
        <v>326</v>
      </c>
      <c r="AH8" s="409">
        <v>19.5</v>
      </c>
      <c r="AI8" s="409">
        <v>436</v>
      </c>
      <c r="AJ8" s="409">
        <v>20.55</v>
      </c>
      <c r="AK8" s="409">
        <f t="shared" si="5"/>
        <v>94.890510948905103</v>
      </c>
      <c r="AL8" s="346">
        <v>63</v>
      </c>
      <c r="AM8" s="346">
        <v>100</v>
      </c>
      <c r="AN8" s="346">
        <v>694</v>
      </c>
      <c r="AO8" s="346">
        <v>1391</v>
      </c>
      <c r="AP8" s="345">
        <f t="shared" si="6"/>
        <v>7.1890726096333568E-2</v>
      </c>
    </row>
    <row r="9" spans="1:42" ht="12" customHeight="1" x14ac:dyDescent="0.2">
      <c r="A9" s="336">
        <v>4</v>
      </c>
      <c r="B9" s="321" t="s">
        <v>9</v>
      </c>
      <c r="C9" s="321">
        <v>2311</v>
      </c>
      <c r="D9" s="321">
        <v>3268.1296907000005</v>
      </c>
      <c r="E9" s="321">
        <v>3874</v>
      </c>
      <c r="F9" s="321">
        <v>6383.8480562000041</v>
      </c>
      <c r="G9" s="337">
        <f t="shared" si="0"/>
        <v>51.193726133973186</v>
      </c>
      <c r="H9" s="321">
        <v>946</v>
      </c>
      <c r="I9" s="321">
        <v>3171.0970581000001</v>
      </c>
      <c r="J9" s="321">
        <v>2765</v>
      </c>
      <c r="K9" s="321">
        <v>10706.2996031</v>
      </c>
      <c r="L9" s="337">
        <f t="shared" si="1"/>
        <v>29.618982988126092</v>
      </c>
      <c r="M9" s="321">
        <v>1479</v>
      </c>
      <c r="N9" s="321">
        <v>808.8762923999999</v>
      </c>
      <c r="O9" s="321">
        <v>3589</v>
      </c>
      <c r="P9" s="321">
        <v>1694.8500072999996</v>
      </c>
      <c r="Q9" s="337">
        <f t="shared" si="2"/>
        <v>47.72553847927756</v>
      </c>
      <c r="R9" s="321">
        <v>375</v>
      </c>
      <c r="S9" s="321">
        <v>312.95683789999998</v>
      </c>
      <c r="T9" s="321">
        <v>2181</v>
      </c>
      <c r="U9" s="321">
        <v>4601.0798603000012</v>
      </c>
      <c r="V9" s="337">
        <f t="shared" si="3"/>
        <v>6.8018127787852487</v>
      </c>
      <c r="W9" s="321">
        <v>6619</v>
      </c>
      <c r="X9" s="321">
        <v>16295.928831299996</v>
      </c>
      <c r="Y9" s="321">
        <v>91553</v>
      </c>
      <c r="Z9" s="321">
        <v>106405.15852220004</v>
      </c>
      <c r="AA9" s="337">
        <f t="shared" si="4"/>
        <v>15.314980079560769</v>
      </c>
      <c r="AB9" s="409">
        <v>6147</v>
      </c>
      <c r="AC9" s="409">
        <v>14562.61</v>
      </c>
      <c r="AD9" s="409">
        <v>60665</v>
      </c>
      <c r="AE9" s="409">
        <v>132015.57999999999</v>
      </c>
      <c r="AF9" s="409">
        <v>11.03</v>
      </c>
      <c r="AG9" s="409">
        <v>299</v>
      </c>
      <c r="AH9" s="409">
        <v>20.640532700000001</v>
      </c>
      <c r="AI9" s="409">
        <v>469</v>
      </c>
      <c r="AJ9" s="409">
        <v>33.385130599999989</v>
      </c>
      <c r="AK9" s="409">
        <f t="shared" si="5"/>
        <v>61.825526301820155</v>
      </c>
      <c r="AL9" s="346">
        <v>71</v>
      </c>
      <c r="AM9" s="346">
        <v>277.71608520000001</v>
      </c>
      <c r="AN9" s="346">
        <v>795</v>
      </c>
      <c r="AO9" s="346">
        <v>3517.9957600000002</v>
      </c>
      <c r="AP9" s="345">
        <f t="shared" si="6"/>
        <v>7.8941563363339587E-2</v>
      </c>
    </row>
    <row r="10" spans="1:42" ht="12" customHeight="1" x14ac:dyDescent="0.2">
      <c r="A10" s="336">
        <v>5</v>
      </c>
      <c r="B10" s="321" t="s">
        <v>10</v>
      </c>
      <c r="C10" s="321">
        <v>7294</v>
      </c>
      <c r="D10" s="321">
        <v>12888.157130300004</v>
      </c>
      <c r="E10" s="321">
        <v>11160</v>
      </c>
      <c r="F10" s="321">
        <v>21357.301235300009</v>
      </c>
      <c r="G10" s="337">
        <f t="shared" si="0"/>
        <v>60.345438725179655</v>
      </c>
      <c r="H10" s="321">
        <v>899</v>
      </c>
      <c r="I10" s="321">
        <v>3741.5459180000003</v>
      </c>
      <c r="J10" s="321">
        <v>5310</v>
      </c>
      <c r="K10" s="321">
        <v>36126.969124799994</v>
      </c>
      <c r="L10" s="337">
        <f t="shared" si="1"/>
        <v>10.356656006970566</v>
      </c>
      <c r="M10" s="321">
        <v>37308</v>
      </c>
      <c r="N10" s="321">
        <v>20864.340790600003</v>
      </c>
      <c r="O10" s="321">
        <v>76255</v>
      </c>
      <c r="P10" s="321">
        <v>40732.698564699975</v>
      </c>
      <c r="Q10" s="337">
        <f t="shared" si="2"/>
        <v>51.222584129698653</v>
      </c>
      <c r="R10" s="321">
        <v>849</v>
      </c>
      <c r="S10" s="321">
        <v>824.46400289999985</v>
      </c>
      <c r="T10" s="321">
        <v>25849</v>
      </c>
      <c r="U10" s="321">
        <v>86374</v>
      </c>
      <c r="V10" s="337">
        <f t="shared" si="3"/>
        <v>0.95452798631532632</v>
      </c>
      <c r="W10" s="321">
        <v>38159</v>
      </c>
      <c r="X10" s="321">
        <v>36472.636636599986</v>
      </c>
      <c r="Y10" s="321">
        <v>100519</v>
      </c>
      <c r="Z10" s="321">
        <v>210230.22307520002</v>
      </c>
      <c r="AA10" s="337">
        <f t="shared" si="4"/>
        <v>17.348902599772064</v>
      </c>
      <c r="AB10" s="409">
        <v>38833</v>
      </c>
      <c r="AC10" s="409">
        <v>31767.15</v>
      </c>
      <c r="AD10" s="409">
        <v>104621</v>
      </c>
      <c r="AE10" s="409">
        <v>164399.26999999999</v>
      </c>
      <c r="AF10" s="409">
        <v>19.32</v>
      </c>
      <c r="AG10" s="409">
        <v>3991</v>
      </c>
      <c r="AH10" s="409">
        <v>214.52</v>
      </c>
      <c r="AI10" s="409">
        <v>4038</v>
      </c>
      <c r="AJ10" s="409">
        <v>216.92</v>
      </c>
      <c r="AK10" s="409">
        <f t="shared" si="5"/>
        <v>98.893601327678411</v>
      </c>
      <c r="AL10" s="346">
        <v>0</v>
      </c>
      <c r="AM10" s="346">
        <v>0</v>
      </c>
      <c r="AN10" s="346">
        <v>0</v>
      </c>
      <c r="AO10" s="346">
        <v>0</v>
      </c>
      <c r="AP10" s="345" t="e">
        <f t="shared" si="6"/>
        <v>#DIV/0!</v>
      </c>
    </row>
    <row r="11" spans="1:42" ht="12" customHeight="1" x14ac:dyDescent="0.2">
      <c r="A11" s="339">
        <v>6</v>
      </c>
      <c r="B11" s="340" t="s">
        <v>11</v>
      </c>
      <c r="C11" s="340">
        <v>2674</v>
      </c>
      <c r="D11" s="340">
        <v>4487.1400000000003</v>
      </c>
      <c r="E11" s="340">
        <v>3674</v>
      </c>
      <c r="F11" s="340">
        <v>7481.65</v>
      </c>
      <c r="G11" s="337">
        <f t="shared" si="0"/>
        <v>59.975272834201022</v>
      </c>
      <c r="H11" s="340">
        <v>559</v>
      </c>
      <c r="I11" s="340">
        <v>2759.1167167999997</v>
      </c>
      <c r="J11" s="340">
        <v>1361</v>
      </c>
      <c r="K11" s="340">
        <v>6288.2641471999996</v>
      </c>
      <c r="L11" s="337">
        <f t="shared" si="1"/>
        <v>43.877239444983601</v>
      </c>
      <c r="M11" s="340">
        <v>7444</v>
      </c>
      <c r="N11" s="340">
        <v>6123.9533659999997</v>
      </c>
      <c r="O11" s="340">
        <v>8311</v>
      </c>
      <c r="P11" s="340">
        <v>6304.9516786000004</v>
      </c>
      <c r="Q11" s="337">
        <f t="shared" si="2"/>
        <v>97.129267251732671</v>
      </c>
      <c r="R11" s="340">
        <v>856</v>
      </c>
      <c r="S11" s="340">
        <v>1151.2462406999998</v>
      </c>
      <c r="T11" s="321">
        <v>5158</v>
      </c>
      <c r="U11" s="321">
        <v>12463.101086000001</v>
      </c>
      <c r="V11" s="337">
        <f t="shared" si="3"/>
        <v>9.2372374480153496</v>
      </c>
      <c r="W11" s="340">
        <v>15883</v>
      </c>
      <c r="X11" s="340">
        <v>11946.802218999996</v>
      </c>
      <c r="Y11" s="340">
        <v>30883</v>
      </c>
      <c r="Z11" s="340">
        <v>40606.260976199992</v>
      </c>
      <c r="AA11" s="337">
        <f t="shared" si="4"/>
        <v>29.421084167296801</v>
      </c>
      <c r="AB11" s="409">
        <v>16019</v>
      </c>
      <c r="AC11" s="409">
        <v>10207.89</v>
      </c>
      <c r="AD11" s="409">
        <v>34598</v>
      </c>
      <c r="AE11" s="409">
        <v>38045.26</v>
      </c>
      <c r="AF11" s="409">
        <v>26.83</v>
      </c>
      <c r="AG11" s="409">
        <v>1508</v>
      </c>
      <c r="AH11" s="409">
        <v>112.45</v>
      </c>
      <c r="AI11" s="409">
        <v>2597</v>
      </c>
      <c r="AJ11" s="409">
        <v>251.46</v>
      </c>
      <c r="AK11" s="409">
        <f t="shared" si="5"/>
        <v>44.718841962936452</v>
      </c>
      <c r="AL11" s="346">
        <v>0</v>
      </c>
      <c r="AM11" s="346">
        <v>0</v>
      </c>
      <c r="AN11" s="346">
        <v>0</v>
      </c>
      <c r="AO11" s="346">
        <v>0</v>
      </c>
      <c r="AP11" s="345" t="e">
        <f t="shared" si="6"/>
        <v>#DIV/0!</v>
      </c>
    </row>
    <row r="12" spans="1:42" ht="12" customHeight="1" x14ac:dyDescent="0.2">
      <c r="A12" s="336">
        <v>7</v>
      </c>
      <c r="B12" s="321" t="s">
        <v>12</v>
      </c>
      <c r="C12" s="321">
        <v>185</v>
      </c>
      <c r="D12" s="321">
        <v>540</v>
      </c>
      <c r="E12" s="321">
        <v>1370</v>
      </c>
      <c r="F12" s="321">
        <v>4978</v>
      </c>
      <c r="G12" s="337">
        <f t="shared" si="0"/>
        <v>10.847730012053033</v>
      </c>
      <c r="H12" s="321">
        <v>61</v>
      </c>
      <c r="I12" s="321">
        <v>185.87603999999999</v>
      </c>
      <c r="J12" s="321">
        <v>340</v>
      </c>
      <c r="K12" s="321">
        <v>2242.4885899999999</v>
      </c>
      <c r="L12" s="337">
        <f t="shared" si="1"/>
        <v>8.2888287962258929</v>
      </c>
      <c r="M12" s="321">
        <v>825</v>
      </c>
      <c r="N12" s="321">
        <v>545.13</v>
      </c>
      <c r="O12" s="321">
        <v>1656</v>
      </c>
      <c r="P12" s="321">
        <v>906.32</v>
      </c>
      <c r="Q12" s="337">
        <f t="shared" si="2"/>
        <v>60.147629976167352</v>
      </c>
      <c r="R12" s="321">
        <v>3</v>
      </c>
      <c r="S12" s="321">
        <v>1.84</v>
      </c>
      <c r="T12" s="321">
        <v>153</v>
      </c>
      <c r="U12" s="321">
        <v>341.94</v>
      </c>
      <c r="V12" s="337">
        <f t="shared" si="3"/>
        <v>0.53810610048546537</v>
      </c>
      <c r="W12" s="321">
        <v>2701</v>
      </c>
      <c r="X12" s="321">
        <v>1802.56</v>
      </c>
      <c r="Y12" s="321">
        <v>8972</v>
      </c>
      <c r="Z12" s="321">
        <v>13538.16</v>
      </c>
      <c r="AA12" s="337">
        <f t="shared" si="4"/>
        <v>13.314660190158781</v>
      </c>
      <c r="AB12" s="409">
        <v>859</v>
      </c>
      <c r="AC12" s="409">
        <v>1318.94</v>
      </c>
      <c r="AD12" s="409">
        <v>6518</v>
      </c>
      <c r="AE12" s="409">
        <v>8887.4</v>
      </c>
      <c r="AF12" s="409">
        <v>14.84</v>
      </c>
      <c r="AG12" s="409">
        <v>93</v>
      </c>
      <c r="AH12" s="409">
        <v>4.2699999999999996</v>
      </c>
      <c r="AI12" s="409">
        <v>374</v>
      </c>
      <c r="AJ12" s="409">
        <v>5.84</v>
      </c>
      <c r="AK12" s="409">
        <f t="shared" si="5"/>
        <v>73.11643835616438</v>
      </c>
      <c r="AL12" s="409">
        <v>4</v>
      </c>
      <c r="AM12" s="409">
        <v>25.71</v>
      </c>
      <c r="AN12" s="409">
        <v>324</v>
      </c>
      <c r="AO12" s="409">
        <v>255.8</v>
      </c>
      <c r="AP12" s="345">
        <f t="shared" si="6"/>
        <v>0.10050820953870211</v>
      </c>
    </row>
    <row r="13" spans="1:42" ht="12" customHeight="1" x14ac:dyDescent="0.2">
      <c r="A13" s="336">
        <v>8</v>
      </c>
      <c r="B13" s="321" t="s">
        <v>967</v>
      </c>
      <c r="C13" s="321">
        <v>88</v>
      </c>
      <c r="D13" s="321">
        <v>484.6</v>
      </c>
      <c r="E13" s="321">
        <v>155</v>
      </c>
      <c r="F13" s="321">
        <v>634.70000000000005</v>
      </c>
      <c r="G13" s="337">
        <f t="shared" si="0"/>
        <v>76.351031983614305</v>
      </c>
      <c r="H13" s="321">
        <v>31</v>
      </c>
      <c r="I13" s="321">
        <v>217</v>
      </c>
      <c r="J13" s="321">
        <v>56</v>
      </c>
      <c r="K13" s="321">
        <v>321</v>
      </c>
      <c r="L13" s="337">
        <f t="shared" si="1"/>
        <v>67.601246105919003</v>
      </c>
      <c r="M13" s="321">
        <v>0</v>
      </c>
      <c r="N13" s="321">
        <v>0</v>
      </c>
      <c r="O13" s="321">
        <v>0</v>
      </c>
      <c r="P13" s="321">
        <v>0</v>
      </c>
      <c r="Q13" s="337" t="e">
        <f t="shared" si="2"/>
        <v>#DIV/0!</v>
      </c>
      <c r="R13" s="321">
        <v>26</v>
      </c>
      <c r="S13" s="321">
        <v>80.900000000000006</v>
      </c>
      <c r="T13" s="321">
        <v>27</v>
      </c>
      <c r="U13" s="321">
        <v>117.6</v>
      </c>
      <c r="V13" s="337">
        <f t="shared" si="3"/>
        <v>68.79251700680274</v>
      </c>
      <c r="W13" s="321">
        <v>390</v>
      </c>
      <c r="X13" s="321">
        <v>1276.21</v>
      </c>
      <c r="Y13" s="321">
        <v>502</v>
      </c>
      <c r="Z13" s="321">
        <v>1461.11</v>
      </c>
      <c r="AA13" s="337">
        <f t="shared" si="4"/>
        <v>87.345237524895467</v>
      </c>
      <c r="AB13" s="409">
        <v>589</v>
      </c>
      <c r="AC13" s="409">
        <v>1768.21</v>
      </c>
      <c r="AD13" s="409">
        <v>636</v>
      </c>
      <c r="AE13" s="409">
        <v>1776.26</v>
      </c>
      <c r="AF13" s="409">
        <v>99.55</v>
      </c>
      <c r="AG13" s="409"/>
      <c r="AH13" s="409"/>
      <c r="AI13" s="409"/>
      <c r="AJ13" s="409"/>
      <c r="AK13" s="409" t="e">
        <f t="shared" si="5"/>
        <v>#DIV/0!</v>
      </c>
      <c r="AL13" s="409">
        <v>0</v>
      </c>
      <c r="AM13" s="409">
        <v>0</v>
      </c>
      <c r="AN13" s="409">
        <v>0</v>
      </c>
      <c r="AO13" s="409">
        <v>0</v>
      </c>
      <c r="AP13" s="345" t="e">
        <f t="shared" si="6"/>
        <v>#DIV/0!</v>
      </c>
    </row>
    <row r="14" spans="1:42" ht="12" customHeight="1" x14ac:dyDescent="0.2">
      <c r="A14" s="336">
        <v>9</v>
      </c>
      <c r="B14" s="321" t="s">
        <v>13</v>
      </c>
      <c r="C14" s="321">
        <v>2396</v>
      </c>
      <c r="D14" s="321">
        <v>7814</v>
      </c>
      <c r="E14" s="321">
        <v>8180</v>
      </c>
      <c r="F14" s="321">
        <v>31950</v>
      </c>
      <c r="G14" s="337">
        <f t="shared" si="0"/>
        <v>24.456964006259781</v>
      </c>
      <c r="H14" s="321">
        <v>539</v>
      </c>
      <c r="I14" s="321">
        <v>1826.9310623999997</v>
      </c>
      <c r="J14" s="321">
        <v>1512</v>
      </c>
      <c r="K14" s="321">
        <v>6546.806789100001</v>
      </c>
      <c r="L14" s="337">
        <f t="shared" si="1"/>
        <v>27.905681674335021</v>
      </c>
      <c r="M14" s="321">
        <v>22912</v>
      </c>
      <c r="N14" s="321">
        <v>19328.700825</v>
      </c>
      <c r="O14" s="321">
        <v>30701</v>
      </c>
      <c r="P14" s="321">
        <v>23789.518916399993</v>
      </c>
      <c r="Q14" s="337">
        <f t="shared" si="2"/>
        <v>81.248809162236569</v>
      </c>
      <c r="R14" s="321">
        <v>927</v>
      </c>
      <c r="S14" s="321">
        <v>1486.2648494000002</v>
      </c>
      <c r="T14" s="321">
        <v>7078</v>
      </c>
      <c r="U14" s="321">
        <v>13730.027508800002</v>
      </c>
      <c r="V14" s="337">
        <f t="shared" si="3"/>
        <v>10.824922589903093</v>
      </c>
      <c r="W14" s="321">
        <v>43911</v>
      </c>
      <c r="X14" s="321">
        <v>52212.900800599986</v>
      </c>
      <c r="Y14" s="321">
        <v>84020</v>
      </c>
      <c r="Z14" s="321">
        <v>140942.67534569991</v>
      </c>
      <c r="AA14" s="337">
        <f t="shared" si="4"/>
        <v>37.045487232687876</v>
      </c>
      <c r="AB14" s="409">
        <v>38368</v>
      </c>
      <c r="AC14" s="409">
        <v>46650.15</v>
      </c>
      <c r="AD14" s="409">
        <v>91373</v>
      </c>
      <c r="AE14" s="409">
        <v>136265.74</v>
      </c>
      <c r="AF14" s="409">
        <v>34.229999999999997</v>
      </c>
      <c r="AG14" s="409">
        <v>2678</v>
      </c>
      <c r="AH14" s="409">
        <v>175.93309930000018</v>
      </c>
      <c r="AI14" s="409">
        <v>2892</v>
      </c>
      <c r="AJ14" s="409">
        <v>177.38162079999998</v>
      </c>
      <c r="AK14" s="409">
        <f t="shared" si="5"/>
        <v>99.183386929566382</v>
      </c>
      <c r="AL14" s="409">
        <v>68</v>
      </c>
      <c r="AM14" s="409">
        <v>31.3621558</v>
      </c>
      <c r="AN14" s="409">
        <v>486</v>
      </c>
      <c r="AO14" s="409">
        <v>2473.8618172000006</v>
      </c>
      <c r="AP14" s="345">
        <f t="shared" si="6"/>
        <v>1.2677408083971616E-2</v>
      </c>
    </row>
    <row r="15" spans="1:42" ht="12" customHeight="1" x14ac:dyDescent="0.2">
      <c r="A15" s="336">
        <v>10</v>
      </c>
      <c r="B15" s="321" t="s">
        <v>14</v>
      </c>
      <c r="C15" s="321">
        <v>123</v>
      </c>
      <c r="D15" s="321">
        <v>149.46056220000003</v>
      </c>
      <c r="E15" s="321">
        <v>266</v>
      </c>
      <c r="F15" s="321">
        <v>171.54912079999997</v>
      </c>
      <c r="G15" s="337">
        <f t="shared" si="0"/>
        <v>87.124061903090819</v>
      </c>
      <c r="H15" s="321">
        <v>1189</v>
      </c>
      <c r="I15" s="321">
        <v>4513.2245878999993</v>
      </c>
      <c r="J15" s="321">
        <v>4674</v>
      </c>
      <c r="K15" s="321">
        <v>22242.615638399991</v>
      </c>
      <c r="L15" s="337">
        <f t="shared" si="1"/>
        <v>20.290889620500835</v>
      </c>
      <c r="M15" s="321">
        <v>53736</v>
      </c>
      <c r="N15" s="321">
        <v>38510.720436499993</v>
      </c>
      <c r="O15" s="321">
        <v>103801</v>
      </c>
      <c r="P15" s="321">
        <v>66186.642139500007</v>
      </c>
      <c r="Q15" s="337">
        <f t="shared" si="2"/>
        <v>58.185034308481562</v>
      </c>
      <c r="R15" s="321">
        <v>2519</v>
      </c>
      <c r="S15" s="321">
        <v>3017.484077099999</v>
      </c>
      <c r="T15" s="321">
        <v>13482</v>
      </c>
      <c r="U15" s="321">
        <v>37219.225651099994</v>
      </c>
      <c r="V15" s="337">
        <f t="shared" si="3"/>
        <v>8.1073263194308804</v>
      </c>
      <c r="W15" s="321">
        <v>144562</v>
      </c>
      <c r="X15" s="321">
        <v>37977.009463299997</v>
      </c>
      <c r="Y15" s="321">
        <v>271723</v>
      </c>
      <c r="Z15" s="321">
        <v>237465.77930590007</v>
      </c>
      <c r="AA15" s="337">
        <f t="shared" si="4"/>
        <v>15.992624105378377</v>
      </c>
      <c r="AB15" s="409">
        <v>137537</v>
      </c>
      <c r="AC15" s="409">
        <v>41416.75</v>
      </c>
      <c r="AD15" s="409">
        <v>287361</v>
      </c>
      <c r="AE15" s="409">
        <v>222379.02</v>
      </c>
      <c r="AF15" s="409">
        <v>18.62</v>
      </c>
      <c r="AG15" s="409">
        <v>15189</v>
      </c>
      <c r="AH15" s="409">
        <v>886</v>
      </c>
      <c r="AI15" s="409">
        <v>21060</v>
      </c>
      <c r="AJ15" s="409">
        <v>894</v>
      </c>
      <c r="AK15" s="409">
        <f t="shared" si="5"/>
        <v>99.105145413870247</v>
      </c>
      <c r="AL15" s="409">
        <v>0</v>
      </c>
      <c r="AM15" s="409">
        <v>0</v>
      </c>
      <c r="AN15" s="409">
        <v>0</v>
      </c>
      <c r="AO15" s="409">
        <v>0</v>
      </c>
      <c r="AP15" s="345" t="e">
        <f t="shared" si="6"/>
        <v>#DIV/0!</v>
      </c>
    </row>
    <row r="16" spans="1:42" ht="12" customHeight="1" x14ac:dyDescent="0.2">
      <c r="A16" s="336">
        <v>11</v>
      </c>
      <c r="B16" s="321" t="s">
        <v>15</v>
      </c>
      <c r="C16" s="321">
        <v>1662</v>
      </c>
      <c r="D16" s="321">
        <v>912.17370389999985</v>
      </c>
      <c r="E16" s="321">
        <v>1875</v>
      </c>
      <c r="F16" s="321">
        <v>1030.4171785999997</v>
      </c>
      <c r="G16" s="337">
        <f t="shared" si="0"/>
        <v>88.524698815614272</v>
      </c>
      <c r="H16" s="321">
        <v>229</v>
      </c>
      <c r="I16" s="321">
        <v>442.48068289999998</v>
      </c>
      <c r="J16" s="321">
        <v>973</v>
      </c>
      <c r="K16" s="321">
        <v>3545.1269467999991</v>
      </c>
      <c r="L16" s="337">
        <f t="shared" si="1"/>
        <v>12.481377664046816</v>
      </c>
      <c r="M16" s="321">
        <v>0</v>
      </c>
      <c r="N16" s="321">
        <v>0</v>
      </c>
      <c r="O16" s="321">
        <v>0</v>
      </c>
      <c r="P16" s="321">
        <v>0</v>
      </c>
      <c r="Q16" s="337" t="e">
        <f t="shared" si="2"/>
        <v>#DIV/0!</v>
      </c>
      <c r="R16" s="321">
        <v>123</v>
      </c>
      <c r="S16" s="321">
        <v>111.0511954</v>
      </c>
      <c r="T16" s="321">
        <v>1410</v>
      </c>
      <c r="U16" s="321">
        <v>2474.5786015999997</v>
      </c>
      <c r="V16" s="337">
        <f t="shared" si="3"/>
        <v>4.4876810673218106</v>
      </c>
      <c r="W16" s="321">
        <v>2017</v>
      </c>
      <c r="X16" s="321">
        <v>2792.6279422000007</v>
      </c>
      <c r="Y16" s="321">
        <v>7058</v>
      </c>
      <c r="Z16" s="321">
        <v>16648.762978499992</v>
      </c>
      <c r="AA16" s="337">
        <f t="shared" si="4"/>
        <v>16.773786411677349</v>
      </c>
      <c r="AB16" s="409">
        <v>1708</v>
      </c>
      <c r="AC16" s="409">
        <v>2082.9299999999998</v>
      </c>
      <c r="AD16" s="409">
        <v>6770</v>
      </c>
      <c r="AE16" s="409">
        <v>14858.31</v>
      </c>
      <c r="AF16" s="409">
        <v>14.02</v>
      </c>
      <c r="AG16" s="409">
        <v>666</v>
      </c>
      <c r="AH16" s="409">
        <v>35.916243699999981</v>
      </c>
      <c r="AI16" s="409">
        <v>775</v>
      </c>
      <c r="AJ16" s="409">
        <v>37.090875899999979</v>
      </c>
      <c r="AK16" s="409">
        <f t="shared" si="5"/>
        <v>96.833096626871523</v>
      </c>
      <c r="AL16" s="409">
        <v>0</v>
      </c>
      <c r="AM16" s="409">
        <v>0</v>
      </c>
      <c r="AN16" s="409">
        <v>0</v>
      </c>
      <c r="AO16" s="409">
        <v>0</v>
      </c>
      <c r="AP16" s="345" t="e">
        <f t="shared" si="6"/>
        <v>#DIV/0!</v>
      </c>
    </row>
    <row r="17" spans="1:42" ht="12" customHeight="1" x14ac:dyDescent="0.2">
      <c r="A17" s="336">
        <v>12</v>
      </c>
      <c r="B17" s="321" t="s">
        <v>16</v>
      </c>
      <c r="C17" s="321">
        <v>1085</v>
      </c>
      <c r="D17" s="321">
        <v>1734.3007953000003</v>
      </c>
      <c r="E17" s="321">
        <v>1341</v>
      </c>
      <c r="F17" s="321">
        <v>2131.1536384000005</v>
      </c>
      <c r="G17" s="337">
        <f t="shared" si="0"/>
        <v>81.378496793973795</v>
      </c>
      <c r="H17" s="321">
        <v>440</v>
      </c>
      <c r="I17" s="321">
        <v>1994.8119184999994</v>
      </c>
      <c r="J17" s="321">
        <v>2005</v>
      </c>
      <c r="K17" s="321">
        <v>10791.820333200001</v>
      </c>
      <c r="L17" s="337">
        <f t="shared" si="1"/>
        <v>18.48448043897795</v>
      </c>
      <c r="M17" s="321">
        <v>16994</v>
      </c>
      <c r="N17" s="321">
        <v>5895.078195799997</v>
      </c>
      <c r="O17" s="321">
        <v>23215</v>
      </c>
      <c r="P17" s="321">
        <v>7503.2130804999997</v>
      </c>
      <c r="Q17" s="337">
        <f t="shared" si="2"/>
        <v>78.567383500285189</v>
      </c>
      <c r="R17" s="321">
        <v>248</v>
      </c>
      <c r="S17" s="321">
        <v>179.92339769999998</v>
      </c>
      <c r="T17" s="321">
        <v>4207</v>
      </c>
      <c r="U17" s="321">
        <v>7851.1510844000004</v>
      </c>
      <c r="V17" s="337">
        <f t="shared" si="3"/>
        <v>2.2916817644421892</v>
      </c>
      <c r="W17" s="321">
        <v>6850</v>
      </c>
      <c r="X17" s="321">
        <v>15974.857394199989</v>
      </c>
      <c r="Y17" s="321">
        <v>28231</v>
      </c>
      <c r="Z17" s="321">
        <v>72408.516471799987</v>
      </c>
      <c r="AA17" s="337">
        <f t="shared" si="4"/>
        <v>22.062124971751786</v>
      </c>
      <c r="AB17" s="409">
        <v>5482</v>
      </c>
      <c r="AC17" s="409">
        <v>13644.09</v>
      </c>
      <c r="AD17" s="409">
        <v>27145</v>
      </c>
      <c r="AE17" s="409">
        <v>73658.100000000006</v>
      </c>
      <c r="AF17" s="409">
        <v>18.52</v>
      </c>
      <c r="AG17" s="409">
        <v>2364</v>
      </c>
      <c r="AH17" s="409">
        <v>144.1</v>
      </c>
      <c r="AI17" s="409">
        <v>3603</v>
      </c>
      <c r="AJ17" s="409">
        <v>150.15</v>
      </c>
      <c r="AK17" s="409">
        <f t="shared" si="5"/>
        <v>95.970695970695957</v>
      </c>
      <c r="AL17" s="409">
        <v>0</v>
      </c>
      <c r="AM17" s="409">
        <v>0</v>
      </c>
      <c r="AN17" s="409">
        <v>0</v>
      </c>
      <c r="AO17" s="409">
        <v>0</v>
      </c>
      <c r="AP17" s="345" t="e">
        <f t="shared" si="6"/>
        <v>#DIV/0!</v>
      </c>
    </row>
    <row r="18" spans="1:42" s="342" customFormat="1" ht="12" customHeight="1" x14ac:dyDescent="0.2">
      <c r="A18" s="280"/>
      <c r="B18" s="281" t="s">
        <v>17</v>
      </c>
      <c r="C18" s="281">
        <f t="shared" ref="C18:Z18" si="7">SUM(C6:C17)</f>
        <v>21988</v>
      </c>
      <c r="D18" s="281">
        <f t="shared" si="7"/>
        <v>41185.986326099999</v>
      </c>
      <c r="E18" s="281">
        <f t="shared" si="7"/>
        <v>41447</v>
      </c>
      <c r="F18" s="281">
        <f t="shared" si="7"/>
        <v>103652.63231370001</v>
      </c>
      <c r="G18" s="337">
        <f t="shared" si="0"/>
        <v>39.734626518169328</v>
      </c>
      <c r="H18" s="281">
        <f t="shared" si="7"/>
        <v>5939</v>
      </c>
      <c r="I18" s="281">
        <f t="shared" si="7"/>
        <v>22790.951022999998</v>
      </c>
      <c r="J18" s="281">
        <f t="shared" si="7"/>
        <v>25361</v>
      </c>
      <c r="K18" s="281">
        <f t="shared" si="7"/>
        <v>129470.83520659998</v>
      </c>
      <c r="L18" s="337">
        <f t="shared" si="1"/>
        <v>17.603154398928442</v>
      </c>
      <c r="M18" s="281">
        <f t="shared" si="7"/>
        <v>187862</v>
      </c>
      <c r="N18" s="281">
        <f t="shared" si="7"/>
        <v>116947.82830139999</v>
      </c>
      <c r="O18" s="281">
        <f t="shared" si="7"/>
        <v>311667</v>
      </c>
      <c r="P18" s="281">
        <f t="shared" si="7"/>
        <v>178346.71799729997</v>
      </c>
      <c r="Q18" s="337">
        <f t="shared" si="2"/>
        <v>65.573299926478313</v>
      </c>
      <c r="R18" s="281">
        <f t="shared" si="7"/>
        <v>7336</v>
      </c>
      <c r="S18" s="281">
        <f t="shared" si="7"/>
        <v>8531.5977141999992</v>
      </c>
      <c r="T18" s="281">
        <f t="shared" si="7"/>
        <v>79232</v>
      </c>
      <c r="U18" s="281">
        <f t="shared" si="7"/>
        <v>211629.21687350003</v>
      </c>
      <c r="V18" s="337">
        <f t="shared" si="3"/>
        <v>4.031389351735732</v>
      </c>
      <c r="W18" s="281">
        <f t="shared" si="7"/>
        <v>288000</v>
      </c>
      <c r="X18" s="281">
        <f t="shared" si="7"/>
        <v>223359.23715139995</v>
      </c>
      <c r="Y18" s="281">
        <f t="shared" si="7"/>
        <v>709102</v>
      </c>
      <c r="Z18" s="281">
        <f t="shared" si="7"/>
        <v>1065110.3133324001</v>
      </c>
      <c r="AA18" s="337">
        <f t="shared" si="4"/>
        <v>20.970526184520562</v>
      </c>
      <c r="AB18" s="341">
        <f t="shared" ref="AB18:AO18" si="8">SUM(AB6:AB17)</f>
        <v>272383</v>
      </c>
      <c r="AC18" s="341">
        <f t="shared" si="8"/>
        <v>207005.85</v>
      </c>
      <c r="AD18" s="341">
        <f t="shared" si="8"/>
        <v>706882</v>
      </c>
      <c r="AE18" s="341">
        <f t="shared" si="8"/>
        <v>1000222.7700000001</v>
      </c>
      <c r="AF18" s="409">
        <f t="shared" ref="AF18:AF55" si="9">AC18/AE18*100</f>
        <v>20.695974557747768</v>
      </c>
      <c r="AG18" s="341">
        <f t="shared" si="8"/>
        <v>35559</v>
      </c>
      <c r="AH18" s="341">
        <f t="shared" si="8"/>
        <v>2107.9352211000005</v>
      </c>
      <c r="AI18" s="341">
        <f t="shared" si="8"/>
        <v>45356</v>
      </c>
      <c r="AJ18" s="341">
        <f t="shared" si="8"/>
        <v>2305.3976334000008</v>
      </c>
      <c r="AK18" s="409">
        <f t="shared" si="5"/>
        <v>91.434778563176422</v>
      </c>
      <c r="AL18" s="341">
        <f t="shared" si="8"/>
        <v>2929</v>
      </c>
      <c r="AM18" s="341">
        <f t="shared" si="8"/>
        <v>6525.104929500003</v>
      </c>
      <c r="AN18" s="341">
        <f t="shared" si="8"/>
        <v>9886</v>
      </c>
      <c r="AO18" s="341">
        <f t="shared" si="8"/>
        <v>32733.383888499957</v>
      </c>
      <c r="AP18" s="345">
        <f t="shared" si="6"/>
        <v>0.19934098325203808</v>
      </c>
    </row>
    <row r="19" spans="1:42" ht="12" customHeight="1" x14ac:dyDescent="0.2">
      <c r="A19" s="336">
        <v>13</v>
      </c>
      <c r="B19" s="321" t="s">
        <v>18</v>
      </c>
      <c r="C19" s="321">
        <v>210</v>
      </c>
      <c r="D19" s="321">
        <v>145.5</v>
      </c>
      <c r="E19" s="321">
        <v>345</v>
      </c>
      <c r="F19" s="321">
        <v>249.91</v>
      </c>
      <c r="G19" s="337">
        <f t="shared" si="0"/>
        <v>58.220959545436358</v>
      </c>
      <c r="H19" s="321">
        <v>2</v>
      </c>
      <c r="I19" s="321">
        <v>3.45</v>
      </c>
      <c r="J19" s="321">
        <v>18</v>
      </c>
      <c r="K19" s="321">
        <v>27.45</v>
      </c>
      <c r="L19" s="337">
        <f t="shared" si="1"/>
        <v>12.568306010928962</v>
      </c>
      <c r="M19" s="321">
        <v>0</v>
      </c>
      <c r="N19" s="321">
        <v>0</v>
      </c>
      <c r="O19" s="321">
        <v>0</v>
      </c>
      <c r="P19" s="321">
        <v>0</v>
      </c>
      <c r="Q19" s="337">
        <v>0</v>
      </c>
      <c r="R19" s="321">
        <v>0</v>
      </c>
      <c r="S19" s="321">
        <v>0</v>
      </c>
      <c r="T19" s="321">
        <v>0</v>
      </c>
      <c r="U19" s="321">
        <v>0</v>
      </c>
      <c r="V19" s="337">
        <v>0</v>
      </c>
      <c r="W19" s="321">
        <v>17075</v>
      </c>
      <c r="X19" s="321">
        <v>3897.6313300000002</v>
      </c>
      <c r="Y19" s="321">
        <v>123912</v>
      </c>
      <c r="Z19" s="321">
        <v>49675.728880000002</v>
      </c>
      <c r="AA19" s="337">
        <f t="shared" si="4"/>
        <v>7.8461482455856419</v>
      </c>
      <c r="AB19" s="409"/>
      <c r="AC19" s="409"/>
      <c r="AD19" s="409"/>
      <c r="AE19" s="409"/>
      <c r="AF19" s="409" t="e">
        <f t="shared" si="9"/>
        <v>#DIV/0!</v>
      </c>
      <c r="AG19" s="409"/>
      <c r="AH19" s="409"/>
      <c r="AI19" s="409"/>
      <c r="AJ19" s="409"/>
      <c r="AK19" s="409" t="e">
        <f t="shared" si="5"/>
        <v>#DIV/0!</v>
      </c>
      <c r="AL19" s="409"/>
      <c r="AM19" s="409"/>
      <c r="AN19" s="409"/>
      <c r="AO19" s="409"/>
      <c r="AP19" s="345" t="e">
        <f t="shared" si="6"/>
        <v>#DIV/0!</v>
      </c>
    </row>
    <row r="20" spans="1:42" ht="12" customHeight="1" x14ac:dyDescent="0.2">
      <c r="A20" s="336">
        <v>14</v>
      </c>
      <c r="B20" s="321" t="s">
        <v>19</v>
      </c>
      <c r="C20" s="321">
        <v>0</v>
      </c>
      <c r="D20" s="321">
        <v>0</v>
      </c>
      <c r="E20" s="321">
        <v>0</v>
      </c>
      <c r="F20" s="321">
        <v>0</v>
      </c>
      <c r="G20" s="337" t="e">
        <f t="shared" si="0"/>
        <v>#DIV/0!</v>
      </c>
      <c r="H20" s="321">
        <v>0</v>
      </c>
      <c r="I20" s="321">
        <v>0</v>
      </c>
      <c r="J20" s="321">
        <v>0</v>
      </c>
      <c r="K20" s="321">
        <v>0</v>
      </c>
      <c r="L20" s="337" t="e">
        <f t="shared" si="1"/>
        <v>#DIV/0!</v>
      </c>
      <c r="M20" s="321">
        <v>0</v>
      </c>
      <c r="N20" s="321">
        <v>0</v>
      </c>
      <c r="O20" s="321">
        <v>0</v>
      </c>
      <c r="P20" s="321">
        <v>0</v>
      </c>
      <c r="Q20" s="337" t="e">
        <f t="shared" si="2"/>
        <v>#DIV/0!</v>
      </c>
      <c r="R20" s="321">
        <v>0</v>
      </c>
      <c r="S20" s="321">
        <v>0</v>
      </c>
      <c r="T20" s="321">
        <v>0</v>
      </c>
      <c r="U20" s="321">
        <v>0</v>
      </c>
      <c r="V20" s="337" t="e">
        <f t="shared" si="3"/>
        <v>#DIV/0!</v>
      </c>
      <c r="W20" s="321">
        <v>0</v>
      </c>
      <c r="X20" s="321">
        <v>0</v>
      </c>
      <c r="Y20" s="321">
        <v>0</v>
      </c>
      <c r="Z20" s="321">
        <v>0</v>
      </c>
      <c r="AA20" s="338" t="e">
        <f t="shared" si="4"/>
        <v>#DIV/0!</v>
      </c>
      <c r="AB20" s="409"/>
      <c r="AC20" s="409"/>
      <c r="AD20" s="409"/>
      <c r="AE20" s="409"/>
      <c r="AF20" s="409" t="e">
        <f t="shared" si="9"/>
        <v>#DIV/0!</v>
      </c>
      <c r="AG20" s="409"/>
      <c r="AH20" s="409"/>
      <c r="AI20" s="409"/>
      <c r="AJ20" s="409"/>
      <c r="AK20" s="409" t="e">
        <f t="shared" si="5"/>
        <v>#DIV/0!</v>
      </c>
      <c r="AL20" s="409"/>
      <c r="AM20" s="409"/>
      <c r="AN20" s="409"/>
      <c r="AO20" s="409"/>
      <c r="AP20" s="345" t="e">
        <f t="shared" si="6"/>
        <v>#DIV/0!</v>
      </c>
    </row>
    <row r="21" spans="1:42" ht="12" customHeight="1" x14ac:dyDescent="0.2">
      <c r="A21" s="336">
        <v>15</v>
      </c>
      <c r="B21" s="321" t="s">
        <v>20</v>
      </c>
      <c r="C21" s="321">
        <v>0</v>
      </c>
      <c r="D21" s="321">
        <v>0</v>
      </c>
      <c r="E21" s="321">
        <v>0</v>
      </c>
      <c r="F21" s="321">
        <v>0</v>
      </c>
      <c r="G21" s="337" t="e">
        <f t="shared" si="0"/>
        <v>#DIV/0!</v>
      </c>
      <c r="H21" s="321">
        <v>0</v>
      </c>
      <c r="I21" s="321">
        <v>0</v>
      </c>
      <c r="J21" s="321">
        <v>0</v>
      </c>
      <c r="K21" s="321">
        <v>0</v>
      </c>
      <c r="L21" s="337" t="e">
        <f t="shared" si="1"/>
        <v>#DIV/0!</v>
      </c>
      <c r="M21" s="321">
        <v>0</v>
      </c>
      <c r="N21" s="321">
        <v>0</v>
      </c>
      <c r="O21" s="321">
        <v>0</v>
      </c>
      <c r="P21" s="321">
        <v>0</v>
      </c>
      <c r="Q21" s="337" t="e">
        <f t="shared" si="2"/>
        <v>#DIV/0!</v>
      </c>
      <c r="R21" s="321">
        <v>0</v>
      </c>
      <c r="S21" s="321">
        <v>0</v>
      </c>
      <c r="T21" s="321">
        <v>0</v>
      </c>
      <c r="U21" s="321">
        <v>0</v>
      </c>
      <c r="V21" s="337" t="e">
        <f t="shared" si="3"/>
        <v>#DIV/0!</v>
      </c>
      <c r="W21" s="321">
        <v>0</v>
      </c>
      <c r="X21" s="321">
        <v>0</v>
      </c>
      <c r="Y21" s="321">
        <v>0</v>
      </c>
      <c r="Z21" s="321">
        <v>0</v>
      </c>
      <c r="AA21" s="338" t="e">
        <f t="shared" si="4"/>
        <v>#DIV/0!</v>
      </c>
      <c r="AB21" s="409"/>
      <c r="AC21" s="409"/>
      <c r="AD21" s="409"/>
      <c r="AE21" s="409"/>
      <c r="AF21" s="409" t="e">
        <f t="shared" si="9"/>
        <v>#DIV/0!</v>
      </c>
      <c r="AG21" s="409"/>
      <c r="AH21" s="409"/>
      <c r="AI21" s="409"/>
      <c r="AJ21" s="409"/>
      <c r="AK21" s="409" t="e">
        <f t="shared" si="5"/>
        <v>#DIV/0!</v>
      </c>
      <c r="AL21" s="409"/>
      <c r="AM21" s="409"/>
      <c r="AN21" s="409"/>
      <c r="AO21" s="409"/>
      <c r="AP21" s="345" t="e">
        <f t="shared" si="6"/>
        <v>#DIV/0!</v>
      </c>
    </row>
    <row r="22" spans="1:42" ht="12" customHeight="1" x14ac:dyDescent="0.2">
      <c r="A22" s="336">
        <v>16</v>
      </c>
      <c r="B22" s="321" t="s">
        <v>21</v>
      </c>
      <c r="C22" s="321">
        <v>0</v>
      </c>
      <c r="D22" s="321">
        <v>0</v>
      </c>
      <c r="E22" s="321">
        <v>0</v>
      </c>
      <c r="F22" s="321">
        <v>0</v>
      </c>
      <c r="G22" s="337" t="e">
        <f t="shared" si="0"/>
        <v>#DIV/0!</v>
      </c>
      <c r="H22" s="321">
        <v>0</v>
      </c>
      <c r="I22" s="321">
        <v>0</v>
      </c>
      <c r="J22" s="321">
        <v>0</v>
      </c>
      <c r="K22" s="321">
        <v>0</v>
      </c>
      <c r="L22" s="337" t="e">
        <f t="shared" si="1"/>
        <v>#DIV/0!</v>
      </c>
      <c r="M22" s="321">
        <v>0</v>
      </c>
      <c r="N22" s="321">
        <v>0</v>
      </c>
      <c r="O22" s="321">
        <v>0</v>
      </c>
      <c r="P22" s="321">
        <v>0</v>
      </c>
      <c r="Q22" s="337" t="e">
        <f t="shared" si="2"/>
        <v>#DIV/0!</v>
      </c>
      <c r="R22" s="321">
        <v>0</v>
      </c>
      <c r="S22" s="321">
        <v>0</v>
      </c>
      <c r="T22" s="321">
        <v>0</v>
      </c>
      <c r="U22" s="321">
        <v>0</v>
      </c>
      <c r="V22" s="337" t="e">
        <f t="shared" si="3"/>
        <v>#DIV/0!</v>
      </c>
      <c r="W22" s="321">
        <v>0</v>
      </c>
      <c r="X22" s="321">
        <v>0</v>
      </c>
      <c r="Y22" s="321">
        <v>0</v>
      </c>
      <c r="Z22" s="321">
        <v>0</v>
      </c>
      <c r="AA22" s="338" t="e">
        <f t="shared" si="4"/>
        <v>#DIV/0!</v>
      </c>
      <c r="AB22" s="409"/>
      <c r="AC22" s="409"/>
      <c r="AD22" s="409"/>
      <c r="AE22" s="409"/>
      <c r="AF22" s="409" t="e">
        <f t="shared" si="9"/>
        <v>#DIV/0!</v>
      </c>
      <c r="AG22" s="409"/>
      <c r="AH22" s="409"/>
      <c r="AI22" s="409"/>
      <c r="AJ22" s="409"/>
      <c r="AK22" s="409" t="e">
        <f t="shared" si="5"/>
        <v>#DIV/0!</v>
      </c>
      <c r="AL22" s="409"/>
      <c r="AM22" s="409"/>
      <c r="AN22" s="409"/>
      <c r="AO22" s="409"/>
      <c r="AP22" s="345" t="e">
        <f t="shared" si="6"/>
        <v>#DIV/0!</v>
      </c>
    </row>
    <row r="23" spans="1:42" ht="12" customHeight="1" x14ac:dyDescent="0.2">
      <c r="A23" s="336">
        <v>17</v>
      </c>
      <c r="B23" s="321" t="s">
        <v>22</v>
      </c>
      <c r="C23" s="321">
        <v>0</v>
      </c>
      <c r="D23" s="321">
        <v>0</v>
      </c>
      <c r="E23" s="321">
        <v>0</v>
      </c>
      <c r="F23" s="321">
        <v>0</v>
      </c>
      <c r="G23" s="337" t="e">
        <f t="shared" si="0"/>
        <v>#DIV/0!</v>
      </c>
      <c r="H23" s="321">
        <v>0</v>
      </c>
      <c r="I23" s="321">
        <v>0</v>
      </c>
      <c r="J23" s="321">
        <v>0</v>
      </c>
      <c r="K23" s="321">
        <v>0</v>
      </c>
      <c r="L23" s="337" t="e">
        <f t="shared" si="1"/>
        <v>#DIV/0!</v>
      </c>
      <c r="M23" s="321">
        <v>0</v>
      </c>
      <c r="N23" s="321">
        <v>0</v>
      </c>
      <c r="O23" s="321">
        <v>0</v>
      </c>
      <c r="P23" s="321">
        <v>0</v>
      </c>
      <c r="Q23" s="337" t="e">
        <f t="shared" si="2"/>
        <v>#DIV/0!</v>
      </c>
      <c r="R23" s="321">
        <v>0</v>
      </c>
      <c r="S23" s="321">
        <v>0</v>
      </c>
      <c r="T23" s="321">
        <v>0</v>
      </c>
      <c r="U23" s="321">
        <v>0</v>
      </c>
      <c r="V23" s="337" t="e">
        <f t="shared" si="3"/>
        <v>#DIV/0!</v>
      </c>
      <c r="W23" s="321">
        <v>0</v>
      </c>
      <c r="X23" s="321">
        <v>0</v>
      </c>
      <c r="Y23" s="321">
        <v>0</v>
      </c>
      <c r="Z23" s="321">
        <v>0</v>
      </c>
      <c r="AA23" s="338" t="e">
        <f t="shared" si="4"/>
        <v>#DIV/0!</v>
      </c>
      <c r="AB23" s="409"/>
      <c r="AC23" s="409"/>
      <c r="AD23" s="409"/>
      <c r="AE23" s="409"/>
      <c r="AF23" s="409" t="e">
        <f t="shared" si="9"/>
        <v>#DIV/0!</v>
      </c>
      <c r="AG23" s="409"/>
      <c r="AH23" s="409"/>
      <c r="AI23" s="409"/>
      <c r="AJ23" s="409"/>
      <c r="AK23" s="409" t="e">
        <f t="shared" si="5"/>
        <v>#DIV/0!</v>
      </c>
      <c r="AL23" s="409"/>
      <c r="AM23" s="409"/>
      <c r="AN23" s="409"/>
      <c r="AO23" s="409"/>
      <c r="AP23" s="345" t="e">
        <f t="shared" si="6"/>
        <v>#DIV/0!</v>
      </c>
    </row>
    <row r="24" spans="1:42" ht="12" customHeight="1" x14ac:dyDescent="0.2">
      <c r="A24" s="336">
        <v>18</v>
      </c>
      <c r="B24" s="321" t="s">
        <v>23</v>
      </c>
      <c r="C24" s="321">
        <v>0</v>
      </c>
      <c r="D24" s="321">
        <v>0</v>
      </c>
      <c r="E24" s="321">
        <v>0</v>
      </c>
      <c r="F24" s="321">
        <v>0</v>
      </c>
      <c r="G24" s="337" t="e">
        <f t="shared" si="0"/>
        <v>#DIV/0!</v>
      </c>
      <c r="H24" s="321">
        <v>0</v>
      </c>
      <c r="I24" s="321">
        <v>0</v>
      </c>
      <c r="J24" s="321">
        <v>0</v>
      </c>
      <c r="K24" s="321">
        <v>0</v>
      </c>
      <c r="L24" s="337" t="e">
        <f t="shared" si="1"/>
        <v>#DIV/0!</v>
      </c>
      <c r="M24" s="321">
        <v>0</v>
      </c>
      <c r="N24" s="321">
        <v>0</v>
      </c>
      <c r="O24" s="321">
        <v>0</v>
      </c>
      <c r="P24" s="321">
        <v>0</v>
      </c>
      <c r="Q24" s="337" t="e">
        <f t="shared" si="2"/>
        <v>#DIV/0!</v>
      </c>
      <c r="R24" s="321">
        <v>0</v>
      </c>
      <c r="S24" s="321">
        <v>0</v>
      </c>
      <c r="T24" s="321">
        <v>0</v>
      </c>
      <c r="U24" s="321">
        <v>0</v>
      </c>
      <c r="V24" s="337" t="e">
        <f t="shared" si="3"/>
        <v>#DIV/0!</v>
      </c>
      <c r="W24" s="321">
        <v>0</v>
      </c>
      <c r="X24" s="321">
        <v>0</v>
      </c>
      <c r="Y24" s="321">
        <v>0</v>
      </c>
      <c r="Z24" s="321">
        <v>0</v>
      </c>
      <c r="AA24" s="338" t="e">
        <f t="shared" si="4"/>
        <v>#DIV/0!</v>
      </c>
      <c r="AB24" s="409"/>
      <c r="AC24" s="409"/>
      <c r="AD24" s="409"/>
      <c r="AE24" s="409"/>
      <c r="AF24" s="409" t="e">
        <f t="shared" si="9"/>
        <v>#DIV/0!</v>
      </c>
      <c r="AG24" s="409"/>
      <c r="AH24" s="409"/>
      <c r="AI24" s="409"/>
      <c r="AJ24" s="409"/>
      <c r="AK24" s="409" t="e">
        <f t="shared" si="5"/>
        <v>#DIV/0!</v>
      </c>
      <c r="AL24" s="409"/>
      <c r="AM24" s="409"/>
      <c r="AN24" s="409"/>
      <c r="AO24" s="409"/>
      <c r="AP24" s="345" t="e">
        <f t="shared" si="6"/>
        <v>#DIV/0!</v>
      </c>
    </row>
    <row r="25" spans="1:42" ht="12" customHeight="1" x14ac:dyDescent="0.2">
      <c r="A25" s="336">
        <v>19</v>
      </c>
      <c r="B25" s="321" t="s">
        <v>24</v>
      </c>
      <c r="C25" s="321">
        <v>0</v>
      </c>
      <c r="D25" s="321">
        <v>0</v>
      </c>
      <c r="E25" s="321">
        <v>0</v>
      </c>
      <c r="F25" s="321">
        <v>0</v>
      </c>
      <c r="G25" s="337" t="e">
        <f t="shared" si="0"/>
        <v>#DIV/0!</v>
      </c>
      <c r="H25" s="321">
        <v>0</v>
      </c>
      <c r="I25" s="321">
        <v>0</v>
      </c>
      <c r="J25" s="321">
        <v>0</v>
      </c>
      <c r="K25" s="321">
        <v>0</v>
      </c>
      <c r="L25" s="337" t="e">
        <f t="shared" si="1"/>
        <v>#DIV/0!</v>
      </c>
      <c r="M25" s="321">
        <v>0</v>
      </c>
      <c r="N25" s="321">
        <v>0</v>
      </c>
      <c r="O25" s="321">
        <v>0</v>
      </c>
      <c r="P25" s="321">
        <v>0</v>
      </c>
      <c r="Q25" s="337" t="e">
        <f t="shared" si="2"/>
        <v>#DIV/0!</v>
      </c>
      <c r="R25" s="321">
        <v>0</v>
      </c>
      <c r="S25" s="321">
        <v>0</v>
      </c>
      <c r="T25" s="321">
        <v>0</v>
      </c>
      <c r="U25" s="321">
        <v>0</v>
      </c>
      <c r="V25" s="337" t="e">
        <f t="shared" si="3"/>
        <v>#DIV/0!</v>
      </c>
      <c r="W25" s="321">
        <v>29</v>
      </c>
      <c r="X25" s="321">
        <v>33.29</v>
      </c>
      <c r="Y25" s="321">
        <v>113</v>
      </c>
      <c r="Z25" s="321">
        <v>167.19</v>
      </c>
      <c r="AA25" s="338">
        <f t="shared" si="4"/>
        <v>19.911477959208089</v>
      </c>
      <c r="AB25" s="409"/>
      <c r="AC25" s="409"/>
      <c r="AD25" s="409"/>
      <c r="AE25" s="409"/>
      <c r="AF25" s="409" t="e">
        <f t="shared" si="9"/>
        <v>#DIV/0!</v>
      </c>
      <c r="AG25" s="409"/>
      <c r="AH25" s="409"/>
      <c r="AI25" s="409"/>
      <c r="AJ25" s="409"/>
      <c r="AK25" s="409" t="e">
        <f t="shared" si="5"/>
        <v>#DIV/0!</v>
      </c>
      <c r="AL25" s="409"/>
      <c r="AM25" s="409"/>
      <c r="AN25" s="409"/>
      <c r="AO25" s="409"/>
      <c r="AP25" s="345" t="e">
        <f t="shared" si="6"/>
        <v>#DIV/0!</v>
      </c>
    </row>
    <row r="26" spans="1:42" ht="12" customHeight="1" x14ac:dyDescent="0.2">
      <c r="A26" s="336">
        <v>20</v>
      </c>
      <c r="B26" s="321" t="s">
        <v>25</v>
      </c>
      <c r="C26" s="321">
        <v>0</v>
      </c>
      <c r="D26" s="321">
        <v>0</v>
      </c>
      <c r="E26" s="321">
        <v>0</v>
      </c>
      <c r="F26" s="321">
        <v>0</v>
      </c>
      <c r="G26" s="337" t="e">
        <f t="shared" si="0"/>
        <v>#DIV/0!</v>
      </c>
      <c r="H26" s="321">
        <v>1</v>
      </c>
      <c r="I26" s="321">
        <v>15.582978899999999</v>
      </c>
      <c r="J26" s="321">
        <v>29</v>
      </c>
      <c r="K26" s="321">
        <v>422.98156569999986</v>
      </c>
      <c r="L26" s="337">
        <f t="shared" si="1"/>
        <v>3.6840799135563853</v>
      </c>
      <c r="M26" s="321">
        <v>0</v>
      </c>
      <c r="N26" s="321">
        <v>0</v>
      </c>
      <c r="O26" s="321">
        <v>0</v>
      </c>
      <c r="P26" s="321">
        <v>0</v>
      </c>
      <c r="Q26" s="337" t="e">
        <f t="shared" si="2"/>
        <v>#DIV/0!</v>
      </c>
      <c r="R26" s="321">
        <v>1373</v>
      </c>
      <c r="S26" s="321">
        <v>1151.91428</v>
      </c>
      <c r="T26" s="321">
        <v>33816</v>
      </c>
      <c r="U26" s="321">
        <v>70731.244689999992</v>
      </c>
      <c r="V26" s="337">
        <f t="shared" si="3"/>
        <v>1.6285791166953094</v>
      </c>
      <c r="W26" s="321">
        <v>13219</v>
      </c>
      <c r="X26" s="321">
        <v>7641.7345100000011</v>
      </c>
      <c r="Y26" s="321">
        <v>99725</v>
      </c>
      <c r="Z26" s="321">
        <v>139410.80942000001</v>
      </c>
      <c r="AA26" s="338">
        <f t="shared" si="4"/>
        <v>5.4814504999952396</v>
      </c>
      <c r="AB26" s="409"/>
      <c r="AC26" s="409"/>
      <c r="AD26" s="409"/>
      <c r="AE26" s="409"/>
      <c r="AF26" s="409" t="e">
        <f t="shared" si="9"/>
        <v>#DIV/0!</v>
      </c>
      <c r="AG26" s="409"/>
      <c r="AH26" s="409"/>
      <c r="AI26" s="409"/>
      <c r="AJ26" s="409"/>
      <c r="AK26" s="409" t="e">
        <f t="shared" si="5"/>
        <v>#DIV/0!</v>
      </c>
      <c r="AL26" s="409"/>
      <c r="AM26" s="409"/>
      <c r="AN26" s="409"/>
      <c r="AO26" s="409"/>
      <c r="AP26" s="345" t="e">
        <f t="shared" si="6"/>
        <v>#DIV/0!</v>
      </c>
    </row>
    <row r="27" spans="1:42" ht="12" customHeight="1" x14ac:dyDescent="0.2">
      <c r="A27" s="336">
        <v>21</v>
      </c>
      <c r="B27" s="321" t="s">
        <v>26</v>
      </c>
      <c r="C27" s="321">
        <v>15</v>
      </c>
      <c r="D27" s="321">
        <v>45</v>
      </c>
      <c r="E27" s="321">
        <v>120</v>
      </c>
      <c r="F27" s="321">
        <v>36034</v>
      </c>
      <c r="G27" s="337">
        <f t="shared" si="0"/>
        <v>0.12488205583615475</v>
      </c>
      <c r="H27" s="321">
        <v>0</v>
      </c>
      <c r="I27" s="321">
        <v>0</v>
      </c>
      <c r="J27" s="321">
        <v>8</v>
      </c>
      <c r="K27" s="321">
        <v>34</v>
      </c>
      <c r="L27" s="337">
        <f t="shared" si="1"/>
        <v>0</v>
      </c>
      <c r="M27" s="321">
        <v>0</v>
      </c>
      <c r="N27" s="321">
        <v>0</v>
      </c>
      <c r="O27" s="321">
        <v>0</v>
      </c>
      <c r="P27" s="321">
        <v>0</v>
      </c>
      <c r="Q27" s="337" t="e">
        <f t="shared" si="2"/>
        <v>#DIV/0!</v>
      </c>
      <c r="R27" s="321">
        <v>2240</v>
      </c>
      <c r="S27" s="321">
        <v>320</v>
      </c>
      <c r="T27" s="321">
        <v>336</v>
      </c>
      <c r="U27" s="321">
        <v>4534</v>
      </c>
      <c r="V27" s="337">
        <f t="shared" si="3"/>
        <v>7.0577856197618001</v>
      </c>
      <c r="W27" s="321">
        <v>586</v>
      </c>
      <c r="X27" s="321">
        <v>389.41</v>
      </c>
      <c r="Y27" s="321">
        <v>24505</v>
      </c>
      <c r="Z27" s="321">
        <v>52377.62</v>
      </c>
      <c r="AA27" s="338">
        <f t="shared" si="4"/>
        <v>0.74346638888899497</v>
      </c>
      <c r="AB27" s="409"/>
      <c r="AC27" s="409"/>
      <c r="AD27" s="409"/>
      <c r="AE27" s="409"/>
      <c r="AF27" s="409" t="e">
        <f t="shared" si="9"/>
        <v>#DIV/0!</v>
      </c>
      <c r="AG27" s="409"/>
      <c r="AH27" s="409"/>
      <c r="AI27" s="409"/>
      <c r="AJ27" s="409"/>
      <c r="AK27" s="409" t="e">
        <f t="shared" si="5"/>
        <v>#DIV/0!</v>
      </c>
      <c r="AL27" s="409"/>
      <c r="AM27" s="409"/>
      <c r="AN27" s="409"/>
      <c r="AO27" s="409"/>
      <c r="AP27" s="345" t="e">
        <f t="shared" si="6"/>
        <v>#DIV/0!</v>
      </c>
    </row>
    <row r="28" spans="1:42" ht="12" customHeight="1" x14ac:dyDescent="0.2">
      <c r="A28" s="336">
        <v>22</v>
      </c>
      <c r="B28" s="321" t="s">
        <v>27</v>
      </c>
      <c r="C28" s="321">
        <v>0</v>
      </c>
      <c r="D28" s="321">
        <v>0</v>
      </c>
      <c r="E28" s="321">
        <v>0</v>
      </c>
      <c r="F28" s="321">
        <v>0</v>
      </c>
      <c r="G28" s="337" t="e">
        <f t="shared" si="0"/>
        <v>#DIV/0!</v>
      </c>
      <c r="H28" s="321">
        <v>42</v>
      </c>
      <c r="I28" s="321">
        <v>115.36</v>
      </c>
      <c r="J28" s="321">
        <v>263</v>
      </c>
      <c r="K28" s="321">
        <v>1708.87</v>
      </c>
      <c r="L28" s="337">
        <f t="shared" si="1"/>
        <v>6.7506597927285288</v>
      </c>
      <c r="M28" s="321">
        <v>0</v>
      </c>
      <c r="N28" s="321">
        <v>0</v>
      </c>
      <c r="O28" s="321">
        <v>0</v>
      </c>
      <c r="P28" s="321">
        <v>0</v>
      </c>
      <c r="Q28" s="337" t="e">
        <f t="shared" si="2"/>
        <v>#DIV/0!</v>
      </c>
      <c r="R28" s="321">
        <v>316</v>
      </c>
      <c r="S28" s="321">
        <v>188.68</v>
      </c>
      <c r="T28" s="321">
        <v>2444</v>
      </c>
      <c r="U28" s="321">
        <v>2774.48</v>
      </c>
      <c r="V28" s="337">
        <f t="shared" si="3"/>
        <v>6.8005536172544039</v>
      </c>
      <c r="W28" s="321">
        <v>2004</v>
      </c>
      <c r="X28" s="321">
        <v>1867.38</v>
      </c>
      <c r="Y28" s="321">
        <v>13567</v>
      </c>
      <c r="Z28" s="321">
        <v>19330.650000000001</v>
      </c>
      <c r="AA28" s="338">
        <f t="shared" si="4"/>
        <v>9.6602028384974119</v>
      </c>
      <c r="AB28" s="409"/>
      <c r="AC28" s="409"/>
      <c r="AD28" s="409"/>
      <c r="AE28" s="409"/>
      <c r="AF28" s="409" t="e">
        <f t="shared" si="9"/>
        <v>#DIV/0!</v>
      </c>
      <c r="AG28" s="409"/>
      <c r="AH28" s="409"/>
      <c r="AI28" s="409"/>
      <c r="AJ28" s="409"/>
      <c r="AK28" s="409" t="e">
        <f t="shared" si="5"/>
        <v>#DIV/0!</v>
      </c>
      <c r="AL28" s="409"/>
      <c r="AM28" s="409"/>
      <c r="AN28" s="409"/>
      <c r="AO28" s="409"/>
      <c r="AP28" s="345" t="e">
        <f t="shared" si="6"/>
        <v>#DIV/0!</v>
      </c>
    </row>
    <row r="29" spans="1:42" ht="12" customHeight="1" x14ac:dyDescent="0.2">
      <c r="A29" s="336">
        <v>23</v>
      </c>
      <c r="B29" s="321" t="s">
        <v>28</v>
      </c>
      <c r="C29" s="321">
        <v>0</v>
      </c>
      <c r="D29" s="321">
        <v>0</v>
      </c>
      <c r="E29" s="321">
        <v>0</v>
      </c>
      <c r="F29" s="321">
        <v>0</v>
      </c>
      <c r="G29" s="337" t="e">
        <f t="shared" si="0"/>
        <v>#DIV/0!</v>
      </c>
      <c r="H29" s="321">
        <v>0</v>
      </c>
      <c r="I29" s="321">
        <v>0</v>
      </c>
      <c r="J29" s="321">
        <v>0</v>
      </c>
      <c r="K29" s="321">
        <v>0</v>
      </c>
      <c r="L29" s="337" t="e">
        <f t="shared" si="1"/>
        <v>#DIV/0!</v>
      </c>
      <c r="M29" s="321">
        <v>0</v>
      </c>
      <c r="N29" s="321">
        <v>0</v>
      </c>
      <c r="O29" s="321">
        <v>0</v>
      </c>
      <c r="P29" s="321">
        <v>0</v>
      </c>
      <c r="Q29" s="337" t="e">
        <f t="shared" si="2"/>
        <v>#DIV/0!</v>
      </c>
      <c r="R29" s="321">
        <v>0</v>
      </c>
      <c r="S29" s="321">
        <v>0</v>
      </c>
      <c r="T29" s="321">
        <v>0</v>
      </c>
      <c r="U29" s="321">
        <v>0</v>
      </c>
      <c r="V29" s="337" t="e">
        <f t="shared" si="3"/>
        <v>#DIV/0!</v>
      </c>
      <c r="W29" s="321">
        <v>418</v>
      </c>
      <c r="X29" s="321">
        <v>262</v>
      </c>
      <c r="Y29" s="321">
        <v>130700</v>
      </c>
      <c r="Z29" s="321">
        <v>107331</v>
      </c>
      <c r="AA29" s="338">
        <f t="shared" si="4"/>
        <v>0.24410468550558553</v>
      </c>
      <c r="AB29" s="409"/>
      <c r="AC29" s="409"/>
      <c r="AD29" s="409"/>
      <c r="AE29" s="409"/>
      <c r="AF29" s="409" t="e">
        <f t="shared" si="9"/>
        <v>#DIV/0!</v>
      </c>
      <c r="AG29" s="409"/>
      <c r="AH29" s="409"/>
      <c r="AI29" s="409"/>
      <c r="AJ29" s="409"/>
      <c r="AK29" s="409" t="e">
        <f t="shared" si="5"/>
        <v>#DIV/0!</v>
      </c>
      <c r="AL29" s="409"/>
      <c r="AM29" s="409"/>
      <c r="AN29" s="409"/>
      <c r="AO29" s="409"/>
      <c r="AP29" s="345" t="e">
        <f t="shared" si="6"/>
        <v>#DIV/0!</v>
      </c>
    </row>
    <row r="30" spans="1:42" ht="12" customHeight="1" x14ac:dyDescent="0.2">
      <c r="A30" s="336">
        <v>24</v>
      </c>
      <c r="B30" s="321" t="s">
        <v>29</v>
      </c>
      <c r="C30" s="321">
        <v>0</v>
      </c>
      <c r="D30" s="321">
        <v>0</v>
      </c>
      <c r="E30" s="321">
        <v>0</v>
      </c>
      <c r="F30" s="321">
        <v>0</v>
      </c>
      <c r="G30" s="337" t="e">
        <f t="shared" si="0"/>
        <v>#DIV/0!</v>
      </c>
      <c r="H30" s="321">
        <v>0</v>
      </c>
      <c r="I30" s="321">
        <v>0</v>
      </c>
      <c r="J30" s="321">
        <v>0</v>
      </c>
      <c r="K30" s="321">
        <v>0</v>
      </c>
      <c r="L30" s="337" t="e">
        <f t="shared" si="1"/>
        <v>#DIV/0!</v>
      </c>
      <c r="M30" s="321">
        <v>0</v>
      </c>
      <c r="N30" s="321">
        <v>0</v>
      </c>
      <c r="O30" s="321">
        <v>0</v>
      </c>
      <c r="P30" s="321">
        <v>0</v>
      </c>
      <c r="Q30" s="337" t="e">
        <f t="shared" si="2"/>
        <v>#DIV/0!</v>
      </c>
      <c r="R30" s="321">
        <v>0</v>
      </c>
      <c r="S30" s="321">
        <v>0</v>
      </c>
      <c r="T30" s="321">
        <v>0</v>
      </c>
      <c r="U30" s="321">
        <v>0</v>
      </c>
      <c r="V30" s="337" t="e">
        <f t="shared" si="3"/>
        <v>#DIV/0!</v>
      </c>
      <c r="W30" s="321">
        <v>0</v>
      </c>
      <c r="X30" s="321">
        <v>0</v>
      </c>
      <c r="Y30" s="321">
        <v>0</v>
      </c>
      <c r="Z30" s="321">
        <v>0</v>
      </c>
      <c r="AA30" s="338" t="e">
        <f t="shared" si="4"/>
        <v>#DIV/0!</v>
      </c>
      <c r="AB30" s="409"/>
      <c r="AC30" s="409"/>
      <c r="AD30" s="409"/>
      <c r="AE30" s="409"/>
      <c r="AF30" s="409" t="e">
        <f t="shared" si="9"/>
        <v>#DIV/0!</v>
      </c>
      <c r="AG30" s="409"/>
      <c r="AH30" s="409"/>
      <c r="AI30" s="409"/>
      <c r="AJ30" s="409"/>
      <c r="AK30" s="409" t="e">
        <f t="shared" si="5"/>
        <v>#DIV/0!</v>
      </c>
      <c r="AL30" s="409"/>
      <c r="AM30" s="409"/>
      <c r="AN30" s="409"/>
      <c r="AO30" s="409"/>
      <c r="AP30" s="345" t="e">
        <f t="shared" si="6"/>
        <v>#DIV/0!</v>
      </c>
    </row>
    <row r="31" spans="1:42" ht="12" customHeight="1" x14ac:dyDescent="0.2">
      <c r="A31" s="336">
        <v>25</v>
      </c>
      <c r="B31" s="321" t="s">
        <v>30</v>
      </c>
      <c r="C31" s="321">
        <v>0</v>
      </c>
      <c r="D31" s="321">
        <v>0</v>
      </c>
      <c r="E31" s="321">
        <v>0</v>
      </c>
      <c r="F31" s="321">
        <v>0</v>
      </c>
      <c r="G31" s="337" t="e">
        <f t="shared" si="0"/>
        <v>#DIV/0!</v>
      </c>
      <c r="H31" s="321">
        <v>0</v>
      </c>
      <c r="I31" s="321">
        <v>0</v>
      </c>
      <c r="J31" s="321">
        <v>0</v>
      </c>
      <c r="K31" s="321">
        <v>0</v>
      </c>
      <c r="L31" s="337" t="e">
        <f t="shared" si="1"/>
        <v>#DIV/0!</v>
      </c>
      <c r="M31" s="321">
        <v>0</v>
      </c>
      <c r="N31" s="321">
        <v>0</v>
      </c>
      <c r="O31" s="321">
        <v>0</v>
      </c>
      <c r="P31" s="321">
        <v>0</v>
      </c>
      <c r="Q31" s="337" t="e">
        <f t="shared" si="2"/>
        <v>#DIV/0!</v>
      </c>
      <c r="R31" s="321">
        <v>0</v>
      </c>
      <c r="S31" s="321">
        <v>0</v>
      </c>
      <c r="T31" s="321">
        <v>0</v>
      </c>
      <c r="U31" s="321">
        <v>0</v>
      </c>
      <c r="V31" s="337" t="e">
        <f t="shared" si="3"/>
        <v>#DIV/0!</v>
      </c>
      <c r="W31" s="321">
        <v>0</v>
      </c>
      <c r="X31" s="321">
        <v>0</v>
      </c>
      <c r="Y31" s="321">
        <v>0</v>
      </c>
      <c r="Z31" s="321">
        <v>0</v>
      </c>
      <c r="AA31" s="338" t="e">
        <f t="shared" si="4"/>
        <v>#DIV/0!</v>
      </c>
      <c r="AB31" s="409"/>
      <c r="AC31" s="409"/>
      <c r="AD31" s="409"/>
      <c r="AE31" s="409"/>
      <c r="AF31" s="409" t="e">
        <f t="shared" si="9"/>
        <v>#DIV/0!</v>
      </c>
      <c r="AG31" s="409"/>
      <c r="AH31" s="409"/>
      <c r="AI31" s="409"/>
      <c r="AJ31" s="409"/>
      <c r="AK31" s="409" t="e">
        <f t="shared" si="5"/>
        <v>#DIV/0!</v>
      </c>
      <c r="AL31" s="409"/>
      <c r="AM31" s="409"/>
      <c r="AN31" s="409"/>
      <c r="AO31" s="409"/>
      <c r="AP31" s="345" t="e">
        <f t="shared" si="6"/>
        <v>#DIV/0!</v>
      </c>
    </row>
    <row r="32" spans="1:42" ht="12" customHeight="1" x14ac:dyDescent="0.2">
      <c r="A32" s="336">
        <v>26</v>
      </c>
      <c r="B32" s="321" t="s">
        <v>31</v>
      </c>
      <c r="C32" s="321">
        <v>0</v>
      </c>
      <c r="D32" s="321">
        <v>0</v>
      </c>
      <c r="E32" s="321">
        <v>0</v>
      </c>
      <c r="F32" s="321">
        <v>0</v>
      </c>
      <c r="G32" s="337" t="e">
        <f t="shared" si="0"/>
        <v>#DIV/0!</v>
      </c>
      <c r="H32" s="321">
        <v>0</v>
      </c>
      <c r="I32" s="321">
        <v>0</v>
      </c>
      <c r="J32" s="321">
        <v>0</v>
      </c>
      <c r="K32" s="321">
        <v>0</v>
      </c>
      <c r="L32" s="337" t="e">
        <f t="shared" si="1"/>
        <v>#DIV/0!</v>
      </c>
      <c r="M32" s="321">
        <v>0</v>
      </c>
      <c r="N32" s="321">
        <v>0</v>
      </c>
      <c r="O32" s="321">
        <v>0</v>
      </c>
      <c r="P32" s="321">
        <v>0</v>
      </c>
      <c r="Q32" s="337" t="e">
        <f t="shared" si="2"/>
        <v>#DIV/0!</v>
      </c>
      <c r="R32" s="321">
        <v>0</v>
      </c>
      <c r="S32" s="321">
        <v>0</v>
      </c>
      <c r="T32" s="321">
        <v>0</v>
      </c>
      <c r="U32" s="321">
        <v>0</v>
      </c>
      <c r="V32" s="337" t="e">
        <f t="shared" si="3"/>
        <v>#DIV/0!</v>
      </c>
      <c r="W32" s="321">
        <v>0</v>
      </c>
      <c r="X32" s="321">
        <v>0</v>
      </c>
      <c r="Y32" s="321">
        <v>0</v>
      </c>
      <c r="Z32" s="321">
        <v>0</v>
      </c>
      <c r="AA32" s="338" t="e">
        <f t="shared" si="4"/>
        <v>#DIV/0!</v>
      </c>
      <c r="AB32" s="409"/>
      <c r="AC32" s="409"/>
      <c r="AD32" s="409"/>
      <c r="AE32" s="409"/>
      <c r="AF32" s="409" t="e">
        <f t="shared" si="9"/>
        <v>#DIV/0!</v>
      </c>
      <c r="AG32" s="409"/>
      <c r="AH32" s="409"/>
      <c r="AI32" s="409"/>
      <c r="AJ32" s="409"/>
      <c r="AK32" s="409" t="e">
        <f t="shared" si="5"/>
        <v>#DIV/0!</v>
      </c>
      <c r="AL32" s="409"/>
      <c r="AM32" s="409"/>
      <c r="AN32" s="409"/>
      <c r="AO32" s="409"/>
      <c r="AP32" s="345" t="e">
        <f t="shared" si="6"/>
        <v>#DIV/0!</v>
      </c>
    </row>
    <row r="33" spans="1:42" ht="12" customHeight="1" x14ac:dyDescent="0.2">
      <c r="A33" s="336">
        <v>27</v>
      </c>
      <c r="B33" s="321" t="s">
        <v>32</v>
      </c>
      <c r="C33" s="321">
        <v>0</v>
      </c>
      <c r="D33" s="321">
        <v>0</v>
      </c>
      <c r="E33" s="321">
        <v>0</v>
      </c>
      <c r="F33" s="321">
        <v>0</v>
      </c>
      <c r="G33" s="337" t="e">
        <f t="shared" si="0"/>
        <v>#DIV/0!</v>
      </c>
      <c r="H33" s="321">
        <v>0</v>
      </c>
      <c r="I33" s="321">
        <v>0</v>
      </c>
      <c r="J33" s="321">
        <v>0</v>
      </c>
      <c r="K33" s="321">
        <v>0</v>
      </c>
      <c r="L33" s="337" t="e">
        <f t="shared" si="1"/>
        <v>#DIV/0!</v>
      </c>
      <c r="M33" s="321">
        <v>0</v>
      </c>
      <c r="N33" s="321">
        <v>0</v>
      </c>
      <c r="O33" s="321">
        <v>0</v>
      </c>
      <c r="P33" s="321">
        <v>0</v>
      </c>
      <c r="Q33" s="337" t="e">
        <f t="shared" si="2"/>
        <v>#DIV/0!</v>
      </c>
      <c r="R33" s="321">
        <v>0</v>
      </c>
      <c r="S33" s="321">
        <v>0</v>
      </c>
      <c r="T33" s="321">
        <v>0</v>
      </c>
      <c r="U33" s="321">
        <v>0</v>
      </c>
      <c r="V33" s="337" t="e">
        <f t="shared" si="3"/>
        <v>#DIV/0!</v>
      </c>
      <c r="W33" s="321">
        <v>0</v>
      </c>
      <c r="X33" s="321">
        <v>0</v>
      </c>
      <c r="Y33" s="321">
        <v>0</v>
      </c>
      <c r="Z33" s="321">
        <v>0</v>
      </c>
      <c r="AA33" s="338" t="e">
        <f t="shared" si="4"/>
        <v>#DIV/0!</v>
      </c>
      <c r="AB33" s="409"/>
      <c r="AC33" s="409"/>
      <c r="AD33" s="409"/>
      <c r="AE33" s="409"/>
      <c r="AF33" s="409" t="e">
        <f t="shared" si="9"/>
        <v>#DIV/0!</v>
      </c>
      <c r="AG33" s="409"/>
      <c r="AH33" s="409"/>
      <c r="AI33" s="409"/>
      <c r="AJ33" s="409"/>
      <c r="AK33" s="409" t="e">
        <f t="shared" si="5"/>
        <v>#DIV/0!</v>
      </c>
      <c r="AL33" s="409"/>
      <c r="AM33" s="409"/>
      <c r="AN33" s="409"/>
      <c r="AO33" s="409"/>
      <c r="AP33" s="345" t="e">
        <f t="shared" si="6"/>
        <v>#DIV/0!</v>
      </c>
    </row>
    <row r="34" spans="1:42" ht="12" customHeight="1" x14ac:dyDescent="0.2">
      <c r="A34" s="336">
        <v>28</v>
      </c>
      <c r="B34" s="321" t="s">
        <v>33</v>
      </c>
      <c r="C34" s="321">
        <v>0</v>
      </c>
      <c r="D34" s="321">
        <v>0</v>
      </c>
      <c r="E34" s="321">
        <v>0</v>
      </c>
      <c r="F34" s="321">
        <v>0</v>
      </c>
      <c r="G34" s="337" t="e">
        <f t="shared" si="0"/>
        <v>#DIV/0!</v>
      </c>
      <c r="H34" s="321">
        <v>0</v>
      </c>
      <c r="I34" s="321">
        <v>0</v>
      </c>
      <c r="J34" s="321">
        <v>0</v>
      </c>
      <c r="K34" s="321">
        <v>0</v>
      </c>
      <c r="L34" s="337" t="e">
        <f t="shared" si="1"/>
        <v>#DIV/0!</v>
      </c>
      <c r="M34" s="321">
        <v>0</v>
      </c>
      <c r="N34" s="321">
        <v>0</v>
      </c>
      <c r="O34" s="321">
        <v>0</v>
      </c>
      <c r="P34" s="321">
        <v>0</v>
      </c>
      <c r="Q34" s="337" t="e">
        <f t="shared" si="2"/>
        <v>#DIV/0!</v>
      </c>
      <c r="R34" s="321">
        <v>0</v>
      </c>
      <c r="S34" s="321">
        <v>0</v>
      </c>
      <c r="T34" s="321">
        <v>0</v>
      </c>
      <c r="U34" s="321">
        <v>0</v>
      </c>
      <c r="V34" s="337" t="e">
        <f t="shared" si="3"/>
        <v>#DIV/0!</v>
      </c>
      <c r="W34" s="321">
        <v>0</v>
      </c>
      <c r="X34" s="321">
        <v>0</v>
      </c>
      <c r="Y34" s="321">
        <v>0</v>
      </c>
      <c r="Z34" s="321">
        <v>0</v>
      </c>
      <c r="AA34" s="338" t="e">
        <f t="shared" si="4"/>
        <v>#DIV/0!</v>
      </c>
      <c r="AB34" s="409"/>
      <c r="AC34" s="409"/>
      <c r="AD34" s="409"/>
      <c r="AE34" s="409"/>
      <c r="AF34" s="409" t="e">
        <f t="shared" si="9"/>
        <v>#DIV/0!</v>
      </c>
      <c r="AG34" s="409"/>
      <c r="AH34" s="409"/>
      <c r="AI34" s="409"/>
      <c r="AJ34" s="409"/>
      <c r="AK34" s="409" t="e">
        <f t="shared" si="5"/>
        <v>#DIV/0!</v>
      </c>
      <c r="AL34" s="409"/>
      <c r="AM34" s="409"/>
      <c r="AN34" s="409"/>
      <c r="AO34" s="409"/>
      <c r="AP34" s="345" t="e">
        <f t="shared" si="6"/>
        <v>#DIV/0!</v>
      </c>
    </row>
    <row r="35" spans="1:42" ht="12" customHeight="1" x14ac:dyDescent="0.2">
      <c r="A35" s="336">
        <v>29</v>
      </c>
      <c r="B35" s="321" t="s">
        <v>34</v>
      </c>
      <c r="C35" s="321">
        <v>0</v>
      </c>
      <c r="D35" s="321">
        <v>0</v>
      </c>
      <c r="E35" s="321">
        <v>0</v>
      </c>
      <c r="F35" s="321">
        <v>0</v>
      </c>
      <c r="G35" s="337" t="e">
        <f t="shared" si="0"/>
        <v>#DIV/0!</v>
      </c>
      <c r="H35" s="321">
        <v>0</v>
      </c>
      <c r="I35" s="321">
        <v>0</v>
      </c>
      <c r="J35" s="321">
        <v>0</v>
      </c>
      <c r="K35" s="321">
        <v>0</v>
      </c>
      <c r="L35" s="337" t="e">
        <f t="shared" si="1"/>
        <v>#DIV/0!</v>
      </c>
      <c r="M35" s="321">
        <v>0</v>
      </c>
      <c r="N35" s="321">
        <v>0</v>
      </c>
      <c r="O35" s="321">
        <v>0</v>
      </c>
      <c r="P35" s="321">
        <v>0</v>
      </c>
      <c r="Q35" s="337" t="e">
        <f t="shared" si="2"/>
        <v>#DIV/0!</v>
      </c>
      <c r="R35" s="321">
        <v>0</v>
      </c>
      <c r="S35" s="321">
        <v>0</v>
      </c>
      <c r="T35" s="321">
        <v>0</v>
      </c>
      <c r="U35" s="321">
        <v>0</v>
      </c>
      <c r="V35" s="337" t="e">
        <f t="shared" si="3"/>
        <v>#DIV/0!</v>
      </c>
      <c r="W35" s="321">
        <v>0</v>
      </c>
      <c r="X35" s="321">
        <v>0</v>
      </c>
      <c r="Y35" s="321">
        <v>0</v>
      </c>
      <c r="Z35" s="321">
        <v>0</v>
      </c>
      <c r="AA35" s="338" t="e">
        <f t="shared" si="4"/>
        <v>#DIV/0!</v>
      </c>
      <c r="AB35" s="409"/>
      <c r="AC35" s="409"/>
      <c r="AD35" s="409"/>
      <c r="AE35" s="409"/>
      <c r="AF35" s="409" t="e">
        <f t="shared" si="9"/>
        <v>#DIV/0!</v>
      </c>
      <c r="AG35" s="409"/>
      <c r="AH35" s="409"/>
      <c r="AI35" s="409"/>
      <c r="AJ35" s="409"/>
      <c r="AK35" s="409" t="e">
        <f t="shared" si="5"/>
        <v>#DIV/0!</v>
      </c>
      <c r="AL35" s="409"/>
      <c r="AM35" s="409"/>
      <c r="AN35" s="409"/>
      <c r="AO35" s="409"/>
      <c r="AP35" s="345" t="e">
        <f t="shared" si="6"/>
        <v>#DIV/0!</v>
      </c>
    </row>
    <row r="36" spans="1:42" ht="12" customHeight="1" x14ac:dyDescent="0.2">
      <c r="A36" s="336">
        <v>30</v>
      </c>
      <c r="B36" s="321" t="s">
        <v>35</v>
      </c>
      <c r="C36" s="321">
        <v>0</v>
      </c>
      <c r="D36" s="321">
        <v>0</v>
      </c>
      <c r="E36" s="321">
        <v>0</v>
      </c>
      <c r="F36" s="321">
        <v>0</v>
      </c>
      <c r="G36" s="337" t="e">
        <f t="shared" si="0"/>
        <v>#DIV/0!</v>
      </c>
      <c r="H36" s="321">
        <v>0</v>
      </c>
      <c r="I36" s="321">
        <v>0</v>
      </c>
      <c r="J36" s="321">
        <v>0</v>
      </c>
      <c r="K36" s="321">
        <v>0</v>
      </c>
      <c r="L36" s="337" t="e">
        <f t="shared" si="1"/>
        <v>#DIV/0!</v>
      </c>
      <c r="M36" s="321">
        <v>0</v>
      </c>
      <c r="N36" s="321">
        <v>0</v>
      </c>
      <c r="O36" s="321">
        <v>0</v>
      </c>
      <c r="P36" s="321">
        <v>0</v>
      </c>
      <c r="Q36" s="337" t="e">
        <f t="shared" si="2"/>
        <v>#DIV/0!</v>
      </c>
      <c r="R36" s="321">
        <v>0</v>
      </c>
      <c r="S36" s="321">
        <v>0</v>
      </c>
      <c r="T36" s="321">
        <v>0</v>
      </c>
      <c r="U36" s="321">
        <v>0</v>
      </c>
      <c r="V36" s="337" t="e">
        <f t="shared" si="3"/>
        <v>#DIV/0!</v>
      </c>
      <c r="W36" s="321">
        <v>1348</v>
      </c>
      <c r="X36" s="321">
        <v>524.11</v>
      </c>
      <c r="Y36" s="321">
        <v>53975</v>
      </c>
      <c r="Z36" s="321">
        <v>14731.02</v>
      </c>
      <c r="AA36" s="338">
        <f t="shared" si="4"/>
        <v>3.5578663256176424</v>
      </c>
      <c r="AB36" s="409"/>
      <c r="AC36" s="409"/>
      <c r="AD36" s="409"/>
      <c r="AE36" s="409"/>
      <c r="AF36" s="409" t="e">
        <f t="shared" si="9"/>
        <v>#DIV/0!</v>
      </c>
      <c r="AG36" s="409"/>
      <c r="AH36" s="409"/>
      <c r="AI36" s="409"/>
      <c r="AJ36" s="409"/>
      <c r="AK36" s="409" t="e">
        <f t="shared" si="5"/>
        <v>#DIV/0!</v>
      </c>
      <c r="AL36" s="409"/>
      <c r="AM36" s="409"/>
      <c r="AN36" s="409"/>
      <c r="AO36" s="409"/>
      <c r="AP36" s="345" t="e">
        <f t="shared" si="6"/>
        <v>#DIV/0!</v>
      </c>
    </row>
    <row r="37" spans="1:42" ht="12" customHeight="1" x14ac:dyDescent="0.2">
      <c r="A37" s="336">
        <v>31</v>
      </c>
      <c r="B37" s="321" t="s">
        <v>36</v>
      </c>
      <c r="C37" s="321">
        <v>0</v>
      </c>
      <c r="D37" s="321">
        <v>0</v>
      </c>
      <c r="E37" s="321">
        <v>0</v>
      </c>
      <c r="F37" s="321">
        <v>0</v>
      </c>
      <c r="G37" s="337" t="e">
        <f t="shared" si="0"/>
        <v>#DIV/0!</v>
      </c>
      <c r="H37" s="321">
        <v>0</v>
      </c>
      <c r="I37" s="321">
        <v>0</v>
      </c>
      <c r="J37" s="321">
        <v>0</v>
      </c>
      <c r="K37" s="321">
        <v>0</v>
      </c>
      <c r="L37" s="337" t="e">
        <f t="shared" si="1"/>
        <v>#DIV/0!</v>
      </c>
      <c r="M37" s="321">
        <v>0</v>
      </c>
      <c r="N37" s="321">
        <v>0</v>
      </c>
      <c r="O37" s="321">
        <v>0</v>
      </c>
      <c r="P37" s="321">
        <v>0</v>
      </c>
      <c r="Q37" s="337" t="e">
        <f t="shared" si="2"/>
        <v>#DIV/0!</v>
      </c>
      <c r="R37" s="321">
        <v>0</v>
      </c>
      <c r="S37" s="321">
        <v>0</v>
      </c>
      <c r="T37" s="321">
        <v>0</v>
      </c>
      <c r="U37" s="321">
        <v>0</v>
      </c>
      <c r="V37" s="337" t="e">
        <f t="shared" si="3"/>
        <v>#DIV/0!</v>
      </c>
      <c r="W37" s="321">
        <v>0</v>
      </c>
      <c r="X37" s="321">
        <v>0</v>
      </c>
      <c r="Y37" s="321">
        <v>0</v>
      </c>
      <c r="Z37" s="321">
        <v>0</v>
      </c>
      <c r="AA37" s="338" t="e">
        <f t="shared" si="4"/>
        <v>#DIV/0!</v>
      </c>
      <c r="AB37" s="409"/>
      <c r="AC37" s="409"/>
      <c r="AD37" s="409"/>
      <c r="AE37" s="409"/>
      <c r="AF37" s="409" t="e">
        <f t="shared" si="9"/>
        <v>#DIV/0!</v>
      </c>
      <c r="AG37" s="409"/>
      <c r="AH37" s="409"/>
      <c r="AI37" s="409"/>
      <c r="AJ37" s="409"/>
      <c r="AK37" s="409" t="e">
        <f t="shared" si="5"/>
        <v>#DIV/0!</v>
      </c>
      <c r="AL37" s="409"/>
      <c r="AM37" s="409"/>
      <c r="AN37" s="409"/>
      <c r="AO37" s="409"/>
      <c r="AP37" s="345" t="e">
        <f t="shared" si="6"/>
        <v>#DIV/0!</v>
      </c>
    </row>
    <row r="38" spans="1:42" ht="12" customHeight="1" x14ac:dyDescent="0.2">
      <c r="A38" s="336">
        <v>32</v>
      </c>
      <c r="B38" s="321" t="s">
        <v>38</v>
      </c>
      <c r="C38" s="321">
        <v>0</v>
      </c>
      <c r="D38" s="321">
        <v>0</v>
      </c>
      <c r="E38" s="321">
        <v>0</v>
      </c>
      <c r="F38" s="321">
        <v>0</v>
      </c>
      <c r="G38" s="337" t="e">
        <f t="shared" si="0"/>
        <v>#DIV/0!</v>
      </c>
      <c r="H38" s="321">
        <v>0</v>
      </c>
      <c r="I38" s="321">
        <v>0</v>
      </c>
      <c r="J38" s="321">
        <v>0</v>
      </c>
      <c r="K38" s="321">
        <v>0</v>
      </c>
      <c r="L38" s="337" t="e">
        <f t="shared" si="1"/>
        <v>#DIV/0!</v>
      </c>
      <c r="M38" s="321">
        <v>0</v>
      </c>
      <c r="N38" s="321">
        <v>0</v>
      </c>
      <c r="O38" s="321">
        <v>0</v>
      </c>
      <c r="P38" s="321">
        <v>0</v>
      </c>
      <c r="Q38" s="337" t="e">
        <f t="shared" si="2"/>
        <v>#DIV/0!</v>
      </c>
      <c r="R38" s="321">
        <v>0</v>
      </c>
      <c r="S38" s="321">
        <v>0</v>
      </c>
      <c r="T38" s="321">
        <v>0</v>
      </c>
      <c r="U38" s="321">
        <v>0</v>
      </c>
      <c r="V38" s="337" t="e">
        <f t="shared" si="3"/>
        <v>#DIV/0!</v>
      </c>
      <c r="W38" s="321">
        <v>0</v>
      </c>
      <c r="X38" s="321">
        <v>0</v>
      </c>
      <c r="Y38" s="321">
        <v>0</v>
      </c>
      <c r="Z38" s="321">
        <v>0</v>
      </c>
      <c r="AA38" s="338" t="e">
        <f t="shared" si="4"/>
        <v>#DIV/0!</v>
      </c>
      <c r="AB38" s="409"/>
      <c r="AC38" s="409"/>
      <c r="AD38" s="409"/>
      <c r="AE38" s="409"/>
      <c r="AF38" s="409" t="e">
        <f t="shared" si="9"/>
        <v>#DIV/0!</v>
      </c>
      <c r="AG38" s="409"/>
      <c r="AH38" s="409"/>
      <c r="AI38" s="409"/>
      <c r="AJ38" s="409"/>
      <c r="AK38" s="409" t="e">
        <f t="shared" si="5"/>
        <v>#DIV/0!</v>
      </c>
      <c r="AL38" s="409"/>
      <c r="AM38" s="409"/>
      <c r="AN38" s="409"/>
      <c r="AO38" s="409"/>
      <c r="AP38" s="345" t="e">
        <f t="shared" si="6"/>
        <v>#DIV/0!</v>
      </c>
    </row>
    <row r="39" spans="1:42" ht="12" customHeight="1" x14ac:dyDescent="0.2">
      <c r="A39" s="336">
        <v>33</v>
      </c>
      <c r="B39" s="321" t="s">
        <v>39</v>
      </c>
      <c r="C39" s="321">
        <v>0</v>
      </c>
      <c r="D39" s="321">
        <v>0</v>
      </c>
      <c r="E39" s="321">
        <v>0</v>
      </c>
      <c r="F39" s="321">
        <v>0</v>
      </c>
      <c r="G39" s="337" t="e">
        <f t="shared" si="0"/>
        <v>#DIV/0!</v>
      </c>
      <c r="H39" s="321">
        <v>0</v>
      </c>
      <c r="I39" s="321">
        <v>0</v>
      </c>
      <c r="J39" s="321">
        <v>0</v>
      </c>
      <c r="K39" s="321">
        <v>0</v>
      </c>
      <c r="L39" s="337" t="e">
        <f t="shared" si="1"/>
        <v>#DIV/0!</v>
      </c>
      <c r="M39" s="321">
        <v>0</v>
      </c>
      <c r="N39" s="321">
        <v>0</v>
      </c>
      <c r="O39" s="321">
        <v>0</v>
      </c>
      <c r="P39" s="321">
        <v>0</v>
      </c>
      <c r="Q39" s="337" t="e">
        <f t="shared" si="2"/>
        <v>#DIV/0!</v>
      </c>
      <c r="R39" s="321">
        <v>0</v>
      </c>
      <c r="S39" s="321">
        <v>0</v>
      </c>
      <c r="T39" s="321">
        <v>0</v>
      </c>
      <c r="U39" s="321">
        <v>0</v>
      </c>
      <c r="V39" s="337" t="e">
        <f t="shared" si="3"/>
        <v>#DIV/0!</v>
      </c>
      <c r="W39" s="321">
        <v>4585</v>
      </c>
      <c r="X39" s="321">
        <v>354</v>
      </c>
      <c r="Y39" s="321">
        <v>81428</v>
      </c>
      <c r="Z39" s="321">
        <v>15773</v>
      </c>
      <c r="AA39" s="338">
        <f t="shared" si="4"/>
        <v>2.2443415963989093</v>
      </c>
      <c r="AB39" s="409"/>
      <c r="AC39" s="409"/>
      <c r="AD39" s="409"/>
      <c r="AE39" s="409"/>
      <c r="AF39" s="409" t="e">
        <f t="shared" si="9"/>
        <v>#DIV/0!</v>
      </c>
      <c r="AG39" s="409"/>
      <c r="AH39" s="409"/>
      <c r="AI39" s="409"/>
      <c r="AJ39" s="409"/>
      <c r="AK39" s="409" t="e">
        <f t="shared" si="5"/>
        <v>#DIV/0!</v>
      </c>
      <c r="AL39" s="409"/>
      <c r="AM39" s="409"/>
      <c r="AN39" s="409"/>
      <c r="AO39" s="409"/>
      <c r="AP39" s="345" t="e">
        <f t="shared" si="6"/>
        <v>#DIV/0!</v>
      </c>
    </row>
    <row r="40" spans="1:42" s="342" customFormat="1" ht="12" customHeight="1" x14ac:dyDescent="0.2">
      <c r="A40" s="280"/>
      <c r="B40" s="281" t="s">
        <v>103</v>
      </c>
      <c r="C40" s="281">
        <f>SUM(C19:C39)</f>
        <v>225</v>
      </c>
      <c r="D40" s="281">
        <f>SUM(D19:D39)</f>
        <v>190.5</v>
      </c>
      <c r="E40" s="281">
        <f>SUM(E19:E39)</f>
        <v>465</v>
      </c>
      <c r="F40" s="281">
        <f>SUM(F19:F39)</f>
        <v>36283.910000000003</v>
      </c>
      <c r="G40" s="337">
        <f t="shared" si="0"/>
        <v>0.52502610661309657</v>
      </c>
      <c r="H40" s="281">
        <f>SUM(H19:H39)</f>
        <v>45</v>
      </c>
      <c r="I40" s="281">
        <f>SUM(I19:I39)</f>
        <v>134.3929789</v>
      </c>
      <c r="J40" s="281">
        <f>SUM(J19:J39)</f>
        <v>318</v>
      </c>
      <c r="K40" s="281">
        <f>SUM(K19:K39)</f>
        <v>2193.3015656999996</v>
      </c>
      <c r="L40" s="337">
        <f t="shared" si="1"/>
        <v>6.1274282115012317</v>
      </c>
      <c r="M40" s="281">
        <f>SUM(M19:M39)</f>
        <v>0</v>
      </c>
      <c r="N40" s="281">
        <f>SUM(N19:N39)</f>
        <v>0</v>
      </c>
      <c r="O40" s="281">
        <f>SUM(O19:O39)</f>
        <v>0</v>
      </c>
      <c r="P40" s="281">
        <f>SUM(P19:P39)</f>
        <v>0</v>
      </c>
      <c r="Q40" s="337" t="e">
        <f t="shared" si="2"/>
        <v>#DIV/0!</v>
      </c>
      <c r="R40" s="281">
        <f>SUM(R19:R39)</f>
        <v>3929</v>
      </c>
      <c r="S40" s="281">
        <f>SUM(S19:S39)</f>
        <v>1660.59428</v>
      </c>
      <c r="T40" s="281">
        <f>SUM(T19:T39)</f>
        <v>36596</v>
      </c>
      <c r="U40" s="281">
        <f>SUM(U19:U39)</f>
        <v>78039.724689999988</v>
      </c>
      <c r="V40" s="337">
        <f t="shared" si="3"/>
        <v>2.1278833140383804</v>
      </c>
      <c r="W40" s="281">
        <f>SUM(W19:W39)</f>
        <v>39264</v>
      </c>
      <c r="X40" s="281">
        <f>SUM(X19:X39)</f>
        <v>14969.555840000001</v>
      </c>
      <c r="Y40" s="281">
        <f>SUM(Y19:Y39)</f>
        <v>527925</v>
      </c>
      <c r="Z40" s="281">
        <f>SUM(Z19:Z39)</f>
        <v>398797.0183</v>
      </c>
      <c r="AA40" s="338">
        <f t="shared" si="4"/>
        <v>3.7536779747783786</v>
      </c>
      <c r="AB40" s="341"/>
      <c r="AC40" s="341"/>
      <c r="AD40" s="341"/>
      <c r="AE40" s="341"/>
      <c r="AF40" s="409" t="e">
        <f t="shared" si="9"/>
        <v>#DIV/0!</v>
      </c>
      <c r="AG40" s="341"/>
      <c r="AH40" s="341"/>
      <c r="AI40" s="341"/>
      <c r="AJ40" s="341"/>
      <c r="AK40" s="409" t="e">
        <f t="shared" si="5"/>
        <v>#DIV/0!</v>
      </c>
      <c r="AL40" s="341"/>
      <c r="AM40" s="341"/>
      <c r="AN40" s="341"/>
      <c r="AO40" s="341"/>
      <c r="AP40" s="345" t="e">
        <f t="shared" si="6"/>
        <v>#DIV/0!</v>
      </c>
    </row>
    <row r="41" spans="1:42" s="342" customFormat="1" ht="12" customHeight="1" x14ac:dyDescent="0.2">
      <c r="A41" s="280"/>
      <c r="B41" s="281" t="s">
        <v>41</v>
      </c>
      <c r="C41" s="281">
        <f>C40+C18</f>
        <v>22213</v>
      </c>
      <c r="D41" s="281">
        <f>D40+D18</f>
        <v>41376.486326099999</v>
      </c>
      <c r="E41" s="281">
        <f>E40+E18</f>
        <v>41912</v>
      </c>
      <c r="F41" s="281">
        <f>F40+F18</f>
        <v>139936.54231370002</v>
      </c>
      <c r="G41" s="337">
        <f t="shared" si="0"/>
        <v>29.568035369449863</v>
      </c>
      <c r="H41" s="281">
        <f>H40+H18</f>
        <v>5984</v>
      </c>
      <c r="I41" s="281">
        <f>I40+I18</f>
        <v>22925.344001899997</v>
      </c>
      <c r="J41" s="281">
        <f>J40+J18</f>
        <v>25679</v>
      </c>
      <c r="K41" s="281">
        <f>K40+K18</f>
        <v>131664.13677229997</v>
      </c>
      <c r="L41" s="337">
        <f t="shared" si="1"/>
        <v>17.411988233019823</v>
      </c>
      <c r="M41" s="281">
        <f>M40+M18</f>
        <v>187862</v>
      </c>
      <c r="N41" s="281">
        <f>N40+N18</f>
        <v>116947.82830139999</v>
      </c>
      <c r="O41" s="281">
        <f>O40+O18</f>
        <v>311667</v>
      </c>
      <c r="P41" s="281">
        <f>P40+P18</f>
        <v>178346.71799729997</v>
      </c>
      <c r="Q41" s="337">
        <f t="shared" si="2"/>
        <v>65.573299926478313</v>
      </c>
      <c r="R41" s="281">
        <f>R40+R18</f>
        <v>11265</v>
      </c>
      <c r="S41" s="281">
        <f>S40+S18</f>
        <v>10192.191994199999</v>
      </c>
      <c r="T41" s="281">
        <f>T40+T18</f>
        <v>115828</v>
      </c>
      <c r="U41" s="281">
        <f>U40+U18</f>
        <v>289668.94156350003</v>
      </c>
      <c r="V41" s="337">
        <f t="shared" si="3"/>
        <v>3.5185656906077756</v>
      </c>
      <c r="W41" s="281">
        <f>W40+W18</f>
        <v>327264</v>
      </c>
      <c r="X41" s="281">
        <f>X40+X18</f>
        <v>238328.79299139994</v>
      </c>
      <c r="Y41" s="281">
        <f>Y40+Y18</f>
        <v>1237027</v>
      </c>
      <c r="Z41" s="281">
        <f>Z40+Z18</f>
        <v>1463907.3316323999</v>
      </c>
      <c r="AA41" s="338">
        <f t="shared" si="4"/>
        <v>16.28031965149324</v>
      </c>
      <c r="AB41" s="341"/>
      <c r="AC41" s="341"/>
      <c r="AD41" s="341"/>
      <c r="AE41" s="341"/>
      <c r="AF41" s="409" t="e">
        <f t="shared" si="9"/>
        <v>#DIV/0!</v>
      </c>
      <c r="AG41" s="341"/>
      <c r="AH41" s="341"/>
      <c r="AI41" s="341"/>
      <c r="AJ41" s="341"/>
      <c r="AK41" s="409" t="e">
        <f t="shared" si="5"/>
        <v>#DIV/0!</v>
      </c>
      <c r="AL41" s="341"/>
      <c r="AM41" s="341"/>
      <c r="AN41" s="341"/>
      <c r="AO41" s="341"/>
      <c r="AP41" s="345" t="e">
        <f t="shared" si="6"/>
        <v>#DIV/0!</v>
      </c>
    </row>
    <row r="42" spans="1:42" ht="12" customHeight="1" x14ac:dyDescent="0.2">
      <c r="A42" s="336">
        <v>34</v>
      </c>
      <c r="B42" s="321" t="s">
        <v>43</v>
      </c>
      <c r="C42" s="321">
        <v>4171</v>
      </c>
      <c r="D42" s="321">
        <v>2345.4523068999993</v>
      </c>
      <c r="E42" s="321">
        <v>11003</v>
      </c>
      <c r="F42" s="321">
        <v>7713.8834595999979</v>
      </c>
      <c r="G42" s="337">
        <f t="shared" si="0"/>
        <v>30.405596859012206</v>
      </c>
      <c r="H42" s="321">
        <v>753</v>
      </c>
      <c r="I42" s="321">
        <v>1731.8852200000006</v>
      </c>
      <c r="J42" s="321">
        <v>6320</v>
      </c>
      <c r="K42" s="321">
        <v>18484.6921382</v>
      </c>
      <c r="L42" s="337">
        <f t="shared" si="1"/>
        <v>9.3692943709943108</v>
      </c>
      <c r="M42" s="321">
        <v>123673</v>
      </c>
      <c r="N42" s="321">
        <v>42777.229357999997</v>
      </c>
      <c r="O42" s="321">
        <v>213582</v>
      </c>
      <c r="P42" s="321">
        <v>66350.230904399985</v>
      </c>
      <c r="Q42" s="337">
        <f t="shared" si="2"/>
        <v>64.471862079327352</v>
      </c>
      <c r="R42" s="321">
        <v>2080</v>
      </c>
      <c r="S42" s="321">
        <v>1907.3231188</v>
      </c>
      <c r="T42" s="321">
        <v>113753</v>
      </c>
      <c r="U42" s="321">
        <v>217778.11864080009</v>
      </c>
      <c r="V42" s="337">
        <f t="shared" si="3"/>
        <v>0.87581026537652729</v>
      </c>
      <c r="W42" s="321">
        <v>37735</v>
      </c>
      <c r="X42" s="321">
        <v>20344.4357332</v>
      </c>
      <c r="Y42" s="321">
        <v>246218</v>
      </c>
      <c r="Z42" s="321">
        <v>330176.15999999997</v>
      </c>
      <c r="AA42" s="338">
        <f t="shared" si="4"/>
        <v>6.1616913023641686</v>
      </c>
      <c r="AB42" s="409"/>
      <c r="AC42" s="409"/>
      <c r="AD42" s="409"/>
      <c r="AE42" s="409"/>
      <c r="AF42" s="409" t="e">
        <f t="shared" si="9"/>
        <v>#DIV/0!</v>
      </c>
      <c r="AG42" s="409"/>
      <c r="AH42" s="409"/>
      <c r="AI42" s="409"/>
      <c r="AJ42" s="409"/>
      <c r="AK42" s="409" t="e">
        <f t="shared" si="5"/>
        <v>#DIV/0!</v>
      </c>
      <c r="AL42" s="409"/>
      <c r="AM42" s="409"/>
      <c r="AN42" s="409"/>
      <c r="AO42" s="409"/>
      <c r="AP42" s="345" t="e">
        <f t="shared" si="6"/>
        <v>#DIV/0!</v>
      </c>
    </row>
    <row r="43" spans="1:42" s="342" customFormat="1" ht="12" customHeight="1" x14ac:dyDescent="0.2">
      <c r="A43" s="280"/>
      <c r="B43" s="281" t="s">
        <v>44</v>
      </c>
      <c r="C43" s="281">
        <f>SUM(C42:C42)</f>
        <v>4171</v>
      </c>
      <c r="D43" s="281">
        <f>SUM(D42:D42)</f>
        <v>2345.4523068999993</v>
      </c>
      <c r="E43" s="281">
        <f>SUM(E42:E42)</f>
        <v>11003</v>
      </c>
      <c r="F43" s="281">
        <f>SUM(F42:F42)</f>
        <v>7713.8834595999979</v>
      </c>
      <c r="G43" s="337">
        <f t="shared" si="0"/>
        <v>30.405596859012206</v>
      </c>
      <c r="H43" s="281">
        <f>SUM(H42:H42)</f>
        <v>753</v>
      </c>
      <c r="I43" s="281">
        <f>SUM(I42:I42)</f>
        <v>1731.8852200000006</v>
      </c>
      <c r="J43" s="281">
        <f>SUM(J42:J42)</f>
        <v>6320</v>
      </c>
      <c r="K43" s="281">
        <f>SUM(K42:K42)</f>
        <v>18484.6921382</v>
      </c>
      <c r="L43" s="337">
        <f t="shared" si="1"/>
        <v>9.3692943709943108</v>
      </c>
      <c r="M43" s="281">
        <f>SUM(M42:M42)</f>
        <v>123673</v>
      </c>
      <c r="N43" s="281">
        <f>SUM(N42:N42)</f>
        <v>42777.229357999997</v>
      </c>
      <c r="O43" s="281">
        <f>SUM(O42:O42)</f>
        <v>213582</v>
      </c>
      <c r="P43" s="281">
        <f>SUM(P42:P42)</f>
        <v>66350.230904399985</v>
      </c>
      <c r="Q43" s="337">
        <f t="shared" si="2"/>
        <v>64.471862079327352</v>
      </c>
      <c r="R43" s="281">
        <f>SUM(R42:R42)</f>
        <v>2080</v>
      </c>
      <c r="S43" s="281">
        <f>SUM(S42:S42)</f>
        <v>1907.3231188</v>
      </c>
      <c r="T43" s="281">
        <f>SUM(T42:T42)</f>
        <v>113753</v>
      </c>
      <c r="U43" s="281">
        <f>SUM(U42:U42)</f>
        <v>217778.11864080009</v>
      </c>
      <c r="V43" s="337">
        <f t="shared" si="3"/>
        <v>0.87581026537652729</v>
      </c>
      <c r="W43" s="281">
        <f>SUM(W42:W42)</f>
        <v>37735</v>
      </c>
      <c r="X43" s="281">
        <f>SUM(X42:X42)</f>
        <v>20344.4357332</v>
      </c>
      <c r="Y43" s="281">
        <f>SUM(Y42:Y42)</f>
        <v>246218</v>
      </c>
      <c r="Z43" s="281">
        <f>SUM(Z42:Z42)</f>
        <v>330176.15999999997</v>
      </c>
      <c r="AA43" s="338">
        <f t="shared" si="4"/>
        <v>6.1616913023641686</v>
      </c>
      <c r="AB43" s="341"/>
      <c r="AC43" s="341"/>
      <c r="AD43" s="341"/>
      <c r="AE43" s="341"/>
      <c r="AF43" s="409" t="e">
        <f t="shared" si="9"/>
        <v>#DIV/0!</v>
      </c>
      <c r="AG43" s="341"/>
      <c r="AH43" s="341"/>
      <c r="AI43" s="341"/>
      <c r="AJ43" s="341"/>
      <c r="AK43" s="409" t="e">
        <f t="shared" si="5"/>
        <v>#DIV/0!</v>
      </c>
      <c r="AL43" s="341"/>
      <c r="AM43" s="341"/>
      <c r="AN43" s="341"/>
      <c r="AO43" s="341"/>
      <c r="AP43" s="345" t="e">
        <f t="shared" si="6"/>
        <v>#DIV/0!</v>
      </c>
    </row>
    <row r="44" spans="1:42" ht="12" customHeight="1" x14ac:dyDescent="0.2">
      <c r="A44" s="336">
        <v>35</v>
      </c>
      <c r="B44" s="321" t="s">
        <v>45</v>
      </c>
      <c r="C44" s="321">
        <v>0</v>
      </c>
      <c r="D44" s="321">
        <v>0</v>
      </c>
      <c r="E44" s="321">
        <v>0</v>
      </c>
      <c r="F44" s="321">
        <v>0</v>
      </c>
      <c r="G44" s="337" t="e">
        <f t="shared" si="0"/>
        <v>#DIV/0!</v>
      </c>
      <c r="H44" s="321">
        <v>644</v>
      </c>
      <c r="I44" s="321">
        <v>630.11</v>
      </c>
      <c r="J44" s="321">
        <v>655</v>
      </c>
      <c r="K44" s="321">
        <v>639.11</v>
      </c>
      <c r="L44" s="337">
        <f t="shared" si="1"/>
        <v>98.591791710347195</v>
      </c>
      <c r="M44" s="321">
        <v>13263</v>
      </c>
      <c r="N44" s="321">
        <v>9010</v>
      </c>
      <c r="O44" s="321">
        <v>15515</v>
      </c>
      <c r="P44" s="321">
        <v>9462.7799999999988</v>
      </c>
      <c r="Q44" s="337">
        <f t="shared" si="2"/>
        <v>95.215148191123561</v>
      </c>
      <c r="R44" s="321">
        <v>583</v>
      </c>
      <c r="S44" s="321">
        <v>551.91000000000008</v>
      </c>
      <c r="T44" s="321">
        <v>633</v>
      </c>
      <c r="U44" s="321">
        <v>564.7600000000001</v>
      </c>
      <c r="V44" s="337">
        <f t="shared" si="3"/>
        <v>97.724697216516745</v>
      </c>
      <c r="W44" s="321">
        <v>0</v>
      </c>
      <c r="X44" s="321">
        <v>0</v>
      </c>
      <c r="Y44" s="321">
        <v>0</v>
      </c>
      <c r="Z44" s="321">
        <v>0</v>
      </c>
      <c r="AA44" s="338" t="e">
        <f t="shared" si="4"/>
        <v>#DIV/0!</v>
      </c>
      <c r="AB44" s="409"/>
      <c r="AC44" s="409"/>
      <c r="AD44" s="409"/>
      <c r="AE44" s="409"/>
      <c r="AF44" s="409" t="e">
        <f t="shared" si="9"/>
        <v>#DIV/0!</v>
      </c>
      <c r="AG44" s="409"/>
      <c r="AH44" s="409"/>
      <c r="AI44" s="409"/>
      <c r="AJ44" s="409"/>
      <c r="AK44" s="409" t="e">
        <f t="shared" si="5"/>
        <v>#DIV/0!</v>
      </c>
      <c r="AL44" s="409"/>
      <c r="AM44" s="409"/>
      <c r="AN44" s="409"/>
      <c r="AO44" s="409"/>
      <c r="AP44" s="345" t="e">
        <f t="shared" si="6"/>
        <v>#DIV/0!</v>
      </c>
    </row>
    <row r="45" spans="1:42" s="342" customFormat="1" ht="12" customHeight="1" x14ac:dyDescent="0.2">
      <c r="A45" s="280"/>
      <c r="B45" s="281" t="s">
        <v>46</v>
      </c>
      <c r="C45" s="281">
        <f>C44</f>
        <v>0</v>
      </c>
      <c r="D45" s="281">
        <f>D44</f>
        <v>0</v>
      </c>
      <c r="E45" s="281">
        <f>E44</f>
        <v>0</v>
      </c>
      <c r="F45" s="281">
        <f>F44</f>
        <v>0</v>
      </c>
      <c r="G45" s="337" t="e">
        <f t="shared" si="0"/>
        <v>#DIV/0!</v>
      </c>
      <c r="H45" s="281">
        <f>H44</f>
        <v>644</v>
      </c>
      <c r="I45" s="281">
        <f>I44</f>
        <v>630.11</v>
      </c>
      <c r="J45" s="281">
        <f>J44</f>
        <v>655</v>
      </c>
      <c r="K45" s="281">
        <f>K44</f>
        <v>639.11</v>
      </c>
      <c r="L45" s="337">
        <f t="shared" si="1"/>
        <v>98.591791710347195</v>
      </c>
      <c r="M45" s="281">
        <f>M44</f>
        <v>13263</v>
      </c>
      <c r="N45" s="281">
        <f>N44</f>
        <v>9010</v>
      </c>
      <c r="O45" s="281">
        <f>O44</f>
        <v>15515</v>
      </c>
      <c r="P45" s="281">
        <f>P44</f>
        <v>9462.7799999999988</v>
      </c>
      <c r="Q45" s="337">
        <f t="shared" si="2"/>
        <v>95.215148191123561</v>
      </c>
      <c r="R45" s="281">
        <f>R44</f>
        <v>583</v>
      </c>
      <c r="S45" s="281">
        <f>S44</f>
        <v>551.91000000000008</v>
      </c>
      <c r="T45" s="281">
        <f>T44</f>
        <v>633</v>
      </c>
      <c r="U45" s="281">
        <f>U44</f>
        <v>564.7600000000001</v>
      </c>
      <c r="V45" s="337">
        <f t="shared" si="3"/>
        <v>97.724697216516745</v>
      </c>
      <c r="W45" s="281">
        <f>W44</f>
        <v>0</v>
      </c>
      <c r="X45" s="281">
        <f>X44</f>
        <v>0</v>
      </c>
      <c r="Y45" s="281">
        <f>Y44</f>
        <v>0</v>
      </c>
      <c r="Z45" s="281">
        <f>Z44</f>
        <v>0</v>
      </c>
      <c r="AA45" s="338" t="e">
        <f t="shared" si="4"/>
        <v>#DIV/0!</v>
      </c>
      <c r="AB45" s="341"/>
      <c r="AC45" s="341"/>
      <c r="AD45" s="341"/>
      <c r="AE45" s="341"/>
      <c r="AF45" s="409" t="e">
        <f t="shared" si="9"/>
        <v>#DIV/0!</v>
      </c>
      <c r="AG45" s="341"/>
      <c r="AH45" s="341"/>
      <c r="AI45" s="341"/>
      <c r="AJ45" s="341"/>
      <c r="AK45" s="409" t="e">
        <f t="shared" si="5"/>
        <v>#DIV/0!</v>
      </c>
      <c r="AL45" s="341"/>
      <c r="AM45" s="341"/>
      <c r="AN45" s="341"/>
      <c r="AO45" s="341"/>
      <c r="AP45" s="345" t="e">
        <f t="shared" si="6"/>
        <v>#DIV/0!</v>
      </c>
    </row>
    <row r="46" spans="1:42" ht="12" customHeight="1" x14ac:dyDescent="0.2">
      <c r="A46" s="336">
        <v>36</v>
      </c>
      <c r="B46" s="321" t="s">
        <v>47</v>
      </c>
      <c r="C46" s="321">
        <v>0</v>
      </c>
      <c r="D46" s="321">
        <v>0</v>
      </c>
      <c r="E46" s="321">
        <v>0</v>
      </c>
      <c r="F46" s="321">
        <v>0</v>
      </c>
      <c r="G46" s="337" t="e">
        <f t="shared" si="0"/>
        <v>#DIV/0!</v>
      </c>
      <c r="H46" s="321">
        <v>0</v>
      </c>
      <c r="I46" s="321">
        <v>0</v>
      </c>
      <c r="J46" s="321">
        <v>0</v>
      </c>
      <c r="K46" s="321">
        <v>0</v>
      </c>
      <c r="L46" s="337" t="e">
        <f t="shared" si="1"/>
        <v>#DIV/0!</v>
      </c>
      <c r="M46" s="321">
        <v>0</v>
      </c>
      <c r="N46" s="321">
        <v>0</v>
      </c>
      <c r="O46" s="321">
        <v>0</v>
      </c>
      <c r="P46" s="321">
        <v>0</v>
      </c>
      <c r="Q46" s="337" t="e">
        <f t="shared" si="2"/>
        <v>#DIV/0!</v>
      </c>
      <c r="R46" s="321">
        <v>0</v>
      </c>
      <c r="S46" s="321">
        <v>0</v>
      </c>
      <c r="T46" s="321">
        <v>0</v>
      </c>
      <c r="U46" s="321">
        <v>0</v>
      </c>
      <c r="V46" s="337" t="e">
        <f t="shared" si="3"/>
        <v>#DIV/0!</v>
      </c>
      <c r="W46" s="321">
        <v>4169</v>
      </c>
      <c r="X46" s="321">
        <v>3822.7928634999994</v>
      </c>
      <c r="Y46" s="321">
        <v>125819</v>
      </c>
      <c r="Z46" s="321">
        <v>110398.85750520384</v>
      </c>
      <c r="AA46" s="338">
        <f t="shared" si="4"/>
        <v>3.4627105296989193</v>
      </c>
      <c r="AB46" s="409"/>
      <c r="AC46" s="409"/>
      <c r="AD46" s="409"/>
      <c r="AE46" s="409"/>
      <c r="AF46" s="409" t="e">
        <f t="shared" si="9"/>
        <v>#DIV/0!</v>
      </c>
      <c r="AG46" s="409"/>
      <c r="AH46" s="409"/>
      <c r="AI46" s="409"/>
      <c r="AJ46" s="409"/>
      <c r="AK46" s="409" t="e">
        <f t="shared" si="5"/>
        <v>#DIV/0!</v>
      </c>
      <c r="AL46" s="409"/>
      <c r="AM46" s="409"/>
      <c r="AN46" s="409"/>
      <c r="AO46" s="409"/>
      <c r="AP46" s="345" t="e">
        <f t="shared" si="6"/>
        <v>#DIV/0!</v>
      </c>
    </row>
    <row r="47" spans="1:42" ht="12" customHeight="1" x14ac:dyDescent="0.2">
      <c r="A47" s="336">
        <v>37</v>
      </c>
      <c r="B47" s="321" t="s">
        <v>48</v>
      </c>
      <c r="C47" s="321">
        <v>0</v>
      </c>
      <c r="D47" s="321">
        <v>0</v>
      </c>
      <c r="E47" s="321">
        <v>0</v>
      </c>
      <c r="F47" s="321">
        <v>0</v>
      </c>
      <c r="G47" s="337" t="e">
        <f t="shared" si="0"/>
        <v>#DIV/0!</v>
      </c>
      <c r="H47" s="321">
        <v>0</v>
      </c>
      <c r="I47" s="321">
        <v>0</v>
      </c>
      <c r="J47" s="321">
        <v>0</v>
      </c>
      <c r="K47" s="321">
        <v>0</v>
      </c>
      <c r="L47" s="337" t="e">
        <f t="shared" si="1"/>
        <v>#DIV/0!</v>
      </c>
      <c r="M47" s="321">
        <v>0</v>
      </c>
      <c r="N47" s="321">
        <v>0</v>
      </c>
      <c r="O47" s="321">
        <v>0</v>
      </c>
      <c r="P47" s="321">
        <v>0</v>
      </c>
      <c r="Q47" s="337" t="e">
        <f t="shared" si="2"/>
        <v>#DIV/0!</v>
      </c>
      <c r="R47" s="321">
        <v>0</v>
      </c>
      <c r="S47" s="321">
        <v>0</v>
      </c>
      <c r="T47" s="321">
        <v>0</v>
      </c>
      <c r="U47" s="321">
        <v>0</v>
      </c>
      <c r="V47" s="337" t="e">
        <f t="shared" si="3"/>
        <v>#DIV/0!</v>
      </c>
      <c r="W47" s="321">
        <v>0</v>
      </c>
      <c r="X47" s="321">
        <v>0</v>
      </c>
      <c r="Y47" s="321">
        <v>0</v>
      </c>
      <c r="Z47" s="321">
        <v>0</v>
      </c>
      <c r="AA47" s="338" t="e">
        <f t="shared" si="4"/>
        <v>#DIV/0!</v>
      </c>
      <c r="AB47" s="409"/>
      <c r="AC47" s="409"/>
      <c r="AD47" s="409"/>
      <c r="AE47" s="409"/>
      <c r="AF47" s="409" t="e">
        <f t="shared" si="9"/>
        <v>#DIV/0!</v>
      </c>
      <c r="AG47" s="409"/>
      <c r="AH47" s="409"/>
      <c r="AI47" s="409"/>
      <c r="AJ47" s="409"/>
      <c r="AK47" s="409" t="e">
        <f t="shared" si="5"/>
        <v>#DIV/0!</v>
      </c>
      <c r="AL47" s="409"/>
      <c r="AM47" s="409"/>
      <c r="AN47" s="409"/>
      <c r="AO47" s="409"/>
      <c r="AP47" s="345" t="e">
        <f t="shared" si="6"/>
        <v>#DIV/0!</v>
      </c>
    </row>
    <row r="48" spans="1:42" ht="12" customHeight="1" x14ac:dyDescent="0.2">
      <c r="A48" s="336">
        <v>38</v>
      </c>
      <c r="B48" s="321" t="s">
        <v>49</v>
      </c>
      <c r="C48" s="321">
        <v>0</v>
      </c>
      <c r="D48" s="321">
        <v>0</v>
      </c>
      <c r="E48" s="321">
        <v>0</v>
      </c>
      <c r="F48" s="321">
        <v>0</v>
      </c>
      <c r="G48" s="337" t="e">
        <f t="shared" si="0"/>
        <v>#DIV/0!</v>
      </c>
      <c r="H48" s="321">
        <v>0</v>
      </c>
      <c r="I48" s="321">
        <v>0</v>
      </c>
      <c r="J48" s="321">
        <v>0</v>
      </c>
      <c r="K48" s="321">
        <v>0</v>
      </c>
      <c r="L48" s="337" t="e">
        <f t="shared" si="1"/>
        <v>#DIV/0!</v>
      </c>
      <c r="M48" s="321">
        <v>0</v>
      </c>
      <c r="N48" s="321">
        <v>0</v>
      </c>
      <c r="O48" s="321">
        <v>0</v>
      </c>
      <c r="P48" s="321">
        <v>0</v>
      </c>
      <c r="Q48" s="337" t="e">
        <f t="shared" si="2"/>
        <v>#DIV/0!</v>
      </c>
      <c r="R48" s="321">
        <v>0</v>
      </c>
      <c r="S48" s="321">
        <v>0</v>
      </c>
      <c r="T48" s="321">
        <v>0</v>
      </c>
      <c r="U48" s="321">
        <v>0</v>
      </c>
      <c r="V48" s="337" t="e">
        <f t="shared" si="3"/>
        <v>#DIV/0!</v>
      </c>
      <c r="W48" s="321">
        <v>0</v>
      </c>
      <c r="X48" s="321">
        <v>0</v>
      </c>
      <c r="Y48" s="321">
        <v>0</v>
      </c>
      <c r="Z48" s="321">
        <v>0</v>
      </c>
      <c r="AA48" s="338" t="e">
        <f t="shared" si="4"/>
        <v>#DIV/0!</v>
      </c>
      <c r="AB48" s="409"/>
      <c r="AC48" s="409"/>
      <c r="AD48" s="409"/>
      <c r="AE48" s="409"/>
      <c r="AF48" s="409" t="e">
        <f t="shared" si="9"/>
        <v>#DIV/0!</v>
      </c>
      <c r="AG48" s="409"/>
      <c r="AH48" s="409"/>
      <c r="AI48" s="409"/>
      <c r="AJ48" s="409"/>
      <c r="AK48" s="409" t="e">
        <f t="shared" si="5"/>
        <v>#DIV/0!</v>
      </c>
      <c r="AL48" s="409"/>
      <c r="AM48" s="409"/>
      <c r="AN48" s="409"/>
      <c r="AO48" s="409"/>
      <c r="AP48" s="345" t="e">
        <f t="shared" si="6"/>
        <v>#DIV/0!</v>
      </c>
    </row>
    <row r="49" spans="1:42" ht="12" customHeight="1" x14ac:dyDescent="0.2">
      <c r="A49" s="336">
        <v>39</v>
      </c>
      <c r="B49" s="321" t="s">
        <v>51</v>
      </c>
      <c r="C49" s="321">
        <v>0</v>
      </c>
      <c r="D49" s="321">
        <v>0</v>
      </c>
      <c r="E49" s="321">
        <v>0</v>
      </c>
      <c r="F49" s="321">
        <v>0</v>
      </c>
      <c r="G49" s="337" t="e">
        <f t="shared" si="0"/>
        <v>#DIV/0!</v>
      </c>
      <c r="H49" s="321">
        <v>0</v>
      </c>
      <c r="I49" s="321">
        <v>0</v>
      </c>
      <c r="J49" s="321">
        <v>0</v>
      </c>
      <c r="K49" s="321">
        <v>0</v>
      </c>
      <c r="L49" s="337" t="e">
        <f t="shared" si="1"/>
        <v>#DIV/0!</v>
      </c>
      <c r="M49" s="321">
        <v>0</v>
      </c>
      <c r="N49" s="321">
        <v>0</v>
      </c>
      <c r="O49" s="321">
        <v>0</v>
      </c>
      <c r="P49" s="321">
        <v>0</v>
      </c>
      <c r="Q49" s="337" t="e">
        <f t="shared" si="2"/>
        <v>#DIV/0!</v>
      </c>
      <c r="R49" s="321">
        <v>0</v>
      </c>
      <c r="S49" s="321">
        <v>0</v>
      </c>
      <c r="T49" s="321">
        <v>0</v>
      </c>
      <c r="U49" s="321">
        <v>0</v>
      </c>
      <c r="V49" s="337" t="e">
        <f t="shared" si="3"/>
        <v>#DIV/0!</v>
      </c>
      <c r="W49" s="321">
        <v>0</v>
      </c>
      <c r="X49" s="321">
        <v>0</v>
      </c>
      <c r="Y49" s="321">
        <v>0</v>
      </c>
      <c r="Z49" s="321">
        <v>0</v>
      </c>
      <c r="AA49" s="338" t="e">
        <f t="shared" si="4"/>
        <v>#DIV/0!</v>
      </c>
      <c r="AB49" s="409"/>
      <c r="AC49" s="409"/>
      <c r="AD49" s="409"/>
      <c r="AE49" s="409"/>
      <c r="AF49" s="409" t="e">
        <f t="shared" si="9"/>
        <v>#DIV/0!</v>
      </c>
      <c r="AG49" s="409"/>
      <c r="AH49" s="409"/>
      <c r="AI49" s="409"/>
      <c r="AJ49" s="409"/>
      <c r="AK49" s="409" t="e">
        <f t="shared" si="5"/>
        <v>#DIV/0!</v>
      </c>
      <c r="AL49" s="409"/>
      <c r="AM49" s="409"/>
      <c r="AN49" s="409"/>
      <c r="AO49" s="409"/>
      <c r="AP49" s="345" t="e">
        <f t="shared" si="6"/>
        <v>#DIV/0!</v>
      </c>
    </row>
    <row r="50" spans="1:42" ht="12" customHeight="1" x14ac:dyDescent="0.2">
      <c r="A50" s="336">
        <v>40</v>
      </c>
      <c r="B50" s="120" t="s">
        <v>1007</v>
      </c>
      <c r="C50" s="321">
        <v>0</v>
      </c>
      <c r="D50" s="321">
        <v>0</v>
      </c>
      <c r="E50" s="321">
        <v>0</v>
      </c>
      <c r="F50" s="321">
        <v>0</v>
      </c>
      <c r="G50" s="337" t="e">
        <f t="shared" si="0"/>
        <v>#DIV/0!</v>
      </c>
      <c r="H50" s="321">
        <v>0</v>
      </c>
      <c r="I50" s="321">
        <v>0</v>
      </c>
      <c r="J50" s="321">
        <v>0</v>
      </c>
      <c r="K50" s="321">
        <v>0</v>
      </c>
      <c r="L50" s="337" t="e">
        <f t="shared" si="1"/>
        <v>#DIV/0!</v>
      </c>
      <c r="M50" s="321">
        <v>0</v>
      </c>
      <c r="N50" s="321">
        <v>0</v>
      </c>
      <c r="O50" s="321">
        <v>0</v>
      </c>
      <c r="P50" s="321">
        <v>0</v>
      </c>
      <c r="Q50" s="337" t="e">
        <f t="shared" si="2"/>
        <v>#DIV/0!</v>
      </c>
      <c r="R50" s="321">
        <v>0</v>
      </c>
      <c r="S50" s="321">
        <v>0</v>
      </c>
      <c r="T50" s="321">
        <v>0</v>
      </c>
      <c r="U50" s="321">
        <v>0</v>
      </c>
      <c r="V50" s="337" t="e">
        <f t="shared" si="3"/>
        <v>#DIV/0!</v>
      </c>
      <c r="W50" s="321">
        <v>0</v>
      </c>
      <c r="X50" s="321">
        <v>0</v>
      </c>
      <c r="Y50" s="321">
        <v>0</v>
      </c>
      <c r="Z50" s="321">
        <v>0</v>
      </c>
      <c r="AA50" s="338" t="e">
        <f t="shared" si="4"/>
        <v>#DIV/0!</v>
      </c>
      <c r="AB50" s="409"/>
      <c r="AC50" s="409"/>
      <c r="AD50" s="409"/>
      <c r="AE50" s="409"/>
      <c r="AF50" s="409" t="e">
        <f t="shared" si="9"/>
        <v>#DIV/0!</v>
      </c>
      <c r="AG50" s="409"/>
      <c r="AH50" s="409"/>
      <c r="AI50" s="409"/>
      <c r="AJ50" s="409"/>
      <c r="AK50" s="409" t="e">
        <f t="shared" si="5"/>
        <v>#DIV/0!</v>
      </c>
      <c r="AL50" s="409"/>
      <c r="AM50" s="409"/>
      <c r="AN50" s="409"/>
      <c r="AO50" s="409"/>
      <c r="AP50" s="345" t="e">
        <f t="shared" si="6"/>
        <v>#DIV/0!</v>
      </c>
    </row>
    <row r="51" spans="1:42" ht="12" customHeight="1" x14ac:dyDescent="0.2">
      <c r="A51" s="336">
        <v>41</v>
      </c>
      <c r="B51" s="321" t="s">
        <v>52</v>
      </c>
      <c r="C51" s="321">
        <v>0</v>
      </c>
      <c r="D51" s="321">
        <v>0</v>
      </c>
      <c r="E51" s="321">
        <v>0</v>
      </c>
      <c r="F51" s="321">
        <v>0</v>
      </c>
      <c r="G51" s="337" t="e">
        <f t="shared" si="0"/>
        <v>#DIV/0!</v>
      </c>
      <c r="H51" s="321">
        <v>0</v>
      </c>
      <c r="I51" s="321">
        <v>0</v>
      </c>
      <c r="J51" s="321">
        <v>0</v>
      </c>
      <c r="K51" s="321">
        <v>0</v>
      </c>
      <c r="L51" s="337" t="e">
        <f t="shared" si="1"/>
        <v>#DIV/0!</v>
      </c>
      <c r="M51" s="321">
        <v>0</v>
      </c>
      <c r="N51" s="321">
        <v>0</v>
      </c>
      <c r="O51" s="321">
        <v>0</v>
      </c>
      <c r="P51" s="321">
        <v>0</v>
      </c>
      <c r="Q51" s="337" t="e">
        <f t="shared" si="2"/>
        <v>#DIV/0!</v>
      </c>
      <c r="R51" s="321">
        <v>0</v>
      </c>
      <c r="S51" s="321">
        <v>0</v>
      </c>
      <c r="T51" s="321">
        <v>0</v>
      </c>
      <c r="U51" s="321">
        <v>0</v>
      </c>
      <c r="V51" s="337" t="e">
        <f t="shared" si="3"/>
        <v>#DIV/0!</v>
      </c>
      <c r="W51" s="321">
        <v>20166</v>
      </c>
      <c r="X51" s="321">
        <v>6884.3799999999992</v>
      </c>
      <c r="Y51" s="321">
        <v>117268</v>
      </c>
      <c r="Z51" s="321">
        <v>46436.23</v>
      </c>
      <c r="AA51" s="338">
        <f t="shared" si="4"/>
        <v>14.825449869638424</v>
      </c>
      <c r="AB51" s="409"/>
      <c r="AC51" s="409"/>
      <c r="AD51" s="409"/>
      <c r="AE51" s="409"/>
      <c r="AF51" s="409" t="e">
        <f t="shared" si="9"/>
        <v>#DIV/0!</v>
      </c>
      <c r="AG51" s="409"/>
      <c r="AH51" s="409"/>
      <c r="AI51" s="409"/>
      <c r="AJ51" s="409"/>
      <c r="AK51" s="409" t="e">
        <f t="shared" si="5"/>
        <v>#DIV/0!</v>
      </c>
      <c r="AL51" s="409"/>
      <c r="AM51" s="409"/>
      <c r="AN51" s="409"/>
      <c r="AO51" s="409"/>
      <c r="AP51" s="345" t="e">
        <f t="shared" si="6"/>
        <v>#DIV/0!</v>
      </c>
    </row>
    <row r="52" spans="1:42" ht="12" customHeight="1" x14ac:dyDescent="0.2">
      <c r="A52" s="336">
        <v>42</v>
      </c>
      <c r="B52" s="321" t="s">
        <v>53</v>
      </c>
      <c r="C52" s="321">
        <v>0</v>
      </c>
      <c r="D52" s="321">
        <v>0</v>
      </c>
      <c r="E52" s="321">
        <v>0</v>
      </c>
      <c r="F52" s="321">
        <v>0</v>
      </c>
      <c r="G52" s="337" t="e">
        <f t="shared" si="0"/>
        <v>#DIV/0!</v>
      </c>
      <c r="H52" s="321">
        <v>0</v>
      </c>
      <c r="I52" s="321">
        <v>0</v>
      </c>
      <c r="J52" s="321">
        <v>0</v>
      </c>
      <c r="K52" s="321">
        <v>0</v>
      </c>
      <c r="L52" s="337" t="e">
        <f t="shared" si="1"/>
        <v>#DIV/0!</v>
      </c>
      <c r="M52" s="321">
        <v>0</v>
      </c>
      <c r="N52" s="321">
        <v>0</v>
      </c>
      <c r="O52" s="321">
        <v>0</v>
      </c>
      <c r="P52" s="321">
        <v>0</v>
      </c>
      <c r="Q52" s="337" t="e">
        <f t="shared" si="2"/>
        <v>#DIV/0!</v>
      </c>
      <c r="R52" s="321">
        <v>0</v>
      </c>
      <c r="S52" s="321">
        <v>0</v>
      </c>
      <c r="T52" s="321">
        <v>0</v>
      </c>
      <c r="U52" s="321">
        <v>0</v>
      </c>
      <c r="V52" s="337" t="e">
        <f t="shared" si="3"/>
        <v>#DIV/0!</v>
      </c>
      <c r="W52" s="321">
        <v>0</v>
      </c>
      <c r="X52" s="321">
        <v>0</v>
      </c>
      <c r="Y52" s="321">
        <v>0</v>
      </c>
      <c r="Z52" s="321">
        <v>0</v>
      </c>
      <c r="AA52" s="338" t="e">
        <f t="shared" si="4"/>
        <v>#DIV/0!</v>
      </c>
      <c r="AB52" s="409"/>
      <c r="AC52" s="409"/>
      <c r="AD52" s="409"/>
      <c r="AE52" s="409"/>
      <c r="AF52" s="409" t="e">
        <f t="shared" si="9"/>
        <v>#DIV/0!</v>
      </c>
      <c r="AG52" s="409"/>
      <c r="AH52" s="409"/>
      <c r="AI52" s="409"/>
      <c r="AJ52" s="409"/>
      <c r="AK52" s="409" t="e">
        <f t="shared" si="5"/>
        <v>#DIV/0!</v>
      </c>
      <c r="AL52" s="409"/>
      <c r="AM52" s="409"/>
      <c r="AN52" s="409"/>
      <c r="AO52" s="409"/>
      <c r="AP52" s="345" t="e">
        <f t="shared" si="6"/>
        <v>#DIV/0!</v>
      </c>
    </row>
    <row r="53" spans="1:42" ht="12" customHeight="1" x14ac:dyDescent="0.2">
      <c r="A53" s="336">
        <v>43</v>
      </c>
      <c r="B53" s="321" t="s">
        <v>54</v>
      </c>
      <c r="C53" s="321">
        <v>0</v>
      </c>
      <c r="D53" s="321">
        <v>0</v>
      </c>
      <c r="E53" s="321">
        <v>0</v>
      </c>
      <c r="F53" s="321">
        <v>0</v>
      </c>
      <c r="G53" s="337" t="e">
        <f t="shared" si="0"/>
        <v>#DIV/0!</v>
      </c>
      <c r="H53" s="321">
        <v>0</v>
      </c>
      <c r="I53" s="321">
        <v>0</v>
      </c>
      <c r="J53" s="321">
        <v>0</v>
      </c>
      <c r="K53" s="321">
        <v>0</v>
      </c>
      <c r="L53" s="337" t="e">
        <f t="shared" si="1"/>
        <v>#DIV/0!</v>
      </c>
      <c r="M53" s="321">
        <v>0</v>
      </c>
      <c r="N53" s="321">
        <v>0</v>
      </c>
      <c r="O53" s="321">
        <v>0</v>
      </c>
      <c r="P53" s="321">
        <v>0</v>
      </c>
      <c r="Q53" s="337" t="e">
        <f t="shared" si="2"/>
        <v>#DIV/0!</v>
      </c>
      <c r="R53" s="321">
        <v>0</v>
      </c>
      <c r="S53" s="321">
        <v>0</v>
      </c>
      <c r="T53" s="321">
        <v>0</v>
      </c>
      <c r="U53" s="321">
        <v>0</v>
      </c>
      <c r="V53" s="337" t="e">
        <f t="shared" si="3"/>
        <v>#DIV/0!</v>
      </c>
      <c r="W53" s="321">
        <v>0</v>
      </c>
      <c r="X53" s="321">
        <v>0</v>
      </c>
      <c r="Y53" s="321">
        <v>0</v>
      </c>
      <c r="Z53" s="321">
        <v>0</v>
      </c>
      <c r="AA53" s="338" t="e">
        <f t="shared" si="4"/>
        <v>#DIV/0!</v>
      </c>
      <c r="AB53" s="409"/>
      <c r="AC53" s="409"/>
      <c r="AD53" s="409"/>
      <c r="AE53" s="409"/>
      <c r="AF53" s="409" t="e">
        <f t="shared" si="9"/>
        <v>#DIV/0!</v>
      </c>
      <c r="AG53" s="409"/>
      <c r="AH53" s="409"/>
      <c r="AI53" s="409"/>
      <c r="AJ53" s="409"/>
      <c r="AK53" s="409" t="e">
        <f t="shared" si="5"/>
        <v>#DIV/0!</v>
      </c>
      <c r="AL53" s="409"/>
      <c r="AM53" s="409"/>
      <c r="AN53" s="409"/>
      <c r="AO53" s="409"/>
      <c r="AP53" s="345" t="e">
        <f t="shared" si="6"/>
        <v>#DIV/0!</v>
      </c>
    </row>
    <row r="54" spans="1:42" s="342" customFormat="1" ht="12" customHeight="1" x14ac:dyDescent="0.2">
      <c r="A54" s="280"/>
      <c r="B54" s="281" t="s">
        <v>55</v>
      </c>
      <c r="C54" s="281">
        <v>0</v>
      </c>
      <c r="D54" s="281">
        <v>0</v>
      </c>
      <c r="E54" s="281">
        <f>SUM(E46:E53)</f>
        <v>0</v>
      </c>
      <c r="F54" s="281">
        <f>SUM(F46:F53)</f>
        <v>0</v>
      </c>
      <c r="G54" s="337" t="e">
        <f t="shared" si="0"/>
        <v>#DIV/0!</v>
      </c>
      <c r="H54" s="281">
        <f>SUM(H46:H53)</f>
        <v>0</v>
      </c>
      <c r="I54" s="281">
        <f>SUM(I46:I53)</f>
        <v>0</v>
      </c>
      <c r="J54" s="281">
        <f>SUM(J46:J53)</f>
        <v>0</v>
      </c>
      <c r="K54" s="281">
        <f>SUM(K46:K53)</f>
        <v>0</v>
      </c>
      <c r="L54" s="337" t="e">
        <f t="shared" si="1"/>
        <v>#DIV/0!</v>
      </c>
      <c r="M54" s="281">
        <v>0</v>
      </c>
      <c r="N54" s="281">
        <v>0</v>
      </c>
      <c r="O54" s="281">
        <v>0</v>
      </c>
      <c r="P54" s="281">
        <v>0</v>
      </c>
      <c r="Q54" s="337" t="e">
        <f t="shared" si="2"/>
        <v>#DIV/0!</v>
      </c>
      <c r="R54" s="281">
        <f>SUM(R46:R53)</f>
        <v>0</v>
      </c>
      <c r="S54" s="281">
        <f>SUM(S46:S53)</f>
        <v>0</v>
      </c>
      <c r="T54" s="281">
        <f>SHGs_19!E54</f>
        <v>0</v>
      </c>
      <c r="U54" s="281">
        <f>SHGs_19!F54</f>
        <v>0</v>
      </c>
      <c r="V54" s="281" t="e">
        <f t="shared" si="3"/>
        <v>#DIV/0!</v>
      </c>
      <c r="W54" s="281">
        <f>SUM(W46:W53)</f>
        <v>24335</v>
      </c>
      <c r="X54" s="281">
        <f t="shared" ref="X54:Z54" si="10">SUM(X46:X53)</f>
        <v>10707.172863499998</v>
      </c>
      <c r="Y54" s="281">
        <f t="shared" si="10"/>
        <v>243087</v>
      </c>
      <c r="Z54" s="281">
        <f t="shared" si="10"/>
        <v>156835.08750520385</v>
      </c>
      <c r="AA54" s="338">
        <f t="shared" si="4"/>
        <v>6.8270264223525432</v>
      </c>
      <c r="AB54" s="341"/>
      <c r="AC54" s="341"/>
      <c r="AD54" s="341"/>
      <c r="AE54" s="341"/>
      <c r="AF54" s="409" t="e">
        <f t="shared" si="9"/>
        <v>#DIV/0!</v>
      </c>
      <c r="AG54" s="341"/>
      <c r="AH54" s="341"/>
      <c r="AI54" s="341"/>
      <c r="AJ54" s="341"/>
      <c r="AK54" s="409" t="e">
        <f t="shared" si="5"/>
        <v>#DIV/0!</v>
      </c>
      <c r="AL54" s="341"/>
      <c r="AM54" s="341"/>
      <c r="AN54" s="341"/>
      <c r="AO54" s="341"/>
      <c r="AP54" s="345" t="e">
        <f t="shared" si="6"/>
        <v>#DIV/0!</v>
      </c>
    </row>
    <row r="55" spans="1:42" s="342" customFormat="1" ht="12" customHeight="1" x14ac:dyDescent="0.2">
      <c r="A55" s="282"/>
      <c r="B55" s="283" t="s">
        <v>5</v>
      </c>
      <c r="C55" s="281">
        <f>C54+C45+C43+C41</f>
        <v>26384</v>
      </c>
      <c r="D55" s="281">
        <f>D54+D45+D43+D41</f>
        <v>43721.938632999998</v>
      </c>
      <c r="E55" s="281">
        <f>E54+E45+E43+E41</f>
        <v>52915</v>
      </c>
      <c r="F55" s="281">
        <f>F54+F45+F43+F41</f>
        <v>147650.42577330003</v>
      </c>
      <c r="G55" s="306">
        <f t="shared" si="0"/>
        <v>29.611793128270371</v>
      </c>
      <c r="H55" s="281">
        <f>H54+H45+H43+H41</f>
        <v>7381</v>
      </c>
      <c r="I55" s="281">
        <f>I54+I45+I43+I41</f>
        <v>25287.339221899998</v>
      </c>
      <c r="J55" s="281">
        <f>J54+J45+J43+J41</f>
        <v>32654</v>
      </c>
      <c r="K55" s="281">
        <f>K54+K45+K43+K41</f>
        <v>150787.93891049997</v>
      </c>
      <c r="L55" s="306">
        <f t="shared" si="1"/>
        <v>16.770133874506548</v>
      </c>
      <c r="M55" s="281">
        <f>M54+M45+M43+M41</f>
        <v>324798</v>
      </c>
      <c r="N55" s="281">
        <f>N54+N45+N43+N41</f>
        <v>168735.05765939999</v>
      </c>
      <c r="O55" s="281">
        <f>O54+O45+O43+O41</f>
        <v>540764</v>
      </c>
      <c r="P55" s="281">
        <f>P54+P45+P43+P41</f>
        <v>254159.72890169994</v>
      </c>
      <c r="Q55" s="306">
        <f t="shared" si="2"/>
        <v>66.389375841937877</v>
      </c>
      <c r="R55" s="281">
        <f>R54+R45+R43+R41</f>
        <v>13928</v>
      </c>
      <c r="S55" s="281">
        <f>S54+S45+S43+S41</f>
        <v>12651.425112999998</v>
      </c>
      <c r="T55" s="281">
        <f>T54+T45+T43+T41</f>
        <v>230214</v>
      </c>
      <c r="U55" s="281">
        <f>U54+U45+U43+U41</f>
        <v>508011.82020430011</v>
      </c>
      <c r="V55" s="306">
        <f t="shared" si="3"/>
        <v>2.4903800679110475</v>
      </c>
      <c r="W55" s="281">
        <f>W54+W45+W43+W41</f>
        <v>389334</v>
      </c>
      <c r="X55" s="281">
        <f>X54+X45+X43+X41</f>
        <v>269380.40158809995</v>
      </c>
      <c r="Y55" s="281">
        <f>Y54+Y45+Y43+Y41</f>
        <v>1726332</v>
      </c>
      <c r="Z55" s="281">
        <f>Z54+Z45+Z43+Z41</f>
        <v>1950918.5791376038</v>
      </c>
      <c r="AA55" s="335">
        <f t="shared" si="4"/>
        <v>13.807875145008797</v>
      </c>
      <c r="AB55" s="281">
        <f>AB54+AB45+AB43+AB41</f>
        <v>0</v>
      </c>
      <c r="AC55" s="281">
        <f>AC54+AC45+AC43+AC41</f>
        <v>0</v>
      </c>
      <c r="AD55" s="281">
        <f>AD54+AD45+AD43+AD41</f>
        <v>0</v>
      </c>
      <c r="AE55" s="281">
        <f>AE54+AE45+AE43+AE41</f>
        <v>0</v>
      </c>
      <c r="AF55" s="341" t="e">
        <f t="shared" si="9"/>
        <v>#DIV/0!</v>
      </c>
      <c r="AG55" s="341">
        <f>AG54+AG45+AG43+AG41</f>
        <v>0</v>
      </c>
      <c r="AH55" s="341">
        <f>AH54+AH45+AH43+AH41</f>
        <v>0</v>
      </c>
      <c r="AI55" s="341">
        <f>AI54+AI45+AI43+AI41</f>
        <v>0</v>
      </c>
      <c r="AJ55" s="341">
        <f>AJ54+AJ45+AJ43+AJ41</f>
        <v>0</v>
      </c>
      <c r="AK55" s="341" t="e">
        <f t="shared" si="5"/>
        <v>#DIV/0!</v>
      </c>
      <c r="AL55" s="341">
        <f>AL54+AL45+AL43+AL41</f>
        <v>0</v>
      </c>
      <c r="AM55" s="341">
        <f>AM54+AM45+AM43+AM41</f>
        <v>0</v>
      </c>
      <c r="AN55" s="341">
        <f>AN54+AN45+AN43+AN41</f>
        <v>0</v>
      </c>
      <c r="AO55" s="341">
        <f>AO54+AO45+AO43+AO41</f>
        <v>0</v>
      </c>
      <c r="AP55" s="347" t="e">
        <f t="shared" si="6"/>
        <v>#DIV/0!</v>
      </c>
    </row>
    <row r="56" spans="1:42" ht="25.5" customHeight="1" x14ac:dyDescent="0.2">
      <c r="A56" s="82"/>
      <c r="B56" s="82"/>
      <c r="C56" s="171"/>
      <c r="D56" s="171"/>
      <c r="E56" s="171"/>
      <c r="F56" s="171"/>
      <c r="G56" s="173"/>
      <c r="H56" s="171"/>
      <c r="I56" s="171"/>
      <c r="J56" s="171"/>
      <c r="K56" s="171"/>
      <c r="L56" s="173"/>
      <c r="M56" s="171"/>
      <c r="N56" s="506" t="s">
        <v>1032</v>
      </c>
      <c r="O56" s="507"/>
      <c r="P56" s="171"/>
      <c r="Q56" s="173"/>
      <c r="R56" s="171"/>
      <c r="S56" s="171"/>
      <c r="T56" s="171"/>
      <c r="U56" s="171"/>
      <c r="V56" s="173"/>
      <c r="W56" s="171"/>
      <c r="X56" s="171"/>
      <c r="Y56" s="171"/>
      <c r="Z56" s="171"/>
      <c r="AA56" s="173"/>
      <c r="AF56" s="409"/>
      <c r="AK56" s="409" t="e">
        <f t="shared" si="5"/>
        <v>#DIV/0!</v>
      </c>
      <c r="AP56" s="345" t="e">
        <f t="shared" si="6"/>
        <v>#DIV/0!</v>
      </c>
    </row>
    <row r="57" spans="1:42" ht="12.75" customHeight="1" x14ac:dyDescent="0.2">
      <c r="A57" s="82"/>
      <c r="B57" s="82"/>
      <c r="C57" s="171"/>
      <c r="D57" s="171"/>
      <c r="E57" s="171"/>
      <c r="F57" s="171"/>
      <c r="G57" s="173"/>
      <c r="H57" s="171"/>
      <c r="I57" s="171"/>
      <c r="J57" s="171"/>
      <c r="K57" s="171"/>
      <c r="L57" s="173"/>
      <c r="M57" s="171"/>
      <c r="N57" s="171"/>
      <c r="O57" s="171"/>
      <c r="P57" s="173"/>
      <c r="Q57" s="173"/>
      <c r="R57" s="171"/>
      <c r="S57" s="171"/>
      <c r="T57" s="171"/>
      <c r="U57" s="171"/>
      <c r="V57" s="173"/>
      <c r="W57" s="171"/>
      <c r="X57" s="171"/>
      <c r="AA57" s="173"/>
    </row>
    <row r="58" spans="1:42" ht="12.75" customHeight="1" x14ac:dyDescent="0.2">
      <c r="A58" s="82"/>
      <c r="B58" s="82"/>
      <c r="C58" s="171"/>
      <c r="D58" s="171"/>
      <c r="E58" s="171"/>
      <c r="F58" s="171"/>
      <c r="G58" s="173"/>
      <c r="J58" s="171"/>
      <c r="K58" s="171"/>
      <c r="L58" s="173"/>
      <c r="M58" s="171"/>
      <c r="N58" s="171"/>
      <c r="O58" s="171"/>
      <c r="P58" s="171"/>
      <c r="Q58" s="173"/>
      <c r="R58" s="171"/>
      <c r="S58" s="171"/>
      <c r="T58" s="171"/>
      <c r="U58" s="171"/>
      <c r="V58" s="173"/>
      <c r="W58" s="171"/>
      <c r="X58" s="171"/>
      <c r="Y58" s="171"/>
      <c r="Z58" s="171"/>
      <c r="AA58" s="173"/>
    </row>
    <row r="59" spans="1:42" ht="12.75" customHeight="1" x14ac:dyDescent="0.2">
      <c r="A59" s="82"/>
      <c r="B59" s="82"/>
      <c r="C59" s="171"/>
      <c r="D59" s="171"/>
      <c r="E59" s="171"/>
      <c r="F59" s="171"/>
      <c r="G59" s="173"/>
      <c r="H59" s="171"/>
      <c r="I59" s="171"/>
      <c r="J59" s="171"/>
      <c r="K59" s="171"/>
      <c r="L59" s="173"/>
      <c r="M59" s="171"/>
      <c r="N59" s="171"/>
      <c r="O59" s="171"/>
      <c r="P59" s="171"/>
      <c r="Q59" s="173"/>
      <c r="R59" s="171"/>
      <c r="S59" s="171"/>
      <c r="T59" s="171"/>
      <c r="U59" s="171"/>
      <c r="V59" s="173"/>
      <c r="W59" s="171"/>
      <c r="X59" s="171"/>
      <c r="Y59" s="171"/>
      <c r="Z59" s="171"/>
      <c r="AA59" s="173"/>
    </row>
    <row r="60" spans="1:42" ht="12.75" customHeight="1" x14ac:dyDescent="0.2">
      <c r="A60" s="82"/>
      <c r="B60" s="82"/>
      <c r="C60" s="171"/>
      <c r="D60" s="171"/>
      <c r="E60" s="171"/>
      <c r="F60" s="171"/>
      <c r="G60" s="173"/>
      <c r="H60" s="171"/>
      <c r="I60" s="171"/>
      <c r="J60" s="171"/>
      <c r="K60" s="171"/>
      <c r="L60" s="173"/>
      <c r="M60" s="171"/>
      <c r="N60" s="171"/>
      <c r="O60" s="171"/>
      <c r="P60" s="171"/>
      <c r="Q60" s="173"/>
      <c r="R60" s="171"/>
      <c r="S60" s="171"/>
      <c r="T60" s="171"/>
      <c r="U60" s="171"/>
      <c r="V60" s="173"/>
      <c r="W60" s="171"/>
      <c r="X60" s="171"/>
      <c r="Y60" s="171"/>
      <c r="Z60" s="171"/>
      <c r="AA60" s="173"/>
    </row>
    <row r="61" spans="1:42" ht="12.75" customHeight="1" x14ac:dyDescent="0.2">
      <c r="A61" s="82"/>
      <c r="B61" s="82"/>
      <c r="C61" s="171"/>
      <c r="D61" s="171"/>
      <c r="E61" s="171"/>
      <c r="F61" s="171"/>
      <c r="G61" s="173"/>
      <c r="H61" s="171"/>
      <c r="I61" s="171"/>
      <c r="J61" s="171"/>
      <c r="K61" s="171"/>
      <c r="L61" s="173"/>
      <c r="M61" s="171"/>
      <c r="N61" s="171"/>
      <c r="O61" s="171"/>
      <c r="P61" s="171"/>
      <c r="Q61" s="173"/>
      <c r="R61" s="171"/>
      <c r="S61" s="171"/>
      <c r="T61" s="171"/>
      <c r="U61" s="171"/>
      <c r="V61" s="173"/>
      <c r="W61" s="171"/>
      <c r="X61" s="171"/>
      <c r="Y61" s="171"/>
      <c r="Z61" s="171"/>
      <c r="AA61" s="173"/>
    </row>
    <row r="62" spans="1:42" ht="12.75" customHeight="1" x14ac:dyDescent="0.2">
      <c r="A62" s="82"/>
      <c r="B62" s="82"/>
      <c r="C62" s="171"/>
      <c r="D62" s="171"/>
      <c r="E62" s="171"/>
      <c r="F62" s="171"/>
      <c r="G62" s="173"/>
      <c r="H62" s="171"/>
      <c r="I62" s="171"/>
      <c r="J62" s="171"/>
      <c r="K62" s="171"/>
      <c r="L62" s="173"/>
      <c r="M62" s="171"/>
      <c r="N62" s="171"/>
      <c r="O62" s="171"/>
      <c r="P62" s="171"/>
      <c r="Q62" s="173"/>
      <c r="R62" s="171"/>
      <c r="S62" s="171"/>
      <c r="T62" s="171"/>
      <c r="U62" s="171"/>
      <c r="V62" s="173"/>
      <c r="W62" s="171"/>
      <c r="X62" s="171"/>
      <c r="Y62" s="171"/>
      <c r="Z62" s="171"/>
      <c r="AA62" s="173"/>
    </row>
    <row r="63" spans="1:42" ht="12.75" customHeight="1" x14ac:dyDescent="0.2">
      <c r="A63" s="82"/>
      <c r="B63" s="82"/>
      <c r="C63" s="171"/>
      <c r="D63" s="171"/>
      <c r="E63" s="171"/>
      <c r="F63" s="171"/>
      <c r="G63" s="173"/>
      <c r="H63" s="171"/>
      <c r="I63" s="171"/>
      <c r="J63" s="171"/>
      <c r="K63" s="171"/>
      <c r="L63" s="173"/>
      <c r="M63" s="171"/>
      <c r="N63" s="171"/>
      <c r="O63" s="171"/>
      <c r="P63" s="171"/>
      <c r="Q63" s="173"/>
      <c r="R63" s="171"/>
      <c r="S63" s="171"/>
      <c r="T63" s="171"/>
      <c r="U63" s="171"/>
      <c r="V63" s="173"/>
      <c r="W63" s="171"/>
      <c r="X63" s="171"/>
      <c r="Y63" s="171"/>
      <c r="Z63" s="171"/>
      <c r="AA63" s="173"/>
    </row>
    <row r="64" spans="1:42" ht="12.75" customHeight="1" x14ac:dyDescent="0.2">
      <c r="A64" s="82"/>
      <c r="B64" s="82"/>
      <c r="C64" s="171"/>
      <c r="D64" s="171"/>
      <c r="E64" s="171"/>
      <c r="F64" s="171"/>
      <c r="G64" s="173"/>
      <c r="H64" s="171"/>
      <c r="I64" s="171"/>
      <c r="J64" s="171"/>
      <c r="K64" s="171"/>
      <c r="L64" s="173"/>
      <c r="M64" s="171"/>
      <c r="N64" s="171"/>
      <c r="O64" s="171"/>
      <c r="P64" s="171"/>
      <c r="Q64" s="173"/>
      <c r="R64" s="171"/>
      <c r="S64" s="171"/>
      <c r="T64" s="171"/>
      <c r="U64" s="171"/>
      <c r="V64" s="173"/>
      <c r="W64" s="171"/>
      <c r="X64" s="171"/>
      <c r="Y64" s="171"/>
      <c r="Z64" s="171"/>
      <c r="AA64" s="173"/>
    </row>
    <row r="65" spans="1:27" ht="12.75" customHeight="1" x14ac:dyDescent="0.2">
      <c r="A65" s="82"/>
      <c r="B65" s="82"/>
      <c r="C65" s="171"/>
      <c r="D65" s="171"/>
      <c r="E65" s="171"/>
      <c r="F65" s="171"/>
      <c r="G65" s="173"/>
      <c r="H65" s="171"/>
      <c r="I65" s="171"/>
      <c r="J65" s="171"/>
      <c r="K65" s="171"/>
      <c r="L65" s="173"/>
      <c r="M65" s="171"/>
      <c r="N65" s="171"/>
      <c r="O65" s="171"/>
      <c r="P65" s="171"/>
      <c r="Q65" s="173"/>
      <c r="R65" s="171"/>
      <c r="S65" s="171"/>
      <c r="T65" s="171"/>
      <c r="U65" s="171"/>
      <c r="V65" s="173"/>
      <c r="W65" s="171"/>
      <c r="X65" s="171"/>
      <c r="Y65" s="171"/>
      <c r="Z65" s="171"/>
      <c r="AA65" s="173"/>
    </row>
    <row r="66" spans="1:27" ht="12.75" customHeight="1" x14ac:dyDescent="0.2">
      <c r="A66" s="82"/>
      <c r="B66" s="82"/>
      <c r="C66" s="171"/>
      <c r="D66" s="171"/>
      <c r="E66" s="171"/>
      <c r="F66" s="171"/>
      <c r="G66" s="173"/>
      <c r="H66" s="171"/>
      <c r="I66" s="171"/>
      <c r="J66" s="171"/>
      <c r="K66" s="171"/>
      <c r="L66" s="173"/>
      <c r="M66" s="171"/>
      <c r="N66" s="171"/>
      <c r="O66" s="171"/>
      <c r="P66" s="171"/>
      <c r="Q66" s="173"/>
      <c r="R66" s="171"/>
      <c r="S66" s="171"/>
      <c r="T66" s="171"/>
      <c r="U66" s="171"/>
      <c r="V66" s="173"/>
      <c r="W66" s="171"/>
      <c r="X66" s="171"/>
      <c r="Y66" s="171"/>
      <c r="Z66" s="171"/>
      <c r="AA66" s="173"/>
    </row>
    <row r="67" spans="1:27" ht="12.75" customHeight="1" x14ac:dyDescent="0.2">
      <c r="A67" s="82"/>
      <c r="B67" s="82"/>
      <c r="C67" s="171"/>
      <c r="D67" s="171"/>
      <c r="E67" s="171"/>
      <c r="F67" s="171"/>
      <c r="G67" s="173"/>
      <c r="H67" s="171"/>
      <c r="I67" s="171"/>
      <c r="J67" s="171"/>
      <c r="K67" s="171"/>
      <c r="L67" s="173"/>
      <c r="M67" s="171"/>
      <c r="N67" s="171"/>
      <c r="O67" s="171"/>
      <c r="P67" s="171"/>
      <c r="Q67" s="173"/>
      <c r="R67" s="171"/>
      <c r="S67" s="171"/>
      <c r="T67" s="171"/>
      <c r="U67" s="171"/>
      <c r="V67" s="173"/>
      <c r="W67" s="171"/>
      <c r="X67" s="171"/>
      <c r="Y67" s="171"/>
      <c r="Z67" s="171"/>
      <c r="AA67" s="173"/>
    </row>
    <row r="68" spans="1:27" ht="12.75" customHeight="1" x14ac:dyDescent="0.2">
      <c r="A68" s="82"/>
      <c r="B68" s="82"/>
      <c r="C68" s="171"/>
      <c r="D68" s="171"/>
      <c r="E68" s="171"/>
      <c r="F68" s="171"/>
      <c r="G68" s="173"/>
      <c r="H68" s="171"/>
      <c r="I68" s="171"/>
      <c r="J68" s="171"/>
      <c r="K68" s="171"/>
      <c r="L68" s="173"/>
      <c r="M68" s="171"/>
      <c r="N68" s="171"/>
      <c r="O68" s="171"/>
      <c r="P68" s="171"/>
      <c r="Q68" s="173"/>
      <c r="R68" s="171"/>
      <c r="S68" s="171"/>
      <c r="T68" s="171"/>
      <c r="U68" s="171"/>
      <c r="V68" s="173"/>
      <c r="W68" s="171"/>
      <c r="X68" s="171"/>
      <c r="Y68" s="171"/>
      <c r="Z68" s="171"/>
      <c r="AA68" s="173"/>
    </row>
    <row r="69" spans="1:27" ht="12.75" customHeight="1" x14ac:dyDescent="0.2">
      <c r="A69" s="82"/>
      <c r="B69" s="82"/>
      <c r="C69" s="171"/>
      <c r="D69" s="171"/>
      <c r="E69" s="171"/>
      <c r="F69" s="171"/>
      <c r="G69" s="173"/>
      <c r="H69" s="171"/>
      <c r="I69" s="171"/>
      <c r="J69" s="171"/>
      <c r="K69" s="171"/>
      <c r="L69" s="173"/>
      <c r="M69" s="171"/>
      <c r="N69" s="171"/>
      <c r="O69" s="171"/>
      <c r="P69" s="171"/>
      <c r="Q69" s="173"/>
      <c r="R69" s="171"/>
      <c r="S69" s="171"/>
      <c r="T69" s="171"/>
      <c r="U69" s="171"/>
      <c r="V69" s="173"/>
      <c r="W69" s="171"/>
      <c r="X69" s="171"/>
      <c r="Y69" s="171"/>
      <c r="Z69" s="171"/>
      <c r="AA69" s="173"/>
    </row>
    <row r="70" spans="1:27" ht="12.75" customHeight="1" x14ac:dyDescent="0.2">
      <c r="A70" s="82"/>
      <c r="B70" s="82"/>
      <c r="C70" s="171"/>
      <c r="D70" s="171"/>
      <c r="E70" s="171"/>
      <c r="F70" s="171"/>
      <c r="G70" s="173"/>
      <c r="H70" s="171"/>
      <c r="I70" s="171"/>
      <c r="J70" s="171"/>
      <c r="K70" s="171"/>
      <c r="L70" s="173"/>
      <c r="M70" s="171"/>
      <c r="N70" s="171"/>
      <c r="O70" s="171"/>
      <c r="P70" s="171"/>
      <c r="Q70" s="173"/>
      <c r="R70" s="171"/>
      <c r="S70" s="171"/>
      <c r="T70" s="171"/>
      <c r="U70" s="171"/>
      <c r="V70" s="173"/>
      <c r="W70" s="171"/>
      <c r="X70" s="171"/>
      <c r="Y70" s="171"/>
      <c r="Z70" s="171"/>
      <c r="AA70" s="173"/>
    </row>
    <row r="71" spans="1:27" ht="12.75" customHeight="1" x14ac:dyDescent="0.2">
      <c r="A71" s="82"/>
      <c r="B71" s="82"/>
      <c r="C71" s="171"/>
      <c r="D71" s="171"/>
      <c r="E71" s="171"/>
      <c r="F71" s="171"/>
      <c r="G71" s="173"/>
      <c r="H71" s="171"/>
      <c r="I71" s="171"/>
      <c r="J71" s="171"/>
      <c r="K71" s="171"/>
      <c r="L71" s="173"/>
      <c r="M71" s="171"/>
      <c r="N71" s="171"/>
      <c r="O71" s="171"/>
      <c r="P71" s="171"/>
      <c r="Q71" s="173"/>
      <c r="R71" s="171"/>
      <c r="S71" s="171"/>
      <c r="T71" s="171"/>
      <c r="U71" s="171"/>
      <c r="V71" s="173"/>
      <c r="W71" s="171"/>
      <c r="X71" s="171"/>
      <c r="Y71" s="171"/>
      <c r="Z71" s="171"/>
      <c r="AA71" s="173"/>
    </row>
    <row r="72" spans="1:27" ht="12.75" customHeight="1" x14ac:dyDescent="0.2">
      <c r="A72" s="82"/>
      <c r="B72" s="82"/>
      <c r="C72" s="171"/>
      <c r="D72" s="171"/>
      <c r="E72" s="171"/>
      <c r="F72" s="171"/>
      <c r="G72" s="173"/>
      <c r="H72" s="171"/>
      <c r="I72" s="171"/>
      <c r="J72" s="171"/>
      <c r="K72" s="171"/>
      <c r="L72" s="173"/>
      <c r="M72" s="171"/>
      <c r="N72" s="171"/>
      <c r="O72" s="171"/>
      <c r="P72" s="171"/>
      <c r="Q72" s="173"/>
      <c r="R72" s="171"/>
      <c r="S72" s="171"/>
      <c r="T72" s="171"/>
      <c r="U72" s="171"/>
      <c r="V72" s="173"/>
      <c r="W72" s="171"/>
      <c r="X72" s="171"/>
      <c r="Y72" s="171"/>
      <c r="Z72" s="171"/>
      <c r="AA72" s="173"/>
    </row>
    <row r="73" spans="1:27" ht="12.75" customHeight="1" x14ac:dyDescent="0.2">
      <c r="A73" s="82"/>
      <c r="B73" s="82"/>
      <c r="C73" s="171"/>
      <c r="D73" s="171"/>
      <c r="E73" s="171"/>
      <c r="F73" s="171"/>
      <c r="G73" s="173"/>
      <c r="H73" s="171"/>
      <c r="I73" s="171"/>
      <c r="J73" s="171"/>
      <c r="K73" s="171"/>
      <c r="L73" s="173"/>
      <c r="M73" s="171"/>
      <c r="N73" s="171"/>
      <c r="O73" s="171"/>
      <c r="P73" s="171"/>
      <c r="Q73" s="173"/>
      <c r="R73" s="171"/>
      <c r="S73" s="171"/>
      <c r="T73" s="171"/>
      <c r="U73" s="171"/>
      <c r="V73" s="173"/>
      <c r="W73" s="171"/>
      <c r="X73" s="171"/>
      <c r="Y73" s="171"/>
      <c r="Z73" s="171"/>
      <c r="AA73" s="173"/>
    </row>
    <row r="74" spans="1:27" ht="12.75" customHeight="1" x14ac:dyDescent="0.2">
      <c r="A74" s="82"/>
      <c r="B74" s="82"/>
      <c r="C74" s="171"/>
      <c r="D74" s="171"/>
      <c r="E74" s="171"/>
      <c r="F74" s="171"/>
      <c r="G74" s="173"/>
      <c r="H74" s="171"/>
      <c r="I74" s="171"/>
      <c r="J74" s="171"/>
      <c r="K74" s="171"/>
      <c r="L74" s="173"/>
      <c r="M74" s="171"/>
      <c r="N74" s="171"/>
      <c r="O74" s="171"/>
      <c r="P74" s="171"/>
      <c r="Q74" s="173"/>
      <c r="R74" s="171"/>
      <c r="S74" s="171"/>
      <c r="T74" s="171"/>
      <c r="U74" s="171"/>
      <c r="V74" s="173"/>
      <c r="W74" s="171"/>
      <c r="X74" s="171"/>
      <c r="Y74" s="171"/>
      <c r="Z74" s="171"/>
      <c r="AA74" s="173"/>
    </row>
    <row r="75" spans="1:27" ht="12.75" customHeight="1" x14ac:dyDescent="0.2">
      <c r="A75" s="82"/>
      <c r="B75" s="82"/>
      <c r="C75" s="171"/>
      <c r="D75" s="171"/>
      <c r="E75" s="171"/>
      <c r="F75" s="171"/>
      <c r="G75" s="173"/>
      <c r="H75" s="171"/>
      <c r="I75" s="171"/>
      <c r="J75" s="171"/>
      <c r="K75" s="171"/>
      <c r="L75" s="173"/>
      <c r="M75" s="171"/>
      <c r="N75" s="171"/>
      <c r="O75" s="171"/>
      <c r="P75" s="171"/>
      <c r="Q75" s="173"/>
      <c r="R75" s="171"/>
      <c r="S75" s="171"/>
      <c r="T75" s="171"/>
      <c r="U75" s="171"/>
      <c r="V75" s="173"/>
      <c r="W75" s="171"/>
      <c r="X75" s="171"/>
      <c r="Y75" s="171"/>
      <c r="Z75" s="171"/>
      <c r="AA75" s="173"/>
    </row>
    <row r="76" spans="1:27" ht="12.75" customHeight="1" x14ac:dyDescent="0.2">
      <c r="A76" s="82"/>
      <c r="B76" s="82"/>
      <c r="C76" s="171"/>
      <c r="D76" s="171"/>
      <c r="E76" s="171"/>
      <c r="F76" s="171"/>
      <c r="G76" s="173"/>
      <c r="H76" s="171"/>
      <c r="I76" s="171"/>
      <c r="J76" s="171"/>
      <c r="K76" s="171"/>
      <c r="L76" s="173"/>
      <c r="M76" s="171"/>
      <c r="N76" s="171"/>
      <c r="O76" s="171"/>
      <c r="P76" s="171"/>
      <c r="Q76" s="173"/>
      <c r="R76" s="171"/>
      <c r="S76" s="171"/>
      <c r="T76" s="171"/>
      <c r="U76" s="171"/>
      <c r="V76" s="173"/>
      <c r="W76" s="171"/>
      <c r="X76" s="171"/>
      <c r="Y76" s="171"/>
      <c r="Z76" s="171"/>
      <c r="AA76" s="173"/>
    </row>
    <row r="77" spans="1:27" ht="12.75" customHeight="1" x14ac:dyDescent="0.2">
      <c r="A77" s="82"/>
      <c r="B77" s="82"/>
      <c r="C77" s="171"/>
      <c r="D77" s="171"/>
      <c r="E77" s="171"/>
      <c r="F77" s="171"/>
      <c r="G77" s="173"/>
      <c r="H77" s="171"/>
      <c r="I77" s="171"/>
      <c r="J77" s="171"/>
      <c r="K77" s="171"/>
      <c r="L77" s="173"/>
      <c r="M77" s="171"/>
      <c r="N77" s="171"/>
      <c r="O77" s="171"/>
      <c r="P77" s="171"/>
      <c r="Q77" s="173"/>
      <c r="R77" s="171"/>
      <c r="S77" s="171"/>
      <c r="T77" s="171"/>
      <c r="U77" s="171"/>
      <c r="V77" s="173"/>
      <c r="W77" s="171"/>
      <c r="X77" s="171"/>
      <c r="Y77" s="171"/>
      <c r="Z77" s="171"/>
      <c r="AA77" s="173"/>
    </row>
    <row r="78" spans="1:27" ht="12.75" customHeight="1" x14ac:dyDescent="0.2">
      <c r="A78" s="82"/>
      <c r="B78" s="82"/>
      <c r="C78" s="171"/>
      <c r="D78" s="171"/>
      <c r="E78" s="171"/>
      <c r="F78" s="171"/>
      <c r="G78" s="173"/>
      <c r="H78" s="171"/>
      <c r="I78" s="171"/>
      <c r="J78" s="171"/>
      <c r="K78" s="171"/>
      <c r="L78" s="173"/>
      <c r="M78" s="171"/>
      <c r="N78" s="171"/>
      <c r="O78" s="171"/>
      <c r="P78" s="171"/>
      <c r="Q78" s="173"/>
      <c r="R78" s="171"/>
      <c r="S78" s="171"/>
      <c r="T78" s="171"/>
      <c r="U78" s="171"/>
      <c r="V78" s="173"/>
      <c r="W78" s="171"/>
      <c r="X78" s="171"/>
      <c r="Y78" s="171"/>
      <c r="Z78" s="171"/>
      <c r="AA78" s="173"/>
    </row>
    <row r="79" spans="1:27" ht="12.75" customHeight="1" x14ac:dyDescent="0.2">
      <c r="A79" s="82"/>
      <c r="B79" s="82"/>
      <c r="C79" s="171"/>
      <c r="D79" s="171"/>
      <c r="E79" s="171"/>
      <c r="F79" s="171"/>
      <c r="G79" s="173"/>
      <c r="H79" s="171"/>
      <c r="I79" s="171"/>
      <c r="J79" s="171"/>
      <c r="K79" s="171"/>
      <c r="L79" s="173"/>
      <c r="M79" s="171"/>
      <c r="N79" s="171"/>
      <c r="O79" s="171"/>
      <c r="P79" s="171"/>
      <c r="Q79" s="173"/>
      <c r="R79" s="171"/>
      <c r="S79" s="171"/>
      <c r="T79" s="171"/>
      <c r="U79" s="171"/>
      <c r="V79" s="173"/>
      <c r="W79" s="171"/>
      <c r="X79" s="171"/>
      <c r="Y79" s="171"/>
      <c r="Z79" s="171"/>
      <c r="AA79" s="173"/>
    </row>
    <row r="80" spans="1:27" ht="12.75" customHeight="1" x14ac:dyDescent="0.2">
      <c r="A80" s="82"/>
      <c r="B80" s="82"/>
      <c r="C80" s="171"/>
      <c r="D80" s="171"/>
      <c r="E80" s="171"/>
      <c r="F80" s="171"/>
      <c r="G80" s="173"/>
      <c r="H80" s="171"/>
      <c r="I80" s="171"/>
      <c r="J80" s="171"/>
      <c r="K80" s="171"/>
      <c r="L80" s="173"/>
      <c r="M80" s="171"/>
      <c r="N80" s="171"/>
      <c r="O80" s="171"/>
      <c r="P80" s="171"/>
      <c r="Q80" s="173"/>
      <c r="R80" s="171"/>
      <c r="S80" s="171"/>
      <c r="T80" s="171"/>
      <c r="U80" s="171"/>
      <c r="V80" s="173"/>
      <c r="W80" s="171"/>
      <c r="X80" s="171"/>
      <c r="Y80" s="171"/>
      <c r="Z80" s="171"/>
      <c r="AA80" s="173"/>
    </row>
    <row r="81" spans="1:27" ht="12.75" customHeight="1" x14ac:dyDescent="0.2">
      <c r="A81" s="82"/>
      <c r="B81" s="82"/>
      <c r="C81" s="171"/>
      <c r="D81" s="171"/>
      <c r="E81" s="171"/>
      <c r="F81" s="171"/>
      <c r="G81" s="173"/>
      <c r="H81" s="171"/>
      <c r="I81" s="171"/>
      <c r="J81" s="171"/>
      <c r="K81" s="171"/>
      <c r="L81" s="173"/>
      <c r="M81" s="171"/>
      <c r="N81" s="171"/>
      <c r="O81" s="171"/>
      <c r="P81" s="171"/>
      <c r="Q81" s="173"/>
      <c r="R81" s="171"/>
      <c r="S81" s="171"/>
      <c r="T81" s="171"/>
      <c r="U81" s="171"/>
      <c r="V81" s="173"/>
      <c r="W81" s="171"/>
      <c r="X81" s="171"/>
      <c r="Y81" s="171"/>
      <c r="Z81" s="171"/>
      <c r="AA81" s="173"/>
    </row>
    <row r="82" spans="1:27" ht="12.75" customHeight="1" x14ac:dyDescent="0.2">
      <c r="A82" s="82"/>
      <c r="B82" s="82"/>
      <c r="C82" s="171"/>
      <c r="D82" s="171"/>
      <c r="E82" s="171"/>
      <c r="F82" s="171"/>
      <c r="G82" s="173"/>
      <c r="H82" s="171"/>
      <c r="I82" s="171"/>
      <c r="J82" s="171"/>
      <c r="K82" s="171"/>
      <c r="L82" s="173"/>
      <c r="M82" s="171"/>
      <c r="N82" s="171"/>
      <c r="O82" s="171"/>
      <c r="P82" s="171"/>
      <c r="Q82" s="173"/>
      <c r="R82" s="171"/>
      <c r="S82" s="171"/>
      <c r="T82" s="171"/>
      <c r="U82" s="171"/>
      <c r="V82" s="173"/>
      <c r="W82" s="171"/>
      <c r="X82" s="171"/>
      <c r="Y82" s="171"/>
      <c r="Z82" s="171"/>
      <c r="AA82" s="173"/>
    </row>
    <row r="83" spans="1:27" ht="12.75" customHeight="1" x14ac:dyDescent="0.2">
      <c r="A83" s="82"/>
      <c r="B83" s="82"/>
      <c r="C83" s="171"/>
      <c r="D83" s="171"/>
      <c r="E83" s="171"/>
      <c r="F83" s="171"/>
      <c r="G83" s="173"/>
      <c r="H83" s="171"/>
      <c r="I83" s="171"/>
      <c r="J83" s="171"/>
      <c r="K83" s="171"/>
      <c r="L83" s="173"/>
      <c r="M83" s="171"/>
      <c r="N83" s="171"/>
      <c r="O83" s="171"/>
      <c r="P83" s="171"/>
      <c r="Q83" s="173"/>
      <c r="R83" s="171"/>
      <c r="S83" s="171"/>
      <c r="T83" s="171"/>
      <c r="U83" s="171"/>
      <c r="V83" s="173"/>
      <c r="W83" s="171"/>
      <c r="X83" s="171"/>
      <c r="Y83" s="171"/>
      <c r="Z83" s="171"/>
      <c r="AA83" s="173"/>
    </row>
    <row r="84" spans="1:27" ht="12.75" customHeight="1" x14ac:dyDescent="0.2">
      <c r="A84" s="82"/>
      <c r="B84" s="82"/>
      <c r="C84" s="171"/>
      <c r="D84" s="171"/>
      <c r="E84" s="171"/>
      <c r="F84" s="171"/>
      <c r="G84" s="173"/>
      <c r="H84" s="171"/>
      <c r="I84" s="171"/>
      <c r="J84" s="171"/>
      <c r="K84" s="171"/>
      <c r="L84" s="173"/>
      <c r="M84" s="171"/>
      <c r="N84" s="171"/>
      <c r="O84" s="171"/>
      <c r="P84" s="171"/>
      <c r="Q84" s="173"/>
      <c r="R84" s="171"/>
      <c r="S84" s="171"/>
      <c r="T84" s="171"/>
      <c r="U84" s="171"/>
      <c r="V84" s="173"/>
      <c r="W84" s="171"/>
      <c r="X84" s="171"/>
      <c r="Y84" s="171"/>
      <c r="Z84" s="171"/>
      <c r="AA84" s="173"/>
    </row>
    <row r="85" spans="1:27" ht="12.75" customHeight="1" x14ac:dyDescent="0.2">
      <c r="A85" s="82"/>
      <c r="B85" s="82"/>
      <c r="C85" s="171"/>
      <c r="D85" s="171"/>
      <c r="E85" s="171"/>
      <c r="F85" s="171"/>
      <c r="G85" s="173"/>
      <c r="H85" s="171"/>
      <c r="I85" s="171"/>
      <c r="J85" s="171"/>
      <c r="K85" s="171"/>
      <c r="L85" s="173"/>
      <c r="M85" s="171"/>
      <c r="N85" s="171"/>
      <c r="O85" s="171"/>
      <c r="P85" s="171"/>
      <c r="Q85" s="173"/>
      <c r="R85" s="171"/>
      <c r="S85" s="171"/>
      <c r="T85" s="171"/>
      <c r="U85" s="171"/>
      <c r="V85" s="173"/>
      <c r="W85" s="171"/>
      <c r="X85" s="171"/>
      <c r="Y85" s="171"/>
      <c r="Z85" s="171"/>
      <c r="AA85" s="173"/>
    </row>
    <row r="86" spans="1:27" ht="12.75" customHeight="1" x14ac:dyDescent="0.2">
      <c r="A86" s="82"/>
      <c r="B86" s="82"/>
      <c r="C86" s="171"/>
      <c r="D86" s="171"/>
      <c r="E86" s="171"/>
      <c r="F86" s="171"/>
      <c r="G86" s="173"/>
      <c r="H86" s="171"/>
      <c r="I86" s="171"/>
      <c r="J86" s="171"/>
      <c r="K86" s="171"/>
      <c r="L86" s="173"/>
      <c r="M86" s="171"/>
      <c r="N86" s="171"/>
      <c r="O86" s="171"/>
      <c r="P86" s="171"/>
      <c r="Q86" s="173"/>
      <c r="R86" s="171"/>
      <c r="S86" s="171"/>
      <c r="T86" s="171"/>
      <c r="U86" s="171"/>
      <c r="V86" s="173"/>
      <c r="W86" s="171"/>
      <c r="X86" s="171"/>
      <c r="Y86" s="171"/>
      <c r="Z86" s="171"/>
      <c r="AA86" s="173"/>
    </row>
    <row r="87" spans="1:27" ht="12.75" customHeight="1" x14ac:dyDescent="0.2">
      <c r="A87" s="82"/>
      <c r="B87" s="82"/>
      <c r="C87" s="171"/>
      <c r="D87" s="171"/>
      <c r="E87" s="171"/>
      <c r="F87" s="171"/>
      <c r="G87" s="173"/>
      <c r="H87" s="171"/>
      <c r="I87" s="171"/>
      <c r="J87" s="171"/>
      <c r="K87" s="171"/>
      <c r="L87" s="173"/>
      <c r="M87" s="171"/>
      <c r="N87" s="171"/>
      <c r="O87" s="171"/>
      <c r="P87" s="171"/>
      <c r="Q87" s="173"/>
      <c r="R87" s="171"/>
      <c r="S87" s="171"/>
      <c r="T87" s="171"/>
      <c r="U87" s="171"/>
      <c r="V87" s="173"/>
      <c r="W87" s="171"/>
      <c r="X87" s="171"/>
      <c r="Y87" s="171"/>
      <c r="Z87" s="171"/>
      <c r="AA87" s="173"/>
    </row>
    <row r="88" spans="1:27" ht="12.75" customHeight="1" x14ac:dyDescent="0.2">
      <c r="A88" s="82"/>
      <c r="B88" s="82"/>
      <c r="C88" s="171"/>
      <c r="D88" s="171"/>
      <c r="E88" s="171"/>
      <c r="F88" s="171"/>
      <c r="G88" s="173"/>
      <c r="H88" s="171"/>
      <c r="I88" s="171"/>
      <c r="J88" s="171"/>
      <c r="K88" s="171"/>
      <c r="L88" s="173"/>
      <c r="M88" s="171"/>
      <c r="N88" s="171"/>
      <c r="O88" s="171"/>
      <c r="P88" s="171"/>
      <c r="Q88" s="173"/>
      <c r="R88" s="171"/>
      <c r="S88" s="171"/>
      <c r="T88" s="171"/>
      <c r="U88" s="171"/>
      <c r="V88" s="173"/>
      <c r="W88" s="171"/>
      <c r="X88" s="171"/>
      <c r="Y88" s="171"/>
      <c r="Z88" s="171"/>
      <c r="AA88" s="173"/>
    </row>
    <row r="89" spans="1:27" ht="12.75" customHeight="1" x14ac:dyDescent="0.2">
      <c r="A89" s="82"/>
      <c r="B89" s="82"/>
      <c r="C89" s="171"/>
      <c r="D89" s="171"/>
      <c r="E89" s="171"/>
      <c r="F89" s="171"/>
      <c r="G89" s="173"/>
      <c r="H89" s="171"/>
      <c r="I89" s="171"/>
      <c r="J89" s="171"/>
      <c r="K89" s="171"/>
      <c r="L89" s="173"/>
      <c r="M89" s="171"/>
      <c r="N89" s="171"/>
      <c r="O89" s="171"/>
      <c r="P89" s="171"/>
      <c r="Q89" s="173"/>
      <c r="R89" s="171"/>
      <c r="S89" s="171"/>
      <c r="T89" s="171"/>
      <c r="U89" s="171"/>
      <c r="V89" s="173"/>
      <c r="W89" s="171"/>
      <c r="X89" s="171"/>
      <c r="Y89" s="171"/>
      <c r="Z89" s="171"/>
      <c r="AA89" s="173"/>
    </row>
    <row r="90" spans="1:27" ht="12.75" customHeight="1" x14ac:dyDescent="0.2">
      <c r="A90" s="82"/>
      <c r="B90" s="82"/>
      <c r="C90" s="171"/>
      <c r="D90" s="171"/>
      <c r="E90" s="171"/>
      <c r="F90" s="171"/>
      <c r="G90" s="173"/>
      <c r="H90" s="171"/>
      <c r="I90" s="171"/>
      <c r="J90" s="171"/>
      <c r="K90" s="171"/>
      <c r="L90" s="173"/>
      <c r="M90" s="171"/>
      <c r="N90" s="171"/>
      <c r="O90" s="171"/>
      <c r="P90" s="171"/>
      <c r="Q90" s="173"/>
      <c r="R90" s="171"/>
      <c r="S90" s="171"/>
      <c r="T90" s="171"/>
      <c r="U90" s="171"/>
      <c r="V90" s="173"/>
      <c r="W90" s="171"/>
      <c r="X90" s="171"/>
      <c r="Y90" s="171"/>
      <c r="Z90" s="171"/>
      <c r="AA90" s="173"/>
    </row>
    <row r="91" spans="1:27" ht="12.75" customHeight="1" x14ac:dyDescent="0.2">
      <c r="A91" s="82"/>
      <c r="B91" s="82"/>
      <c r="C91" s="171"/>
      <c r="D91" s="171"/>
      <c r="E91" s="171"/>
      <c r="F91" s="171"/>
      <c r="G91" s="173"/>
      <c r="H91" s="171"/>
      <c r="I91" s="171"/>
      <c r="J91" s="171"/>
      <c r="K91" s="171"/>
      <c r="L91" s="173"/>
      <c r="M91" s="171"/>
      <c r="N91" s="171"/>
      <c r="O91" s="171"/>
      <c r="P91" s="171"/>
      <c r="Q91" s="173"/>
      <c r="R91" s="171"/>
      <c r="S91" s="171"/>
      <c r="T91" s="171"/>
      <c r="U91" s="171"/>
      <c r="V91" s="173"/>
      <c r="W91" s="171"/>
      <c r="X91" s="171"/>
      <c r="Y91" s="171"/>
      <c r="Z91" s="171"/>
      <c r="AA91" s="173"/>
    </row>
    <row r="92" spans="1:27" ht="12.75" customHeight="1" x14ac:dyDescent="0.2">
      <c r="A92" s="82"/>
      <c r="B92" s="82"/>
      <c r="C92" s="171"/>
      <c r="D92" s="171"/>
      <c r="E92" s="171"/>
      <c r="F92" s="171"/>
      <c r="G92" s="173"/>
      <c r="H92" s="171"/>
      <c r="I92" s="171"/>
      <c r="J92" s="171"/>
      <c r="K92" s="171"/>
      <c r="L92" s="173"/>
      <c r="M92" s="171"/>
      <c r="N92" s="171"/>
      <c r="O92" s="171"/>
      <c r="P92" s="171"/>
      <c r="Q92" s="173"/>
      <c r="R92" s="171"/>
      <c r="S92" s="171"/>
      <c r="T92" s="171"/>
      <c r="U92" s="171"/>
      <c r="V92" s="173"/>
      <c r="W92" s="171"/>
      <c r="X92" s="171"/>
      <c r="Y92" s="171"/>
      <c r="Z92" s="171"/>
      <c r="AA92" s="173"/>
    </row>
    <row r="93" spans="1:27" ht="12.75" customHeight="1" x14ac:dyDescent="0.2">
      <c r="A93" s="82"/>
      <c r="B93" s="82"/>
      <c r="C93" s="171"/>
      <c r="D93" s="171"/>
      <c r="E93" s="171"/>
      <c r="F93" s="171"/>
      <c r="G93" s="173"/>
      <c r="H93" s="171"/>
      <c r="I93" s="171"/>
      <c r="J93" s="171"/>
      <c r="K93" s="171"/>
      <c r="L93" s="173"/>
      <c r="M93" s="171"/>
      <c r="N93" s="171"/>
      <c r="O93" s="171"/>
      <c r="P93" s="171"/>
      <c r="Q93" s="173"/>
      <c r="R93" s="171"/>
      <c r="S93" s="171"/>
      <c r="T93" s="171"/>
      <c r="U93" s="171"/>
      <c r="V93" s="173"/>
      <c r="W93" s="171"/>
      <c r="X93" s="171"/>
      <c r="Y93" s="171"/>
      <c r="Z93" s="171"/>
      <c r="AA93" s="173"/>
    </row>
    <row r="94" spans="1:27" ht="12.75" customHeight="1" x14ac:dyDescent="0.2">
      <c r="A94" s="82"/>
      <c r="B94" s="82"/>
      <c r="C94" s="171"/>
      <c r="D94" s="171"/>
      <c r="E94" s="171"/>
      <c r="F94" s="171"/>
      <c r="G94" s="173"/>
      <c r="H94" s="171"/>
      <c r="I94" s="171"/>
      <c r="J94" s="171"/>
      <c r="K94" s="171"/>
      <c r="L94" s="173"/>
      <c r="M94" s="171"/>
      <c r="N94" s="171"/>
      <c r="O94" s="171"/>
      <c r="P94" s="171"/>
      <c r="Q94" s="173"/>
      <c r="R94" s="171"/>
      <c r="S94" s="171"/>
      <c r="T94" s="171"/>
      <c r="U94" s="171"/>
      <c r="V94" s="173"/>
      <c r="W94" s="171"/>
      <c r="X94" s="171"/>
      <c r="Y94" s="171"/>
      <c r="Z94" s="171"/>
      <c r="AA94" s="173"/>
    </row>
    <row r="95" spans="1:27" ht="12.75" customHeight="1" x14ac:dyDescent="0.2">
      <c r="A95" s="82"/>
      <c r="B95" s="82"/>
      <c r="C95" s="171"/>
      <c r="D95" s="171"/>
      <c r="E95" s="171"/>
      <c r="F95" s="171"/>
      <c r="G95" s="173"/>
      <c r="H95" s="171"/>
      <c r="I95" s="171"/>
      <c r="J95" s="171"/>
      <c r="K95" s="171"/>
      <c r="L95" s="173"/>
      <c r="M95" s="171"/>
      <c r="N95" s="171"/>
      <c r="O95" s="171"/>
      <c r="P95" s="171"/>
      <c r="Q95" s="173"/>
      <c r="R95" s="171"/>
      <c r="S95" s="171"/>
      <c r="T95" s="171"/>
      <c r="U95" s="171"/>
      <c r="V95" s="173"/>
      <c r="W95" s="171"/>
      <c r="X95" s="171"/>
      <c r="Y95" s="171"/>
      <c r="Z95" s="171"/>
      <c r="AA95" s="173"/>
    </row>
    <row r="96" spans="1:27" ht="12.75" customHeight="1" x14ac:dyDescent="0.2">
      <c r="A96" s="82"/>
      <c r="B96" s="82"/>
      <c r="C96" s="171"/>
      <c r="D96" s="171"/>
      <c r="E96" s="171"/>
      <c r="F96" s="171"/>
      <c r="G96" s="173"/>
      <c r="H96" s="171"/>
      <c r="I96" s="171"/>
      <c r="J96" s="171"/>
      <c r="K96" s="171"/>
      <c r="L96" s="173"/>
      <c r="M96" s="171"/>
      <c r="N96" s="171"/>
      <c r="O96" s="171"/>
      <c r="P96" s="171"/>
      <c r="Q96" s="173"/>
      <c r="R96" s="171"/>
      <c r="S96" s="171"/>
      <c r="T96" s="171"/>
      <c r="U96" s="171"/>
      <c r="V96" s="173"/>
      <c r="W96" s="171"/>
      <c r="X96" s="171"/>
      <c r="Y96" s="171"/>
      <c r="Z96" s="171"/>
      <c r="AA96" s="173"/>
    </row>
    <row r="97" spans="1:27" ht="12.75" customHeight="1" x14ac:dyDescent="0.2">
      <c r="A97" s="82"/>
      <c r="B97" s="82"/>
      <c r="C97" s="171"/>
      <c r="D97" s="171"/>
      <c r="E97" s="171"/>
      <c r="F97" s="171"/>
      <c r="G97" s="173"/>
      <c r="H97" s="171"/>
      <c r="I97" s="171"/>
      <c r="J97" s="171"/>
      <c r="K97" s="171"/>
      <c r="L97" s="173"/>
      <c r="M97" s="171"/>
      <c r="N97" s="171"/>
      <c r="O97" s="171"/>
      <c r="P97" s="171"/>
      <c r="Q97" s="173"/>
      <c r="R97" s="171"/>
      <c r="S97" s="171"/>
      <c r="T97" s="171"/>
      <c r="U97" s="171"/>
      <c r="V97" s="173"/>
      <c r="W97" s="171"/>
      <c r="X97" s="171"/>
      <c r="Y97" s="171"/>
      <c r="Z97" s="171"/>
      <c r="AA97" s="173"/>
    </row>
    <row r="98" spans="1:27" ht="12.75" customHeight="1" x14ac:dyDescent="0.2">
      <c r="A98" s="82"/>
      <c r="B98" s="82"/>
      <c r="C98" s="171"/>
      <c r="D98" s="171"/>
      <c r="E98" s="171"/>
      <c r="F98" s="171"/>
      <c r="G98" s="173"/>
      <c r="H98" s="171"/>
      <c r="I98" s="171"/>
      <c r="J98" s="171"/>
      <c r="K98" s="171"/>
      <c r="L98" s="173"/>
      <c r="M98" s="171"/>
      <c r="N98" s="171"/>
      <c r="O98" s="171"/>
      <c r="P98" s="171"/>
      <c r="Q98" s="173"/>
      <c r="R98" s="171"/>
      <c r="S98" s="171"/>
      <c r="T98" s="171"/>
      <c r="U98" s="171"/>
      <c r="V98" s="173"/>
      <c r="W98" s="171"/>
      <c r="X98" s="171"/>
      <c r="Y98" s="171"/>
      <c r="Z98" s="171"/>
      <c r="AA98" s="173"/>
    </row>
  </sheetData>
  <mergeCells count="37">
    <mergeCell ref="AL3:AP3"/>
    <mergeCell ref="AL4:AM4"/>
    <mergeCell ref="AN4:AO4"/>
    <mergeCell ref="AP4:AP5"/>
    <mergeCell ref="AB3:AF3"/>
    <mergeCell ref="AB4:AC4"/>
    <mergeCell ref="AD4:AE4"/>
    <mergeCell ref="AF4:AF5"/>
    <mergeCell ref="AG3:AK3"/>
    <mergeCell ref="AG4:AH4"/>
    <mergeCell ref="AI4:AJ4"/>
    <mergeCell ref="AK4:AK5"/>
    <mergeCell ref="V4:V5"/>
    <mergeCell ref="L4:L5"/>
    <mergeCell ref="M3:Q3"/>
    <mergeCell ref="B4:B5"/>
    <mergeCell ref="C4:D4"/>
    <mergeCell ref="R3:V3"/>
    <mergeCell ref="H4:I4"/>
    <mergeCell ref="J4:K4"/>
    <mergeCell ref="T4:U4"/>
    <mergeCell ref="W4:X4"/>
    <mergeCell ref="N56:O56"/>
    <mergeCell ref="Q4:Q5"/>
    <mergeCell ref="A1:AA1"/>
    <mergeCell ref="A2:AA2"/>
    <mergeCell ref="W3:AA3"/>
    <mergeCell ref="C3:G3"/>
    <mergeCell ref="E4:F4"/>
    <mergeCell ref="G4:G5"/>
    <mergeCell ref="O4:P4"/>
    <mergeCell ref="R4:S4"/>
    <mergeCell ref="Y4:Z4"/>
    <mergeCell ref="AA4:AA5"/>
    <mergeCell ref="M4:N4"/>
    <mergeCell ref="H3:L3"/>
    <mergeCell ref="A4:A5"/>
  </mergeCells>
  <pageMargins left="1.25" right="0.25" top="0.25" bottom="0.25" header="0" footer="0"/>
  <pageSetup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FADCC"/>
  </sheetPr>
  <dimension ref="A1:K97"/>
  <sheetViews>
    <sheetView view="pageBreakPreview" zoomScaleNormal="85" zoomScaleSheetLayoutView="100" workbookViewId="0">
      <pane xSplit="2" ySplit="5" topLeftCell="C54" activePane="bottomRight" state="frozen"/>
      <selection pane="topRight" activeCell="C1" sqref="C1"/>
      <selection pane="bottomLeft" activeCell="A6" sqref="A6"/>
      <selection pane="bottomRight" activeCell="E58" sqref="E58"/>
    </sheetView>
  </sheetViews>
  <sheetFormatPr defaultColWidth="11.85546875" defaultRowHeight="15" customHeight="1" x14ac:dyDescent="0.2"/>
  <cols>
    <col min="1" max="1" width="8" customWidth="1"/>
    <col min="2" max="2" width="34.5703125" customWidth="1"/>
    <col min="5" max="5" width="11.85546875" customWidth="1"/>
  </cols>
  <sheetData>
    <row r="1" spans="1:11" ht="14.25" customHeight="1" x14ac:dyDescent="0.2">
      <c r="A1" s="419" t="s">
        <v>1041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</row>
    <row r="2" spans="1:11" ht="13.5" customHeight="1" x14ac:dyDescent="0.2">
      <c r="A2" s="414" t="s">
        <v>59</v>
      </c>
      <c r="B2" s="415"/>
      <c r="C2" s="415"/>
      <c r="D2" s="415"/>
      <c r="E2" s="415"/>
      <c r="F2" s="415"/>
      <c r="G2" s="415"/>
      <c r="H2" s="415"/>
      <c r="I2" s="415"/>
      <c r="J2" s="415"/>
      <c r="K2" s="415"/>
    </row>
    <row r="3" spans="1:11" ht="13.5" customHeight="1" x14ac:dyDescent="0.2">
      <c r="A3" s="362"/>
      <c r="B3" s="363" t="s">
        <v>60</v>
      </c>
      <c r="C3" s="364"/>
      <c r="D3" s="364"/>
      <c r="E3" s="364"/>
      <c r="F3" s="364"/>
      <c r="G3" s="364"/>
      <c r="H3" s="364"/>
      <c r="I3" s="364"/>
      <c r="J3" s="423" t="s">
        <v>61</v>
      </c>
      <c r="K3" s="424"/>
    </row>
    <row r="4" spans="1:11" ht="15" customHeight="1" x14ac:dyDescent="0.2">
      <c r="A4" s="420" t="s">
        <v>0</v>
      </c>
      <c r="B4" s="420" t="s">
        <v>1</v>
      </c>
      <c r="C4" s="422" t="s">
        <v>62</v>
      </c>
      <c r="D4" s="417"/>
      <c r="E4" s="418"/>
      <c r="F4" s="416" t="s">
        <v>63</v>
      </c>
      <c r="G4" s="417"/>
      <c r="H4" s="418"/>
      <c r="I4" s="416" t="s">
        <v>64</v>
      </c>
      <c r="J4" s="417"/>
      <c r="K4" s="418"/>
    </row>
    <row r="5" spans="1:11" ht="30" customHeight="1" x14ac:dyDescent="0.2">
      <c r="A5" s="421"/>
      <c r="B5" s="421"/>
      <c r="C5" s="365" t="s">
        <v>958</v>
      </c>
      <c r="D5" s="366" t="s">
        <v>959</v>
      </c>
      <c r="E5" s="366" t="s">
        <v>960</v>
      </c>
      <c r="F5" s="365" t="s">
        <v>958</v>
      </c>
      <c r="G5" s="366" t="s">
        <v>959</v>
      </c>
      <c r="H5" s="366" t="s">
        <v>960</v>
      </c>
      <c r="I5" s="365" t="s">
        <v>958</v>
      </c>
      <c r="J5" s="366" t="s">
        <v>959</v>
      </c>
      <c r="K5" s="366" t="s">
        <v>960</v>
      </c>
    </row>
    <row r="6" spans="1:11" ht="13.5" customHeight="1" x14ac:dyDescent="0.2">
      <c r="A6" s="367">
        <v>1</v>
      </c>
      <c r="B6" s="368" t="s">
        <v>6</v>
      </c>
      <c r="C6" s="369">
        <v>149923.57999999996</v>
      </c>
      <c r="D6" s="369">
        <v>576371.65</v>
      </c>
      <c r="E6" s="369">
        <v>2126566.88</v>
      </c>
      <c r="F6" s="369">
        <v>151414.42999999996</v>
      </c>
      <c r="G6" s="369">
        <v>558405.35999999987</v>
      </c>
      <c r="H6" s="369">
        <v>1628883.5100000005</v>
      </c>
      <c r="I6" s="370">
        <f t="shared" ref="I6:I20" si="0">F6*100/C6</f>
        <v>100.9944066170245</v>
      </c>
      <c r="J6" s="370">
        <f t="shared" ref="J6:J20" si="1">G6*100/D6</f>
        <v>96.882863686997766</v>
      </c>
      <c r="K6" s="370">
        <f t="shared" ref="K6:K20" si="2">H6*100/E6</f>
        <v>76.596862544948536</v>
      </c>
    </row>
    <row r="7" spans="1:11" ht="13.5" customHeight="1" x14ac:dyDescent="0.2">
      <c r="A7" s="367">
        <v>2</v>
      </c>
      <c r="B7" s="371" t="s">
        <v>7</v>
      </c>
      <c r="C7" s="369">
        <v>845846.62000000011</v>
      </c>
      <c r="D7" s="369">
        <v>1124559.8600000001</v>
      </c>
      <c r="E7" s="369">
        <v>2361375</v>
      </c>
      <c r="F7" s="369">
        <v>1061720.83</v>
      </c>
      <c r="G7" s="369">
        <v>1024338.9899999998</v>
      </c>
      <c r="H7" s="369">
        <v>1859614.6699999995</v>
      </c>
      <c r="I7" s="370">
        <f t="shared" si="0"/>
        <v>125.52167318467264</v>
      </c>
      <c r="J7" s="370">
        <f t="shared" si="1"/>
        <v>91.08799152763639</v>
      </c>
      <c r="K7" s="370">
        <f t="shared" si="2"/>
        <v>78.751349108040841</v>
      </c>
    </row>
    <row r="8" spans="1:11" ht="13.5" customHeight="1" x14ac:dyDescent="0.2">
      <c r="A8" s="367">
        <v>3</v>
      </c>
      <c r="B8" s="371" t="s">
        <v>8</v>
      </c>
      <c r="C8" s="369">
        <v>322809.04999999993</v>
      </c>
      <c r="D8" s="369">
        <v>180873.97000000006</v>
      </c>
      <c r="E8" s="369">
        <v>890077.72</v>
      </c>
      <c r="F8" s="369">
        <v>158999.00999999998</v>
      </c>
      <c r="G8" s="369">
        <v>135478.28</v>
      </c>
      <c r="H8" s="369">
        <v>620318.18000000017</v>
      </c>
      <c r="I8" s="370">
        <f t="shared" si="0"/>
        <v>49.254817979855275</v>
      </c>
      <c r="J8" s="370">
        <f t="shared" si="1"/>
        <v>74.902032614200905</v>
      </c>
      <c r="K8" s="370">
        <f t="shared" si="2"/>
        <v>69.692585946314907</v>
      </c>
    </row>
    <row r="9" spans="1:11" ht="13.5" customHeight="1" x14ac:dyDescent="0.2">
      <c r="A9" s="367">
        <v>4</v>
      </c>
      <c r="B9" s="371" t="s">
        <v>9</v>
      </c>
      <c r="C9" s="369">
        <v>189884.9</v>
      </c>
      <c r="D9" s="369">
        <v>382567.97000000009</v>
      </c>
      <c r="E9" s="369">
        <v>1538466.6800000002</v>
      </c>
      <c r="F9" s="369">
        <v>126615.46999999999</v>
      </c>
      <c r="G9" s="369">
        <v>447663.87000000011</v>
      </c>
      <c r="H9" s="369">
        <v>1890853.6800000004</v>
      </c>
      <c r="I9" s="370">
        <f t="shared" si="0"/>
        <v>66.680115164502283</v>
      </c>
      <c r="J9" s="370">
        <f t="shared" si="1"/>
        <v>117.01551230229757</v>
      </c>
      <c r="K9" s="370">
        <f t="shared" si="2"/>
        <v>122.90507845122782</v>
      </c>
    </row>
    <row r="10" spans="1:11" ht="13.5" customHeight="1" x14ac:dyDescent="0.2">
      <c r="A10" s="367">
        <v>5</v>
      </c>
      <c r="B10" s="371" t="s">
        <v>10</v>
      </c>
      <c r="C10" s="369">
        <v>1208678.7599999993</v>
      </c>
      <c r="D10" s="369">
        <v>1221569.77</v>
      </c>
      <c r="E10" s="369">
        <v>2316946.23</v>
      </c>
      <c r="F10" s="369">
        <v>717112.43000000017</v>
      </c>
      <c r="G10" s="369">
        <v>765657.71999999986</v>
      </c>
      <c r="H10" s="369">
        <v>1140481.04</v>
      </c>
      <c r="I10" s="370">
        <f t="shared" si="0"/>
        <v>59.330274820085407</v>
      </c>
      <c r="J10" s="370">
        <f t="shared" si="1"/>
        <v>62.678181697309014</v>
      </c>
      <c r="K10" s="370">
        <f t="shared" si="2"/>
        <v>49.223457378205964</v>
      </c>
    </row>
    <row r="11" spans="1:11" ht="13.5" customHeight="1" x14ac:dyDescent="0.2">
      <c r="A11" s="367">
        <v>6</v>
      </c>
      <c r="B11" s="371" t="s">
        <v>11</v>
      </c>
      <c r="C11" s="369">
        <v>360820.45000000019</v>
      </c>
      <c r="D11" s="369">
        <v>424656.98999999987</v>
      </c>
      <c r="E11" s="369">
        <v>1427509.2699999996</v>
      </c>
      <c r="F11" s="369">
        <v>136135.12999999998</v>
      </c>
      <c r="G11" s="369">
        <v>139841.74</v>
      </c>
      <c r="H11" s="369">
        <v>1030290.1199999999</v>
      </c>
      <c r="I11" s="370">
        <f t="shared" si="0"/>
        <v>37.729327703016807</v>
      </c>
      <c r="J11" s="370">
        <f t="shared" si="1"/>
        <v>32.930516462239332</v>
      </c>
      <c r="K11" s="370">
        <f t="shared" si="2"/>
        <v>72.173970541010931</v>
      </c>
    </row>
    <row r="12" spans="1:11" ht="13.5" customHeight="1" x14ac:dyDescent="0.2">
      <c r="A12" s="367">
        <v>7</v>
      </c>
      <c r="B12" s="371" t="s">
        <v>12</v>
      </c>
      <c r="C12" s="369">
        <v>22695.62</v>
      </c>
      <c r="D12" s="369">
        <v>14602.05</v>
      </c>
      <c r="E12" s="369">
        <v>295733.30999999994</v>
      </c>
      <c r="F12" s="369">
        <v>16785.170000000002</v>
      </c>
      <c r="G12" s="369">
        <v>15249.539999999999</v>
      </c>
      <c r="H12" s="369">
        <v>413974.91999999993</v>
      </c>
      <c r="I12" s="370">
        <f t="shared" si="0"/>
        <v>73.957750438190288</v>
      </c>
      <c r="J12" s="370">
        <f t="shared" si="1"/>
        <v>104.43424039775238</v>
      </c>
      <c r="K12" s="370">
        <f t="shared" si="2"/>
        <v>139.98251329889081</v>
      </c>
    </row>
    <row r="13" spans="1:11" ht="13.5" customHeight="1" x14ac:dyDescent="0.2">
      <c r="A13" s="367">
        <v>8</v>
      </c>
      <c r="B13" s="371" t="s">
        <v>967</v>
      </c>
      <c r="C13" s="369">
        <v>10231.380000000001</v>
      </c>
      <c r="D13" s="369">
        <v>20922.88</v>
      </c>
      <c r="E13" s="369">
        <v>241783.23</v>
      </c>
      <c r="F13" s="369">
        <v>5541.2799999999988</v>
      </c>
      <c r="G13" s="369">
        <v>14770.659999999998</v>
      </c>
      <c r="H13" s="369">
        <v>119836.99000000002</v>
      </c>
      <c r="I13" s="370">
        <f t="shared" si="0"/>
        <v>54.159653927427172</v>
      </c>
      <c r="J13" s="370">
        <f t="shared" si="1"/>
        <v>70.595730606876288</v>
      </c>
      <c r="K13" s="370">
        <f t="shared" si="2"/>
        <v>49.563813834400349</v>
      </c>
    </row>
    <row r="14" spans="1:11" ht="13.5" customHeight="1" x14ac:dyDescent="0.2">
      <c r="A14" s="367">
        <v>9</v>
      </c>
      <c r="B14" s="371" t="s">
        <v>13</v>
      </c>
      <c r="C14" s="369">
        <v>348645.34999999986</v>
      </c>
      <c r="D14" s="369">
        <v>682092.52999999991</v>
      </c>
      <c r="E14" s="369">
        <v>3045323.3600000003</v>
      </c>
      <c r="F14" s="369">
        <v>280205</v>
      </c>
      <c r="G14" s="369">
        <v>417650.0300000002</v>
      </c>
      <c r="H14" s="369">
        <v>3116357</v>
      </c>
      <c r="I14" s="370">
        <f t="shared" si="0"/>
        <v>80.369636365435568</v>
      </c>
      <c r="J14" s="370">
        <f t="shared" si="1"/>
        <v>61.230699887594469</v>
      </c>
      <c r="K14" s="370">
        <f t="shared" si="2"/>
        <v>102.33254835703227</v>
      </c>
    </row>
    <row r="15" spans="1:11" ht="13.5" customHeight="1" x14ac:dyDescent="0.2">
      <c r="A15" s="367">
        <v>10</v>
      </c>
      <c r="B15" s="371" t="s">
        <v>14</v>
      </c>
      <c r="C15" s="369">
        <v>2011856.28</v>
      </c>
      <c r="D15" s="369">
        <v>5856638.9499999993</v>
      </c>
      <c r="E15" s="369">
        <v>13887867.059999999</v>
      </c>
      <c r="F15" s="369">
        <v>3360333.25</v>
      </c>
      <c r="G15" s="369">
        <v>3240016.7099999981</v>
      </c>
      <c r="H15" s="369">
        <v>5429835.8200000012</v>
      </c>
      <c r="I15" s="370">
        <f t="shared" si="0"/>
        <v>167.02650598878762</v>
      </c>
      <c r="J15" s="370">
        <f t="shared" si="1"/>
        <v>55.322117987143436</v>
      </c>
      <c r="K15" s="370">
        <f t="shared" si="2"/>
        <v>39.097694387060194</v>
      </c>
    </row>
    <row r="16" spans="1:11" ht="13.5" customHeight="1" x14ac:dyDescent="0.2">
      <c r="A16" s="367">
        <v>11</v>
      </c>
      <c r="B16" s="371" t="s">
        <v>15</v>
      </c>
      <c r="C16" s="369">
        <v>130255.82999999999</v>
      </c>
      <c r="D16" s="369">
        <v>164023.57</v>
      </c>
      <c r="E16" s="369">
        <v>856324.78000000014</v>
      </c>
      <c r="F16" s="369">
        <v>101733.33</v>
      </c>
      <c r="G16" s="369">
        <v>120673.40999999997</v>
      </c>
      <c r="H16" s="369">
        <v>655750.27000000025</v>
      </c>
      <c r="I16" s="370">
        <f t="shared" si="0"/>
        <v>78.102707571707157</v>
      </c>
      <c r="J16" s="370">
        <f t="shared" si="1"/>
        <v>73.570774005223754</v>
      </c>
      <c r="K16" s="370">
        <f t="shared" si="2"/>
        <v>76.57728531457424</v>
      </c>
    </row>
    <row r="17" spans="1:11" ht="13.5" customHeight="1" x14ac:dyDescent="0.2">
      <c r="A17" s="367">
        <v>12</v>
      </c>
      <c r="B17" s="371" t="s">
        <v>16</v>
      </c>
      <c r="C17" s="369">
        <v>654679.70000000019</v>
      </c>
      <c r="D17" s="369">
        <v>853191.69999999949</v>
      </c>
      <c r="E17" s="369">
        <v>3561121.810000001</v>
      </c>
      <c r="F17" s="369">
        <v>347816.41000000003</v>
      </c>
      <c r="G17" s="369">
        <v>425351.08999999997</v>
      </c>
      <c r="H17" s="369">
        <v>1457801.76</v>
      </c>
      <c r="I17" s="370">
        <f t="shared" si="0"/>
        <v>53.127721846270767</v>
      </c>
      <c r="J17" s="370">
        <f t="shared" si="1"/>
        <v>49.854105472427854</v>
      </c>
      <c r="K17" s="370">
        <f t="shared" si="2"/>
        <v>40.936587900653684</v>
      </c>
    </row>
    <row r="18" spans="1:11" ht="13.5" customHeight="1" x14ac:dyDescent="0.2">
      <c r="A18" s="372"/>
      <c r="B18" s="373" t="s">
        <v>17</v>
      </c>
      <c r="C18" s="374">
        <f t="shared" ref="C18:H18" si="3">SUM(C6:C17)</f>
        <v>6256327.5199999996</v>
      </c>
      <c r="D18" s="374">
        <f t="shared" si="3"/>
        <v>11502071.889999999</v>
      </c>
      <c r="E18" s="374">
        <f t="shared" si="3"/>
        <v>32549095.330000002</v>
      </c>
      <c r="F18" s="374">
        <f t="shared" si="3"/>
        <v>6464411.7400000002</v>
      </c>
      <c r="G18" s="374">
        <f t="shared" si="3"/>
        <v>7305097.3999999985</v>
      </c>
      <c r="H18" s="374">
        <f t="shared" si="3"/>
        <v>19363997.960000005</v>
      </c>
      <c r="I18" s="375">
        <f t="shared" si="0"/>
        <v>103.3259802869144</v>
      </c>
      <c r="J18" s="375">
        <f t="shared" si="1"/>
        <v>63.511143643182358</v>
      </c>
      <c r="K18" s="375">
        <f t="shared" si="2"/>
        <v>59.491662559826985</v>
      </c>
    </row>
    <row r="19" spans="1:11" ht="13.5" customHeight="1" x14ac:dyDescent="0.2">
      <c r="A19" s="367">
        <v>13</v>
      </c>
      <c r="B19" s="371" t="s">
        <v>18</v>
      </c>
      <c r="C19" s="369">
        <v>94328.33</v>
      </c>
      <c r="D19" s="369">
        <v>266729.55</v>
      </c>
      <c r="E19" s="369">
        <v>1895617.73</v>
      </c>
      <c r="F19" s="369">
        <v>170907.09999999998</v>
      </c>
      <c r="G19" s="369">
        <v>477091.33</v>
      </c>
      <c r="H19" s="369">
        <v>1794903.0800000003</v>
      </c>
      <c r="I19" s="370">
        <f t="shared" si="0"/>
        <v>181.18321399308135</v>
      </c>
      <c r="J19" s="370">
        <f t="shared" si="1"/>
        <v>178.86706965913601</v>
      </c>
      <c r="K19" s="370">
        <f t="shared" si="2"/>
        <v>94.68697467816996</v>
      </c>
    </row>
    <row r="20" spans="1:11" ht="13.5" customHeight="1" x14ac:dyDescent="0.2">
      <c r="A20" s="367">
        <v>14</v>
      </c>
      <c r="B20" s="371" t="s">
        <v>19</v>
      </c>
      <c r="C20" s="369">
        <v>10436.759999999997</v>
      </c>
      <c r="D20" s="369">
        <v>64534.110000000008</v>
      </c>
      <c r="E20" s="369">
        <v>271070.04000000004</v>
      </c>
      <c r="F20" s="369">
        <v>53937.7</v>
      </c>
      <c r="G20" s="369">
        <v>185013.25000000003</v>
      </c>
      <c r="H20" s="369">
        <v>669824.87</v>
      </c>
      <c r="I20" s="370">
        <f t="shared" si="0"/>
        <v>516.8050237813269</v>
      </c>
      <c r="J20" s="370">
        <f t="shared" si="1"/>
        <v>286.69063538646463</v>
      </c>
      <c r="K20" s="370">
        <f t="shared" si="2"/>
        <v>247.10398463806621</v>
      </c>
    </row>
    <row r="21" spans="1:11" ht="13.5" customHeight="1" x14ac:dyDescent="0.2">
      <c r="A21" s="367">
        <v>15</v>
      </c>
      <c r="B21" s="371" t="s">
        <v>20</v>
      </c>
      <c r="C21" s="369">
        <v>0</v>
      </c>
      <c r="D21" s="369">
        <v>0</v>
      </c>
      <c r="E21" s="369">
        <v>30594.99</v>
      </c>
      <c r="F21" s="369">
        <v>0</v>
      </c>
      <c r="G21" s="369">
        <v>0</v>
      </c>
      <c r="H21" s="369">
        <v>6356.8399999999992</v>
      </c>
      <c r="I21" s="370">
        <v>0</v>
      </c>
      <c r="J21" s="370">
        <v>0</v>
      </c>
      <c r="K21" s="370">
        <f t="shared" ref="K21:K37" si="4">H21*100/E21</f>
        <v>20.777388716257136</v>
      </c>
    </row>
    <row r="22" spans="1:11" ht="13.5" customHeight="1" x14ac:dyDescent="0.2">
      <c r="A22" s="367">
        <v>16</v>
      </c>
      <c r="B22" s="371" t="s">
        <v>21</v>
      </c>
      <c r="C22" s="369">
        <v>0</v>
      </c>
      <c r="D22" s="369">
        <v>0</v>
      </c>
      <c r="E22" s="369">
        <v>19799</v>
      </c>
      <c r="F22" s="369">
        <v>0</v>
      </c>
      <c r="G22" s="369">
        <v>0</v>
      </c>
      <c r="H22" s="369">
        <v>19272.64</v>
      </c>
      <c r="I22" s="370">
        <v>0</v>
      </c>
      <c r="J22" s="370">
        <v>0</v>
      </c>
      <c r="K22" s="370">
        <f t="shared" si="4"/>
        <v>97.341481893024906</v>
      </c>
    </row>
    <row r="23" spans="1:11" ht="13.5" customHeight="1" x14ac:dyDescent="0.2">
      <c r="A23" s="367">
        <v>17</v>
      </c>
      <c r="B23" s="371" t="s">
        <v>22</v>
      </c>
      <c r="C23" s="369">
        <v>21928.04</v>
      </c>
      <c r="D23" s="369">
        <v>44721.500000000007</v>
      </c>
      <c r="E23" s="369">
        <v>60117.32</v>
      </c>
      <c r="F23" s="369">
        <v>64776.24</v>
      </c>
      <c r="G23" s="369">
        <v>103001.77</v>
      </c>
      <c r="H23" s="369">
        <v>95483.98</v>
      </c>
      <c r="I23" s="370">
        <f>F23*100/C23</f>
        <v>295.40369317093547</v>
      </c>
      <c r="J23" s="370">
        <f>G23*100/D23</f>
        <v>230.31823619511863</v>
      </c>
      <c r="K23" s="370">
        <f t="shared" si="4"/>
        <v>158.82940224214917</v>
      </c>
    </row>
    <row r="24" spans="1:11" ht="13.5" customHeight="1" x14ac:dyDescent="0.2">
      <c r="A24" s="367">
        <v>18</v>
      </c>
      <c r="B24" s="376" t="s">
        <v>23</v>
      </c>
      <c r="C24" s="369">
        <v>0</v>
      </c>
      <c r="D24" s="369">
        <v>0</v>
      </c>
      <c r="E24" s="369">
        <v>5004.93</v>
      </c>
      <c r="F24" s="369">
        <v>0</v>
      </c>
      <c r="G24" s="369">
        <v>0</v>
      </c>
      <c r="H24" s="369">
        <v>1007.26</v>
      </c>
      <c r="I24" s="370">
        <v>0</v>
      </c>
      <c r="J24" s="370">
        <v>0</v>
      </c>
      <c r="K24" s="370">
        <f t="shared" si="4"/>
        <v>20.125356398590988</v>
      </c>
    </row>
    <row r="25" spans="1:11" ht="13.5" customHeight="1" x14ac:dyDescent="0.2">
      <c r="A25" s="367">
        <v>19</v>
      </c>
      <c r="B25" s="371" t="s">
        <v>24</v>
      </c>
      <c r="C25" s="369">
        <v>3390.43</v>
      </c>
      <c r="D25" s="369">
        <v>4651.0200000000004</v>
      </c>
      <c r="E25" s="369">
        <v>163668.04</v>
      </c>
      <c r="F25" s="369">
        <v>6914.31</v>
      </c>
      <c r="G25" s="369">
        <v>10051.64</v>
      </c>
      <c r="H25" s="369">
        <v>83578.200000000012</v>
      </c>
      <c r="I25" s="370">
        <f t="shared" ref="I25:J30" si="5">F25*100/C25</f>
        <v>203.93607890444576</v>
      </c>
      <c r="J25" s="370">
        <f t="shared" si="5"/>
        <v>216.11689478866998</v>
      </c>
      <c r="K25" s="370">
        <f t="shared" si="4"/>
        <v>51.065681485523996</v>
      </c>
    </row>
    <row r="26" spans="1:11" ht="13.5" customHeight="1" x14ac:dyDescent="0.2">
      <c r="A26" s="367">
        <v>20</v>
      </c>
      <c r="B26" s="371" t="s">
        <v>25</v>
      </c>
      <c r="C26" s="369">
        <v>38809.850000000006</v>
      </c>
      <c r="D26" s="369">
        <v>834948.44999999984</v>
      </c>
      <c r="E26" s="369">
        <v>4318705.5699999994</v>
      </c>
      <c r="F26" s="369">
        <v>47276.849999999991</v>
      </c>
      <c r="G26" s="369">
        <v>1702965.4000000001</v>
      </c>
      <c r="H26" s="369">
        <v>5454406.6500000004</v>
      </c>
      <c r="I26" s="370">
        <f t="shared" si="5"/>
        <v>121.81662644921323</v>
      </c>
      <c r="J26" s="370">
        <f t="shared" si="5"/>
        <v>203.96054391142354</v>
      </c>
      <c r="K26" s="370">
        <f t="shared" si="4"/>
        <v>126.2972564716886</v>
      </c>
    </row>
    <row r="27" spans="1:11" ht="13.5" customHeight="1" x14ac:dyDescent="0.2">
      <c r="A27" s="367">
        <v>21</v>
      </c>
      <c r="B27" s="371" t="s">
        <v>26</v>
      </c>
      <c r="C27" s="369">
        <v>56172.02</v>
      </c>
      <c r="D27" s="369">
        <v>470548.27000000014</v>
      </c>
      <c r="E27" s="369">
        <v>3067474.7300000009</v>
      </c>
      <c r="F27" s="369">
        <v>132902.21</v>
      </c>
      <c r="G27" s="369">
        <v>897518.26999999979</v>
      </c>
      <c r="H27" s="369">
        <v>2964019.0800000033</v>
      </c>
      <c r="I27" s="370">
        <f t="shared" si="5"/>
        <v>236.59859481642286</v>
      </c>
      <c r="J27" s="370">
        <f t="shared" si="5"/>
        <v>190.73883110865535</v>
      </c>
      <c r="K27" s="370">
        <f t="shared" si="4"/>
        <v>96.627334889243002</v>
      </c>
    </row>
    <row r="28" spans="1:11" ht="13.5" customHeight="1" x14ac:dyDescent="0.2">
      <c r="A28" s="367">
        <v>22</v>
      </c>
      <c r="B28" s="371" t="s">
        <v>27</v>
      </c>
      <c r="C28" s="369">
        <v>23835.059999999998</v>
      </c>
      <c r="D28" s="369">
        <v>130970.71000000002</v>
      </c>
      <c r="E28" s="369">
        <v>840805.47999999986</v>
      </c>
      <c r="F28" s="369">
        <v>31300.15</v>
      </c>
      <c r="G28" s="369">
        <v>105262.19000000002</v>
      </c>
      <c r="H28" s="369">
        <v>425182.83000000013</v>
      </c>
      <c r="I28" s="370">
        <f t="shared" si="5"/>
        <v>131.31978690215172</v>
      </c>
      <c r="J28" s="370">
        <f t="shared" si="5"/>
        <v>80.370786720175829</v>
      </c>
      <c r="K28" s="370">
        <f t="shared" si="4"/>
        <v>50.568513183334652</v>
      </c>
    </row>
    <row r="29" spans="1:11" ht="13.5" customHeight="1" x14ac:dyDescent="0.2">
      <c r="A29" s="367">
        <v>23</v>
      </c>
      <c r="B29" s="371" t="s">
        <v>28</v>
      </c>
      <c r="C29" s="369">
        <v>64552.99</v>
      </c>
      <c r="D29" s="369">
        <v>127762.23</v>
      </c>
      <c r="E29" s="369">
        <v>468026.75000000017</v>
      </c>
      <c r="F29" s="369">
        <v>101800.63</v>
      </c>
      <c r="G29" s="369">
        <v>191474.38999999996</v>
      </c>
      <c r="H29" s="369">
        <v>683545.88</v>
      </c>
      <c r="I29" s="370">
        <f t="shared" si="5"/>
        <v>157.70087489363391</v>
      </c>
      <c r="J29" s="370">
        <f t="shared" si="5"/>
        <v>149.86775825688073</v>
      </c>
      <c r="K29" s="370">
        <f t="shared" si="4"/>
        <v>146.04846411022442</v>
      </c>
    </row>
    <row r="30" spans="1:11" ht="13.5" customHeight="1" x14ac:dyDescent="0.2">
      <c r="A30" s="367">
        <v>24</v>
      </c>
      <c r="B30" s="371" t="s">
        <v>29</v>
      </c>
      <c r="C30" s="369">
        <v>26345.14</v>
      </c>
      <c r="D30" s="369">
        <v>35012.480000000003</v>
      </c>
      <c r="E30" s="369">
        <v>589576.72</v>
      </c>
      <c r="F30" s="369">
        <v>207907.53</v>
      </c>
      <c r="G30" s="369">
        <v>219872.41999999998</v>
      </c>
      <c r="H30" s="369">
        <v>614247.71</v>
      </c>
      <c r="I30" s="370">
        <f t="shared" si="5"/>
        <v>789.16843865699707</v>
      </c>
      <c r="J30" s="370">
        <f t="shared" si="5"/>
        <v>627.98299349260606</v>
      </c>
      <c r="K30" s="370">
        <f t="shared" si="4"/>
        <v>104.18452580692129</v>
      </c>
    </row>
    <row r="31" spans="1:11" ht="13.5" customHeight="1" x14ac:dyDescent="0.2">
      <c r="A31" s="367">
        <v>25</v>
      </c>
      <c r="B31" s="371" t="s">
        <v>30</v>
      </c>
      <c r="C31" s="369">
        <v>0</v>
      </c>
      <c r="D31" s="369">
        <v>0</v>
      </c>
      <c r="E31" s="369">
        <v>5629.41</v>
      </c>
      <c r="F31" s="369">
        <v>0</v>
      </c>
      <c r="G31" s="369">
        <v>0</v>
      </c>
      <c r="H31" s="369">
        <v>5156.59</v>
      </c>
      <c r="I31" s="370">
        <v>0</v>
      </c>
      <c r="J31" s="370">
        <v>0</v>
      </c>
      <c r="K31" s="370">
        <f t="shared" si="4"/>
        <v>91.600896008640333</v>
      </c>
    </row>
    <row r="32" spans="1:11" ht="13.5" customHeight="1" x14ac:dyDescent="0.2">
      <c r="A32" s="367">
        <v>26</v>
      </c>
      <c r="B32" s="371" t="s">
        <v>31</v>
      </c>
      <c r="C32" s="369">
        <v>0</v>
      </c>
      <c r="D32" s="369">
        <v>0</v>
      </c>
      <c r="E32" s="369">
        <v>33431.629999999997</v>
      </c>
      <c r="F32" s="369">
        <v>0</v>
      </c>
      <c r="G32" s="369">
        <v>0</v>
      </c>
      <c r="H32" s="369">
        <v>27205.65</v>
      </c>
      <c r="I32" s="370">
        <v>0</v>
      </c>
      <c r="J32" s="370">
        <v>0</v>
      </c>
      <c r="K32" s="370">
        <f t="shared" si="4"/>
        <v>81.376977431252982</v>
      </c>
    </row>
    <row r="33" spans="1:11" ht="13.5" customHeight="1" x14ac:dyDescent="0.2">
      <c r="A33" s="367">
        <v>27</v>
      </c>
      <c r="B33" s="371" t="s">
        <v>32</v>
      </c>
      <c r="C33" s="369">
        <v>0</v>
      </c>
      <c r="D33" s="369">
        <v>0</v>
      </c>
      <c r="E33" s="369">
        <v>28794.78</v>
      </c>
      <c r="F33" s="369">
        <v>0</v>
      </c>
      <c r="G33" s="369">
        <v>0</v>
      </c>
      <c r="H33" s="369">
        <v>23538.180000000004</v>
      </c>
      <c r="I33" s="370">
        <v>0</v>
      </c>
      <c r="J33" s="370">
        <v>0</v>
      </c>
      <c r="K33" s="370">
        <f t="shared" si="4"/>
        <v>81.74460787684437</v>
      </c>
    </row>
    <row r="34" spans="1:11" ht="13.5" customHeight="1" x14ac:dyDescent="0.2">
      <c r="A34" s="367">
        <v>28</v>
      </c>
      <c r="B34" s="371" t="s">
        <v>33</v>
      </c>
      <c r="C34" s="369">
        <v>29708.720000000005</v>
      </c>
      <c r="D34" s="369">
        <v>42712.959999999992</v>
      </c>
      <c r="E34" s="369">
        <v>539130.18000000005</v>
      </c>
      <c r="F34" s="369">
        <v>94204.12</v>
      </c>
      <c r="G34" s="369">
        <v>144863.19</v>
      </c>
      <c r="H34" s="369">
        <v>1035357.21</v>
      </c>
      <c r="I34" s="370">
        <f>F34*100/C34</f>
        <v>317.09249001639915</v>
      </c>
      <c r="J34" s="370">
        <f>G34*100/D34</f>
        <v>339.15511825918884</v>
      </c>
      <c r="K34" s="370">
        <f t="shared" si="4"/>
        <v>192.04215390056626</v>
      </c>
    </row>
    <row r="35" spans="1:11" ht="13.5" customHeight="1" x14ac:dyDescent="0.2">
      <c r="A35" s="367">
        <v>29</v>
      </c>
      <c r="B35" s="376" t="s">
        <v>34</v>
      </c>
      <c r="C35" s="369">
        <v>0</v>
      </c>
      <c r="D35" s="369">
        <v>0</v>
      </c>
      <c r="E35" s="369">
        <v>10193.379999999999</v>
      </c>
      <c r="F35" s="369">
        <v>0</v>
      </c>
      <c r="G35" s="369">
        <v>0</v>
      </c>
      <c r="H35" s="369">
        <v>16698.86</v>
      </c>
      <c r="I35" s="370">
        <v>0</v>
      </c>
      <c r="J35" s="370">
        <v>0</v>
      </c>
      <c r="K35" s="370">
        <f t="shared" si="4"/>
        <v>163.82063653076801</v>
      </c>
    </row>
    <row r="36" spans="1:11" ht="13.5" customHeight="1" x14ac:dyDescent="0.2">
      <c r="A36" s="367">
        <v>30</v>
      </c>
      <c r="B36" s="371" t="s">
        <v>35</v>
      </c>
      <c r="C36" s="369">
        <v>6328.22</v>
      </c>
      <c r="D36" s="369">
        <v>15768.27</v>
      </c>
      <c r="E36" s="369">
        <v>74427.510000000009</v>
      </c>
      <c r="F36" s="369">
        <v>23186.48</v>
      </c>
      <c r="G36" s="369">
        <v>35542.44</v>
      </c>
      <c r="H36" s="369">
        <v>67765.040000000008</v>
      </c>
      <c r="I36" s="370">
        <f>F36*100/C36</f>
        <v>366.3981340724564</v>
      </c>
      <c r="J36" s="370">
        <f>G36*100/D36</f>
        <v>225.40481612757773</v>
      </c>
      <c r="K36" s="370">
        <f t="shared" si="4"/>
        <v>91.048377139044419</v>
      </c>
    </row>
    <row r="37" spans="1:11" ht="13.5" customHeight="1" x14ac:dyDescent="0.2">
      <c r="A37" s="367">
        <v>31</v>
      </c>
      <c r="B37" s="371" t="s">
        <v>36</v>
      </c>
      <c r="C37" s="369">
        <v>0</v>
      </c>
      <c r="D37" s="369">
        <v>0</v>
      </c>
      <c r="E37" s="369">
        <v>52061.75</v>
      </c>
      <c r="F37" s="369">
        <v>0</v>
      </c>
      <c r="G37" s="369">
        <v>0</v>
      </c>
      <c r="H37" s="369">
        <v>13006.42</v>
      </c>
      <c r="I37" s="370">
        <v>0</v>
      </c>
      <c r="J37" s="370">
        <v>0</v>
      </c>
      <c r="K37" s="370">
        <f t="shared" si="4"/>
        <v>24.982679222269709</v>
      </c>
    </row>
    <row r="38" spans="1:11" ht="13.5" customHeight="1" x14ac:dyDescent="0.2">
      <c r="A38" s="367">
        <v>32</v>
      </c>
      <c r="B38" s="371" t="s">
        <v>38</v>
      </c>
      <c r="C38" s="369">
        <v>0</v>
      </c>
      <c r="D38" s="369">
        <v>818.28</v>
      </c>
      <c r="E38" s="369">
        <v>2960.5200000000004</v>
      </c>
      <c r="F38" s="369">
        <v>0</v>
      </c>
      <c r="G38" s="369">
        <v>1840.18</v>
      </c>
      <c r="H38" s="369">
        <v>3969.85</v>
      </c>
      <c r="I38" s="370">
        <v>0</v>
      </c>
      <c r="J38" s="370">
        <f t="shared" ref="J38:J48" si="6">G38*100/D38</f>
        <v>224.88390282055042</v>
      </c>
      <c r="K38" s="370">
        <f t="shared" ref="K38:K48" si="7">H38*100/E38</f>
        <v>134.09299717617174</v>
      </c>
    </row>
    <row r="39" spans="1:11" ht="13.5" customHeight="1" x14ac:dyDescent="0.2">
      <c r="A39" s="367">
        <v>33</v>
      </c>
      <c r="B39" s="371" t="s">
        <v>39</v>
      </c>
      <c r="C39" s="369">
        <v>12361.640000000001</v>
      </c>
      <c r="D39" s="369">
        <v>38719.29</v>
      </c>
      <c r="E39" s="369">
        <v>346778.08000000013</v>
      </c>
      <c r="F39" s="369">
        <v>24419.670000000006</v>
      </c>
      <c r="G39" s="369">
        <v>69088.170000000013</v>
      </c>
      <c r="H39" s="369">
        <v>579683.33000000007</v>
      </c>
      <c r="I39" s="370">
        <f t="shared" ref="I39:I48" si="8">F39*100/C39</f>
        <v>197.54393429997964</v>
      </c>
      <c r="J39" s="370">
        <f t="shared" si="6"/>
        <v>178.433463010298</v>
      </c>
      <c r="K39" s="370">
        <f t="shared" si="7"/>
        <v>167.16262169742674</v>
      </c>
    </row>
    <row r="40" spans="1:11" ht="12.75" customHeight="1" x14ac:dyDescent="0.2">
      <c r="A40" s="372"/>
      <c r="B40" s="373" t="s">
        <v>40</v>
      </c>
      <c r="C40" s="374">
        <f t="shared" ref="C40:H40" si="9">SUM(C19:C39)</f>
        <v>388197.2</v>
      </c>
      <c r="D40" s="374">
        <f t="shared" si="9"/>
        <v>2077897.1199999999</v>
      </c>
      <c r="E40" s="374">
        <f t="shared" si="9"/>
        <v>12823868.540000001</v>
      </c>
      <c r="F40" s="374">
        <f t="shared" si="9"/>
        <v>959532.99</v>
      </c>
      <c r="G40" s="374">
        <f t="shared" si="9"/>
        <v>4143584.64</v>
      </c>
      <c r="H40" s="374">
        <f t="shared" si="9"/>
        <v>14584210.15</v>
      </c>
      <c r="I40" s="375">
        <f t="shared" si="8"/>
        <v>247.17669009462202</v>
      </c>
      <c r="J40" s="375">
        <f t="shared" si="6"/>
        <v>199.41240594240779</v>
      </c>
      <c r="K40" s="375">
        <f t="shared" si="7"/>
        <v>113.72707155028274</v>
      </c>
    </row>
    <row r="41" spans="1:11" ht="13.5" customHeight="1" x14ac:dyDescent="0.2">
      <c r="A41" s="372"/>
      <c r="B41" s="373" t="s">
        <v>41</v>
      </c>
      <c r="C41" s="374">
        <f t="shared" ref="C41:H41" si="10">C40+C18</f>
        <v>6644524.7199999997</v>
      </c>
      <c r="D41" s="374">
        <f t="shared" si="10"/>
        <v>13579969.009999998</v>
      </c>
      <c r="E41" s="374">
        <f t="shared" si="10"/>
        <v>45372963.870000005</v>
      </c>
      <c r="F41" s="374">
        <f t="shared" si="10"/>
        <v>7423944.7300000004</v>
      </c>
      <c r="G41" s="374">
        <f t="shared" si="10"/>
        <v>11448682.039999999</v>
      </c>
      <c r="H41" s="374">
        <f t="shared" si="10"/>
        <v>33948208.110000007</v>
      </c>
      <c r="I41" s="375">
        <f t="shared" si="8"/>
        <v>111.73025976792513</v>
      </c>
      <c r="J41" s="375">
        <f t="shared" si="6"/>
        <v>84.30565660031651</v>
      </c>
      <c r="K41" s="375">
        <f t="shared" si="7"/>
        <v>74.82034501265214</v>
      </c>
    </row>
    <row r="42" spans="1:11" ht="13.5" customHeight="1" x14ac:dyDescent="0.2">
      <c r="A42" s="367">
        <v>34</v>
      </c>
      <c r="B42" s="371" t="s">
        <v>43</v>
      </c>
      <c r="C42" s="369">
        <v>1609690.3900000011</v>
      </c>
      <c r="D42" s="369">
        <v>1037881.4300000002</v>
      </c>
      <c r="E42" s="369">
        <v>684491.84999999986</v>
      </c>
      <c r="F42" s="369">
        <v>1183075.96</v>
      </c>
      <c r="G42" s="369">
        <v>694045.87000000058</v>
      </c>
      <c r="H42" s="369">
        <v>357062.92999999993</v>
      </c>
      <c r="I42" s="370">
        <f t="shared" si="8"/>
        <v>73.497112696311689</v>
      </c>
      <c r="J42" s="370">
        <f t="shared" si="6"/>
        <v>66.871402641822044</v>
      </c>
      <c r="K42" s="370">
        <f t="shared" si="7"/>
        <v>52.164672230940369</v>
      </c>
    </row>
    <row r="43" spans="1:11" ht="13.5" customHeight="1" x14ac:dyDescent="0.2">
      <c r="A43" s="372"/>
      <c r="B43" s="373" t="s">
        <v>44</v>
      </c>
      <c r="C43" s="374">
        <f t="shared" ref="C43:H43" si="11">SUM(C42:C42)</f>
        <v>1609690.3900000011</v>
      </c>
      <c r="D43" s="374">
        <f t="shared" si="11"/>
        <v>1037881.4300000002</v>
      </c>
      <c r="E43" s="374">
        <f t="shared" si="11"/>
        <v>684491.84999999986</v>
      </c>
      <c r="F43" s="374">
        <f t="shared" si="11"/>
        <v>1183075.96</v>
      </c>
      <c r="G43" s="374">
        <f t="shared" si="11"/>
        <v>694045.87000000058</v>
      </c>
      <c r="H43" s="374">
        <f t="shared" si="11"/>
        <v>357062.92999999993</v>
      </c>
      <c r="I43" s="375">
        <f t="shared" si="8"/>
        <v>73.497112696311689</v>
      </c>
      <c r="J43" s="375">
        <f t="shared" si="6"/>
        <v>66.871402641822044</v>
      </c>
      <c r="K43" s="375">
        <f t="shared" si="7"/>
        <v>52.164672230940369</v>
      </c>
    </row>
    <row r="44" spans="1:11" ht="13.5" customHeight="1" x14ac:dyDescent="0.2">
      <c r="A44" s="367">
        <v>35</v>
      </c>
      <c r="B44" s="371" t="s">
        <v>45</v>
      </c>
      <c r="C44" s="369">
        <v>802602.64000000036</v>
      </c>
      <c r="D44" s="369">
        <v>991010.18999999983</v>
      </c>
      <c r="E44" s="369">
        <v>2186230.41</v>
      </c>
      <c r="F44" s="369">
        <v>1622815.5800000003</v>
      </c>
      <c r="G44" s="369">
        <v>1346259.8699999996</v>
      </c>
      <c r="H44" s="369">
        <v>1959521.8100000005</v>
      </c>
      <c r="I44" s="370">
        <f t="shared" si="8"/>
        <v>202.19414927416631</v>
      </c>
      <c r="J44" s="370">
        <f t="shared" si="6"/>
        <v>135.8472277666489</v>
      </c>
      <c r="K44" s="370">
        <f t="shared" si="7"/>
        <v>89.630159796377569</v>
      </c>
    </row>
    <row r="45" spans="1:11" ht="13.5" customHeight="1" x14ac:dyDescent="0.2">
      <c r="A45" s="372"/>
      <c r="B45" s="373" t="s">
        <v>46</v>
      </c>
      <c r="C45" s="374">
        <f t="shared" ref="C45:H45" si="12">C44</f>
        <v>802602.64000000036</v>
      </c>
      <c r="D45" s="374">
        <f t="shared" si="12"/>
        <v>991010.18999999983</v>
      </c>
      <c r="E45" s="374">
        <f t="shared" si="12"/>
        <v>2186230.41</v>
      </c>
      <c r="F45" s="374">
        <f t="shared" si="12"/>
        <v>1622815.5800000003</v>
      </c>
      <c r="G45" s="374">
        <f t="shared" si="12"/>
        <v>1346259.8699999996</v>
      </c>
      <c r="H45" s="374">
        <f t="shared" si="12"/>
        <v>1959521.8100000005</v>
      </c>
      <c r="I45" s="375">
        <f t="shared" si="8"/>
        <v>202.19414927416631</v>
      </c>
      <c r="J45" s="375">
        <f t="shared" si="6"/>
        <v>135.8472277666489</v>
      </c>
      <c r="K45" s="375">
        <f t="shared" si="7"/>
        <v>89.630159796377569</v>
      </c>
    </row>
    <row r="46" spans="1:11" ht="13.5" customHeight="1" x14ac:dyDescent="0.2">
      <c r="A46" s="367">
        <v>36</v>
      </c>
      <c r="B46" s="376" t="s">
        <v>47</v>
      </c>
      <c r="C46" s="369">
        <v>1552.4600000000003</v>
      </c>
      <c r="D46" s="369">
        <v>72328.879999999976</v>
      </c>
      <c r="E46" s="369">
        <v>425681.26</v>
      </c>
      <c r="F46" s="369">
        <v>20573.809999999998</v>
      </c>
      <c r="G46" s="369">
        <v>520049.14999999997</v>
      </c>
      <c r="H46" s="369">
        <v>988966.75999999966</v>
      </c>
      <c r="I46" s="370">
        <f t="shared" si="8"/>
        <v>1325.2392976308565</v>
      </c>
      <c r="J46" s="370">
        <f t="shared" si="6"/>
        <v>719.00622545240594</v>
      </c>
      <c r="K46" s="370">
        <f t="shared" si="7"/>
        <v>232.32565135707401</v>
      </c>
    </row>
    <row r="47" spans="1:11" ht="13.5" customHeight="1" x14ac:dyDescent="0.2">
      <c r="A47" s="367">
        <v>37</v>
      </c>
      <c r="B47" s="371" t="s">
        <v>48</v>
      </c>
      <c r="C47" s="369">
        <v>10941.439999999999</v>
      </c>
      <c r="D47" s="369">
        <v>13467.92</v>
      </c>
      <c r="E47" s="369">
        <v>123848.75999999998</v>
      </c>
      <c r="F47" s="369">
        <v>306.06</v>
      </c>
      <c r="G47" s="369">
        <v>20303.07</v>
      </c>
      <c r="H47" s="369">
        <v>88368.200000000012</v>
      </c>
      <c r="I47" s="370">
        <f t="shared" si="8"/>
        <v>2.7972552058961164</v>
      </c>
      <c r="J47" s="370">
        <f t="shared" si="6"/>
        <v>150.75134096430628</v>
      </c>
      <c r="K47" s="370">
        <f t="shared" si="7"/>
        <v>71.351703480923049</v>
      </c>
    </row>
    <row r="48" spans="1:11" ht="13.5" customHeight="1" x14ac:dyDescent="0.2">
      <c r="A48" s="367">
        <v>38</v>
      </c>
      <c r="B48" s="371" t="s">
        <v>49</v>
      </c>
      <c r="C48" s="369">
        <v>766.08</v>
      </c>
      <c r="D48" s="369">
        <v>29354.06</v>
      </c>
      <c r="E48" s="369">
        <v>23510.979999999996</v>
      </c>
      <c r="F48" s="369">
        <v>1520.9699999999998</v>
      </c>
      <c r="G48" s="369">
        <v>52965.86</v>
      </c>
      <c r="H48" s="369">
        <v>51130.27</v>
      </c>
      <c r="I48" s="370">
        <f t="shared" si="8"/>
        <v>198.53931704260646</v>
      </c>
      <c r="J48" s="370">
        <f t="shared" si="6"/>
        <v>180.43793601293993</v>
      </c>
      <c r="K48" s="370">
        <f t="shared" si="7"/>
        <v>217.47400576241404</v>
      </c>
    </row>
    <row r="49" spans="1:11" ht="13.5" customHeight="1" x14ac:dyDescent="0.2">
      <c r="A49" s="367">
        <v>39</v>
      </c>
      <c r="B49" s="376" t="s">
        <v>51</v>
      </c>
      <c r="C49" s="369">
        <v>1212.6600000000003</v>
      </c>
      <c r="D49" s="369">
        <v>3693.9199999999996</v>
      </c>
      <c r="E49" s="369">
        <v>78064.469999999987</v>
      </c>
      <c r="F49" s="369">
        <v>59426.28</v>
      </c>
      <c r="G49" s="369">
        <v>13478.06</v>
      </c>
      <c r="H49" s="369">
        <v>155837.18</v>
      </c>
      <c r="I49" s="370">
        <f t="shared" ref="I49:K51" si="13">F49*100/C49</f>
        <v>4900.4898322695553</v>
      </c>
      <c r="J49" s="370">
        <f t="shared" si="13"/>
        <v>364.87146446051895</v>
      </c>
      <c r="K49" s="370">
        <f t="shared" si="13"/>
        <v>199.62625763039193</v>
      </c>
    </row>
    <row r="50" spans="1:11" ht="13.5" customHeight="1" x14ac:dyDescent="0.2">
      <c r="A50" s="367">
        <v>40</v>
      </c>
      <c r="B50" s="3" t="s">
        <v>1007</v>
      </c>
      <c r="C50" s="369">
        <v>0</v>
      </c>
      <c r="D50" s="369">
        <v>9882.2800000000007</v>
      </c>
      <c r="E50" s="369">
        <v>6896.1900000000005</v>
      </c>
      <c r="F50" s="369">
        <v>0</v>
      </c>
      <c r="G50" s="369">
        <v>4360.3</v>
      </c>
      <c r="H50" s="369">
        <v>35304.899999999994</v>
      </c>
      <c r="I50" s="370">
        <v>0</v>
      </c>
      <c r="J50" s="370">
        <f t="shared" si="13"/>
        <v>44.122408998733086</v>
      </c>
      <c r="K50" s="370">
        <f t="shared" si="13"/>
        <v>511.94790166744235</v>
      </c>
    </row>
    <row r="51" spans="1:11" ht="13.5" customHeight="1" x14ac:dyDescent="0.2">
      <c r="A51" s="367">
        <v>41</v>
      </c>
      <c r="B51" s="376" t="s">
        <v>52</v>
      </c>
      <c r="C51" s="369">
        <v>414.14</v>
      </c>
      <c r="D51" s="369">
        <v>245.88</v>
      </c>
      <c r="E51" s="369">
        <v>12060.33</v>
      </c>
      <c r="F51" s="369">
        <v>7242.7999999999993</v>
      </c>
      <c r="G51" s="369">
        <v>15536.600000000002</v>
      </c>
      <c r="H51" s="369">
        <v>48062.770000000011</v>
      </c>
      <c r="I51" s="370">
        <f t="shared" ref="I51:J54" si="14">F51*100/C51</f>
        <v>1748.8771912879699</v>
      </c>
      <c r="J51" s="370">
        <f t="shared" si="14"/>
        <v>6318.7733853912487</v>
      </c>
      <c r="K51" s="370">
        <f t="shared" si="13"/>
        <v>398.51952641428556</v>
      </c>
    </row>
    <row r="52" spans="1:11" ht="13.5" customHeight="1" x14ac:dyDescent="0.2">
      <c r="A52" s="367">
        <v>42</v>
      </c>
      <c r="B52" s="376" t="s">
        <v>53</v>
      </c>
      <c r="C52" s="369">
        <v>2156.21</v>
      </c>
      <c r="D52" s="369">
        <v>10136.140000000001</v>
      </c>
      <c r="E52" s="369">
        <v>24566.47</v>
      </c>
      <c r="F52" s="369">
        <v>1199.31</v>
      </c>
      <c r="G52" s="369">
        <v>14040.3</v>
      </c>
      <c r="H52" s="369">
        <v>46133.380000000005</v>
      </c>
      <c r="I52" s="370">
        <f t="shared" si="14"/>
        <v>55.621205726714926</v>
      </c>
      <c r="J52" s="370">
        <f t="shared" si="14"/>
        <v>138.5172264787187</v>
      </c>
      <c r="K52" s="370">
        <f t="shared" ref="K52:K57" si="15">H52*100/E52</f>
        <v>187.79002437061573</v>
      </c>
    </row>
    <row r="53" spans="1:11" ht="13.5" customHeight="1" x14ac:dyDescent="0.2">
      <c r="A53" s="367">
        <v>43</v>
      </c>
      <c r="B53" s="376" t="s">
        <v>54</v>
      </c>
      <c r="C53" s="369">
        <v>94.79</v>
      </c>
      <c r="D53" s="369">
        <v>1071.5999999999999</v>
      </c>
      <c r="E53" s="369">
        <v>48656.38</v>
      </c>
      <c r="F53" s="369">
        <v>1529.01</v>
      </c>
      <c r="G53" s="369">
        <v>18246.130000000005</v>
      </c>
      <c r="H53" s="369">
        <v>25601.09</v>
      </c>
      <c r="I53" s="370">
        <f t="shared" si="14"/>
        <v>1613.0498997784575</v>
      </c>
      <c r="J53" s="370">
        <f t="shared" si="14"/>
        <v>1702.6997013811128</v>
      </c>
      <c r="K53" s="370">
        <f t="shared" si="15"/>
        <v>52.616100910096478</v>
      </c>
    </row>
    <row r="54" spans="1:11" ht="13.5" customHeight="1" x14ac:dyDescent="0.2">
      <c r="A54" s="372"/>
      <c r="B54" s="377" t="s">
        <v>55</v>
      </c>
      <c r="C54" s="374">
        <f t="shared" ref="C54:H54" si="16">SUM(C46:C53)</f>
        <v>17137.78</v>
      </c>
      <c r="D54" s="374">
        <f t="shared" si="16"/>
        <v>140180.68</v>
      </c>
      <c r="E54" s="374">
        <f t="shared" si="16"/>
        <v>743284.83999999985</v>
      </c>
      <c r="F54" s="374">
        <f t="shared" si="16"/>
        <v>91798.239999999991</v>
      </c>
      <c r="G54" s="374">
        <f t="shared" si="16"/>
        <v>658979.47000000009</v>
      </c>
      <c r="H54" s="374">
        <f t="shared" si="16"/>
        <v>1439404.5499999996</v>
      </c>
      <c r="I54" s="375">
        <f t="shared" si="14"/>
        <v>535.64837452692245</v>
      </c>
      <c r="J54" s="375">
        <f t="shared" si="14"/>
        <v>470.09293292057089</v>
      </c>
      <c r="K54" s="375">
        <f t="shared" si="15"/>
        <v>193.65450128109703</v>
      </c>
    </row>
    <row r="55" spans="1:11" ht="13.5" customHeight="1" x14ac:dyDescent="0.2">
      <c r="A55" s="367">
        <v>44</v>
      </c>
      <c r="B55" s="376" t="s">
        <v>56</v>
      </c>
      <c r="C55" s="369">
        <v>0</v>
      </c>
      <c r="D55" s="369">
        <v>52774.450000000004</v>
      </c>
      <c r="E55" s="369">
        <v>116483.76000000002</v>
      </c>
      <c r="F55" s="369">
        <v>0</v>
      </c>
      <c r="G55" s="369">
        <v>0</v>
      </c>
      <c r="H55" s="369">
        <v>0</v>
      </c>
      <c r="I55" s="370">
        <v>0</v>
      </c>
      <c r="J55" s="370">
        <v>0</v>
      </c>
      <c r="K55" s="370">
        <f t="shared" si="15"/>
        <v>0</v>
      </c>
    </row>
    <row r="56" spans="1:11" ht="13.5" customHeight="1" x14ac:dyDescent="0.2">
      <c r="A56" s="372"/>
      <c r="B56" s="377" t="s">
        <v>57</v>
      </c>
      <c r="C56" s="374">
        <f t="shared" ref="C56:H56" si="17">C55</f>
        <v>0</v>
      </c>
      <c r="D56" s="374">
        <f t="shared" si="17"/>
        <v>52774.450000000004</v>
      </c>
      <c r="E56" s="374">
        <f t="shared" si="17"/>
        <v>116483.76000000002</v>
      </c>
      <c r="F56" s="374">
        <f t="shared" si="17"/>
        <v>0</v>
      </c>
      <c r="G56" s="374">
        <f t="shared" si="17"/>
        <v>0</v>
      </c>
      <c r="H56" s="374">
        <f t="shared" si="17"/>
        <v>0</v>
      </c>
      <c r="I56" s="370">
        <v>0</v>
      </c>
      <c r="J56" s="370">
        <v>0</v>
      </c>
      <c r="K56" s="370">
        <f t="shared" si="15"/>
        <v>0</v>
      </c>
    </row>
    <row r="57" spans="1:11" ht="13.5" customHeight="1" x14ac:dyDescent="0.2">
      <c r="A57" s="372"/>
      <c r="B57" s="377" t="s">
        <v>5</v>
      </c>
      <c r="C57" s="374">
        <f t="shared" ref="C57:H57" si="18">C56+C54+C45+C43+C41</f>
        <v>9073955.5300000012</v>
      </c>
      <c r="D57" s="374">
        <f t="shared" si="18"/>
        <v>15801815.759999998</v>
      </c>
      <c r="E57" s="374">
        <f t="shared" si="18"/>
        <v>49103454.730000004</v>
      </c>
      <c r="F57" s="374">
        <f t="shared" si="18"/>
        <v>10321634.510000002</v>
      </c>
      <c r="G57" s="374">
        <f t="shared" si="18"/>
        <v>14147967.25</v>
      </c>
      <c r="H57" s="374">
        <f t="shared" si="18"/>
        <v>37704197.400000006</v>
      </c>
      <c r="I57" s="375">
        <f>F57*100/C57</f>
        <v>113.7501112483411</v>
      </c>
      <c r="J57" s="375">
        <f>G57*100/D57</f>
        <v>89.533807157868054</v>
      </c>
      <c r="K57" s="375">
        <f t="shared" si="15"/>
        <v>76.785223376481568</v>
      </c>
    </row>
    <row r="58" spans="1:11" ht="13.5" customHeight="1" x14ac:dyDescent="0.2">
      <c r="A58" s="362"/>
      <c r="B58" s="378"/>
      <c r="C58" s="364"/>
      <c r="D58" s="379"/>
      <c r="E58" s="379" t="s">
        <v>1074</v>
      </c>
      <c r="F58" s="364"/>
      <c r="G58" s="364"/>
      <c r="H58" s="364"/>
      <c r="I58" s="364"/>
      <c r="J58" s="364"/>
      <c r="K58" s="364"/>
    </row>
    <row r="59" spans="1:11" ht="13.5" customHeight="1" x14ac:dyDescent="0.2">
      <c r="A59" s="362"/>
      <c r="B59" s="378"/>
      <c r="C59" s="380"/>
      <c r="D59" s="380"/>
      <c r="E59" s="380"/>
      <c r="F59" s="380"/>
      <c r="G59" s="380"/>
      <c r="H59" s="380"/>
      <c r="I59" s="364"/>
      <c r="J59" s="364"/>
      <c r="K59" s="364"/>
    </row>
    <row r="60" spans="1:11" ht="13.5" customHeight="1" x14ac:dyDescent="0.2">
      <c r="A60" s="362"/>
      <c r="B60" s="378"/>
      <c r="C60" s="364"/>
      <c r="D60" s="364"/>
      <c r="E60" s="364"/>
      <c r="F60" s="364"/>
      <c r="G60" s="364"/>
      <c r="H60" s="364"/>
      <c r="I60" s="364"/>
      <c r="J60" s="364"/>
      <c r="K60" s="364"/>
    </row>
    <row r="61" spans="1:11" ht="13.5" customHeight="1" x14ac:dyDescent="0.2">
      <c r="A61" s="362"/>
      <c r="B61" s="378"/>
      <c r="C61" s="364"/>
      <c r="D61" s="364"/>
      <c r="E61" s="364"/>
      <c r="F61" s="364"/>
      <c r="G61" s="364"/>
      <c r="H61" s="364"/>
      <c r="I61" s="364"/>
      <c r="J61" s="364"/>
      <c r="K61" s="364"/>
    </row>
    <row r="62" spans="1:11" ht="13.5" customHeight="1" x14ac:dyDescent="0.2">
      <c r="A62" s="362"/>
      <c r="B62" s="378"/>
      <c r="C62" s="364"/>
      <c r="D62" s="364"/>
      <c r="E62" s="364"/>
      <c r="F62" s="364"/>
      <c r="G62" s="364"/>
      <c r="H62" s="364"/>
      <c r="I62" s="364"/>
      <c r="J62" s="364"/>
      <c r="K62" s="364"/>
    </row>
    <row r="63" spans="1:11" ht="13.5" customHeight="1" x14ac:dyDescent="0.2">
      <c r="A63" s="362"/>
      <c r="B63" s="378"/>
      <c r="C63" s="364"/>
      <c r="D63" s="364"/>
      <c r="E63" s="364"/>
      <c r="F63" s="364"/>
      <c r="G63" s="364"/>
      <c r="H63" s="364"/>
      <c r="I63" s="364"/>
      <c r="J63" s="364"/>
      <c r="K63" s="364"/>
    </row>
    <row r="64" spans="1:11" ht="13.5" customHeight="1" x14ac:dyDescent="0.2">
      <c r="A64" s="362"/>
      <c r="B64" s="378"/>
      <c r="C64" s="364"/>
      <c r="D64" s="364"/>
      <c r="E64" s="364"/>
      <c r="F64" s="364"/>
      <c r="G64" s="364"/>
      <c r="H64" s="364"/>
      <c r="I64" s="364"/>
      <c r="J64" s="364"/>
      <c r="K64" s="364"/>
    </row>
    <row r="65" spans="1:11" ht="13.5" customHeight="1" x14ac:dyDescent="0.2">
      <c r="A65" s="362"/>
      <c r="B65" s="378"/>
      <c r="C65" s="364"/>
      <c r="D65" s="364"/>
      <c r="E65" s="364"/>
      <c r="F65" s="364"/>
      <c r="G65" s="364"/>
      <c r="H65" s="364"/>
      <c r="I65" s="364"/>
      <c r="J65" s="364"/>
      <c r="K65" s="364"/>
    </row>
    <row r="66" spans="1:11" ht="13.5" customHeight="1" x14ac:dyDescent="0.2">
      <c r="A66" s="362"/>
      <c r="B66" s="378"/>
      <c r="C66" s="364"/>
      <c r="D66" s="364"/>
      <c r="E66" s="364"/>
      <c r="F66" s="364"/>
      <c r="G66" s="364"/>
      <c r="H66" s="364"/>
      <c r="I66" s="364"/>
      <c r="J66" s="364"/>
      <c r="K66" s="364"/>
    </row>
    <row r="67" spans="1:11" ht="13.5" customHeight="1" x14ac:dyDescent="0.2">
      <c r="A67" s="362"/>
      <c r="B67" s="378"/>
      <c r="C67" s="364"/>
      <c r="D67" s="364"/>
      <c r="E67" s="364"/>
      <c r="F67" s="364"/>
      <c r="G67" s="364"/>
      <c r="H67" s="364"/>
      <c r="I67" s="364"/>
      <c r="J67" s="364"/>
      <c r="K67" s="364"/>
    </row>
    <row r="68" spans="1:11" ht="13.5" customHeight="1" x14ac:dyDescent="0.2">
      <c r="A68" s="362"/>
      <c r="B68" s="378"/>
      <c r="C68" s="364"/>
      <c r="D68" s="364"/>
      <c r="E68" s="364"/>
      <c r="F68" s="364"/>
      <c r="G68" s="364"/>
      <c r="H68" s="364"/>
      <c r="I68" s="364"/>
      <c r="J68" s="364"/>
      <c r="K68" s="364"/>
    </row>
    <row r="69" spans="1:11" ht="13.5" customHeight="1" x14ac:dyDescent="0.2">
      <c r="A69" s="362"/>
      <c r="B69" s="378"/>
      <c r="C69" s="364"/>
      <c r="D69" s="364"/>
      <c r="E69" s="364"/>
      <c r="F69" s="364"/>
      <c r="G69" s="364"/>
      <c r="H69" s="364"/>
      <c r="I69" s="364"/>
      <c r="J69" s="364"/>
      <c r="K69" s="364"/>
    </row>
    <row r="70" spans="1:11" ht="13.5" customHeight="1" x14ac:dyDescent="0.2">
      <c r="A70" s="362"/>
      <c r="B70" s="378"/>
      <c r="C70" s="364"/>
      <c r="D70" s="364"/>
      <c r="E70" s="364"/>
      <c r="F70" s="364"/>
      <c r="G70" s="364"/>
      <c r="H70" s="364"/>
      <c r="I70" s="364"/>
      <c r="J70" s="364"/>
      <c r="K70" s="364"/>
    </row>
    <row r="71" spans="1:11" ht="13.5" customHeight="1" x14ac:dyDescent="0.2">
      <c r="A71" s="362"/>
      <c r="B71" s="378"/>
      <c r="C71" s="364"/>
      <c r="D71" s="364"/>
      <c r="E71" s="364"/>
      <c r="F71" s="364"/>
      <c r="G71" s="364"/>
      <c r="H71" s="364"/>
      <c r="I71" s="364"/>
      <c r="J71" s="364"/>
      <c r="K71" s="364"/>
    </row>
    <row r="72" spans="1:11" ht="13.5" customHeight="1" x14ac:dyDescent="0.2">
      <c r="A72" s="362"/>
      <c r="B72" s="378"/>
      <c r="C72" s="364"/>
      <c r="D72" s="364"/>
      <c r="E72" s="364"/>
      <c r="F72" s="364"/>
      <c r="G72" s="364"/>
      <c r="H72" s="364"/>
      <c r="I72" s="364"/>
      <c r="J72" s="364"/>
      <c r="K72" s="364"/>
    </row>
    <row r="73" spans="1:11" ht="13.5" customHeight="1" x14ac:dyDescent="0.2">
      <c r="A73" s="362"/>
      <c r="B73" s="378"/>
      <c r="C73" s="364"/>
      <c r="D73" s="364"/>
      <c r="E73" s="364"/>
      <c r="F73" s="364"/>
      <c r="G73" s="364"/>
      <c r="H73" s="364"/>
      <c r="I73" s="364"/>
      <c r="J73" s="364"/>
      <c r="K73" s="364"/>
    </row>
    <row r="74" spans="1:11" ht="13.5" customHeight="1" x14ac:dyDescent="0.2">
      <c r="A74" s="362"/>
      <c r="B74" s="378"/>
      <c r="C74" s="364"/>
      <c r="D74" s="364"/>
      <c r="E74" s="364"/>
      <c r="F74" s="364"/>
      <c r="G74" s="364"/>
      <c r="H74" s="364"/>
      <c r="I74" s="364"/>
      <c r="J74" s="364"/>
      <c r="K74" s="364"/>
    </row>
    <row r="75" spans="1:11" ht="13.5" customHeight="1" x14ac:dyDescent="0.2">
      <c r="A75" s="362"/>
      <c r="B75" s="378"/>
      <c r="C75" s="364"/>
      <c r="D75" s="364"/>
      <c r="E75" s="364"/>
      <c r="F75" s="364"/>
      <c r="G75" s="364"/>
      <c r="H75" s="364"/>
      <c r="I75" s="364"/>
      <c r="J75" s="364"/>
      <c r="K75" s="364"/>
    </row>
    <row r="76" spans="1:11" ht="13.5" customHeight="1" x14ac:dyDescent="0.2">
      <c r="A76" s="362"/>
      <c r="B76" s="378"/>
      <c r="C76" s="364"/>
      <c r="D76" s="364"/>
      <c r="E76" s="364"/>
      <c r="F76" s="364"/>
      <c r="G76" s="364"/>
      <c r="H76" s="364"/>
      <c r="I76" s="364"/>
      <c r="J76" s="364"/>
      <c r="K76" s="364"/>
    </row>
    <row r="77" spans="1:11" ht="13.5" customHeight="1" x14ac:dyDescent="0.2">
      <c r="A77" s="362"/>
      <c r="B77" s="378"/>
      <c r="C77" s="364"/>
      <c r="D77" s="364"/>
      <c r="E77" s="364"/>
      <c r="F77" s="364"/>
      <c r="G77" s="364"/>
      <c r="H77" s="364"/>
      <c r="I77" s="364"/>
      <c r="J77" s="364"/>
      <c r="K77" s="364"/>
    </row>
    <row r="78" spans="1:11" ht="13.5" customHeight="1" x14ac:dyDescent="0.2">
      <c r="A78" s="362"/>
      <c r="B78" s="378"/>
      <c r="C78" s="364"/>
      <c r="D78" s="364"/>
      <c r="E78" s="364"/>
      <c r="F78" s="364"/>
      <c r="G78" s="364"/>
      <c r="H78" s="364"/>
      <c r="I78" s="364"/>
      <c r="J78" s="364"/>
      <c r="K78" s="364"/>
    </row>
    <row r="79" spans="1:11" ht="13.5" customHeight="1" x14ac:dyDescent="0.2">
      <c r="A79" s="362"/>
      <c r="B79" s="378"/>
      <c r="C79" s="364"/>
      <c r="D79" s="364"/>
      <c r="E79" s="364"/>
      <c r="F79" s="364"/>
      <c r="G79" s="364"/>
      <c r="H79" s="364"/>
      <c r="I79" s="364"/>
      <c r="J79" s="364"/>
      <c r="K79" s="364"/>
    </row>
    <row r="80" spans="1:11" ht="13.5" customHeight="1" x14ac:dyDescent="0.2">
      <c r="A80" s="362"/>
      <c r="B80" s="378"/>
      <c r="C80" s="364"/>
      <c r="D80" s="364"/>
      <c r="E80" s="364"/>
      <c r="F80" s="364"/>
      <c r="G80" s="364"/>
      <c r="H80" s="364"/>
      <c r="I80" s="364"/>
      <c r="J80" s="364"/>
      <c r="K80" s="364"/>
    </row>
    <row r="81" spans="1:11" ht="13.5" customHeight="1" x14ac:dyDescent="0.2">
      <c r="A81" s="362"/>
      <c r="B81" s="378"/>
      <c r="C81" s="364"/>
      <c r="D81" s="364"/>
      <c r="E81" s="364"/>
      <c r="F81" s="364"/>
      <c r="G81" s="364"/>
      <c r="H81" s="364"/>
      <c r="I81" s="364"/>
      <c r="J81" s="364"/>
      <c r="K81" s="364"/>
    </row>
    <row r="82" spans="1:11" ht="13.5" customHeight="1" x14ac:dyDescent="0.2">
      <c r="A82" s="362"/>
      <c r="B82" s="378"/>
      <c r="C82" s="364"/>
      <c r="D82" s="364"/>
      <c r="E82" s="364"/>
      <c r="F82" s="364"/>
      <c r="G82" s="364"/>
      <c r="H82" s="364"/>
      <c r="I82" s="364"/>
      <c r="J82" s="364"/>
      <c r="K82" s="364"/>
    </row>
    <row r="83" spans="1:11" ht="13.5" customHeight="1" x14ac:dyDescent="0.2">
      <c r="A83" s="362"/>
      <c r="B83" s="378"/>
      <c r="C83" s="364"/>
      <c r="D83" s="364"/>
      <c r="E83" s="364"/>
      <c r="F83" s="364"/>
      <c r="G83" s="364"/>
      <c r="H83" s="364"/>
      <c r="I83" s="364"/>
      <c r="J83" s="364"/>
      <c r="K83" s="364"/>
    </row>
    <row r="84" spans="1:11" ht="13.5" customHeight="1" x14ac:dyDescent="0.2">
      <c r="A84" s="362"/>
      <c r="B84" s="378"/>
      <c r="C84" s="364"/>
      <c r="D84" s="364"/>
      <c r="E84" s="364"/>
      <c r="F84" s="364"/>
      <c r="G84" s="364"/>
      <c r="H84" s="364"/>
      <c r="I84" s="364"/>
      <c r="J84" s="364"/>
      <c r="K84" s="364"/>
    </row>
    <row r="85" spans="1:11" ht="13.5" customHeight="1" x14ac:dyDescent="0.2">
      <c r="A85" s="362"/>
      <c r="B85" s="378"/>
      <c r="C85" s="364"/>
      <c r="D85" s="364"/>
      <c r="E85" s="364"/>
      <c r="F85" s="364"/>
      <c r="G85" s="364"/>
      <c r="H85" s="364"/>
      <c r="I85" s="364"/>
      <c r="J85" s="364"/>
      <c r="K85" s="364"/>
    </row>
    <row r="86" spans="1:11" ht="13.5" customHeight="1" x14ac:dyDescent="0.2">
      <c r="A86" s="362"/>
      <c r="B86" s="378"/>
      <c r="C86" s="364"/>
      <c r="D86" s="364"/>
      <c r="E86" s="364"/>
      <c r="F86" s="364"/>
      <c r="G86" s="364"/>
      <c r="H86" s="364"/>
      <c r="I86" s="364"/>
      <c r="J86" s="364"/>
      <c r="K86" s="364"/>
    </row>
    <row r="87" spans="1:11" ht="13.5" customHeight="1" x14ac:dyDescent="0.2">
      <c r="A87" s="362"/>
      <c r="B87" s="378"/>
      <c r="C87" s="364"/>
      <c r="D87" s="364"/>
      <c r="E87" s="364"/>
      <c r="F87" s="364"/>
      <c r="G87" s="364"/>
      <c r="H87" s="364"/>
      <c r="I87" s="364"/>
      <c r="J87" s="364"/>
      <c r="K87" s="364"/>
    </row>
    <row r="88" spans="1:11" ht="13.5" customHeight="1" x14ac:dyDescent="0.2">
      <c r="A88" s="362"/>
      <c r="B88" s="378"/>
      <c r="C88" s="364"/>
      <c r="D88" s="364"/>
      <c r="E88" s="364"/>
      <c r="F88" s="364"/>
      <c r="G88" s="364"/>
      <c r="H88" s="364"/>
      <c r="I88" s="364"/>
      <c r="J88" s="364"/>
      <c r="K88" s="364"/>
    </row>
    <row r="89" spans="1:11" ht="13.5" customHeight="1" x14ac:dyDescent="0.2">
      <c r="A89" s="362"/>
      <c r="B89" s="378"/>
      <c r="C89" s="364"/>
      <c r="D89" s="364"/>
      <c r="E89" s="364"/>
      <c r="F89" s="364"/>
      <c r="G89" s="364"/>
      <c r="H89" s="364"/>
      <c r="I89" s="364"/>
      <c r="J89" s="364"/>
      <c r="K89" s="364"/>
    </row>
    <row r="90" spans="1:11" ht="13.5" customHeight="1" x14ac:dyDescent="0.2">
      <c r="A90" s="362"/>
      <c r="B90" s="378"/>
      <c r="C90" s="364"/>
      <c r="D90" s="364"/>
      <c r="E90" s="364"/>
      <c r="F90" s="364"/>
      <c r="G90" s="364"/>
      <c r="H90" s="364"/>
      <c r="I90" s="364"/>
      <c r="J90" s="364"/>
      <c r="K90" s="364"/>
    </row>
    <row r="91" spans="1:11" ht="13.5" customHeight="1" x14ac:dyDescent="0.2">
      <c r="A91" s="362"/>
      <c r="B91" s="378"/>
      <c r="C91" s="364"/>
      <c r="D91" s="364"/>
      <c r="E91" s="364"/>
      <c r="F91" s="364"/>
      <c r="G91" s="364"/>
      <c r="H91" s="364"/>
      <c r="I91" s="364"/>
      <c r="J91" s="364"/>
      <c r="K91" s="364"/>
    </row>
    <row r="92" spans="1:11" ht="13.5" customHeight="1" x14ac:dyDescent="0.2">
      <c r="A92" s="362"/>
      <c r="B92" s="378"/>
      <c r="C92" s="364"/>
      <c r="D92" s="364"/>
      <c r="E92" s="364"/>
      <c r="F92" s="364"/>
      <c r="G92" s="364"/>
      <c r="H92" s="364"/>
      <c r="I92" s="364"/>
      <c r="J92" s="364"/>
      <c r="K92" s="364"/>
    </row>
    <row r="93" spans="1:11" ht="13.5" customHeight="1" x14ac:dyDescent="0.2">
      <c r="A93" s="362"/>
      <c r="B93" s="378"/>
      <c r="C93" s="364"/>
      <c r="D93" s="364"/>
      <c r="E93" s="364"/>
      <c r="F93" s="364"/>
      <c r="G93" s="364"/>
      <c r="H93" s="364"/>
      <c r="I93" s="364"/>
      <c r="J93" s="364"/>
      <c r="K93" s="364"/>
    </row>
    <row r="94" spans="1:11" ht="13.5" customHeight="1" x14ac:dyDescent="0.2">
      <c r="A94" s="362"/>
      <c r="B94" s="378"/>
      <c r="C94" s="364"/>
      <c r="D94" s="364"/>
      <c r="E94" s="364"/>
      <c r="F94" s="364"/>
      <c r="G94" s="364"/>
      <c r="H94" s="364"/>
      <c r="I94" s="364"/>
      <c r="J94" s="364"/>
      <c r="K94" s="364"/>
    </row>
    <row r="95" spans="1:11" ht="13.5" customHeight="1" x14ac:dyDescent="0.2">
      <c r="A95" s="362"/>
      <c r="B95" s="378"/>
      <c r="C95" s="364"/>
      <c r="D95" s="364"/>
      <c r="E95" s="364"/>
      <c r="F95" s="364"/>
      <c r="G95" s="364"/>
      <c r="H95" s="364"/>
      <c r="I95" s="364"/>
      <c r="J95" s="364"/>
      <c r="K95" s="364"/>
    </row>
    <row r="96" spans="1:11" ht="13.5" customHeight="1" x14ac:dyDescent="0.2">
      <c r="A96" s="362"/>
      <c r="B96" s="378"/>
      <c r="C96" s="364"/>
      <c r="D96" s="364"/>
      <c r="E96" s="364"/>
      <c r="F96" s="364"/>
      <c r="G96" s="364"/>
      <c r="H96" s="364"/>
      <c r="I96" s="364"/>
      <c r="J96" s="364"/>
      <c r="K96" s="364"/>
    </row>
    <row r="97" spans="1:11" ht="13.5" customHeight="1" x14ac:dyDescent="0.2">
      <c r="A97" s="362"/>
      <c r="B97" s="378"/>
      <c r="C97" s="364"/>
      <c r="D97" s="364"/>
      <c r="E97" s="364"/>
      <c r="F97" s="364"/>
      <c r="G97" s="364"/>
      <c r="H97" s="364"/>
      <c r="I97" s="364"/>
      <c r="J97" s="364"/>
      <c r="K97" s="364"/>
    </row>
  </sheetData>
  <mergeCells count="8">
    <mergeCell ref="A2:K2"/>
    <mergeCell ref="I4:K4"/>
    <mergeCell ref="A1:K1"/>
    <mergeCell ref="A4:A5"/>
    <mergeCell ref="B4:B5"/>
    <mergeCell ref="C4:E4"/>
    <mergeCell ref="F4:H4"/>
    <mergeCell ref="J3:K3"/>
  </mergeCells>
  <pageMargins left="0.75" right="0.25" top="0.25" bottom="0.25" header="0" footer="0"/>
  <pageSetup scale="70" orientation="portrait" r:id="rId1"/>
  <headerFooter>
    <oddHeader>&amp;C&amp;P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F98"/>
  <sheetViews>
    <sheetView view="pageBreakPreview" zoomScale="60" zoomScaleNormal="100" workbookViewId="0">
      <pane xSplit="1" ySplit="5" topLeftCell="B45" activePane="bottomRight" state="frozen"/>
      <selection pane="topRight" activeCell="B1" sqref="B1"/>
      <selection pane="bottomLeft" activeCell="A6" sqref="A6"/>
      <selection pane="bottomRight" activeCell="D56" sqref="D56"/>
    </sheetView>
  </sheetViews>
  <sheetFormatPr defaultColWidth="14.28515625" defaultRowHeight="15" customHeight="1" x14ac:dyDescent="0.2"/>
  <cols>
    <col min="1" max="1" width="5.85546875" style="83" customWidth="1"/>
    <col min="2" max="2" width="40.140625" style="83" bestFit="1" customWidth="1"/>
    <col min="3" max="3" width="15.140625" style="83" customWidth="1"/>
    <col min="4" max="4" width="10.85546875" style="83" customWidth="1"/>
    <col min="5" max="5" width="13.85546875" style="83" customWidth="1"/>
    <col min="6" max="6" width="15.140625" style="83" customWidth="1"/>
    <col min="7" max="16384" width="14.28515625" style="83"/>
  </cols>
  <sheetData>
    <row r="1" spans="1:6" ht="12.75" x14ac:dyDescent="0.2">
      <c r="A1" s="522" t="s">
        <v>1058</v>
      </c>
      <c r="B1" s="442"/>
      <c r="C1" s="442"/>
      <c r="D1" s="442"/>
      <c r="E1" s="442"/>
      <c r="F1" s="442"/>
    </row>
    <row r="2" spans="1:6" s="208" customFormat="1" x14ac:dyDescent="0.2">
      <c r="A2" s="205"/>
      <c r="B2" s="206" t="s">
        <v>60</v>
      </c>
      <c r="C2" s="207"/>
      <c r="D2" s="207"/>
      <c r="E2" s="207"/>
      <c r="F2" s="207" t="s">
        <v>168</v>
      </c>
    </row>
    <row r="3" spans="1:6" ht="45" customHeight="1" x14ac:dyDescent="0.2">
      <c r="A3" s="528" t="s">
        <v>67</v>
      </c>
      <c r="B3" s="528" t="s">
        <v>1</v>
      </c>
      <c r="C3" s="526" t="s">
        <v>1059</v>
      </c>
      <c r="D3" s="527"/>
      <c r="E3" s="526" t="s">
        <v>1060</v>
      </c>
      <c r="F3" s="527"/>
    </row>
    <row r="4" spans="1:6" ht="9.9499999999999993" customHeight="1" x14ac:dyDescent="0.2">
      <c r="A4" s="529"/>
      <c r="B4" s="529"/>
      <c r="C4" s="523" t="s">
        <v>82</v>
      </c>
      <c r="D4" s="525" t="s">
        <v>83</v>
      </c>
      <c r="E4" s="523" t="s">
        <v>82</v>
      </c>
      <c r="F4" s="525" t="s">
        <v>83</v>
      </c>
    </row>
    <row r="5" spans="1:6" ht="9.9499999999999993" customHeight="1" x14ac:dyDescent="0.2">
      <c r="A5" s="530"/>
      <c r="B5" s="530"/>
      <c r="C5" s="524"/>
      <c r="D5" s="524"/>
      <c r="E5" s="524"/>
      <c r="F5" s="524"/>
    </row>
    <row r="6" spans="1:6" ht="13.5" customHeight="1" x14ac:dyDescent="0.2">
      <c r="A6" s="201">
        <v>1</v>
      </c>
      <c r="B6" s="202" t="s">
        <v>6</v>
      </c>
      <c r="C6" s="202">
        <f>'ACP_Agri_9(i)'!J6</f>
        <v>49133</v>
      </c>
      <c r="D6" s="202">
        <f>'ACP_Agri_9(i)'!K6</f>
        <v>120920.48999999999</v>
      </c>
      <c r="E6" s="203">
        <f>OutstandingAgri_4!E6</f>
        <v>90019</v>
      </c>
      <c r="F6" s="203">
        <f>OutstandingAgri_4!F6</f>
        <v>218529.67</v>
      </c>
    </row>
    <row r="7" spans="1:6" ht="13.5" customHeight="1" x14ac:dyDescent="0.2">
      <c r="A7" s="201">
        <v>2</v>
      </c>
      <c r="B7" s="202" t="s">
        <v>7</v>
      </c>
      <c r="C7" s="202">
        <f>'ACP_Agri_9(i)'!J7</f>
        <v>288075</v>
      </c>
      <c r="D7" s="202">
        <f>'ACP_Agri_9(i)'!K7</f>
        <v>484177.17999999953</v>
      </c>
      <c r="E7" s="203">
        <f>OutstandingAgri_4!E7</f>
        <v>379339</v>
      </c>
      <c r="F7" s="203">
        <f>OutstandingAgri_4!F7</f>
        <v>987961.46999999974</v>
      </c>
    </row>
    <row r="8" spans="1:6" ht="13.5" customHeight="1" x14ac:dyDescent="0.2">
      <c r="A8" s="201">
        <v>3</v>
      </c>
      <c r="B8" s="202" t="s">
        <v>8</v>
      </c>
      <c r="C8" s="202">
        <f>'ACP_Agri_9(i)'!J8</f>
        <v>14337</v>
      </c>
      <c r="D8" s="202">
        <f>'ACP_Agri_9(i)'!K8</f>
        <v>44493.539999999964</v>
      </c>
      <c r="E8" s="203">
        <f>OutstandingAgri_4!E8</f>
        <v>33870</v>
      </c>
      <c r="F8" s="203">
        <f>OutstandingAgri_4!F8</f>
        <v>79036</v>
      </c>
    </row>
    <row r="9" spans="1:6" ht="13.5" customHeight="1" x14ac:dyDescent="0.2">
      <c r="A9" s="201">
        <v>4</v>
      </c>
      <c r="B9" s="202" t="s">
        <v>9</v>
      </c>
      <c r="C9" s="202">
        <f>'ACP_Agri_9(i)'!J9</f>
        <v>55901</v>
      </c>
      <c r="D9" s="202">
        <f>'ACP_Agri_9(i)'!K9</f>
        <v>159275.54</v>
      </c>
      <c r="E9" s="203">
        <f>OutstandingAgri_4!E9</f>
        <v>128394</v>
      </c>
      <c r="F9" s="203">
        <f>OutstandingAgri_4!F9</f>
        <v>332963.65000000008</v>
      </c>
    </row>
    <row r="10" spans="1:6" ht="13.5" customHeight="1" x14ac:dyDescent="0.2">
      <c r="A10" s="201">
        <v>5</v>
      </c>
      <c r="B10" s="202" t="s">
        <v>10</v>
      </c>
      <c r="C10" s="202">
        <f>'ACP_Agri_9(i)'!J10</f>
        <v>223958</v>
      </c>
      <c r="D10" s="202">
        <f>'ACP_Agri_9(i)'!K10</f>
        <v>224826.78000000017</v>
      </c>
      <c r="E10" s="203">
        <f>OutstandingAgri_4!E10</f>
        <v>279852</v>
      </c>
      <c r="F10" s="203">
        <f>OutstandingAgri_4!F10</f>
        <v>621203.66000000027</v>
      </c>
    </row>
    <row r="11" spans="1:6" ht="13.5" customHeight="1" x14ac:dyDescent="0.2">
      <c r="A11" s="201">
        <v>6</v>
      </c>
      <c r="B11" s="200" t="s">
        <v>11</v>
      </c>
      <c r="C11" s="202">
        <f>'ACP_Agri_9(i)'!J11</f>
        <v>47987</v>
      </c>
      <c r="D11" s="202">
        <f>'ACP_Agri_9(i)'!K11</f>
        <v>90640.790000000023</v>
      </c>
      <c r="E11" s="203">
        <f>OutstandingAgri_4!E11</f>
        <v>83345</v>
      </c>
      <c r="F11" s="203">
        <f>OutstandingAgri_4!F11</f>
        <v>177532.17</v>
      </c>
    </row>
    <row r="12" spans="1:6" ht="13.5" customHeight="1" x14ac:dyDescent="0.2">
      <c r="A12" s="201">
        <v>7</v>
      </c>
      <c r="B12" s="116" t="s">
        <v>12</v>
      </c>
      <c r="C12" s="202">
        <f>'ACP_Agri_9(i)'!J12</f>
        <v>3245</v>
      </c>
      <c r="D12" s="202">
        <f>'ACP_Agri_9(i)'!K12</f>
        <v>7203.4099999999989</v>
      </c>
      <c r="E12" s="203">
        <f>OutstandingAgri_4!E12</f>
        <v>413974</v>
      </c>
      <c r="F12" s="203">
        <f>OutstandingAgri_4!F12</f>
        <v>12695</v>
      </c>
    </row>
    <row r="13" spans="1:6" ht="13.5" customHeight="1" x14ac:dyDescent="0.2">
      <c r="A13" s="201">
        <v>8</v>
      </c>
      <c r="B13" s="116" t="s">
        <v>967</v>
      </c>
      <c r="C13" s="202">
        <f>'ACP_Agri_9(i)'!J13</f>
        <v>240</v>
      </c>
      <c r="D13" s="202">
        <f>'ACP_Agri_9(i)'!K13</f>
        <v>915.91000000000008</v>
      </c>
      <c r="E13" s="203">
        <f>OutstandingAgri_4!E13</f>
        <v>4962</v>
      </c>
      <c r="F13" s="203">
        <f>OutstandingAgri_4!F13</f>
        <v>9492</v>
      </c>
    </row>
    <row r="14" spans="1:6" ht="13.5" customHeight="1" x14ac:dyDescent="0.2">
      <c r="A14" s="201">
        <v>9</v>
      </c>
      <c r="B14" s="116" t="s">
        <v>13</v>
      </c>
      <c r="C14" s="202">
        <f>'ACP_Agri_9(i)'!J14</f>
        <v>56332</v>
      </c>
      <c r="D14" s="202">
        <f>'ACP_Agri_9(i)'!K14</f>
        <v>182640.81999999992</v>
      </c>
      <c r="E14" s="203">
        <f>OutstandingAgri_4!E14</f>
        <v>181212</v>
      </c>
      <c r="F14" s="203">
        <f>OutstandingAgri_4!F14</f>
        <v>401370.52999999997</v>
      </c>
    </row>
    <row r="15" spans="1:6" ht="13.5" customHeight="1" x14ac:dyDescent="0.2">
      <c r="A15" s="201">
        <v>10</v>
      </c>
      <c r="B15" s="116" t="s">
        <v>14</v>
      </c>
      <c r="C15" s="202">
        <f>'ACP_Agri_9(i)'!J15</f>
        <v>292121</v>
      </c>
      <c r="D15" s="202">
        <f>'ACP_Agri_9(i)'!K15</f>
        <v>552557.0499999997</v>
      </c>
      <c r="E15" s="203">
        <f>OutstandingAgri_4!E15</f>
        <v>542194</v>
      </c>
      <c r="F15" s="203">
        <f>OutstandingAgri_4!F15</f>
        <v>1312011.7999999989</v>
      </c>
    </row>
    <row r="16" spans="1:6" ht="13.5" customHeight="1" x14ac:dyDescent="0.2">
      <c r="A16" s="201">
        <v>11</v>
      </c>
      <c r="B16" s="116" t="s">
        <v>15</v>
      </c>
      <c r="C16" s="202">
        <f>'ACP_Agri_9(i)'!J16</f>
        <v>7199</v>
      </c>
      <c r="D16" s="202">
        <f>'ACP_Agri_9(i)'!K16</f>
        <v>17153.690000000006</v>
      </c>
      <c r="E16" s="203">
        <f>OutstandingAgri_4!E16</f>
        <v>55351</v>
      </c>
      <c r="F16" s="203">
        <f>OutstandingAgri_4!F16</f>
        <v>103529.16435000001</v>
      </c>
    </row>
    <row r="17" spans="1:6" ht="13.5" customHeight="1" x14ac:dyDescent="0.2">
      <c r="A17" s="201">
        <v>12</v>
      </c>
      <c r="B17" s="116" t="s">
        <v>16</v>
      </c>
      <c r="C17" s="202">
        <f>'ACP_Agri_9(i)'!J17</f>
        <v>93292</v>
      </c>
      <c r="D17" s="202">
        <f>'ACP_Agri_9(i)'!K17</f>
        <v>195915.39999999997</v>
      </c>
      <c r="E17" s="203">
        <f>OutstandingAgri_4!E17</f>
        <v>185651</v>
      </c>
      <c r="F17" s="203">
        <f>OutstandingAgri_4!F17</f>
        <v>526122.83999999985</v>
      </c>
    </row>
    <row r="18" spans="1:6" s="145" customFormat="1" ht="13.5" customHeight="1" x14ac:dyDescent="0.2">
      <c r="A18" s="146"/>
      <c r="B18" s="118" t="s">
        <v>17</v>
      </c>
      <c r="C18" s="298">
        <f>'ACP_Agri_9(i)'!J18</f>
        <v>1131820</v>
      </c>
      <c r="D18" s="298">
        <f>'ACP_Agri_9(i)'!K18</f>
        <v>2080720.5999999987</v>
      </c>
      <c r="E18" s="297">
        <f>OutstandingAgri_4!E18</f>
        <v>2378163</v>
      </c>
      <c r="F18" s="297">
        <f>OutstandingAgri_4!F18</f>
        <v>4782447.9543499984</v>
      </c>
    </row>
    <row r="19" spans="1:6" ht="13.5" customHeight="1" x14ac:dyDescent="0.2">
      <c r="A19" s="147">
        <v>13</v>
      </c>
      <c r="B19" s="116" t="s">
        <v>18</v>
      </c>
      <c r="C19" s="202">
        <f>'ACP_Agri_9(i)'!J19</f>
        <v>38189</v>
      </c>
      <c r="D19" s="202">
        <f>'ACP_Agri_9(i)'!K19</f>
        <v>95090.080000000016</v>
      </c>
      <c r="E19" s="203">
        <f>OutstandingAgri_4!E19</f>
        <v>42893</v>
      </c>
      <c r="F19" s="203">
        <f>OutstandingAgri_4!F19</f>
        <v>298550.90000000014</v>
      </c>
    </row>
    <row r="20" spans="1:6" ht="13.5" customHeight="1" x14ac:dyDescent="0.2">
      <c r="A20" s="147">
        <v>14</v>
      </c>
      <c r="B20" s="116" t="s">
        <v>19</v>
      </c>
      <c r="C20" s="202">
        <f>'ACP_Agri_9(i)'!J20</f>
        <v>197</v>
      </c>
      <c r="D20" s="202">
        <f>'ACP_Agri_9(i)'!K20</f>
        <v>2641.2000000000003</v>
      </c>
      <c r="E20" s="203">
        <f>OutstandingAgri_4!E20</f>
        <v>1947</v>
      </c>
      <c r="F20" s="203">
        <f>OutstandingAgri_4!F20</f>
        <v>22439.110000000004</v>
      </c>
    </row>
    <row r="21" spans="1:6" ht="13.5" customHeight="1" x14ac:dyDescent="0.2">
      <c r="A21" s="147">
        <v>15</v>
      </c>
      <c r="B21" s="116" t="s">
        <v>20</v>
      </c>
      <c r="C21" s="202">
        <f>'ACP_Agri_9(i)'!J21</f>
        <v>1</v>
      </c>
      <c r="D21" s="202">
        <f>'ACP_Agri_9(i)'!K21</f>
        <v>2.2200000000000002</v>
      </c>
      <c r="E21" s="203">
        <f>OutstandingAgri_4!E21</f>
        <v>0</v>
      </c>
      <c r="F21" s="203">
        <f>OutstandingAgri_4!F21</f>
        <v>0</v>
      </c>
    </row>
    <row r="22" spans="1:6" ht="13.5" customHeight="1" x14ac:dyDescent="0.2">
      <c r="A22" s="147">
        <v>16</v>
      </c>
      <c r="B22" s="194" t="s">
        <v>21</v>
      </c>
      <c r="C22" s="202">
        <f>'ACP_Agri_9(i)'!J22</f>
        <v>20</v>
      </c>
      <c r="D22" s="202">
        <f>'ACP_Agri_9(i)'!K22</f>
        <v>16.22</v>
      </c>
      <c r="E22" s="203">
        <f>OutstandingAgri_4!E22</f>
        <v>0</v>
      </c>
      <c r="F22" s="203">
        <f>OutstandingAgri_4!F22</f>
        <v>0</v>
      </c>
    </row>
    <row r="23" spans="1:6" ht="13.5" customHeight="1" x14ac:dyDescent="0.2">
      <c r="A23" s="147">
        <v>17</v>
      </c>
      <c r="B23" s="116" t="s">
        <v>22</v>
      </c>
      <c r="C23" s="202">
        <f>'ACP_Agri_9(i)'!J23</f>
        <v>5417</v>
      </c>
      <c r="D23" s="202">
        <f>'ACP_Agri_9(i)'!K23</f>
        <v>30835.119999999999</v>
      </c>
      <c r="E23" s="203">
        <f>OutstandingAgri_4!E23</f>
        <v>20060</v>
      </c>
      <c r="F23" s="203">
        <f>OutstandingAgri_4!F23</f>
        <v>48464.200000000004</v>
      </c>
    </row>
    <row r="24" spans="1:6" ht="13.5" customHeight="1" x14ac:dyDescent="0.2">
      <c r="A24" s="147">
        <v>18</v>
      </c>
      <c r="B24" s="116" t="s">
        <v>850</v>
      </c>
      <c r="C24" s="202">
        <f>'ACP_Agri_9(i)'!J24</f>
        <v>0</v>
      </c>
      <c r="D24" s="202">
        <f>'ACP_Agri_9(i)'!K24</f>
        <v>0</v>
      </c>
      <c r="E24" s="203">
        <f>OutstandingAgri_4!E24</f>
        <v>0</v>
      </c>
      <c r="F24" s="203">
        <f>OutstandingAgri_4!F24</f>
        <v>0</v>
      </c>
    </row>
    <row r="25" spans="1:6" ht="13.5" customHeight="1" x14ac:dyDescent="0.2">
      <c r="A25" s="147">
        <v>19</v>
      </c>
      <c r="B25" s="116" t="s">
        <v>24</v>
      </c>
      <c r="C25" s="202">
        <f>'ACP_Agri_9(i)'!J25</f>
        <v>4561</v>
      </c>
      <c r="D25" s="202">
        <f>'ACP_Agri_9(i)'!K25</f>
        <v>18538.36</v>
      </c>
      <c r="E25" s="203">
        <f>OutstandingAgri_4!E25</f>
        <v>400</v>
      </c>
      <c r="F25" s="203">
        <f>OutstandingAgri_4!F25</f>
        <v>1685.24</v>
      </c>
    </row>
    <row r="26" spans="1:6" ht="13.5" customHeight="1" x14ac:dyDescent="0.2">
      <c r="A26" s="147">
        <v>20</v>
      </c>
      <c r="B26" s="116" t="s">
        <v>25</v>
      </c>
      <c r="C26" s="202">
        <f>'ACP_Agri_9(i)'!J26</f>
        <v>33672</v>
      </c>
      <c r="D26" s="202">
        <f>'ACP_Agri_9(i)'!K26</f>
        <v>143887.20000000013</v>
      </c>
      <c r="E26" s="203">
        <f>OutstandingAgri_4!E26</f>
        <v>76586</v>
      </c>
      <c r="F26" s="203">
        <f>OutstandingAgri_4!F26</f>
        <v>456704.53000000026</v>
      </c>
    </row>
    <row r="27" spans="1:6" ht="13.5" customHeight="1" x14ac:dyDescent="0.2">
      <c r="A27" s="147">
        <v>21</v>
      </c>
      <c r="B27" s="116" t="s">
        <v>26</v>
      </c>
      <c r="C27" s="202">
        <f>'ACP_Agri_9(i)'!J27</f>
        <v>39922</v>
      </c>
      <c r="D27" s="202">
        <f>'ACP_Agri_9(i)'!K27</f>
        <v>88120.290000000023</v>
      </c>
      <c r="E27" s="203">
        <f>OutstandingAgri_4!E27</f>
        <v>66861</v>
      </c>
      <c r="F27" s="203">
        <f>OutstandingAgri_4!F27</f>
        <v>476211.45000000013</v>
      </c>
    </row>
    <row r="28" spans="1:6" ht="13.5" customHeight="1" x14ac:dyDescent="0.2">
      <c r="A28" s="147">
        <v>22</v>
      </c>
      <c r="B28" s="116" t="s">
        <v>27</v>
      </c>
      <c r="C28" s="202">
        <f>'ACP_Agri_9(i)'!J28</f>
        <v>14809</v>
      </c>
      <c r="D28" s="202">
        <f>'ACP_Agri_9(i)'!K28</f>
        <v>32377.89</v>
      </c>
      <c r="E28" s="203">
        <f>OutstandingAgri_4!E28</f>
        <v>24767</v>
      </c>
      <c r="F28" s="203">
        <f>OutstandingAgri_4!F28</f>
        <v>67902.850000000006</v>
      </c>
    </row>
    <row r="29" spans="1:6" ht="13.5" customHeight="1" x14ac:dyDescent="0.2">
      <c r="A29" s="147">
        <v>23</v>
      </c>
      <c r="B29" s="116" t="s">
        <v>999</v>
      </c>
      <c r="C29" s="202">
        <f>'ACP_Agri_9(i)'!J29</f>
        <v>5984</v>
      </c>
      <c r="D29" s="202">
        <f>'ACP_Agri_9(i)'!K29</f>
        <v>48806.460000000006</v>
      </c>
      <c r="E29" s="203">
        <f>OutstandingAgri_4!E29</f>
        <v>8669</v>
      </c>
      <c r="F29" s="203">
        <f>OutstandingAgri_4!F29</f>
        <v>123092.93999999999</v>
      </c>
    </row>
    <row r="30" spans="1:6" ht="13.5" customHeight="1" x14ac:dyDescent="0.2">
      <c r="A30" s="147">
        <v>24</v>
      </c>
      <c r="B30" s="116" t="s">
        <v>29</v>
      </c>
      <c r="C30" s="202">
        <f>'ACP_Agri_9(i)'!J30</f>
        <v>35845</v>
      </c>
      <c r="D30" s="202">
        <f>'ACP_Agri_9(i)'!K30</f>
        <v>67108.009999999995</v>
      </c>
      <c r="E30" s="203">
        <f>OutstandingAgri_4!E30</f>
        <v>25822</v>
      </c>
      <c r="F30" s="203">
        <f>OutstandingAgri_4!F30</f>
        <v>203293.60000000003</v>
      </c>
    </row>
    <row r="31" spans="1:6" ht="13.5" customHeight="1" x14ac:dyDescent="0.2">
      <c r="A31" s="147">
        <v>25</v>
      </c>
      <c r="B31" s="116" t="s">
        <v>30</v>
      </c>
      <c r="C31" s="202">
        <f>'ACP_Agri_9(i)'!J31</f>
        <v>0</v>
      </c>
      <c r="D31" s="202">
        <f>'ACP_Agri_9(i)'!K31</f>
        <v>0</v>
      </c>
      <c r="E31" s="203">
        <f>OutstandingAgri_4!E31</f>
        <v>0</v>
      </c>
      <c r="F31" s="203">
        <f>OutstandingAgri_4!F31</f>
        <v>0</v>
      </c>
    </row>
    <row r="32" spans="1:6" ht="13.5" customHeight="1" x14ac:dyDescent="0.2">
      <c r="A32" s="147">
        <v>26</v>
      </c>
      <c r="B32" s="116" t="s">
        <v>31</v>
      </c>
      <c r="C32" s="202">
        <f>'ACP_Agri_9(i)'!J32</f>
        <v>107</v>
      </c>
      <c r="D32" s="202">
        <f>'ACP_Agri_9(i)'!K32</f>
        <v>542.86999999999989</v>
      </c>
      <c r="E32" s="203">
        <f>OutstandingAgri_4!E32</f>
        <v>5</v>
      </c>
      <c r="F32" s="203">
        <f>OutstandingAgri_4!F32</f>
        <v>12.48</v>
      </c>
    </row>
    <row r="33" spans="1:6" ht="13.5" customHeight="1" x14ac:dyDescent="0.2">
      <c r="A33" s="147">
        <v>27</v>
      </c>
      <c r="B33" s="116" t="s">
        <v>32</v>
      </c>
      <c r="C33" s="202">
        <f>'ACP_Agri_9(i)'!J33</f>
        <v>1</v>
      </c>
      <c r="D33" s="202">
        <f>'ACP_Agri_9(i)'!K33</f>
        <v>0</v>
      </c>
      <c r="E33" s="203">
        <f>OutstandingAgri_4!E33</f>
        <v>2</v>
      </c>
      <c r="F33" s="203">
        <f>OutstandingAgri_4!F33</f>
        <v>66.2</v>
      </c>
    </row>
    <row r="34" spans="1:6" ht="13.5" customHeight="1" x14ac:dyDescent="0.2">
      <c r="A34" s="147">
        <v>28</v>
      </c>
      <c r="B34" s="116" t="s">
        <v>33</v>
      </c>
      <c r="C34" s="202">
        <f>'ACP_Agri_9(i)'!J34</f>
        <v>1</v>
      </c>
      <c r="D34" s="202">
        <f>'ACP_Agri_9(i)'!K34</f>
        <v>0.15</v>
      </c>
      <c r="E34" s="203">
        <f>OutstandingAgri_4!E34</f>
        <v>1101</v>
      </c>
      <c r="F34" s="203">
        <f>OutstandingAgri_4!F34</f>
        <v>3025.4700000000003</v>
      </c>
    </row>
    <row r="35" spans="1:6" ht="13.5" customHeight="1" x14ac:dyDescent="0.2">
      <c r="A35" s="147">
        <v>29</v>
      </c>
      <c r="B35" s="116" t="s">
        <v>34</v>
      </c>
      <c r="C35" s="202">
        <f>'ACP_Agri_9(i)'!J35</f>
        <v>11429</v>
      </c>
      <c r="D35" s="202">
        <f>'ACP_Agri_9(i)'!K35</f>
        <v>18323.79</v>
      </c>
      <c r="E35" s="203">
        <f>OutstandingAgri_4!E35</f>
        <v>0</v>
      </c>
      <c r="F35" s="203">
        <f>OutstandingAgri_4!F35</f>
        <v>0</v>
      </c>
    </row>
    <row r="36" spans="1:6" ht="13.5" customHeight="1" x14ac:dyDescent="0.2">
      <c r="A36" s="147">
        <v>30</v>
      </c>
      <c r="B36" s="116" t="s">
        <v>35</v>
      </c>
      <c r="C36" s="202">
        <f>'ACP_Agri_9(i)'!J36</f>
        <v>2837</v>
      </c>
      <c r="D36" s="202">
        <f>'ACP_Agri_9(i)'!K36</f>
        <v>5941.05</v>
      </c>
      <c r="E36" s="203">
        <f>OutstandingAgri_4!E36</f>
        <v>5118</v>
      </c>
      <c r="F36" s="203">
        <f>OutstandingAgri_4!F36</f>
        <v>24342.35</v>
      </c>
    </row>
    <row r="37" spans="1:6" ht="13.5" customHeight="1" x14ac:dyDescent="0.2">
      <c r="A37" s="147">
        <v>31</v>
      </c>
      <c r="B37" s="116" t="s">
        <v>36</v>
      </c>
      <c r="C37" s="202">
        <f>'ACP_Agri_9(i)'!J37</f>
        <v>438</v>
      </c>
      <c r="D37" s="202">
        <f>'ACP_Agri_9(i)'!K37</f>
        <v>1053.3400000000001</v>
      </c>
      <c r="E37" s="203">
        <f>OutstandingAgri_4!E37</f>
        <v>0</v>
      </c>
      <c r="F37" s="203">
        <f>OutstandingAgri_4!F37</f>
        <v>0</v>
      </c>
    </row>
    <row r="38" spans="1:6" ht="13.5" customHeight="1" x14ac:dyDescent="0.2">
      <c r="A38" s="147">
        <v>32</v>
      </c>
      <c r="B38" s="116" t="s">
        <v>38</v>
      </c>
      <c r="C38" s="202">
        <f>'ACP_Agri_9(i)'!J38</f>
        <v>260</v>
      </c>
      <c r="D38" s="202">
        <f>'ACP_Agri_9(i)'!K38</f>
        <v>763.29</v>
      </c>
      <c r="E38" s="203">
        <f>OutstandingAgri_4!E38</f>
        <v>71</v>
      </c>
      <c r="F38" s="203">
        <f>OutstandingAgri_4!F38</f>
        <v>117.95</v>
      </c>
    </row>
    <row r="39" spans="1:6" ht="13.5" customHeight="1" x14ac:dyDescent="0.2">
      <c r="A39" s="147">
        <v>33</v>
      </c>
      <c r="B39" s="116" t="s">
        <v>39</v>
      </c>
      <c r="C39" s="202">
        <f>'ACP_Agri_9(i)'!J39</f>
        <v>4763</v>
      </c>
      <c r="D39" s="202">
        <f>'ACP_Agri_9(i)'!K39</f>
        <v>18661.310000000001</v>
      </c>
      <c r="E39" s="203">
        <f>OutstandingAgri_4!E39</f>
        <v>5720</v>
      </c>
      <c r="F39" s="203">
        <f>OutstandingAgri_4!F39</f>
        <v>56958.54</v>
      </c>
    </row>
    <row r="40" spans="1:6" s="145" customFormat="1" ht="13.5" customHeight="1" x14ac:dyDescent="0.2">
      <c r="A40" s="146"/>
      <c r="B40" s="118" t="s">
        <v>103</v>
      </c>
      <c r="C40" s="298">
        <f>'ACP_Agri_9(i)'!J40</f>
        <v>198453</v>
      </c>
      <c r="D40" s="298">
        <f>'ACP_Agri_9(i)'!K40</f>
        <v>572708.85000000033</v>
      </c>
      <c r="E40" s="297">
        <f>OutstandingAgri_4!E40</f>
        <v>280022</v>
      </c>
      <c r="F40" s="297">
        <f>OutstandingAgri_4!F40</f>
        <v>1782867.8100000008</v>
      </c>
    </row>
    <row r="41" spans="1:6" s="145" customFormat="1" ht="13.5" customHeight="1" x14ac:dyDescent="0.2">
      <c r="A41" s="146"/>
      <c r="B41" s="118" t="s">
        <v>41</v>
      </c>
      <c r="C41" s="298">
        <f>'ACP_Agri_9(i)'!J41</f>
        <v>1330273</v>
      </c>
      <c r="D41" s="298">
        <f>'ACP_Agri_9(i)'!K41</f>
        <v>2653429.4499999993</v>
      </c>
      <c r="E41" s="297">
        <f>OutstandingAgri_4!E41</f>
        <v>2658185</v>
      </c>
      <c r="F41" s="297">
        <f>OutstandingAgri_4!F41</f>
        <v>6565315.7643499989</v>
      </c>
    </row>
    <row r="42" spans="1:6" ht="13.5" customHeight="1" x14ac:dyDescent="0.2">
      <c r="A42" s="147">
        <v>34</v>
      </c>
      <c r="B42" s="116" t="s">
        <v>43</v>
      </c>
      <c r="C42" s="202">
        <f>'ACP_Agri_9(i)'!J42</f>
        <v>400131</v>
      </c>
      <c r="D42" s="202">
        <f>'ACP_Agri_9(i)'!K42</f>
        <v>499385.13000000024</v>
      </c>
      <c r="E42" s="203">
        <f>OutstandingAgri_4!E42</f>
        <v>589631</v>
      </c>
      <c r="F42" s="203">
        <f>OutstandingAgri_4!F42</f>
        <v>917979.54</v>
      </c>
    </row>
    <row r="43" spans="1:6" s="145" customFormat="1" ht="13.5" customHeight="1" x14ac:dyDescent="0.2">
      <c r="A43" s="146"/>
      <c r="B43" s="118" t="s">
        <v>44</v>
      </c>
      <c r="C43" s="298">
        <f>'ACP_Agri_9(i)'!J43</f>
        <v>400131</v>
      </c>
      <c r="D43" s="298">
        <f>'ACP_Agri_9(i)'!K43</f>
        <v>499385.13000000024</v>
      </c>
      <c r="E43" s="297">
        <f>OutstandingAgri_4!E43</f>
        <v>589631</v>
      </c>
      <c r="F43" s="297">
        <f>OutstandingAgri_4!F43</f>
        <v>917979.54</v>
      </c>
    </row>
    <row r="44" spans="1:6" ht="13.5" customHeight="1" x14ac:dyDescent="0.2">
      <c r="A44" s="147">
        <v>35</v>
      </c>
      <c r="B44" s="116" t="s">
        <v>45</v>
      </c>
      <c r="C44" s="202">
        <f>'ACP_Agri_9(i)'!J44</f>
        <v>2097080</v>
      </c>
      <c r="D44" s="202">
        <f>'ACP_Agri_9(i)'!K44</f>
        <v>1379420.92</v>
      </c>
      <c r="E44" s="203">
        <f>OutstandingAgri_4!E44</f>
        <v>4080902</v>
      </c>
      <c r="F44" s="203">
        <f>OutstandingAgri_4!F44</f>
        <v>4362409.4000000004</v>
      </c>
    </row>
    <row r="45" spans="1:6" s="145" customFormat="1" ht="13.5" customHeight="1" x14ac:dyDescent="0.2">
      <c r="A45" s="146"/>
      <c r="B45" s="118" t="s">
        <v>46</v>
      </c>
      <c r="C45" s="298">
        <f>'ACP_Agri_9(i)'!J45</f>
        <v>2097080</v>
      </c>
      <c r="D45" s="298">
        <f>'ACP_Agri_9(i)'!K45</f>
        <v>1379420.92</v>
      </c>
      <c r="E45" s="297">
        <f>OutstandingAgri_4!E45</f>
        <v>4080902</v>
      </c>
      <c r="F45" s="297">
        <f>OutstandingAgri_4!F45</f>
        <v>4362409.4000000004</v>
      </c>
    </row>
    <row r="46" spans="1:6" ht="13.5" customHeight="1" x14ac:dyDescent="0.2">
      <c r="A46" s="147">
        <v>36</v>
      </c>
      <c r="B46" s="116" t="s">
        <v>47</v>
      </c>
      <c r="C46" s="202">
        <f>'ACP_Agri_9(i)'!J46</f>
        <v>0</v>
      </c>
      <c r="D46" s="202">
        <f>'ACP_Agri_9(i)'!K46</f>
        <v>0</v>
      </c>
      <c r="E46" s="203">
        <f>OutstandingAgri_4!E46</f>
        <v>2</v>
      </c>
      <c r="F46" s="203">
        <f>OutstandingAgri_4!F46</f>
        <v>4.2699999999999996</v>
      </c>
    </row>
    <row r="47" spans="1:6" ht="13.5" customHeight="1" x14ac:dyDescent="0.2">
      <c r="A47" s="147">
        <v>37</v>
      </c>
      <c r="B47" s="116" t="s">
        <v>48</v>
      </c>
      <c r="C47" s="202">
        <f>'ACP_Agri_9(i)'!J47</f>
        <v>0</v>
      </c>
      <c r="D47" s="202">
        <f>'ACP_Agri_9(i)'!K47</f>
        <v>0</v>
      </c>
      <c r="E47" s="203">
        <f>OutstandingAgri_4!E47</f>
        <v>0</v>
      </c>
      <c r="F47" s="203">
        <f>OutstandingAgri_4!F47</f>
        <v>0</v>
      </c>
    </row>
    <row r="48" spans="1:6" ht="13.5" customHeight="1" x14ac:dyDescent="0.2">
      <c r="A48" s="147">
        <v>38</v>
      </c>
      <c r="B48" s="116" t="s">
        <v>49</v>
      </c>
      <c r="C48" s="202">
        <f>'ACP_Agri_9(i)'!J48</f>
        <v>12</v>
      </c>
      <c r="D48" s="202">
        <f>'ACP_Agri_9(i)'!K48</f>
        <v>56.099999999999994</v>
      </c>
      <c r="E48" s="203">
        <f>OutstandingAgri_4!E48</f>
        <v>272</v>
      </c>
      <c r="F48" s="203">
        <f>OutstandingAgri_4!F48</f>
        <v>1350.8700000000001</v>
      </c>
    </row>
    <row r="49" spans="1:6" ht="13.5" customHeight="1" x14ac:dyDescent="0.2">
      <c r="A49" s="147">
        <v>39</v>
      </c>
      <c r="B49" s="116" t="s">
        <v>51</v>
      </c>
      <c r="C49" s="202">
        <f>'ACP_Agri_9(i)'!J49</f>
        <v>0</v>
      </c>
      <c r="D49" s="202">
        <f>'ACP_Agri_9(i)'!K49</f>
        <v>0</v>
      </c>
      <c r="E49" s="203">
        <f>OutstandingAgri_4!E49</f>
        <v>0</v>
      </c>
      <c r="F49" s="203">
        <f>OutstandingAgri_4!F49</f>
        <v>0</v>
      </c>
    </row>
    <row r="50" spans="1:6" ht="13.5" customHeight="1" x14ac:dyDescent="0.2">
      <c r="A50" s="147">
        <v>40</v>
      </c>
      <c r="B50" s="120" t="s">
        <v>1007</v>
      </c>
      <c r="C50" s="202">
        <f>'ACP_Agri_9(i)'!J50</f>
        <v>340</v>
      </c>
      <c r="D50" s="202">
        <f>'ACP_Agri_9(i)'!K50</f>
        <v>1195.3399999999999</v>
      </c>
      <c r="E50" s="203">
        <f>OutstandingAgri_4!E50</f>
        <v>590</v>
      </c>
      <c r="F50" s="203">
        <f>OutstandingAgri_4!F50</f>
        <v>2300.1999999999998</v>
      </c>
    </row>
    <row r="51" spans="1:6" ht="13.5" customHeight="1" x14ac:dyDescent="0.2">
      <c r="A51" s="147">
        <v>41</v>
      </c>
      <c r="B51" s="116" t="s">
        <v>52</v>
      </c>
      <c r="C51" s="202">
        <f>'ACP_Agri_9(i)'!J51</f>
        <v>0</v>
      </c>
      <c r="D51" s="202">
        <f>'ACP_Agri_9(i)'!K51</f>
        <v>0</v>
      </c>
      <c r="E51" s="203">
        <f>OutstandingAgri_4!E51</f>
        <v>0</v>
      </c>
      <c r="F51" s="203">
        <f>OutstandingAgri_4!F51</f>
        <v>0</v>
      </c>
    </row>
    <row r="52" spans="1:6" ht="13.5" customHeight="1" x14ac:dyDescent="0.2">
      <c r="A52" s="147">
        <v>42</v>
      </c>
      <c r="B52" s="116" t="s">
        <v>53</v>
      </c>
      <c r="C52" s="202">
        <f>'ACP_Agri_9(i)'!J52</f>
        <v>0</v>
      </c>
      <c r="D52" s="202">
        <f>'ACP_Agri_9(i)'!K52</f>
        <v>0</v>
      </c>
      <c r="E52" s="203">
        <f>OutstandingAgri_4!E52</f>
        <v>0</v>
      </c>
      <c r="F52" s="203">
        <f>OutstandingAgri_4!F52</f>
        <v>0</v>
      </c>
    </row>
    <row r="53" spans="1:6" ht="13.5" customHeight="1" x14ac:dyDescent="0.2">
      <c r="A53" s="147">
        <v>43</v>
      </c>
      <c r="B53" s="116" t="s">
        <v>54</v>
      </c>
      <c r="C53" s="202">
        <f>'ACP_Agri_9(i)'!J53</f>
        <v>0</v>
      </c>
      <c r="D53" s="202">
        <f>'ACP_Agri_9(i)'!K53</f>
        <v>0</v>
      </c>
      <c r="E53" s="203">
        <f>OutstandingAgri_4!E53</f>
        <v>0</v>
      </c>
      <c r="F53" s="203">
        <f>OutstandingAgri_4!F53</f>
        <v>0</v>
      </c>
    </row>
    <row r="54" spans="1:6" s="145" customFormat="1" ht="13.5" customHeight="1" x14ac:dyDescent="0.2">
      <c r="A54" s="146"/>
      <c r="B54" s="118" t="s">
        <v>55</v>
      </c>
      <c r="C54" s="202">
        <f>'ACP_Agri_9(i)'!J54</f>
        <v>352</v>
      </c>
      <c r="D54" s="202">
        <f>'ACP_Agri_9(i)'!K54</f>
        <v>1251.4399999999998</v>
      </c>
      <c r="E54" s="203">
        <f>OutstandingAgri_4!E54</f>
        <v>864</v>
      </c>
      <c r="F54" s="203">
        <f>OutstandingAgri_4!F54</f>
        <v>3655.34</v>
      </c>
    </row>
    <row r="55" spans="1:6" s="145" customFormat="1" ht="13.5" customHeight="1" x14ac:dyDescent="0.2">
      <c r="A55" s="115"/>
      <c r="B55" s="307" t="s">
        <v>5</v>
      </c>
      <c r="C55" s="298">
        <f>'ACP_Agri_9(i)'!J55</f>
        <v>3827836</v>
      </c>
      <c r="D55" s="298">
        <f>'ACP_Agri_9(i)'!K55</f>
        <v>4533486.9399999995</v>
      </c>
      <c r="E55" s="297">
        <f>OutstandingAgri_4!E55</f>
        <v>7329582</v>
      </c>
      <c r="F55" s="297">
        <f>OutstandingAgri_4!F55</f>
        <v>11849360.044349998</v>
      </c>
    </row>
    <row r="56" spans="1:6" ht="15.75" customHeight="1" x14ac:dyDescent="0.2">
      <c r="A56" s="199"/>
      <c r="B56" s="195"/>
      <c r="C56" s="196"/>
      <c r="D56" s="197" t="s">
        <v>1085</v>
      </c>
      <c r="E56" s="196"/>
      <c r="F56" s="196"/>
    </row>
    <row r="57" spans="1:6" ht="15.75" customHeight="1" x14ac:dyDescent="0.2">
      <c r="A57" s="199"/>
      <c r="B57" s="195"/>
      <c r="C57" s="196"/>
      <c r="D57" s="196"/>
      <c r="E57" s="196"/>
      <c r="F57" s="196"/>
    </row>
    <row r="58" spans="1:6" ht="15.75" customHeight="1" x14ac:dyDescent="0.2">
      <c r="A58" s="199"/>
      <c r="B58" s="195"/>
      <c r="C58" s="196"/>
      <c r="D58" s="196"/>
      <c r="E58" s="196"/>
      <c r="F58" s="196"/>
    </row>
    <row r="59" spans="1:6" ht="15.75" customHeight="1" x14ac:dyDescent="0.2">
      <c r="A59" s="199"/>
      <c r="B59" s="195"/>
      <c r="C59" s="196"/>
      <c r="D59" s="196"/>
      <c r="E59" s="196"/>
      <c r="F59" s="196"/>
    </row>
    <row r="60" spans="1:6" ht="15.75" customHeight="1" x14ac:dyDescent="0.2">
      <c r="A60" s="199"/>
      <c r="B60" s="195"/>
      <c r="C60" s="196"/>
      <c r="D60" s="196"/>
      <c r="E60" s="196"/>
      <c r="F60" s="196"/>
    </row>
    <row r="61" spans="1:6" ht="15.75" customHeight="1" x14ac:dyDescent="0.2">
      <c r="A61" s="199"/>
      <c r="B61" s="195"/>
      <c r="C61" s="196"/>
      <c r="D61" s="196"/>
      <c r="E61" s="196"/>
      <c r="F61" s="196"/>
    </row>
    <row r="62" spans="1:6" ht="15.75" customHeight="1" x14ac:dyDescent="0.2">
      <c r="A62" s="199"/>
      <c r="B62" s="195"/>
      <c r="C62" s="196"/>
      <c r="D62" s="196"/>
      <c r="E62" s="196"/>
      <c r="F62" s="196"/>
    </row>
    <row r="63" spans="1:6" ht="15.75" customHeight="1" x14ac:dyDescent="0.2">
      <c r="A63" s="199"/>
      <c r="B63" s="195"/>
      <c r="C63" s="196"/>
      <c r="D63" s="196"/>
      <c r="E63" s="196"/>
      <c r="F63" s="196"/>
    </row>
    <row r="64" spans="1:6" ht="15.75" customHeight="1" x14ac:dyDescent="0.2">
      <c r="A64" s="199"/>
      <c r="B64" s="195"/>
      <c r="C64" s="196"/>
      <c r="D64" s="196"/>
      <c r="E64" s="196"/>
      <c r="F64" s="196"/>
    </row>
    <row r="65" spans="1:6" ht="15.75" customHeight="1" x14ac:dyDescent="0.2">
      <c r="A65" s="199"/>
      <c r="B65" s="195"/>
      <c r="C65" s="196"/>
      <c r="D65" s="196"/>
      <c r="E65" s="196"/>
      <c r="F65" s="196"/>
    </row>
    <row r="66" spans="1:6" ht="15.75" customHeight="1" x14ac:dyDescent="0.2">
      <c r="A66" s="199"/>
      <c r="B66" s="195"/>
      <c r="C66" s="196"/>
      <c r="D66" s="196"/>
      <c r="E66" s="196"/>
      <c r="F66" s="196"/>
    </row>
    <row r="67" spans="1:6" ht="15.75" customHeight="1" x14ac:dyDescent="0.2">
      <c r="A67" s="199"/>
      <c r="B67" s="195"/>
      <c r="C67" s="196"/>
      <c r="D67" s="196"/>
      <c r="E67" s="196"/>
      <c r="F67" s="196"/>
    </row>
    <row r="68" spans="1:6" ht="15.75" customHeight="1" x14ac:dyDescent="0.2">
      <c r="A68" s="199"/>
      <c r="B68" s="195"/>
      <c r="C68" s="196"/>
      <c r="D68" s="196"/>
      <c r="E68" s="196"/>
      <c r="F68" s="196"/>
    </row>
    <row r="69" spans="1:6" ht="15.75" customHeight="1" x14ac:dyDescent="0.2">
      <c r="A69" s="199"/>
      <c r="B69" s="195"/>
      <c r="C69" s="196"/>
      <c r="D69" s="196"/>
      <c r="E69" s="196"/>
      <c r="F69" s="196"/>
    </row>
    <row r="70" spans="1:6" ht="15.75" customHeight="1" x14ac:dyDescent="0.2">
      <c r="A70" s="199"/>
      <c r="B70" s="195"/>
      <c r="C70" s="196"/>
      <c r="D70" s="196"/>
      <c r="E70" s="196"/>
      <c r="F70" s="196"/>
    </row>
    <row r="71" spans="1:6" ht="15.75" customHeight="1" x14ac:dyDescent="0.2">
      <c r="A71" s="199"/>
      <c r="B71" s="195"/>
      <c r="C71" s="196"/>
      <c r="D71" s="196"/>
      <c r="E71" s="196"/>
      <c r="F71" s="196"/>
    </row>
    <row r="72" spans="1:6" ht="15.75" customHeight="1" x14ac:dyDescent="0.2">
      <c r="A72" s="199"/>
      <c r="B72" s="195"/>
      <c r="C72" s="196"/>
      <c r="D72" s="196"/>
      <c r="E72" s="196"/>
      <c r="F72" s="196"/>
    </row>
    <row r="73" spans="1:6" ht="15.75" customHeight="1" x14ac:dyDescent="0.2">
      <c r="A73" s="199"/>
      <c r="B73" s="195"/>
      <c r="C73" s="196"/>
      <c r="D73" s="196"/>
      <c r="E73" s="196"/>
      <c r="F73" s="196"/>
    </row>
    <row r="74" spans="1:6" ht="15.75" customHeight="1" x14ac:dyDescent="0.2">
      <c r="A74" s="199"/>
      <c r="B74" s="195"/>
      <c r="C74" s="196"/>
      <c r="D74" s="196"/>
      <c r="E74" s="196"/>
      <c r="F74" s="196"/>
    </row>
    <row r="75" spans="1:6" ht="15.75" customHeight="1" x14ac:dyDescent="0.2">
      <c r="A75" s="199"/>
      <c r="B75" s="195"/>
      <c r="C75" s="196"/>
      <c r="D75" s="196"/>
      <c r="E75" s="196"/>
      <c r="F75" s="196"/>
    </row>
    <row r="76" spans="1:6" ht="15.75" customHeight="1" x14ac:dyDescent="0.2">
      <c r="A76" s="199"/>
      <c r="B76" s="195"/>
      <c r="C76" s="196"/>
      <c r="D76" s="196"/>
      <c r="E76" s="196"/>
      <c r="F76" s="196"/>
    </row>
    <row r="77" spans="1:6" ht="15.75" customHeight="1" x14ac:dyDescent="0.2">
      <c r="A77" s="199"/>
      <c r="B77" s="195"/>
      <c r="C77" s="196"/>
      <c r="D77" s="196"/>
      <c r="E77" s="196"/>
      <c r="F77" s="196"/>
    </row>
    <row r="78" spans="1:6" ht="15.75" customHeight="1" x14ac:dyDescent="0.2">
      <c r="A78" s="199"/>
      <c r="B78" s="195"/>
      <c r="C78" s="196"/>
      <c r="D78" s="196"/>
      <c r="E78" s="196"/>
      <c r="F78" s="196"/>
    </row>
    <row r="79" spans="1:6" ht="15.75" customHeight="1" x14ac:dyDescent="0.2">
      <c r="A79" s="199"/>
      <c r="B79" s="195"/>
      <c r="C79" s="196"/>
      <c r="D79" s="196"/>
      <c r="E79" s="196"/>
      <c r="F79" s="196"/>
    </row>
    <row r="80" spans="1:6" ht="15.75" customHeight="1" x14ac:dyDescent="0.2">
      <c r="A80" s="199"/>
      <c r="B80" s="195"/>
      <c r="C80" s="196"/>
      <c r="D80" s="196"/>
      <c r="E80" s="196"/>
      <c r="F80" s="196"/>
    </row>
    <row r="81" spans="1:6" ht="15.75" customHeight="1" x14ac:dyDescent="0.2">
      <c r="A81" s="199"/>
      <c r="B81" s="195"/>
      <c r="C81" s="196"/>
      <c r="D81" s="196"/>
      <c r="E81" s="196"/>
      <c r="F81" s="196"/>
    </row>
    <row r="82" spans="1:6" ht="15.75" customHeight="1" x14ac:dyDescent="0.2">
      <c r="A82" s="199"/>
      <c r="B82" s="195"/>
      <c r="C82" s="196"/>
      <c r="D82" s="196"/>
      <c r="E82" s="196"/>
      <c r="F82" s="196"/>
    </row>
    <row r="83" spans="1:6" ht="15.75" customHeight="1" x14ac:dyDescent="0.2">
      <c r="A83" s="199"/>
      <c r="B83" s="195"/>
      <c r="C83" s="196"/>
      <c r="D83" s="196"/>
      <c r="E83" s="196"/>
      <c r="F83" s="196"/>
    </row>
    <row r="84" spans="1:6" ht="15.75" customHeight="1" x14ac:dyDescent="0.2">
      <c r="A84" s="199"/>
      <c r="B84" s="195"/>
      <c r="C84" s="196"/>
      <c r="D84" s="196"/>
      <c r="E84" s="196"/>
      <c r="F84" s="196"/>
    </row>
    <row r="85" spans="1:6" ht="15.75" customHeight="1" x14ac:dyDescent="0.2">
      <c r="A85" s="199"/>
      <c r="B85" s="195"/>
      <c r="C85" s="196"/>
      <c r="D85" s="196"/>
      <c r="E85" s="196"/>
      <c r="F85" s="196"/>
    </row>
    <row r="86" spans="1:6" ht="15.75" customHeight="1" x14ac:dyDescent="0.2">
      <c r="A86" s="199"/>
      <c r="B86" s="195"/>
      <c r="C86" s="196"/>
      <c r="D86" s="196"/>
      <c r="E86" s="196"/>
      <c r="F86" s="196"/>
    </row>
    <row r="87" spans="1:6" ht="15.75" customHeight="1" x14ac:dyDescent="0.2">
      <c r="A87" s="199"/>
      <c r="B87" s="195"/>
      <c r="C87" s="196"/>
      <c r="D87" s="196"/>
      <c r="E87" s="196"/>
      <c r="F87" s="196"/>
    </row>
    <row r="88" spans="1:6" ht="15.75" customHeight="1" x14ac:dyDescent="0.2">
      <c r="A88" s="199"/>
      <c r="B88" s="195"/>
      <c r="C88" s="196"/>
      <c r="D88" s="196"/>
      <c r="E88" s="196"/>
      <c r="F88" s="196"/>
    </row>
    <row r="89" spans="1:6" ht="15.75" customHeight="1" x14ac:dyDescent="0.2">
      <c r="A89" s="199"/>
      <c r="B89" s="195"/>
      <c r="C89" s="196"/>
      <c r="D89" s="196"/>
      <c r="E89" s="196"/>
      <c r="F89" s="196"/>
    </row>
    <row r="90" spans="1:6" ht="15.75" customHeight="1" x14ac:dyDescent="0.2">
      <c r="A90" s="199"/>
      <c r="B90" s="195"/>
      <c r="C90" s="196"/>
      <c r="D90" s="196"/>
      <c r="E90" s="196"/>
      <c r="F90" s="196"/>
    </row>
    <row r="91" spans="1:6" ht="15.75" customHeight="1" x14ac:dyDescent="0.2">
      <c r="A91" s="199"/>
      <c r="B91" s="195"/>
      <c r="C91" s="196"/>
      <c r="D91" s="196"/>
      <c r="E91" s="196"/>
      <c r="F91" s="196"/>
    </row>
    <row r="92" spans="1:6" ht="15.75" customHeight="1" x14ac:dyDescent="0.2">
      <c r="A92" s="199"/>
      <c r="B92" s="195"/>
      <c r="C92" s="196"/>
      <c r="D92" s="196"/>
      <c r="E92" s="196"/>
      <c r="F92" s="196"/>
    </row>
    <row r="93" spans="1:6" ht="15.75" customHeight="1" x14ac:dyDescent="0.2">
      <c r="A93" s="199"/>
      <c r="B93" s="195"/>
      <c r="C93" s="196"/>
      <c r="D93" s="196"/>
      <c r="E93" s="196"/>
      <c r="F93" s="196"/>
    </row>
    <row r="94" spans="1:6" ht="15.75" customHeight="1" x14ac:dyDescent="0.2">
      <c r="A94" s="199"/>
      <c r="B94" s="195"/>
      <c r="C94" s="196"/>
      <c r="D94" s="196"/>
      <c r="E94" s="196"/>
      <c r="F94" s="196"/>
    </row>
    <row r="95" spans="1:6" ht="15.75" customHeight="1" x14ac:dyDescent="0.2">
      <c r="A95" s="199"/>
      <c r="B95" s="195"/>
      <c r="C95" s="196"/>
      <c r="D95" s="196"/>
      <c r="E95" s="196"/>
      <c r="F95" s="196"/>
    </row>
    <row r="96" spans="1:6" ht="15.75" customHeight="1" x14ac:dyDescent="0.2">
      <c r="A96" s="199"/>
      <c r="B96" s="195"/>
      <c r="C96" s="196"/>
      <c r="D96" s="196"/>
      <c r="E96" s="196"/>
      <c r="F96" s="196"/>
    </row>
    <row r="97" spans="1:6" ht="15.75" customHeight="1" x14ac:dyDescent="0.2">
      <c r="A97" s="199"/>
      <c r="B97" s="195"/>
      <c r="C97" s="196"/>
      <c r="D97" s="196"/>
      <c r="E97" s="196"/>
      <c r="F97" s="196"/>
    </row>
    <row r="98" spans="1:6" ht="15.75" customHeight="1" x14ac:dyDescent="0.2">
      <c r="A98" s="199"/>
      <c r="B98" s="195"/>
      <c r="C98" s="196"/>
      <c r="D98" s="196"/>
      <c r="E98" s="196"/>
      <c r="F98" s="196"/>
    </row>
  </sheetData>
  <mergeCells count="9">
    <mergeCell ref="A1:F1"/>
    <mergeCell ref="C4:C5"/>
    <mergeCell ref="D4:D5"/>
    <mergeCell ref="E4:E5"/>
    <mergeCell ref="F4:F5"/>
    <mergeCell ref="C3:D3"/>
    <mergeCell ref="E3:F3"/>
    <mergeCell ref="B3:B5"/>
    <mergeCell ref="A3:A5"/>
  </mergeCells>
  <pageMargins left="1.4566929133858268" right="0.70866141732283472" top="0.39370078740157483" bottom="0.31496062992125984" header="0" footer="0"/>
  <pageSetup scale="87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98"/>
  <sheetViews>
    <sheetView view="pageBreakPreview" zoomScale="60" zoomScaleNormal="100" workbookViewId="0">
      <pane xSplit="2" ySplit="5" topLeftCell="E36" activePane="bottomRight" state="frozen"/>
      <selection pane="topRight" activeCell="C1" sqref="C1"/>
      <selection pane="bottomLeft" activeCell="A6" sqref="A6"/>
      <selection pane="bottomRight" activeCell="F56" sqref="F56"/>
    </sheetView>
  </sheetViews>
  <sheetFormatPr defaultColWidth="14.28515625" defaultRowHeight="15" customHeight="1" x14ac:dyDescent="0.2"/>
  <cols>
    <col min="1" max="1" width="6.140625" style="106" customWidth="1"/>
    <col min="2" max="2" width="24.42578125" style="106" customWidth="1"/>
    <col min="3" max="4" width="9" style="106" hidden="1" customWidth="1"/>
    <col min="5" max="5" width="11.140625" style="106" customWidth="1"/>
    <col min="6" max="6" width="10.140625" style="106" customWidth="1"/>
    <col min="7" max="7" width="6.7109375" style="106" customWidth="1"/>
    <col min="8" max="8" width="8.42578125" style="106" customWidth="1"/>
    <col min="9" max="9" width="5.85546875" style="106" customWidth="1"/>
    <col min="10" max="10" width="7.85546875" style="106" customWidth="1"/>
    <col min="11" max="11" width="8.42578125" style="106" customWidth="1"/>
    <col min="12" max="12" width="9.85546875" style="106" customWidth="1"/>
    <col min="13" max="14" width="9" style="106" customWidth="1"/>
    <col min="15" max="16384" width="14.28515625" style="106"/>
  </cols>
  <sheetData>
    <row r="1" spans="1:14" ht="19.5" customHeight="1" x14ac:dyDescent="0.2">
      <c r="A1" s="531" t="s">
        <v>1072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</row>
    <row r="2" spans="1:14" ht="15" customHeight="1" x14ac:dyDescent="0.2">
      <c r="A2" s="193"/>
      <c r="B2" s="532" t="s">
        <v>73</v>
      </c>
      <c r="C2" s="426"/>
      <c r="D2" s="209"/>
      <c r="E2" s="186"/>
      <c r="F2" s="186"/>
      <c r="G2" s="186"/>
      <c r="H2" s="186"/>
      <c r="I2" s="186"/>
      <c r="J2" s="186"/>
      <c r="K2" s="533" t="s">
        <v>169</v>
      </c>
      <c r="L2" s="426"/>
      <c r="M2" s="186"/>
      <c r="N2" s="186"/>
    </row>
    <row r="3" spans="1:14" ht="84.75" customHeight="1" x14ac:dyDescent="0.2">
      <c r="A3" s="119" t="s">
        <v>170</v>
      </c>
      <c r="B3" s="119" t="s">
        <v>171</v>
      </c>
      <c r="C3" s="430" t="s">
        <v>172</v>
      </c>
      <c r="D3" s="432"/>
      <c r="E3" s="430" t="s">
        <v>173</v>
      </c>
      <c r="F3" s="432"/>
      <c r="G3" s="430" t="s">
        <v>965</v>
      </c>
      <c r="H3" s="432"/>
      <c r="I3" s="430" t="s">
        <v>174</v>
      </c>
      <c r="J3" s="432"/>
      <c r="K3" s="430" t="s">
        <v>175</v>
      </c>
      <c r="L3" s="432"/>
      <c r="M3" s="430" t="s">
        <v>966</v>
      </c>
      <c r="N3" s="432"/>
    </row>
    <row r="4" spans="1:14" ht="12.75" customHeight="1" x14ac:dyDescent="0.2">
      <c r="A4" s="222">
        <v>1</v>
      </c>
      <c r="B4" s="119">
        <v>2</v>
      </c>
      <c r="C4" s="430">
        <v>3</v>
      </c>
      <c r="D4" s="432"/>
      <c r="E4" s="430">
        <v>3</v>
      </c>
      <c r="F4" s="432"/>
      <c r="G4" s="430">
        <v>4</v>
      </c>
      <c r="H4" s="432"/>
      <c r="I4" s="430">
        <v>5</v>
      </c>
      <c r="J4" s="432"/>
      <c r="K4" s="430">
        <v>6</v>
      </c>
      <c r="L4" s="432"/>
      <c r="M4" s="430">
        <v>7</v>
      </c>
      <c r="N4" s="432"/>
    </row>
    <row r="5" spans="1:14" s="139" customFormat="1" ht="19.5" customHeight="1" x14ac:dyDescent="0.2">
      <c r="A5" s="119"/>
      <c r="B5" s="119" t="s">
        <v>176</v>
      </c>
      <c r="C5" s="119" t="s">
        <v>82</v>
      </c>
      <c r="D5" s="119" t="s">
        <v>83</v>
      </c>
      <c r="E5" s="119" t="s">
        <v>82</v>
      </c>
      <c r="F5" s="119" t="s">
        <v>123</v>
      </c>
      <c r="G5" s="119" t="s">
        <v>82</v>
      </c>
      <c r="H5" s="119" t="s">
        <v>123</v>
      </c>
      <c r="I5" s="119" t="s">
        <v>82</v>
      </c>
      <c r="J5" s="119" t="s">
        <v>123</v>
      </c>
      <c r="K5" s="119" t="s">
        <v>82</v>
      </c>
      <c r="L5" s="119" t="s">
        <v>123</v>
      </c>
      <c r="M5" s="119" t="s">
        <v>91</v>
      </c>
      <c r="N5" s="119" t="s">
        <v>123</v>
      </c>
    </row>
    <row r="6" spans="1:14" ht="12.75" customHeight="1" x14ac:dyDescent="0.2">
      <c r="A6" s="149">
        <v>1</v>
      </c>
      <c r="B6" s="120" t="s">
        <v>6</v>
      </c>
      <c r="C6" s="210"/>
      <c r="D6" s="211"/>
      <c r="E6" s="212">
        <v>135</v>
      </c>
      <c r="F6" s="212">
        <v>2031.7099999999998</v>
      </c>
      <c r="G6" s="212">
        <v>63</v>
      </c>
      <c r="H6" s="212">
        <v>881.98</v>
      </c>
      <c r="I6" s="212">
        <v>0</v>
      </c>
      <c r="J6" s="212">
        <v>0</v>
      </c>
      <c r="K6" s="213">
        <f>'Pri Sec_outstanding_6'!E6</f>
        <v>4395</v>
      </c>
      <c r="L6" s="213">
        <f>'Pri Sec_outstanding_6'!F6</f>
        <v>19653.34</v>
      </c>
      <c r="M6" s="213">
        <v>1930</v>
      </c>
      <c r="N6" s="213">
        <v>13682.670000000002</v>
      </c>
    </row>
    <row r="7" spans="1:14" ht="12.75" customHeight="1" x14ac:dyDescent="0.2">
      <c r="A7" s="149">
        <v>2</v>
      </c>
      <c r="B7" s="120" t="s">
        <v>7</v>
      </c>
      <c r="C7" s="210"/>
      <c r="D7" s="211"/>
      <c r="E7" s="212">
        <v>149</v>
      </c>
      <c r="F7" s="212">
        <v>1275.0200000000002</v>
      </c>
      <c r="G7" s="212">
        <v>85</v>
      </c>
      <c r="H7" s="212">
        <v>602.89</v>
      </c>
      <c r="I7" s="212">
        <v>0</v>
      </c>
      <c r="J7" s="212">
        <v>0</v>
      </c>
      <c r="K7" s="213">
        <f>'Pri Sec_outstanding_6'!E7</f>
        <v>6572</v>
      </c>
      <c r="L7" s="213">
        <f>'Pri Sec_outstanding_6'!F7</f>
        <v>19010.149999999994</v>
      </c>
      <c r="M7" s="213">
        <v>2630</v>
      </c>
      <c r="N7" s="213">
        <v>8563.01</v>
      </c>
    </row>
    <row r="8" spans="1:14" ht="12.75" customHeight="1" x14ac:dyDescent="0.2">
      <c r="A8" s="149">
        <v>3</v>
      </c>
      <c r="B8" s="120" t="s">
        <v>8</v>
      </c>
      <c r="C8" s="210"/>
      <c r="D8" s="211"/>
      <c r="E8" s="212">
        <v>68</v>
      </c>
      <c r="F8" s="212">
        <v>558.29</v>
      </c>
      <c r="G8" s="212">
        <v>28</v>
      </c>
      <c r="H8" s="212">
        <v>103.01</v>
      </c>
      <c r="I8" s="212">
        <v>0</v>
      </c>
      <c r="J8" s="212">
        <v>0</v>
      </c>
      <c r="K8" s="213">
        <f>'Pri Sec_outstanding_6'!E8</f>
        <v>1526</v>
      </c>
      <c r="L8" s="213">
        <f>'Pri Sec_outstanding_6'!F8</f>
        <v>6279.63</v>
      </c>
      <c r="M8" s="213">
        <v>673</v>
      </c>
      <c r="N8" s="213">
        <v>4653.1000000000022</v>
      </c>
    </row>
    <row r="9" spans="1:14" ht="12.75" customHeight="1" x14ac:dyDescent="0.2">
      <c r="A9" s="149">
        <v>4</v>
      </c>
      <c r="B9" s="120" t="s">
        <v>9</v>
      </c>
      <c r="C9" s="210"/>
      <c r="D9" s="211"/>
      <c r="E9" s="212">
        <v>172</v>
      </c>
      <c r="F9" s="212">
        <v>763.44999999999993</v>
      </c>
      <c r="G9" s="212">
        <v>70</v>
      </c>
      <c r="H9" s="212">
        <v>347.42</v>
      </c>
      <c r="I9" s="212">
        <v>0</v>
      </c>
      <c r="J9" s="212">
        <v>0</v>
      </c>
      <c r="K9" s="213">
        <f>'Pri Sec_outstanding_6'!E9</f>
        <v>5118</v>
      </c>
      <c r="L9" s="213">
        <f>'Pri Sec_outstanding_6'!F9</f>
        <v>19471.650000000009</v>
      </c>
      <c r="M9" s="213">
        <v>2013</v>
      </c>
      <c r="N9" s="213">
        <v>10069.669999999995</v>
      </c>
    </row>
    <row r="10" spans="1:14" ht="12.75" customHeight="1" x14ac:dyDescent="0.2">
      <c r="A10" s="149">
        <v>5</v>
      </c>
      <c r="B10" s="120" t="s">
        <v>10</v>
      </c>
      <c r="C10" s="210"/>
      <c r="D10" s="211"/>
      <c r="E10" s="212">
        <v>164</v>
      </c>
      <c r="F10" s="212">
        <v>1662.1200000000001</v>
      </c>
      <c r="G10" s="212">
        <v>71</v>
      </c>
      <c r="H10" s="212">
        <v>633.44000000000005</v>
      </c>
      <c r="I10" s="212">
        <v>0</v>
      </c>
      <c r="J10" s="212">
        <v>0</v>
      </c>
      <c r="K10" s="213">
        <f>'Pri Sec_outstanding_6'!E10</f>
        <v>6069</v>
      </c>
      <c r="L10" s="213">
        <f>'Pri Sec_outstanding_6'!F10</f>
        <v>25007.810000000012</v>
      </c>
      <c r="M10" s="213">
        <v>2259</v>
      </c>
      <c r="N10" s="213">
        <v>8754.6999999999971</v>
      </c>
    </row>
    <row r="11" spans="1:14" ht="12.75" customHeight="1" x14ac:dyDescent="0.2">
      <c r="A11" s="149">
        <v>6</v>
      </c>
      <c r="B11" s="120" t="s">
        <v>11</v>
      </c>
      <c r="C11" s="210"/>
      <c r="D11" s="211"/>
      <c r="E11" s="212">
        <v>15</v>
      </c>
      <c r="F11" s="212">
        <v>287.39999999999998</v>
      </c>
      <c r="G11" s="212">
        <v>3</v>
      </c>
      <c r="H11" s="212">
        <v>19.63</v>
      </c>
      <c r="I11" s="212">
        <v>0</v>
      </c>
      <c r="J11" s="212">
        <v>0</v>
      </c>
      <c r="K11" s="213">
        <f>'Pri Sec_outstanding_6'!E11</f>
        <v>1019</v>
      </c>
      <c r="L11" s="213">
        <f>'Pri Sec_outstanding_6'!F11</f>
        <v>4232.78</v>
      </c>
      <c r="M11" s="213">
        <v>497</v>
      </c>
      <c r="N11" s="213">
        <v>2694.4800000000014</v>
      </c>
    </row>
    <row r="12" spans="1:14" ht="12.75" customHeight="1" x14ac:dyDescent="0.2">
      <c r="A12" s="149">
        <v>7</v>
      </c>
      <c r="B12" s="120" t="s">
        <v>12</v>
      </c>
      <c r="C12" s="210"/>
      <c r="D12" s="211"/>
      <c r="E12" s="212">
        <v>4</v>
      </c>
      <c r="F12" s="212">
        <v>29.97</v>
      </c>
      <c r="G12" s="212">
        <v>3</v>
      </c>
      <c r="H12" s="212">
        <v>22.47</v>
      </c>
      <c r="I12" s="212">
        <v>0</v>
      </c>
      <c r="J12" s="212">
        <v>0</v>
      </c>
      <c r="K12" s="213">
        <f>'Pri Sec_outstanding_6'!E12</f>
        <v>276</v>
      </c>
      <c r="L12" s="213">
        <f>'Pri Sec_outstanding_6'!F12</f>
        <v>860.47999999999945</v>
      </c>
      <c r="M12" s="213">
        <v>114</v>
      </c>
      <c r="N12" s="213">
        <v>448.91</v>
      </c>
    </row>
    <row r="13" spans="1:14" ht="12.75" customHeight="1" x14ac:dyDescent="0.2">
      <c r="A13" s="149">
        <v>8</v>
      </c>
      <c r="B13" s="120" t="s">
        <v>967</v>
      </c>
      <c r="C13" s="210"/>
      <c r="D13" s="211"/>
      <c r="E13" s="212">
        <v>4</v>
      </c>
      <c r="F13" s="212">
        <v>20.57</v>
      </c>
      <c r="G13" s="212">
        <v>1</v>
      </c>
      <c r="H13" s="212">
        <v>7.5</v>
      </c>
      <c r="I13" s="212">
        <v>0</v>
      </c>
      <c r="J13" s="212">
        <v>0</v>
      </c>
      <c r="K13" s="213">
        <f>'Pri Sec_outstanding_6'!E13</f>
        <v>160</v>
      </c>
      <c r="L13" s="213">
        <f>'Pri Sec_outstanding_6'!F13</f>
        <v>519.87999999999988</v>
      </c>
      <c r="M13" s="213">
        <v>66</v>
      </c>
      <c r="N13" s="213">
        <v>357.99000000000007</v>
      </c>
    </row>
    <row r="14" spans="1:14" ht="12.75" customHeight="1" x14ac:dyDescent="0.2">
      <c r="A14" s="149">
        <v>9</v>
      </c>
      <c r="B14" s="120" t="s">
        <v>13</v>
      </c>
      <c r="C14" s="210"/>
      <c r="D14" s="211"/>
      <c r="E14" s="212">
        <v>112</v>
      </c>
      <c r="F14" s="212">
        <v>1499.4199999999996</v>
      </c>
      <c r="G14" s="212">
        <v>52</v>
      </c>
      <c r="H14" s="212">
        <v>728.93999999999994</v>
      </c>
      <c r="I14" s="212">
        <v>0</v>
      </c>
      <c r="J14" s="212">
        <v>0</v>
      </c>
      <c r="K14" s="213">
        <f>'Pri Sec_outstanding_6'!E14</f>
        <v>6470</v>
      </c>
      <c r="L14" s="213">
        <f>'Pri Sec_outstanding_6'!F14</f>
        <v>25199.670000000006</v>
      </c>
      <c r="M14" s="213">
        <v>2558</v>
      </c>
      <c r="N14" s="213">
        <v>15270.849999999999</v>
      </c>
    </row>
    <row r="15" spans="1:14" ht="12.75" customHeight="1" x14ac:dyDescent="0.2">
      <c r="A15" s="149">
        <v>10</v>
      </c>
      <c r="B15" s="120" t="s">
        <v>14</v>
      </c>
      <c r="C15" s="210"/>
      <c r="D15" s="211"/>
      <c r="E15" s="212">
        <v>1215</v>
      </c>
      <c r="F15" s="212">
        <v>4546.9899999999989</v>
      </c>
      <c r="G15" s="212">
        <v>470</v>
      </c>
      <c r="H15" s="212">
        <v>1827.9700000000005</v>
      </c>
      <c r="I15" s="212">
        <v>0</v>
      </c>
      <c r="J15" s="212">
        <v>0</v>
      </c>
      <c r="K15" s="213">
        <f>'Pri Sec_outstanding_6'!E15</f>
        <v>25128</v>
      </c>
      <c r="L15" s="213">
        <f>'Pri Sec_outstanding_6'!F15</f>
        <v>106144.97999999998</v>
      </c>
      <c r="M15" s="213">
        <v>9588</v>
      </c>
      <c r="N15" s="213">
        <v>58451.060000000005</v>
      </c>
    </row>
    <row r="16" spans="1:14" ht="12.75" customHeight="1" x14ac:dyDescent="0.2">
      <c r="A16" s="149">
        <v>11</v>
      </c>
      <c r="B16" s="120" t="s">
        <v>15</v>
      </c>
      <c r="C16" s="210"/>
      <c r="D16" s="211"/>
      <c r="E16" s="212">
        <v>40</v>
      </c>
      <c r="F16" s="212">
        <v>333.61</v>
      </c>
      <c r="G16" s="212">
        <v>67</v>
      </c>
      <c r="H16" s="212">
        <v>508.43999999999994</v>
      </c>
      <c r="I16" s="212">
        <v>0</v>
      </c>
      <c r="J16" s="212">
        <v>0</v>
      </c>
      <c r="K16" s="213">
        <f>'Pri Sec_outstanding_6'!E16</f>
        <v>1300</v>
      </c>
      <c r="L16" s="213">
        <f>'Pri Sec_outstanding_6'!F16</f>
        <v>3521.6599999999989</v>
      </c>
      <c r="M16" s="213">
        <v>511</v>
      </c>
      <c r="N16" s="213">
        <v>1992.3400000000004</v>
      </c>
    </row>
    <row r="17" spans="1:14" ht="12.75" customHeight="1" x14ac:dyDescent="0.2">
      <c r="A17" s="149">
        <v>12</v>
      </c>
      <c r="B17" s="120" t="s">
        <v>16</v>
      </c>
      <c r="C17" s="210"/>
      <c r="D17" s="211"/>
      <c r="E17" s="212">
        <v>143</v>
      </c>
      <c r="F17" s="212">
        <v>2539.8100000000004</v>
      </c>
      <c r="G17" s="212">
        <v>56</v>
      </c>
      <c r="H17" s="212">
        <v>996.22</v>
      </c>
      <c r="I17" s="212">
        <v>0</v>
      </c>
      <c r="J17" s="212">
        <v>0</v>
      </c>
      <c r="K17" s="213">
        <f>'Pri Sec_outstanding_6'!E17</f>
        <v>4227</v>
      </c>
      <c r="L17" s="213">
        <f>'Pri Sec_outstanding_6'!F17</f>
        <v>15079.679999999997</v>
      </c>
      <c r="M17" s="213">
        <v>1999</v>
      </c>
      <c r="N17" s="213">
        <v>14587.520000000002</v>
      </c>
    </row>
    <row r="18" spans="1:14" s="139" customFormat="1" ht="12.75" customHeight="1" x14ac:dyDescent="0.2">
      <c r="A18" s="141"/>
      <c r="B18" s="127" t="s">
        <v>17</v>
      </c>
      <c r="C18" s="176"/>
      <c r="D18" s="214"/>
      <c r="E18" s="215">
        <f>SUM(E6:E17)</f>
        <v>2221</v>
      </c>
      <c r="F18" s="215">
        <f>SUM(F6:F17)</f>
        <v>15548.36</v>
      </c>
      <c r="G18" s="215">
        <f t="shared" ref="G18:N18" si="0">SUM(G6:G17)</f>
        <v>969</v>
      </c>
      <c r="H18" s="215">
        <f t="shared" si="0"/>
        <v>6679.91</v>
      </c>
      <c r="I18" s="215">
        <f t="shared" si="0"/>
        <v>0</v>
      </c>
      <c r="J18" s="215">
        <f t="shared" si="0"/>
        <v>0</v>
      </c>
      <c r="K18" s="221">
        <f>'Pri Sec_outstanding_6'!E18</f>
        <v>62260</v>
      </c>
      <c r="L18" s="221">
        <f>'Pri Sec_outstanding_6'!F18</f>
        <v>244981.71</v>
      </c>
      <c r="M18" s="215">
        <f t="shared" si="0"/>
        <v>24838</v>
      </c>
      <c r="N18" s="215">
        <f t="shared" si="0"/>
        <v>139526.29999999999</v>
      </c>
    </row>
    <row r="19" spans="1:14" ht="12.75" customHeight="1" x14ac:dyDescent="0.2">
      <c r="A19" s="149">
        <v>13</v>
      </c>
      <c r="B19" s="120" t="s">
        <v>18</v>
      </c>
      <c r="C19" s="210"/>
      <c r="D19" s="211"/>
      <c r="E19" s="212">
        <v>1386</v>
      </c>
      <c r="F19" s="212">
        <v>21303.110000000004</v>
      </c>
      <c r="G19" s="212">
        <v>520</v>
      </c>
      <c r="H19" s="212">
        <v>7987.920000000001</v>
      </c>
      <c r="I19" s="212"/>
      <c r="J19" s="212"/>
      <c r="K19" s="213">
        <f>'Pri Sec_outstanding_6'!E19</f>
        <v>1053</v>
      </c>
      <c r="L19" s="213">
        <f>'Pri Sec_outstanding_6'!F19</f>
        <v>5226.9300000000021</v>
      </c>
      <c r="M19" s="213">
        <v>520</v>
      </c>
      <c r="N19" s="213">
        <v>5619.2100000000019</v>
      </c>
    </row>
    <row r="20" spans="1:14" ht="12.75" customHeight="1" x14ac:dyDescent="0.2">
      <c r="A20" s="149">
        <v>14</v>
      </c>
      <c r="B20" s="120" t="s">
        <v>19</v>
      </c>
      <c r="C20" s="210"/>
      <c r="D20" s="211"/>
      <c r="E20" s="212">
        <v>0</v>
      </c>
      <c r="F20" s="212">
        <v>0</v>
      </c>
      <c r="G20" s="212">
        <v>0</v>
      </c>
      <c r="H20" s="212">
        <v>0</v>
      </c>
      <c r="I20" s="212"/>
      <c r="J20" s="212"/>
      <c r="K20" s="213">
        <f>'Pri Sec_outstanding_6'!E20</f>
        <v>0</v>
      </c>
      <c r="L20" s="213">
        <f>'Pri Sec_outstanding_6'!F20</f>
        <v>0</v>
      </c>
      <c r="M20" s="213">
        <v>0</v>
      </c>
      <c r="N20" s="213">
        <v>0</v>
      </c>
    </row>
    <row r="21" spans="1:14" ht="12.75" customHeight="1" x14ac:dyDescent="0.2">
      <c r="A21" s="149">
        <v>15</v>
      </c>
      <c r="B21" s="120" t="s">
        <v>20</v>
      </c>
      <c r="C21" s="210"/>
      <c r="D21" s="211"/>
      <c r="E21" s="212">
        <v>0</v>
      </c>
      <c r="F21" s="212">
        <v>0</v>
      </c>
      <c r="G21" s="212">
        <v>0</v>
      </c>
      <c r="H21" s="212">
        <v>0</v>
      </c>
      <c r="I21" s="212"/>
      <c r="J21" s="212"/>
      <c r="K21" s="213">
        <f>'Pri Sec_outstanding_6'!E21</f>
        <v>0</v>
      </c>
      <c r="L21" s="213">
        <f>'Pri Sec_outstanding_6'!F21</f>
        <v>0</v>
      </c>
      <c r="M21" s="213">
        <v>0</v>
      </c>
      <c r="N21" s="213">
        <v>0</v>
      </c>
    </row>
    <row r="22" spans="1:14" ht="12.75" customHeight="1" x14ac:dyDescent="0.2">
      <c r="A22" s="149">
        <v>16</v>
      </c>
      <c r="B22" s="216" t="s">
        <v>21</v>
      </c>
      <c r="C22" s="217"/>
      <c r="D22" s="218"/>
      <c r="E22" s="219">
        <v>0</v>
      </c>
      <c r="F22" s="219">
        <v>0</v>
      </c>
      <c r="G22" s="219">
        <v>0</v>
      </c>
      <c r="H22" s="219">
        <v>0</v>
      </c>
      <c r="I22" s="219"/>
      <c r="J22" s="219"/>
      <c r="K22" s="213">
        <f>'Pri Sec_outstanding_6'!E22</f>
        <v>1</v>
      </c>
      <c r="L22" s="213">
        <f>'Pri Sec_outstanding_6'!F22</f>
        <v>2.93</v>
      </c>
      <c r="M22" s="220">
        <v>2</v>
      </c>
      <c r="N22" s="220">
        <v>8.49</v>
      </c>
    </row>
    <row r="23" spans="1:14" ht="12.75" customHeight="1" x14ac:dyDescent="0.2">
      <c r="A23" s="149">
        <v>17</v>
      </c>
      <c r="B23" s="216" t="s">
        <v>22</v>
      </c>
      <c r="C23" s="217"/>
      <c r="D23" s="218"/>
      <c r="E23" s="219">
        <v>13</v>
      </c>
      <c r="F23" s="219">
        <v>30.490000000000002</v>
      </c>
      <c r="G23" s="219">
        <v>7</v>
      </c>
      <c r="H23" s="219">
        <v>14.55</v>
      </c>
      <c r="I23" s="219"/>
      <c r="J23" s="219"/>
      <c r="K23" s="213">
        <f>'Pri Sec_outstanding_6'!E23</f>
        <v>0</v>
      </c>
      <c r="L23" s="213">
        <f>'Pri Sec_outstanding_6'!F23</f>
        <v>0</v>
      </c>
      <c r="M23" s="220">
        <v>6</v>
      </c>
      <c r="N23" s="220">
        <v>10.030000000000001</v>
      </c>
    </row>
    <row r="24" spans="1:14" ht="12.75" customHeight="1" x14ac:dyDescent="0.2">
      <c r="A24" s="149">
        <v>18</v>
      </c>
      <c r="B24" s="120" t="s">
        <v>850</v>
      </c>
      <c r="C24" s="210"/>
      <c r="D24" s="211"/>
      <c r="E24" s="212">
        <v>0</v>
      </c>
      <c r="F24" s="212">
        <v>0</v>
      </c>
      <c r="G24" s="212">
        <v>0</v>
      </c>
      <c r="H24" s="212">
        <v>0</v>
      </c>
      <c r="I24" s="212"/>
      <c r="J24" s="212"/>
      <c r="K24" s="213">
        <f>'Pri Sec_outstanding_6'!E24</f>
        <v>2</v>
      </c>
      <c r="L24" s="213">
        <f>'Pri Sec_outstanding_6'!F24</f>
        <v>6.07</v>
      </c>
      <c r="M24" s="213">
        <v>7</v>
      </c>
      <c r="N24" s="213">
        <v>45</v>
      </c>
    </row>
    <row r="25" spans="1:14" ht="12.75" customHeight="1" x14ac:dyDescent="0.2">
      <c r="A25" s="149">
        <v>19</v>
      </c>
      <c r="B25" s="120" t="s">
        <v>24</v>
      </c>
      <c r="C25" s="210"/>
      <c r="D25" s="211"/>
      <c r="E25" s="212">
        <v>0</v>
      </c>
      <c r="F25" s="212">
        <v>0</v>
      </c>
      <c r="G25" s="212">
        <v>0</v>
      </c>
      <c r="H25" s="212">
        <v>0</v>
      </c>
      <c r="I25" s="212"/>
      <c r="J25" s="212"/>
      <c r="K25" s="213">
        <f>'Pri Sec_outstanding_6'!E25</f>
        <v>7</v>
      </c>
      <c r="L25" s="213">
        <f>'Pri Sec_outstanding_6'!F25</f>
        <v>21.099999999999998</v>
      </c>
      <c r="M25" s="213">
        <v>0</v>
      </c>
      <c r="N25" s="213">
        <v>0</v>
      </c>
    </row>
    <row r="26" spans="1:14" ht="12.75" customHeight="1" x14ac:dyDescent="0.2">
      <c r="A26" s="149">
        <v>20</v>
      </c>
      <c r="B26" s="120" t="s">
        <v>25</v>
      </c>
      <c r="C26" s="210"/>
      <c r="D26" s="211"/>
      <c r="E26" s="212">
        <v>15</v>
      </c>
      <c r="F26" s="212">
        <v>547.39</v>
      </c>
      <c r="G26" s="212">
        <v>10</v>
      </c>
      <c r="H26" s="212">
        <v>386.93999999999994</v>
      </c>
      <c r="I26" s="212"/>
      <c r="J26" s="212"/>
      <c r="K26" s="213">
        <f>'Pri Sec_outstanding_6'!E26</f>
        <v>1084</v>
      </c>
      <c r="L26" s="213">
        <f>'Pri Sec_outstanding_6'!F26</f>
        <v>2329.9399999999991</v>
      </c>
      <c r="M26" s="213">
        <v>314</v>
      </c>
      <c r="N26" s="213">
        <v>2459.4100000000003</v>
      </c>
    </row>
    <row r="27" spans="1:14" ht="12.75" customHeight="1" x14ac:dyDescent="0.2">
      <c r="A27" s="149">
        <v>21</v>
      </c>
      <c r="B27" s="120" t="s">
        <v>26</v>
      </c>
      <c r="C27" s="210"/>
      <c r="D27" s="211"/>
      <c r="E27" s="212">
        <v>0</v>
      </c>
      <c r="F27" s="212">
        <v>0</v>
      </c>
      <c r="G27" s="212">
        <v>0</v>
      </c>
      <c r="H27" s="212">
        <v>0</v>
      </c>
      <c r="I27" s="212"/>
      <c r="J27" s="212"/>
      <c r="K27" s="213">
        <f>'Pri Sec_outstanding_6'!E27</f>
        <v>552</v>
      </c>
      <c r="L27" s="213">
        <f>'Pri Sec_outstanding_6'!F27</f>
        <v>4311.0799999999972</v>
      </c>
      <c r="M27" s="213">
        <v>302</v>
      </c>
      <c r="N27" s="213">
        <v>1193.9999999999998</v>
      </c>
    </row>
    <row r="28" spans="1:14" ht="12.75" customHeight="1" x14ac:dyDescent="0.2">
      <c r="A28" s="149">
        <v>22</v>
      </c>
      <c r="B28" s="120" t="s">
        <v>27</v>
      </c>
      <c r="C28" s="211"/>
      <c r="D28" s="211"/>
      <c r="E28" s="213">
        <v>0</v>
      </c>
      <c r="F28" s="213">
        <v>0</v>
      </c>
      <c r="G28" s="213">
        <v>0</v>
      </c>
      <c r="H28" s="213">
        <v>0</v>
      </c>
      <c r="I28" s="213"/>
      <c r="J28" s="213"/>
      <c r="K28" s="213">
        <f>'Pri Sec_outstanding_6'!E28</f>
        <v>706</v>
      </c>
      <c r="L28" s="213">
        <f>'Pri Sec_outstanding_6'!F28</f>
        <v>2994.8</v>
      </c>
      <c r="M28" s="213">
        <v>0</v>
      </c>
      <c r="N28" s="213">
        <v>0</v>
      </c>
    </row>
    <row r="29" spans="1:14" ht="12.75" customHeight="1" x14ac:dyDescent="0.2">
      <c r="A29" s="149">
        <v>23</v>
      </c>
      <c r="B29" s="120" t="s">
        <v>999</v>
      </c>
      <c r="C29" s="211"/>
      <c r="D29" s="211"/>
      <c r="E29" s="213">
        <v>0</v>
      </c>
      <c r="F29" s="213">
        <v>0</v>
      </c>
      <c r="G29" s="213">
        <v>0</v>
      </c>
      <c r="H29" s="213">
        <v>0</v>
      </c>
      <c r="I29" s="213"/>
      <c r="J29" s="213"/>
      <c r="K29" s="213">
        <f>'Pri Sec_outstanding_6'!E29</f>
        <v>0</v>
      </c>
      <c r="L29" s="213">
        <f>'Pri Sec_outstanding_6'!F29</f>
        <v>0</v>
      </c>
      <c r="M29" s="213">
        <v>0</v>
      </c>
      <c r="N29" s="213">
        <v>0</v>
      </c>
    </row>
    <row r="30" spans="1:14" ht="12.75" customHeight="1" x14ac:dyDescent="0.2">
      <c r="A30" s="149">
        <v>24</v>
      </c>
      <c r="B30" s="120" t="s">
        <v>29</v>
      </c>
      <c r="C30" s="211"/>
      <c r="D30" s="211"/>
      <c r="E30" s="213">
        <v>0</v>
      </c>
      <c r="F30" s="213">
        <v>0</v>
      </c>
      <c r="G30" s="213">
        <v>0</v>
      </c>
      <c r="H30" s="213">
        <v>0</v>
      </c>
      <c r="I30" s="213"/>
      <c r="J30" s="213"/>
      <c r="K30" s="213">
        <f>'Pri Sec_outstanding_6'!E30</f>
        <v>0</v>
      </c>
      <c r="L30" s="213">
        <f>'Pri Sec_outstanding_6'!F30</f>
        <v>0</v>
      </c>
      <c r="M30" s="213">
        <v>4</v>
      </c>
      <c r="N30" s="213">
        <v>13.99</v>
      </c>
    </row>
    <row r="31" spans="1:14" ht="12.75" customHeight="1" x14ac:dyDescent="0.2">
      <c r="A31" s="149">
        <v>25</v>
      </c>
      <c r="B31" s="120" t="s">
        <v>30</v>
      </c>
      <c r="C31" s="211"/>
      <c r="D31" s="211"/>
      <c r="E31" s="213">
        <v>0</v>
      </c>
      <c r="F31" s="213">
        <v>0</v>
      </c>
      <c r="G31" s="213">
        <v>0</v>
      </c>
      <c r="H31" s="213">
        <v>0</v>
      </c>
      <c r="I31" s="213"/>
      <c r="J31" s="213"/>
      <c r="K31" s="213">
        <f>'Pri Sec_outstanding_6'!E31</f>
        <v>11</v>
      </c>
      <c r="L31" s="213">
        <f>'Pri Sec_outstanding_6'!F31</f>
        <v>45.22</v>
      </c>
      <c r="M31" s="213">
        <v>0</v>
      </c>
      <c r="N31" s="213">
        <v>34.020000000000003</v>
      </c>
    </row>
    <row r="32" spans="1:14" ht="12.75" customHeight="1" x14ac:dyDescent="0.2">
      <c r="A32" s="149">
        <v>26</v>
      </c>
      <c r="B32" s="120" t="s">
        <v>31</v>
      </c>
      <c r="C32" s="211"/>
      <c r="D32" s="211"/>
      <c r="E32" s="213">
        <v>0</v>
      </c>
      <c r="F32" s="213">
        <v>0</v>
      </c>
      <c r="G32" s="213">
        <v>0</v>
      </c>
      <c r="H32" s="213">
        <v>0</v>
      </c>
      <c r="I32" s="213"/>
      <c r="J32" s="213"/>
      <c r="K32" s="213">
        <f>'Pri Sec_outstanding_6'!E32</f>
        <v>6</v>
      </c>
      <c r="L32" s="213">
        <f>'Pri Sec_outstanding_6'!F32</f>
        <v>20.490000000000002</v>
      </c>
      <c r="M32" s="213">
        <v>0</v>
      </c>
      <c r="N32" s="213">
        <v>0</v>
      </c>
    </row>
    <row r="33" spans="1:14" ht="12.75" customHeight="1" x14ac:dyDescent="0.2">
      <c r="A33" s="149">
        <v>27</v>
      </c>
      <c r="B33" s="120" t="s">
        <v>32</v>
      </c>
      <c r="C33" s="211"/>
      <c r="D33" s="211"/>
      <c r="E33" s="213">
        <v>0</v>
      </c>
      <c r="F33" s="213">
        <v>0</v>
      </c>
      <c r="G33" s="213">
        <v>0</v>
      </c>
      <c r="H33" s="213">
        <v>0</v>
      </c>
      <c r="I33" s="213"/>
      <c r="J33" s="213"/>
      <c r="K33" s="213">
        <f>'Pri Sec_outstanding_6'!E33</f>
        <v>0</v>
      </c>
      <c r="L33" s="213">
        <f>'Pri Sec_outstanding_6'!F33</f>
        <v>0</v>
      </c>
      <c r="M33" s="213">
        <v>0</v>
      </c>
      <c r="N33" s="213">
        <v>0</v>
      </c>
    </row>
    <row r="34" spans="1:14" ht="12.75" customHeight="1" x14ac:dyDescent="0.2">
      <c r="A34" s="149">
        <v>28</v>
      </c>
      <c r="B34" s="120" t="s">
        <v>33</v>
      </c>
      <c r="C34" s="211"/>
      <c r="D34" s="211"/>
      <c r="E34" s="213">
        <v>0</v>
      </c>
      <c r="F34" s="213">
        <v>0</v>
      </c>
      <c r="G34" s="213">
        <v>0</v>
      </c>
      <c r="H34" s="213">
        <v>0</v>
      </c>
      <c r="I34" s="213"/>
      <c r="J34" s="213"/>
      <c r="K34" s="213">
        <f>'Pri Sec_outstanding_6'!E34</f>
        <v>0</v>
      </c>
      <c r="L34" s="213">
        <f>'Pri Sec_outstanding_6'!F34</f>
        <v>0</v>
      </c>
      <c r="M34" s="213">
        <v>0</v>
      </c>
      <c r="N34" s="213">
        <v>0</v>
      </c>
    </row>
    <row r="35" spans="1:14" ht="12.75" customHeight="1" x14ac:dyDescent="0.2">
      <c r="A35" s="149">
        <v>29</v>
      </c>
      <c r="B35" s="120" t="s">
        <v>34</v>
      </c>
      <c r="C35" s="211"/>
      <c r="D35" s="211"/>
      <c r="E35" s="213">
        <v>1</v>
      </c>
      <c r="F35" s="213">
        <v>15</v>
      </c>
      <c r="G35" s="213">
        <v>0</v>
      </c>
      <c r="H35" s="213">
        <v>0</v>
      </c>
      <c r="I35" s="213"/>
      <c r="J35" s="213"/>
      <c r="K35" s="213">
        <f>'Pri Sec_outstanding_6'!E35</f>
        <v>0</v>
      </c>
      <c r="L35" s="213">
        <f>'Pri Sec_outstanding_6'!F35</f>
        <v>0</v>
      </c>
      <c r="M35" s="213">
        <v>0</v>
      </c>
      <c r="N35" s="213">
        <v>0</v>
      </c>
    </row>
    <row r="36" spans="1:14" ht="12.75" customHeight="1" x14ac:dyDescent="0.2">
      <c r="A36" s="149">
        <v>30</v>
      </c>
      <c r="B36" s="120" t="s">
        <v>35</v>
      </c>
      <c r="C36" s="211"/>
      <c r="D36" s="211"/>
      <c r="E36" s="213">
        <v>0</v>
      </c>
      <c r="F36" s="213">
        <v>0</v>
      </c>
      <c r="G36" s="213">
        <v>0</v>
      </c>
      <c r="H36" s="213">
        <v>0</v>
      </c>
      <c r="I36" s="213"/>
      <c r="J36" s="213"/>
      <c r="K36" s="213">
        <f>'Pri Sec_outstanding_6'!E36</f>
        <v>0</v>
      </c>
      <c r="L36" s="213">
        <f>'Pri Sec_outstanding_6'!F36</f>
        <v>0</v>
      </c>
      <c r="M36" s="213">
        <v>0</v>
      </c>
      <c r="N36" s="213">
        <v>27.159999999999997</v>
      </c>
    </row>
    <row r="37" spans="1:14" ht="12.75" customHeight="1" x14ac:dyDescent="0.2">
      <c r="A37" s="149">
        <v>31</v>
      </c>
      <c r="B37" s="120" t="s">
        <v>36</v>
      </c>
      <c r="C37" s="211"/>
      <c r="D37" s="211"/>
      <c r="E37" s="213">
        <v>0</v>
      </c>
      <c r="F37" s="213">
        <v>0</v>
      </c>
      <c r="G37" s="213">
        <v>0</v>
      </c>
      <c r="H37" s="213">
        <v>0</v>
      </c>
      <c r="I37" s="213"/>
      <c r="J37" s="213"/>
      <c r="K37" s="213">
        <f>'Pri Sec_outstanding_6'!E37</f>
        <v>6</v>
      </c>
      <c r="L37" s="213">
        <f>'Pri Sec_outstanding_6'!F37</f>
        <v>54.29</v>
      </c>
      <c r="M37" s="213">
        <v>5</v>
      </c>
      <c r="N37" s="213">
        <v>28.860000000000003</v>
      </c>
    </row>
    <row r="38" spans="1:14" ht="12.75" customHeight="1" x14ac:dyDescent="0.2">
      <c r="A38" s="149">
        <v>32</v>
      </c>
      <c r="B38" s="120" t="s">
        <v>1000</v>
      </c>
      <c r="C38" s="211"/>
      <c r="D38" s="211"/>
      <c r="E38" s="213">
        <v>0</v>
      </c>
      <c r="F38" s="213">
        <v>0</v>
      </c>
      <c r="G38" s="213">
        <v>0</v>
      </c>
      <c r="H38" s="213">
        <v>0</v>
      </c>
      <c r="I38" s="213"/>
      <c r="J38" s="213"/>
      <c r="K38" s="213">
        <f>'Pri Sec_outstanding_6'!E38</f>
        <v>0</v>
      </c>
      <c r="L38" s="213">
        <f>'Pri Sec_outstanding_6'!F38</f>
        <v>0</v>
      </c>
      <c r="M38" s="213">
        <v>0</v>
      </c>
      <c r="N38" s="213">
        <v>0</v>
      </c>
    </row>
    <row r="39" spans="1:14" ht="12.75" customHeight="1" x14ac:dyDescent="0.2">
      <c r="A39" s="149">
        <v>33</v>
      </c>
      <c r="B39" s="120" t="s">
        <v>39</v>
      </c>
      <c r="C39" s="211"/>
      <c r="D39" s="211"/>
      <c r="E39" s="213">
        <v>15</v>
      </c>
      <c r="F39" s="213">
        <v>392.79</v>
      </c>
      <c r="G39" s="213">
        <v>2</v>
      </c>
      <c r="H39" s="213">
        <v>53.18</v>
      </c>
      <c r="I39" s="213"/>
      <c r="J39" s="213"/>
      <c r="K39" s="213">
        <f>'Pri Sec_outstanding_6'!E39</f>
        <v>23</v>
      </c>
      <c r="L39" s="213">
        <f>'Pri Sec_outstanding_6'!F39</f>
        <v>230.13</v>
      </c>
      <c r="M39" s="213">
        <v>32</v>
      </c>
      <c r="N39" s="213">
        <v>664.23</v>
      </c>
    </row>
    <row r="40" spans="1:14" s="139" customFormat="1" ht="12.75" customHeight="1" x14ac:dyDescent="0.2">
      <c r="A40" s="141"/>
      <c r="B40" s="127" t="s">
        <v>103</v>
      </c>
      <c r="C40" s="214"/>
      <c r="D40" s="214"/>
      <c r="E40" s="221">
        <f>SUM(E19:E39)</f>
        <v>1430</v>
      </c>
      <c r="F40" s="221">
        <f>SUM(F19:F39)</f>
        <v>22288.780000000006</v>
      </c>
      <c r="G40" s="221">
        <f>SUM(G19:G39)</f>
        <v>539</v>
      </c>
      <c r="H40" s="221">
        <f>SUM(H19:H39)</f>
        <v>8442.590000000002</v>
      </c>
      <c r="I40" s="221"/>
      <c r="J40" s="221"/>
      <c r="K40" s="221">
        <f>'Pri Sec_outstanding_6'!E40</f>
        <v>3451</v>
      </c>
      <c r="L40" s="221">
        <f>'Pri Sec_outstanding_6'!F40</f>
        <v>15242.979999999998</v>
      </c>
      <c r="M40" s="221">
        <f>SUM(M19:M39)</f>
        <v>1192</v>
      </c>
      <c r="N40" s="221">
        <f>SUM(N19:N39)</f>
        <v>10104.400000000001</v>
      </c>
    </row>
    <row r="41" spans="1:14" s="139" customFormat="1" ht="12.75" customHeight="1" x14ac:dyDescent="0.2">
      <c r="A41" s="141"/>
      <c r="B41" s="127" t="s">
        <v>41</v>
      </c>
      <c r="C41" s="214"/>
      <c r="D41" s="214"/>
      <c r="E41" s="221">
        <f>E40+E18</f>
        <v>3651</v>
      </c>
      <c r="F41" s="221">
        <f>F40+F18</f>
        <v>37837.140000000007</v>
      </c>
      <c r="G41" s="221">
        <f>G40+G18</f>
        <v>1508</v>
      </c>
      <c r="H41" s="221">
        <f>H40+H18</f>
        <v>15122.500000000002</v>
      </c>
      <c r="I41" s="221"/>
      <c r="J41" s="221"/>
      <c r="K41" s="221">
        <f>'Pri Sec_outstanding_6'!E41</f>
        <v>65711</v>
      </c>
      <c r="L41" s="221">
        <f>'Pri Sec_outstanding_6'!F41</f>
        <v>260224.69</v>
      </c>
      <c r="M41" s="221">
        <f>M40+M18</f>
        <v>26030</v>
      </c>
      <c r="N41" s="221">
        <f>N40+N18</f>
        <v>149630.69999999998</v>
      </c>
    </row>
    <row r="42" spans="1:14" ht="12.75" customHeight="1" x14ac:dyDescent="0.2">
      <c r="A42" s="149">
        <v>34</v>
      </c>
      <c r="B42" s="120" t="s">
        <v>43</v>
      </c>
      <c r="C42" s="211"/>
      <c r="D42" s="211"/>
      <c r="E42" s="226">
        <v>16</v>
      </c>
      <c r="F42" s="226">
        <v>143.13000000000002</v>
      </c>
      <c r="G42" s="226">
        <v>7</v>
      </c>
      <c r="H42" s="226">
        <v>29.03</v>
      </c>
      <c r="I42" s="226"/>
      <c r="J42" s="226"/>
      <c r="K42" s="213">
        <f>'Pri Sec_outstanding_6'!E42</f>
        <v>1886</v>
      </c>
      <c r="L42" s="213">
        <f>'Pri Sec_outstanding_6'!F42</f>
        <v>4766.1600000000008</v>
      </c>
      <c r="M42" s="226">
        <v>682</v>
      </c>
      <c r="N42" s="213">
        <v>1874.79</v>
      </c>
    </row>
    <row r="43" spans="1:14" s="139" customFormat="1" ht="12.75" customHeight="1" x14ac:dyDescent="0.2">
      <c r="A43" s="141"/>
      <c r="B43" s="127" t="s">
        <v>44</v>
      </c>
      <c r="C43" s="214"/>
      <c r="D43" s="223"/>
      <c r="E43" s="227">
        <f>E42</f>
        <v>16</v>
      </c>
      <c r="F43" s="227">
        <f t="shared" ref="F43:N43" si="1">F42</f>
        <v>143.13000000000002</v>
      </c>
      <c r="G43" s="227">
        <f t="shared" si="1"/>
        <v>7</v>
      </c>
      <c r="H43" s="227">
        <f t="shared" si="1"/>
        <v>29.03</v>
      </c>
      <c r="I43" s="227"/>
      <c r="J43" s="227"/>
      <c r="K43" s="227">
        <f t="shared" si="1"/>
        <v>1886</v>
      </c>
      <c r="L43" s="227">
        <f t="shared" si="1"/>
        <v>4766.1600000000008</v>
      </c>
      <c r="M43" s="227">
        <f t="shared" si="1"/>
        <v>682</v>
      </c>
      <c r="N43" s="227">
        <f t="shared" si="1"/>
        <v>1874.79</v>
      </c>
    </row>
    <row r="44" spans="1:14" ht="12.75" customHeight="1" x14ac:dyDescent="0.2">
      <c r="A44" s="149">
        <v>35</v>
      </c>
      <c r="B44" s="120" t="s">
        <v>45</v>
      </c>
      <c r="C44" s="211"/>
      <c r="D44" s="224"/>
      <c r="E44" s="228">
        <v>2</v>
      </c>
      <c r="F44" s="228">
        <v>9.9</v>
      </c>
      <c r="G44" s="228">
        <v>0</v>
      </c>
      <c r="H44" s="228">
        <v>0</v>
      </c>
      <c r="I44" s="228"/>
      <c r="J44" s="228"/>
      <c r="K44" s="213">
        <f>'Pri Sec_outstanding_6'!E44</f>
        <v>62</v>
      </c>
      <c r="L44" s="213">
        <f>'Pri Sec_outstanding_6'!F44</f>
        <v>114.84</v>
      </c>
      <c r="M44" s="228">
        <v>5</v>
      </c>
      <c r="N44" s="228">
        <v>12.99</v>
      </c>
    </row>
    <row r="45" spans="1:14" s="139" customFormat="1" ht="12.75" customHeight="1" x14ac:dyDescent="0.2">
      <c r="A45" s="141"/>
      <c r="B45" s="127" t="s">
        <v>46</v>
      </c>
      <c r="C45" s="214"/>
      <c r="D45" s="223"/>
      <c r="E45" s="227">
        <f t="shared" ref="E45:N45" si="2">E44</f>
        <v>2</v>
      </c>
      <c r="F45" s="227">
        <f t="shared" si="2"/>
        <v>9.9</v>
      </c>
      <c r="G45" s="227">
        <f t="shared" si="2"/>
        <v>0</v>
      </c>
      <c r="H45" s="227">
        <f t="shared" si="2"/>
        <v>0</v>
      </c>
      <c r="I45" s="227"/>
      <c r="J45" s="227"/>
      <c r="K45" s="213">
        <f>'Pri Sec_outstanding_6'!E45</f>
        <v>62</v>
      </c>
      <c r="L45" s="213">
        <f>'Pri Sec_outstanding_6'!F45</f>
        <v>114.84</v>
      </c>
      <c r="M45" s="227">
        <f t="shared" si="2"/>
        <v>5</v>
      </c>
      <c r="N45" s="227">
        <f t="shared" si="2"/>
        <v>12.99</v>
      </c>
    </row>
    <row r="46" spans="1:14" ht="12.75" customHeight="1" x14ac:dyDescent="0.2">
      <c r="A46" s="149">
        <v>36</v>
      </c>
      <c r="B46" s="120" t="s">
        <v>47</v>
      </c>
      <c r="C46" s="211"/>
      <c r="D46" s="224"/>
      <c r="E46" s="228">
        <v>0</v>
      </c>
      <c r="F46" s="228">
        <v>0</v>
      </c>
      <c r="G46" s="228">
        <v>0</v>
      </c>
      <c r="H46" s="228">
        <v>0</v>
      </c>
      <c r="I46" s="228">
        <v>0</v>
      </c>
      <c r="J46" s="228">
        <v>0</v>
      </c>
      <c r="K46" s="213">
        <f>'Pri Sec_outstanding_6'!E46</f>
        <v>0</v>
      </c>
      <c r="L46" s="213">
        <f>'Pri Sec_outstanding_6'!F46</f>
        <v>0</v>
      </c>
      <c r="M46" s="228">
        <v>0</v>
      </c>
      <c r="N46" s="225">
        <v>0</v>
      </c>
    </row>
    <row r="47" spans="1:14" ht="12.75" customHeight="1" x14ac:dyDescent="0.2">
      <c r="A47" s="149">
        <v>37</v>
      </c>
      <c r="B47" s="120" t="s">
        <v>48</v>
      </c>
      <c r="C47" s="211"/>
      <c r="D47" s="224"/>
      <c r="E47" s="228">
        <v>0</v>
      </c>
      <c r="F47" s="229">
        <v>0</v>
      </c>
      <c r="G47" s="228">
        <v>0</v>
      </c>
      <c r="H47" s="229">
        <v>0</v>
      </c>
      <c r="I47" s="228">
        <v>0</v>
      </c>
      <c r="J47" s="228">
        <v>0</v>
      </c>
      <c r="K47" s="213">
        <f>'Pri Sec_outstanding_6'!E47</f>
        <v>0</v>
      </c>
      <c r="L47" s="213">
        <f>'Pri Sec_outstanding_6'!F47</f>
        <v>0</v>
      </c>
      <c r="M47" s="228">
        <v>0</v>
      </c>
      <c r="N47" s="225">
        <v>0</v>
      </c>
    </row>
    <row r="48" spans="1:14" ht="12.75" customHeight="1" x14ac:dyDescent="0.2">
      <c r="A48" s="149">
        <v>38</v>
      </c>
      <c r="B48" s="120" t="s">
        <v>49</v>
      </c>
      <c r="C48" s="211"/>
      <c r="D48" s="224"/>
      <c r="E48" s="228">
        <v>1</v>
      </c>
      <c r="F48" s="228">
        <v>0.8</v>
      </c>
      <c r="G48" s="228">
        <v>1</v>
      </c>
      <c r="H48" s="228">
        <v>0.8</v>
      </c>
      <c r="I48" s="228">
        <v>0</v>
      </c>
      <c r="J48" s="228">
        <v>0</v>
      </c>
      <c r="K48" s="213">
        <f>'Pri Sec_outstanding_6'!E48</f>
        <v>82</v>
      </c>
      <c r="L48" s="213">
        <f>'Pri Sec_outstanding_6'!F48</f>
        <v>14.61</v>
      </c>
      <c r="M48" s="228">
        <v>114</v>
      </c>
      <c r="N48" s="225">
        <v>17.999999999999996</v>
      </c>
    </row>
    <row r="49" spans="1:14" ht="12.75" customHeight="1" x14ac:dyDescent="0.2">
      <c r="A49" s="149">
        <v>39</v>
      </c>
      <c r="B49" s="120" t="s">
        <v>51</v>
      </c>
      <c r="C49" s="211"/>
      <c r="D49" s="224"/>
      <c r="E49" s="228">
        <v>0</v>
      </c>
      <c r="F49" s="228">
        <v>0</v>
      </c>
      <c r="G49" s="228">
        <v>0</v>
      </c>
      <c r="H49" s="228">
        <v>0</v>
      </c>
      <c r="I49" s="228">
        <v>0</v>
      </c>
      <c r="J49" s="228">
        <v>0</v>
      </c>
      <c r="K49" s="213">
        <f>'Pri Sec_outstanding_6'!E49</f>
        <v>0</v>
      </c>
      <c r="L49" s="213">
        <f>'Pri Sec_outstanding_6'!F49</f>
        <v>0</v>
      </c>
      <c r="M49" s="228">
        <v>0</v>
      </c>
      <c r="N49" s="225">
        <v>0</v>
      </c>
    </row>
    <row r="50" spans="1:14" ht="12.75" customHeight="1" x14ac:dyDescent="0.2">
      <c r="A50" s="149">
        <v>40</v>
      </c>
      <c r="B50" s="120" t="s">
        <v>1007</v>
      </c>
      <c r="C50" s="211"/>
      <c r="D50" s="224"/>
      <c r="E50" s="228">
        <v>0</v>
      </c>
      <c r="F50" s="228">
        <v>0</v>
      </c>
      <c r="G50" s="228">
        <v>0</v>
      </c>
      <c r="H50" s="228">
        <v>0</v>
      </c>
      <c r="I50" s="228">
        <v>0</v>
      </c>
      <c r="J50" s="228">
        <v>0</v>
      </c>
      <c r="K50" s="213">
        <f>'Pri Sec_outstanding_6'!E50</f>
        <v>1</v>
      </c>
      <c r="L50" s="213">
        <f>'Pri Sec_outstanding_6'!F50</f>
        <v>14.14</v>
      </c>
      <c r="M50" s="228">
        <v>1</v>
      </c>
      <c r="N50" s="225">
        <v>23.07</v>
      </c>
    </row>
    <row r="51" spans="1:14" ht="12.75" customHeight="1" x14ac:dyDescent="0.2">
      <c r="A51" s="149">
        <v>41</v>
      </c>
      <c r="B51" s="120" t="s">
        <v>52</v>
      </c>
      <c r="C51" s="211"/>
      <c r="D51" s="224"/>
      <c r="E51" s="228">
        <v>0</v>
      </c>
      <c r="F51" s="228">
        <v>0</v>
      </c>
      <c r="G51" s="228">
        <v>0</v>
      </c>
      <c r="H51" s="228">
        <v>0</v>
      </c>
      <c r="I51" s="228">
        <v>0</v>
      </c>
      <c r="J51" s="228">
        <v>0</v>
      </c>
      <c r="K51" s="213">
        <f>'Pri Sec_outstanding_6'!E51</f>
        <v>0</v>
      </c>
      <c r="L51" s="213">
        <f>'Pri Sec_outstanding_6'!F51</f>
        <v>0</v>
      </c>
      <c r="M51" s="228">
        <v>0</v>
      </c>
      <c r="N51" s="225">
        <v>0</v>
      </c>
    </row>
    <row r="52" spans="1:14" ht="12.75" customHeight="1" x14ac:dyDescent="0.2">
      <c r="A52" s="149">
        <v>42</v>
      </c>
      <c r="B52" s="120" t="s">
        <v>53</v>
      </c>
      <c r="C52" s="211"/>
      <c r="D52" s="211"/>
      <c r="E52" s="220">
        <v>0</v>
      </c>
      <c r="F52" s="220">
        <v>0</v>
      </c>
      <c r="G52" s="220">
        <v>0</v>
      </c>
      <c r="H52" s="220">
        <v>0</v>
      </c>
      <c r="I52" s="228">
        <v>0</v>
      </c>
      <c r="J52" s="228">
        <v>0</v>
      </c>
      <c r="K52" s="213">
        <f>'Pri Sec_outstanding_6'!E52</f>
        <v>0</v>
      </c>
      <c r="L52" s="213">
        <f>'Pri Sec_outstanding_6'!F52</f>
        <v>0</v>
      </c>
      <c r="M52" s="228">
        <v>0</v>
      </c>
      <c r="N52" s="225">
        <v>0</v>
      </c>
    </row>
    <row r="53" spans="1:14" ht="12.75" customHeight="1" x14ac:dyDescent="0.2">
      <c r="A53" s="149">
        <v>43</v>
      </c>
      <c r="B53" s="120" t="s">
        <v>54</v>
      </c>
      <c r="C53" s="211"/>
      <c r="D53" s="211"/>
      <c r="E53" s="213">
        <v>0</v>
      </c>
      <c r="F53" s="213">
        <v>0</v>
      </c>
      <c r="G53" s="213">
        <v>0</v>
      </c>
      <c r="H53" s="213">
        <v>0</v>
      </c>
      <c r="I53" s="228">
        <v>0</v>
      </c>
      <c r="J53" s="228">
        <v>0</v>
      </c>
      <c r="K53" s="213">
        <f>'Pri Sec_outstanding_6'!E53</f>
        <v>0</v>
      </c>
      <c r="L53" s="213">
        <f>'Pri Sec_outstanding_6'!F53</f>
        <v>0</v>
      </c>
      <c r="M53" s="228">
        <v>0</v>
      </c>
      <c r="N53" s="225">
        <v>0</v>
      </c>
    </row>
    <row r="54" spans="1:14" s="139" customFormat="1" ht="12.75" customHeight="1" x14ac:dyDescent="0.2">
      <c r="A54" s="141"/>
      <c r="B54" s="127" t="s">
        <v>55</v>
      </c>
      <c r="C54" s="214"/>
      <c r="D54" s="214"/>
      <c r="E54" s="221">
        <f>SUM(E46:E53)</f>
        <v>1</v>
      </c>
      <c r="F54" s="221">
        <f t="shared" ref="F54:M54" si="3">SUM(F46:F53)</f>
        <v>0.8</v>
      </c>
      <c r="G54" s="221">
        <f t="shared" si="3"/>
        <v>1</v>
      </c>
      <c r="H54" s="221">
        <f t="shared" si="3"/>
        <v>0.8</v>
      </c>
      <c r="I54" s="228">
        <v>0</v>
      </c>
      <c r="J54" s="228">
        <v>0</v>
      </c>
      <c r="K54" s="213">
        <f>'Pri Sec_outstanding_6'!E54</f>
        <v>83</v>
      </c>
      <c r="L54" s="213">
        <f>'Pri Sec_outstanding_6'!F54</f>
        <v>28.75</v>
      </c>
      <c r="M54" s="221">
        <f t="shared" si="3"/>
        <v>115</v>
      </c>
      <c r="N54" s="221">
        <f>SUM(N46:N53)</f>
        <v>41.069999999999993</v>
      </c>
    </row>
    <row r="55" spans="1:14" s="139" customFormat="1" ht="12.75" customHeight="1" x14ac:dyDescent="0.2">
      <c r="A55" s="214"/>
      <c r="B55" s="214" t="s">
        <v>5</v>
      </c>
      <c r="C55" s="214"/>
      <c r="D55" s="214"/>
      <c r="E55" s="221">
        <f t="shared" ref="E55:J55" si="4">E54+E45+E43+E41</f>
        <v>3670</v>
      </c>
      <c r="F55" s="221">
        <f t="shared" si="4"/>
        <v>37990.970000000008</v>
      </c>
      <c r="G55" s="221">
        <f t="shared" si="4"/>
        <v>1516</v>
      </c>
      <c r="H55" s="221">
        <f t="shared" si="4"/>
        <v>15152.330000000002</v>
      </c>
      <c r="I55" s="221">
        <f t="shared" si="4"/>
        <v>0</v>
      </c>
      <c r="J55" s="221">
        <f t="shared" si="4"/>
        <v>0</v>
      </c>
      <c r="K55" s="221">
        <f>'Pri Sec_outstanding_6'!E55</f>
        <v>67742</v>
      </c>
      <c r="L55" s="221">
        <f>'Pri Sec_outstanding_6'!F55</f>
        <v>265134.44</v>
      </c>
      <c r="M55" s="221">
        <f>M54+M45+M43+M41</f>
        <v>26832</v>
      </c>
      <c r="N55" s="221">
        <f>N54+N45+N43+N41</f>
        <v>151559.54999999999</v>
      </c>
    </row>
    <row r="56" spans="1:14" ht="12.75" customHeight="1" x14ac:dyDescent="0.2">
      <c r="A56" s="193"/>
      <c r="B56" s="193"/>
      <c r="C56" s="186"/>
      <c r="D56" s="186"/>
      <c r="E56" s="186"/>
      <c r="F56" s="187" t="s">
        <v>1033</v>
      </c>
      <c r="G56" s="186"/>
      <c r="H56" s="186"/>
      <c r="I56" s="186"/>
      <c r="J56" s="186"/>
      <c r="K56" s="186"/>
      <c r="L56" s="186"/>
      <c r="M56" s="186"/>
      <c r="N56" s="186"/>
    </row>
    <row r="57" spans="1:14" ht="12.75" customHeight="1" x14ac:dyDescent="0.2">
      <c r="A57" s="193"/>
      <c r="B57" s="193"/>
      <c r="C57" s="186"/>
      <c r="D57" s="186"/>
      <c r="E57" s="186"/>
      <c r="F57" s="186"/>
      <c r="G57" s="186"/>
      <c r="H57" s="186"/>
      <c r="I57" s="186"/>
      <c r="J57" s="186"/>
      <c r="K57" s="186"/>
      <c r="L57" s="186"/>
      <c r="M57" s="186"/>
      <c r="N57" s="186"/>
    </row>
    <row r="58" spans="1:14" ht="12.75" customHeight="1" x14ac:dyDescent="0.2">
      <c r="A58" s="193"/>
      <c r="B58" s="193"/>
      <c r="C58" s="186"/>
      <c r="D58" s="186"/>
      <c r="E58" s="186"/>
      <c r="F58" s="186"/>
      <c r="G58" s="186"/>
      <c r="H58" s="186"/>
      <c r="I58" s="186"/>
      <c r="J58" s="186"/>
      <c r="K58" s="186"/>
      <c r="L58" s="186"/>
      <c r="M58" s="186"/>
      <c r="N58" s="186"/>
    </row>
    <row r="59" spans="1:14" ht="12.75" customHeight="1" x14ac:dyDescent="0.2">
      <c r="A59" s="193"/>
      <c r="B59" s="193"/>
      <c r="C59" s="186"/>
      <c r="D59" s="186"/>
      <c r="E59" s="186"/>
      <c r="F59" s="186"/>
      <c r="G59" s="186"/>
      <c r="H59" s="186"/>
      <c r="I59" s="186"/>
      <c r="J59" s="186"/>
      <c r="K59" s="186"/>
      <c r="L59" s="186"/>
      <c r="M59" s="186"/>
      <c r="N59" s="186"/>
    </row>
    <row r="60" spans="1:14" ht="12.75" customHeight="1" x14ac:dyDescent="0.2">
      <c r="A60" s="193"/>
      <c r="B60" s="193"/>
      <c r="C60" s="186"/>
      <c r="D60" s="186"/>
      <c r="E60" s="186"/>
      <c r="F60" s="186"/>
      <c r="G60" s="186"/>
      <c r="H60" s="186"/>
      <c r="I60" s="186"/>
      <c r="J60" s="186"/>
      <c r="K60" s="186"/>
      <c r="L60" s="186"/>
      <c r="M60" s="186"/>
      <c r="N60" s="186"/>
    </row>
    <row r="61" spans="1:14" ht="12.75" customHeight="1" x14ac:dyDescent="0.2">
      <c r="A61" s="193"/>
      <c r="B61" s="193"/>
      <c r="C61" s="186"/>
      <c r="D61" s="186"/>
      <c r="E61" s="186"/>
      <c r="F61" s="186"/>
      <c r="G61" s="186"/>
      <c r="H61" s="186"/>
      <c r="I61" s="186"/>
      <c r="J61" s="186"/>
      <c r="K61" s="186"/>
      <c r="L61" s="186"/>
      <c r="M61" s="186"/>
      <c r="N61" s="186"/>
    </row>
    <row r="62" spans="1:14" ht="12.75" customHeight="1" x14ac:dyDescent="0.2">
      <c r="A62" s="193"/>
      <c r="B62" s="193"/>
      <c r="C62" s="186"/>
      <c r="D62" s="186"/>
      <c r="E62" s="186"/>
      <c r="F62" s="186"/>
      <c r="G62" s="186"/>
      <c r="H62" s="186"/>
      <c r="I62" s="186"/>
      <c r="J62" s="186"/>
      <c r="K62" s="186"/>
      <c r="L62" s="186"/>
      <c r="M62" s="186"/>
      <c r="N62" s="186"/>
    </row>
    <row r="63" spans="1:14" ht="12.75" customHeight="1" x14ac:dyDescent="0.2">
      <c r="A63" s="193"/>
      <c r="B63" s="193"/>
      <c r="C63" s="186"/>
      <c r="D63" s="186"/>
      <c r="E63" s="186"/>
      <c r="F63" s="186"/>
      <c r="G63" s="186"/>
      <c r="H63" s="186"/>
      <c r="I63" s="186"/>
      <c r="J63" s="186"/>
      <c r="K63" s="186"/>
      <c r="L63" s="186"/>
      <c r="M63" s="186"/>
      <c r="N63" s="186"/>
    </row>
    <row r="64" spans="1:14" ht="12.75" customHeight="1" x14ac:dyDescent="0.2">
      <c r="A64" s="193"/>
      <c r="B64" s="193"/>
      <c r="C64" s="186"/>
      <c r="D64" s="186"/>
      <c r="E64" s="186"/>
      <c r="F64" s="186"/>
      <c r="G64" s="186"/>
      <c r="H64" s="186"/>
      <c r="I64" s="186"/>
      <c r="J64" s="186"/>
      <c r="K64" s="186"/>
      <c r="L64" s="186"/>
      <c r="M64" s="186"/>
      <c r="N64" s="186"/>
    </row>
    <row r="65" spans="1:14" ht="12.75" customHeight="1" x14ac:dyDescent="0.2">
      <c r="A65" s="193"/>
      <c r="B65" s="193"/>
      <c r="C65" s="186"/>
      <c r="D65" s="186"/>
      <c r="E65" s="186"/>
      <c r="F65" s="186"/>
      <c r="G65" s="186"/>
      <c r="H65" s="186"/>
      <c r="I65" s="186"/>
      <c r="J65" s="186"/>
      <c r="K65" s="186"/>
      <c r="L65" s="186"/>
      <c r="M65" s="186"/>
      <c r="N65" s="186"/>
    </row>
    <row r="66" spans="1:14" ht="12.75" customHeight="1" x14ac:dyDescent="0.2">
      <c r="A66" s="193"/>
      <c r="B66" s="193"/>
      <c r="C66" s="186"/>
      <c r="D66" s="186"/>
      <c r="E66" s="186"/>
      <c r="F66" s="186"/>
      <c r="G66" s="186"/>
      <c r="H66" s="186"/>
      <c r="I66" s="186"/>
      <c r="J66" s="186"/>
      <c r="K66" s="186"/>
      <c r="L66" s="186"/>
      <c r="M66" s="186"/>
      <c r="N66" s="186"/>
    </row>
    <row r="67" spans="1:14" ht="12.75" customHeight="1" x14ac:dyDescent="0.2">
      <c r="A67" s="193"/>
      <c r="B67" s="193"/>
      <c r="C67" s="186"/>
      <c r="D67" s="186"/>
      <c r="E67" s="186"/>
      <c r="F67" s="186"/>
      <c r="G67" s="186"/>
      <c r="H67" s="186"/>
      <c r="I67" s="186"/>
      <c r="J67" s="186"/>
      <c r="K67" s="186"/>
      <c r="L67" s="186"/>
      <c r="M67" s="186"/>
      <c r="N67" s="186"/>
    </row>
    <row r="68" spans="1:14" ht="12.75" customHeight="1" x14ac:dyDescent="0.2">
      <c r="A68" s="193"/>
      <c r="B68" s="193"/>
      <c r="C68" s="186"/>
      <c r="D68" s="186"/>
      <c r="E68" s="186"/>
      <c r="F68" s="186"/>
      <c r="G68" s="186"/>
      <c r="H68" s="186"/>
      <c r="I68" s="186"/>
      <c r="J68" s="186"/>
      <c r="K68" s="186"/>
      <c r="L68" s="186"/>
      <c r="M68" s="186"/>
      <c r="N68" s="186"/>
    </row>
    <row r="69" spans="1:14" ht="12.75" customHeight="1" x14ac:dyDescent="0.2">
      <c r="A69" s="193"/>
      <c r="B69" s="193"/>
      <c r="C69" s="186"/>
      <c r="D69" s="186"/>
      <c r="E69" s="186"/>
      <c r="F69" s="186"/>
      <c r="G69" s="186"/>
      <c r="H69" s="186"/>
      <c r="I69" s="186"/>
      <c r="J69" s="186"/>
      <c r="K69" s="186"/>
      <c r="L69" s="186"/>
      <c r="M69" s="186"/>
      <c r="N69" s="186"/>
    </row>
    <row r="70" spans="1:14" ht="12.75" customHeight="1" x14ac:dyDescent="0.2">
      <c r="A70" s="193"/>
      <c r="B70" s="193"/>
      <c r="C70" s="186"/>
      <c r="D70" s="186"/>
      <c r="E70" s="186"/>
      <c r="F70" s="186"/>
      <c r="G70" s="186"/>
      <c r="H70" s="186"/>
      <c r="I70" s="186"/>
      <c r="J70" s="186"/>
      <c r="K70" s="186"/>
      <c r="L70" s="186"/>
      <c r="M70" s="186"/>
      <c r="N70" s="186"/>
    </row>
    <row r="71" spans="1:14" ht="12.75" customHeight="1" x14ac:dyDescent="0.2">
      <c r="A71" s="193"/>
      <c r="B71" s="193"/>
      <c r="C71" s="186"/>
      <c r="D71" s="186"/>
      <c r="E71" s="186"/>
      <c r="F71" s="186"/>
      <c r="G71" s="186"/>
      <c r="H71" s="186"/>
      <c r="I71" s="186"/>
      <c r="J71" s="186"/>
      <c r="K71" s="186"/>
      <c r="L71" s="186"/>
      <c r="M71" s="186"/>
      <c r="N71" s="186"/>
    </row>
    <row r="72" spans="1:14" ht="12.75" customHeight="1" x14ac:dyDescent="0.2">
      <c r="A72" s="193"/>
      <c r="B72" s="193"/>
      <c r="C72" s="186"/>
      <c r="D72" s="186"/>
      <c r="E72" s="186"/>
      <c r="F72" s="186"/>
      <c r="G72" s="186"/>
      <c r="H72" s="186"/>
      <c r="I72" s="186"/>
      <c r="J72" s="186"/>
      <c r="K72" s="186"/>
      <c r="L72" s="186"/>
      <c r="M72" s="186"/>
      <c r="N72" s="186"/>
    </row>
    <row r="73" spans="1:14" ht="12.75" customHeight="1" x14ac:dyDescent="0.2">
      <c r="A73" s="193"/>
      <c r="B73" s="193"/>
      <c r="C73" s="186"/>
      <c r="D73" s="186"/>
      <c r="E73" s="186"/>
      <c r="F73" s="186"/>
      <c r="G73" s="186"/>
      <c r="H73" s="186"/>
      <c r="I73" s="186"/>
      <c r="J73" s="186"/>
      <c r="K73" s="186"/>
      <c r="L73" s="186"/>
      <c r="M73" s="186"/>
      <c r="N73" s="186"/>
    </row>
    <row r="74" spans="1:14" ht="12.75" customHeight="1" x14ac:dyDescent="0.2">
      <c r="A74" s="193"/>
      <c r="B74" s="193"/>
      <c r="C74" s="186"/>
      <c r="D74" s="186"/>
      <c r="E74" s="186"/>
      <c r="F74" s="186"/>
      <c r="G74" s="186"/>
      <c r="H74" s="186"/>
      <c r="I74" s="186"/>
      <c r="J74" s="186"/>
      <c r="K74" s="186"/>
      <c r="L74" s="186"/>
      <c r="M74" s="186"/>
      <c r="N74" s="186"/>
    </row>
    <row r="75" spans="1:14" ht="12.75" customHeight="1" x14ac:dyDescent="0.2">
      <c r="A75" s="193"/>
      <c r="B75" s="193"/>
      <c r="C75" s="186"/>
      <c r="D75" s="186"/>
      <c r="E75" s="186"/>
      <c r="F75" s="186"/>
      <c r="G75" s="186"/>
      <c r="H75" s="186"/>
      <c r="I75" s="186"/>
      <c r="J75" s="186"/>
      <c r="K75" s="186"/>
      <c r="L75" s="186"/>
      <c r="M75" s="186"/>
      <c r="N75" s="186"/>
    </row>
    <row r="76" spans="1:14" ht="12.75" customHeight="1" x14ac:dyDescent="0.2">
      <c r="A76" s="193"/>
      <c r="B76" s="193"/>
      <c r="C76" s="186"/>
      <c r="D76" s="186"/>
      <c r="E76" s="186"/>
      <c r="F76" s="186"/>
      <c r="G76" s="186"/>
      <c r="H76" s="186"/>
      <c r="I76" s="186"/>
      <c r="J76" s="186"/>
      <c r="K76" s="186"/>
      <c r="L76" s="186"/>
      <c r="M76" s="186"/>
      <c r="N76" s="186"/>
    </row>
    <row r="77" spans="1:14" ht="12.75" customHeight="1" x14ac:dyDescent="0.2">
      <c r="A77" s="193"/>
      <c r="B77" s="193"/>
      <c r="C77" s="186"/>
      <c r="D77" s="186"/>
      <c r="E77" s="186"/>
      <c r="F77" s="186"/>
      <c r="G77" s="186"/>
      <c r="H77" s="186"/>
      <c r="I77" s="186"/>
      <c r="J77" s="186"/>
      <c r="K77" s="186"/>
      <c r="L77" s="186"/>
      <c r="M77" s="186"/>
      <c r="N77" s="186"/>
    </row>
    <row r="78" spans="1:14" ht="12.75" customHeight="1" x14ac:dyDescent="0.2">
      <c r="A78" s="193"/>
      <c r="B78" s="193"/>
      <c r="C78" s="186"/>
      <c r="D78" s="186"/>
      <c r="E78" s="186"/>
      <c r="F78" s="186"/>
      <c r="G78" s="186"/>
      <c r="H78" s="186"/>
      <c r="I78" s="186"/>
      <c r="J78" s="186"/>
      <c r="K78" s="186"/>
      <c r="L78" s="186"/>
      <c r="M78" s="186"/>
      <c r="N78" s="186"/>
    </row>
    <row r="79" spans="1:14" ht="12.75" customHeight="1" x14ac:dyDescent="0.2">
      <c r="A79" s="193"/>
      <c r="B79" s="193"/>
      <c r="C79" s="186"/>
      <c r="D79" s="186"/>
      <c r="E79" s="186"/>
      <c r="F79" s="186"/>
      <c r="G79" s="186"/>
      <c r="H79" s="186"/>
      <c r="I79" s="186"/>
      <c r="J79" s="186"/>
      <c r="K79" s="186"/>
      <c r="L79" s="186"/>
      <c r="M79" s="186"/>
      <c r="N79" s="186"/>
    </row>
    <row r="80" spans="1:14" ht="12.75" customHeight="1" x14ac:dyDescent="0.2">
      <c r="A80" s="193"/>
      <c r="B80" s="193"/>
      <c r="C80" s="186"/>
      <c r="D80" s="186"/>
      <c r="E80" s="186"/>
      <c r="F80" s="186"/>
      <c r="G80" s="186"/>
      <c r="H80" s="186"/>
      <c r="I80" s="186"/>
      <c r="J80" s="186"/>
      <c r="K80" s="186"/>
      <c r="L80" s="186"/>
      <c r="M80" s="186"/>
      <c r="N80" s="186"/>
    </row>
    <row r="81" spans="1:14" ht="12.75" customHeight="1" x14ac:dyDescent="0.2">
      <c r="A81" s="193"/>
      <c r="B81" s="193"/>
      <c r="C81" s="186"/>
      <c r="D81" s="186"/>
      <c r="E81" s="186"/>
      <c r="F81" s="186"/>
      <c r="G81" s="186"/>
      <c r="H81" s="186"/>
      <c r="I81" s="186"/>
      <c r="J81" s="186"/>
      <c r="K81" s="186"/>
      <c r="L81" s="186"/>
      <c r="M81" s="186"/>
      <c r="N81" s="186"/>
    </row>
    <row r="82" spans="1:14" ht="12.75" customHeight="1" x14ac:dyDescent="0.2">
      <c r="A82" s="193"/>
      <c r="B82" s="193"/>
      <c r="C82" s="186"/>
      <c r="D82" s="186"/>
      <c r="E82" s="186"/>
      <c r="F82" s="186"/>
      <c r="G82" s="186"/>
      <c r="H82" s="186"/>
      <c r="I82" s="186"/>
      <c r="J82" s="186"/>
      <c r="K82" s="186"/>
      <c r="L82" s="186"/>
      <c r="M82" s="186"/>
      <c r="N82" s="186"/>
    </row>
    <row r="83" spans="1:14" ht="12.75" customHeight="1" x14ac:dyDescent="0.2">
      <c r="A83" s="193"/>
      <c r="B83" s="193"/>
      <c r="C83" s="186"/>
      <c r="D83" s="186"/>
      <c r="E83" s="186"/>
      <c r="F83" s="186"/>
      <c r="G83" s="186"/>
      <c r="H83" s="186"/>
      <c r="I83" s="186"/>
      <c r="J83" s="186"/>
      <c r="K83" s="186"/>
      <c r="L83" s="186"/>
      <c r="M83" s="186"/>
      <c r="N83" s="186"/>
    </row>
    <row r="84" spans="1:14" ht="12.75" customHeight="1" x14ac:dyDescent="0.2">
      <c r="A84" s="193"/>
      <c r="B84" s="193"/>
      <c r="C84" s="186"/>
      <c r="D84" s="186"/>
      <c r="E84" s="186"/>
      <c r="F84" s="186"/>
      <c r="G84" s="186"/>
      <c r="H84" s="186"/>
      <c r="I84" s="186"/>
      <c r="J84" s="186"/>
      <c r="K84" s="186"/>
      <c r="L84" s="186"/>
      <c r="M84" s="186"/>
      <c r="N84" s="186"/>
    </row>
    <row r="85" spans="1:14" ht="12.75" customHeight="1" x14ac:dyDescent="0.2">
      <c r="A85" s="193"/>
      <c r="B85" s="193"/>
      <c r="C85" s="186"/>
      <c r="D85" s="186"/>
      <c r="E85" s="186"/>
      <c r="F85" s="186"/>
      <c r="G85" s="186"/>
      <c r="H85" s="186"/>
      <c r="I85" s="186"/>
      <c r="J85" s="186"/>
      <c r="K85" s="186"/>
      <c r="L85" s="186"/>
      <c r="M85" s="186"/>
      <c r="N85" s="186"/>
    </row>
    <row r="86" spans="1:14" ht="12.75" customHeight="1" x14ac:dyDescent="0.2">
      <c r="A86" s="193"/>
      <c r="B86" s="193"/>
      <c r="C86" s="186"/>
      <c r="D86" s="186"/>
      <c r="E86" s="186"/>
      <c r="F86" s="186"/>
      <c r="G86" s="186"/>
      <c r="H86" s="186"/>
      <c r="I86" s="186"/>
      <c r="J86" s="186"/>
      <c r="K86" s="186"/>
      <c r="L86" s="186"/>
      <c r="M86" s="186"/>
      <c r="N86" s="186"/>
    </row>
    <row r="87" spans="1:14" ht="12.75" customHeight="1" x14ac:dyDescent="0.2">
      <c r="A87" s="193"/>
      <c r="B87" s="193"/>
      <c r="C87" s="186"/>
      <c r="D87" s="186"/>
      <c r="E87" s="186"/>
      <c r="F87" s="186"/>
      <c r="G87" s="186"/>
      <c r="H87" s="186"/>
      <c r="I87" s="186"/>
      <c r="J87" s="186"/>
      <c r="K87" s="186"/>
      <c r="L87" s="186"/>
      <c r="M87" s="186"/>
      <c r="N87" s="186"/>
    </row>
    <row r="88" spans="1:14" ht="12.75" customHeight="1" x14ac:dyDescent="0.2">
      <c r="A88" s="193"/>
      <c r="B88" s="193"/>
      <c r="C88" s="186"/>
      <c r="D88" s="186"/>
      <c r="E88" s="186"/>
      <c r="F88" s="186"/>
      <c r="G88" s="186"/>
      <c r="H88" s="186"/>
      <c r="I88" s="186"/>
      <c r="J88" s="186"/>
      <c r="K88" s="186"/>
      <c r="L88" s="186"/>
      <c r="M88" s="186"/>
      <c r="N88" s="186"/>
    </row>
    <row r="89" spans="1:14" ht="12.75" customHeight="1" x14ac:dyDescent="0.2">
      <c r="A89" s="193"/>
      <c r="B89" s="193"/>
      <c r="C89" s="186"/>
      <c r="D89" s="186"/>
      <c r="E89" s="186"/>
      <c r="F89" s="186"/>
      <c r="G89" s="186"/>
      <c r="H89" s="186"/>
      <c r="I89" s="186"/>
      <c r="J89" s="186"/>
      <c r="K89" s="186"/>
      <c r="L89" s="186"/>
      <c r="M89" s="186"/>
      <c r="N89" s="186"/>
    </row>
    <row r="90" spans="1:14" ht="12.75" customHeight="1" x14ac:dyDescent="0.2">
      <c r="A90" s="193"/>
      <c r="B90" s="193"/>
      <c r="C90" s="186"/>
      <c r="D90" s="186"/>
      <c r="E90" s="186"/>
      <c r="F90" s="186"/>
      <c r="G90" s="186"/>
      <c r="H90" s="186"/>
      <c r="I90" s="186"/>
      <c r="J90" s="186"/>
      <c r="K90" s="186"/>
      <c r="L90" s="186"/>
      <c r="M90" s="186"/>
      <c r="N90" s="186"/>
    </row>
    <row r="91" spans="1:14" ht="12.75" customHeight="1" x14ac:dyDescent="0.2">
      <c r="A91" s="193"/>
      <c r="B91" s="193"/>
      <c r="C91" s="186"/>
      <c r="D91" s="186"/>
      <c r="E91" s="186"/>
      <c r="F91" s="186"/>
      <c r="G91" s="186"/>
      <c r="H91" s="186"/>
      <c r="I91" s="186"/>
      <c r="J91" s="186"/>
      <c r="K91" s="186"/>
      <c r="L91" s="186"/>
      <c r="M91" s="186"/>
      <c r="N91" s="186"/>
    </row>
    <row r="92" spans="1:14" ht="12.75" customHeight="1" x14ac:dyDescent="0.2">
      <c r="A92" s="193"/>
      <c r="B92" s="193"/>
      <c r="C92" s="186"/>
      <c r="D92" s="186"/>
      <c r="E92" s="186"/>
      <c r="F92" s="186"/>
      <c r="G92" s="186"/>
      <c r="H92" s="186"/>
      <c r="I92" s="186"/>
      <c r="J92" s="186"/>
      <c r="K92" s="186"/>
      <c r="L92" s="186"/>
      <c r="M92" s="186"/>
      <c r="N92" s="186"/>
    </row>
    <row r="93" spans="1:14" ht="12.75" customHeight="1" x14ac:dyDescent="0.2">
      <c r="A93" s="193"/>
      <c r="B93" s="193"/>
      <c r="C93" s="186"/>
      <c r="D93" s="186"/>
      <c r="E93" s="186"/>
      <c r="F93" s="186"/>
      <c r="G93" s="186"/>
      <c r="H93" s="186"/>
      <c r="I93" s="186"/>
      <c r="J93" s="186"/>
      <c r="K93" s="186"/>
      <c r="L93" s="186"/>
      <c r="M93" s="186"/>
      <c r="N93" s="186"/>
    </row>
    <row r="94" spans="1:14" ht="12.75" customHeight="1" x14ac:dyDescent="0.2">
      <c r="A94" s="193"/>
      <c r="B94" s="193"/>
      <c r="C94" s="186"/>
      <c r="D94" s="186"/>
      <c r="E94" s="186"/>
      <c r="F94" s="186"/>
      <c r="G94" s="186"/>
      <c r="H94" s="186"/>
      <c r="I94" s="186"/>
      <c r="J94" s="186"/>
      <c r="K94" s="186"/>
      <c r="L94" s="186"/>
      <c r="M94" s="186"/>
      <c r="N94" s="186"/>
    </row>
    <row r="95" spans="1:14" ht="12.75" customHeight="1" x14ac:dyDescent="0.2">
      <c r="A95" s="193"/>
      <c r="B95" s="193"/>
      <c r="C95" s="186"/>
      <c r="D95" s="186"/>
      <c r="E95" s="186"/>
      <c r="F95" s="186"/>
      <c r="G95" s="186"/>
      <c r="H95" s="186"/>
      <c r="I95" s="186"/>
      <c r="J95" s="186"/>
      <c r="K95" s="186"/>
      <c r="L95" s="186"/>
      <c r="M95" s="186"/>
      <c r="N95" s="186"/>
    </row>
    <row r="96" spans="1:14" ht="12.75" customHeight="1" x14ac:dyDescent="0.2">
      <c r="A96" s="193"/>
      <c r="B96" s="193"/>
      <c r="C96" s="186"/>
      <c r="D96" s="186"/>
      <c r="E96" s="186"/>
      <c r="F96" s="186"/>
      <c r="G96" s="186"/>
      <c r="H96" s="186"/>
      <c r="I96" s="186"/>
      <c r="J96" s="186"/>
      <c r="K96" s="186"/>
      <c r="L96" s="186"/>
      <c r="M96" s="186"/>
      <c r="N96" s="186"/>
    </row>
    <row r="97" spans="1:14" ht="12.75" customHeight="1" x14ac:dyDescent="0.2">
      <c r="A97" s="193"/>
      <c r="B97" s="193"/>
      <c r="C97" s="186"/>
      <c r="D97" s="186"/>
      <c r="E97" s="186"/>
      <c r="F97" s="186"/>
      <c r="G97" s="186"/>
      <c r="H97" s="186"/>
      <c r="I97" s="186"/>
      <c r="J97" s="186"/>
      <c r="K97" s="186"/>
      <c r="L97" s="186"/>
      <c r="M97" s="186"/>
      <c r="N97" s="186"/>
    </row>
    <row r="98" spans="1:14" ht="12.75" customHeight="1" x14ac:dyDescent="0.2">
      <c r="A98" s="193"/>
      <c r="B98" s="193"/>
      <c r="C98" s="186"/>
      <c r="D98" s="186"/>
      <c r="E98" s="186"/>
      <c r="F98" s="186"/>
      <c r="G98" s="186"/>
      <c r="H98" s="186"/>
      <c r="I98" s="186"/>
      <c r="J98" s="186"/>
      <c r="K98" s="186"/>
      <c r="L98" s="186"/>
      <c r="M98" s="186"/>
      <c r="N98" s="186"/>
    </row>
  </sheetData>
  <mergeCells count="15">
    <mergeCell ref="M4:N4"/>
    <mergeCell ref="I3:J3"/>
    <mergeCell ref="A1:N1"/>
    <mergeCell ref="B2:C2"/>
    <mergeCell ref="K2:L2"/>
    <mergeCell ref="M3:N3"/>
    <mergeCell ref="K3:L3"/>
    <mergeCell ref="C4:D4"/>
    <mergeCell ref="C3:D3"/>
    <mergeCell ref="E3:F3"/>
    <mergeCell ref="G3:H3"/>
    <mergeCell ref="K4:L4"/>
    <mergeCell ref="E4:F4"/>
    <mergeCell ref="G4:H4"/>
    <mergeCell ref="I4:J4"/>
  </mergeCells>
  <pageMargins left="0.95" right="0" top="0.75" bottom="0" header="0" footer="0"/>
  <pageSetup paperSize="9" scale="82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56"/>
  <sheetViews>
    <sheetView view="pageBreakPreview" zoomScale="60" zoomScaleNormal="100" workbookViewId="0">
      <pane xSplit="2" ySplit="4" topLeftCell="C35" activePane="bottomRight" state="frozen"/>
      <selection pane="topRight" activeCell="C1" sqref="C1"/>
      <selection pane="bottomLeft" activeCell="A5" sqref="A5"/>
      <selection pane="bottomRight" activeCell="F56" sqref="F56"/>
    </sheetView>
  </sheetViews>
  <sheetFormatPr defaultColWidth="14.28515625" defaultRowHeight="15" customHeight="1" x14ac:dyDescent="0.2"/>
  <cols>
    <col min="1" max="1" width="6.140625" style="402" customWidth="1"/>
    <col min="2" max="2" width="27.140625" style="402" customWidth="1"/>
    <col min="3" max="3" width="9.85546875" style="402" customWidth="1"/>
    <col min="4" max="4" width="8.5703125" style="402" customWidth="1"/>
    <col min="5" max="5" width="10.140625" style="402" customWidth="1"/>
    <col min="6" max="6" width="9" style="402" customWidth="1"/>
    <col min="7" max="7" width="10.140625" style="402" customWidth="1"/>
    <col min="8" max="9" width="9.85546875" style="402" customWidth="1"/>
    <col min="10" max="10" width="9" style="402" customWidth="1"/>
    <col min="11" max="16384" width="14.28515625" style="402"/>
  </cols>
  <sheetData>
    <row r="1" spans="1:10" ht="15" customHeight="1" x14ac:dyDescent="0.2">
      <c r="A1" s="510" t="s">
        <v>1066</v>
      </c>
      <c r="B1" s="442"/>
      <c r="C1" s="442"/>
      <c r="D1" s="442"/>
      <c r="E1" s="442"/>
      <c r="F1" s="442"/>
      <c r="G1" s="442"/>
      <c r="H1" s="442"/>
      <c r="I1" s="442"/>
      <c r="J1" s="442"/>
    </row>
    <row r="2" spans="1:10" ht="15" customHeight="1" x14ac:dyDescent="0.2">
      <c r="A2" s="231"/>
      <c r="B2" s="236" t="s">
        <v>60</v>
      </c>
      <c r="C2" s="237"/>
      <c r="D2" s="237"/>
      <c r="E2" s="238"/>
      <c r="F2" s="238"/>
      <c r="G2" s="239"/>
      <c r="H2" s="238"/>
      <c r="I2" s="534" t="s">
        <v>177</v>
      </c>
      <c r="J2" s="535"/>
    </row>
    <row r="3" spans="1:10" ht="15.75" customHeight="1" x14ac:dyDescent="0.2">
      <c r="A3" s="448" t="s">
        <v>148</v>
      </c>
      <c r="B3" s="536" t="s">
        <v>1</v>
      </c>
      <c r="C3" s="430" t="s">
        <v>1011</v>
      </c>
      <c r="D3" s="447"/>
      <c r="E3" s="447"/>
      <c r="F3" s="440"/>
      <c r="G3" s="430" t="s">
        <v>178</v>
      </c>
      <c r="H3" s="447"/>
      <c r="I3" s="447"/>
      <c r="J3" s="440"/>
    </row>
    <row r="4" spans="1:10" ht="45.75" customHeight="1" x14ac:dyDescent="0.2">
      <c r="A4" s="444"/>
      <c r="B4" s="537"/>
      <c r="C4" s="430" t="s">
        <v>1009</v>
      </c>
      <c r="D4" s="440"/>
      <c r="E4" s="430" t="s">
        <v>1010</v>
      </c>
      <c r="F4" s="440"/>
      <c r="G4" s="430" t="s">
        <v>179</v>
      </c>
      <c r="H4" s="440"/>
      <c r="I4" s="430" t="s">
        <v>180</v>
      </c>
      <c r="J4" s="440"/>
    </row>
    <row r="5" spans="1:10" ht="15" customHeight="1" x14ac:dyDescent="0.2">
      <c r="A5" s="222"/>
      <c r="B5" s="235"/>
      <c r="C5" s="119" t="s">
        <v>82</v>
      </c>
      <c r="D5" s="401" t="s">
        <v>83</v>
      </c>
      <c r="E5" s="119" t="s">
        <v>82</v>
      </c>
      <c r="F5" s="119" t="s">
        <v>83</v>
      </c>
      <c r="G5" s="119" t="s">
        <v>82</v>
      </c>
      <c r="H5" s="401" t="s">
        <v>83</v>
      </c>
      <c r="I5" s="119" t="s">
        <v>82</v>
      </c>
      <c r="J5" s="119" t="s">
        <v>83</v>
      </c>
    </row>
    <row r="6" spans="1:10" ht="13.5" customHeight="1" x14ac:dyDescent="0.2">
      <c r="A6" s="149">
        <v>1</v>
      </c>
      <c r="B6" s="120" t="s">
        <v>6</v>
      </c>
      <c r="C6" s="120">
        <v>21</v>
      </c>
      <c r="D6" s="120">
        <v>23.320000000000004</v>
      </c>
      <c r="E6" s="120">
        <v>22</v>
      </c>
      <c r="F6" s="120">
        <v>41.150000000000006</v>
      </c>
      <c r="G6" s="120">
        <v>30</v>
      </c>
      <c r="H6" s="120">
        <v>37.370000000000005</v>
      </c>
      <c r="I6" s="120">
        <v>36</v>
      </c>
      <c r="J6" s="120">
        <v>58.690000000000005</v>
      </c>
    </row>
    <row r="7" spans="1:10" ht="13.5" customHeight="1" x14ac:dyDescent="0.2">
      <c r="A7" s="149">
        <v>2</v>
      </c>
      <c r="B7" s="120" t="s">
        <v>7</v>
      </c>
      <c r="C7" s="120">
        <v>491</v>
      </c>
      <c r="D7" s="120">
        <v>189.32000000000011</v>
      </c>
      <c r="E7" s="120">
        <v>577</v>
      </c>
      <c r="F7" s="120">
        <v>2140.85</v>
      </c>
      <c r="G7" s="120">
        <v>745</v>
      </c>
      <c r="H7" s="120">
        <v>237.79000000000005</v>
      </c>
      <c r="I7" s="120">
        <v>771</v>
      </c>
      <c r="J7" s="120">
        <v>2801.7</v>
      </c>
    </row>
    <row r="8" spans="1:10" ht="13.5" customHeight="1" x14ac:dyDescent="0.2">
      <c r="A8" s="149">
        <v>3</v>
      </c>
      <c r="B8" s="120" t="s">
        <v>8</v>
      </c>
      <c r="C8" s="120">
        <v>148</v>
      </c>
      <c r="D8" s="120">
        <v>8.9899999999999984</v>
      </c>
      <c r="E8" s="120">
        <v>947</v>
      </c>
      <c r="F8" s="120">
        <v>2572.9500000000003</v>
      </c>
      <c r="G8" s="120">
        <v>274</v>
      </c>
      <c r="H8" s="120">
        <v>18.760000000000002</v>
      </c>
      <c r="I8" s="120">
        <v>1647</v>
      </c>
      <c r="J8" s="120">
        <v>4350.4400000000014</v>
      </c>
    </row>
    <row r="9" spans="1:10" ht="13.5" customHeight="1" x14ac:dyDescent="0.2">
      <c r="A9" s="149">
        <v>4</v>
      </c>
      <c r="B9" s="120" t="s">
        <v>9</v>
      </c>
      <c r="C9" s="120">
        <v>56</v>
      </c>
      <c r="D9" s="120">
        <v>1.6800000000000002</v>
      </c>
      <c r="E9" s="120">
        <v>64</v>
      </c>
      <c r="F9" s="120">
        <v>113.61999999999999</v>
      </c>
      <c r="G9" s="120">
        <v>71</v>
      </c>
      <c r="H9" s="120">
        <v>2.4900000000000007</v>
      </c>
      <c r="I9" s="120">
        <v>96</v>
      </c>
      <c r="J9" s="120">
        <v>162.22</v>
      </c>
    </row>
    <row r="10" spans="1:10" ht="13.5" customHeight="1" x14ac:dyDescent="0.2">
      <c r="A10" s="149">
        <v>5</v>
      </c>
      <c r="B10" s="120" t="s">
        <v>10</v>
      </c>
      <c r="C10" s="120">
        <v>338</v>
      </c>
      <c r="D10" s="120">
        <v>130.80000000000004</v>
      </c>
      <c r="E10" s="120">
        <v>645</v>
      </c>
      <c r="F10" s="120">
        <v>967.09000000000015</v>
      </c>
      <c r="G10" s="120">
        <v>623</v>
      </c>
      <c r="H10" s="120">
        <v>160.64999999999992</v>
      </c>
      <c r="I10" s="120">
        <v>864</v>
      </c>
      <c r="J10" s="120">
        <v>1253.3900000000003</v>
      </c>
    </row>
    <row r="11" spans="1:10" ht="13.5" customHeight="1" x14ac:dyDescent="0.2">
      <c r="A11" s="149">
        <v>6</v>
      </c>
      <c r="B11" s="120" t="s">
        <v>11</v>
      </c>
      <c r="C11" s="120">
        <v>124</v>
      </c>
      <c r="D11" s="120">
        <v>3.2599999999999971</v>
      </c>
      <c r="E11" s="120">
        <v>112</v>
      </c>
      <c r="F11" s="120">
        <v>483.44000000000005</v>
      </c>
      <c r="G11" s="120">
        <v>13849</v>
      </c>
      <c r="H11" s="120">
        <v>5216.5200000000023</v>
      </c>
      <c r="I11" s="120">
        <v>5395</v>
      </c>
      <c r="J11" s="120">
        <v>11058.24</v>
      </c>
    </row>
    <row r="12" spans="1:10" ht="13.5" customHeight="1" x14ac:dyDescent="0.2">
      <c r="A12" s="149">
        <v>7</v>
      </c>
      <c r="B12" s="120" t="s">
        <v>12</v>
      </c>
      <c r="C12" s="120">
        <v>5</v>
      </c>
      <c r="D12" s="120">
        <v>11.61</v>
      </c>
      <c r="E12" s="120">
        <v>5</v>
      </c>
      <c r="F12" s="120">
        <v>11.61</v>
      </c>
      <c r="G12" s="120">
        <v>8</v>
      </c>
      <c r="H12" s="120">
        <v>23.64</v>
      </c>
      <c r="I12" s="120">
        <v>8</v>
      </c>
      <c r="J12" s="120">
        <v>23.64</v>
      </c>
    </row>
    <row r="13" spans="1:10" ht="13.5" customHeight="1" x14ac:dyDescent="0.2">
      <c r="A13" s="149">
        <v>8</v>
      </c>
      <c r="B13" s="120" t="s">
        <v>967</v>
      </c>
      <c r="C13" s="120">
        <v>3</v>
      </c>
      <c r="D13" s="120">
        <v>0.04</v>
      </c>
      <c r="E13" s="120">
        <v>0</v>
      </c>
      <c r="F13" s="120">
        <v>0</v>
      </c>
      <c r="G13" s="120">
        <v>8</v>
      </c>
      <c r="H13" s="120">
        <v>0.26</v>
      </c>
      <c r="I13" s="120">
        <v>0</v>
      </c>
      <c r="J13" s="120">
        <v>0</v>
      </c>
    </row>
    <row r="14" spans="1:10" ht="13.5" customHeight="1" x14ac:dyDescent="0.2">
      <c r="A14" s="149">
        <v>9</v>
      </c>
      <c r="B14" s="120" t="s">
        <v>13</v>
      </c>
      <c r="C14" s="120">
        <v>180</v>
      </c>
      <c r="D14" s="120">
        <v>14.409999999999998</v>
      </c>
      <c r="E14" s="120">
        <v>135</v>
      </c>
      <c r="F14" s="120">
        <v>180.52</v>
      </c>
      <c r="G14" s="120">
        <v>308</v>
      </c>
      <c r="H14" s="120">
        <v>19.549999999999994</v>
      </c>
      <c r="I14" s="120">
        <v>240</v>
      </c>
      <c r="J14" s="120">
        <v>304.56000000000012</v>
      </c>
    </row>
    <row r="15" spans="1:10" ht="13.5" customHeight="1" x14ac:dyDescent="0.2">
      <c r="A15" s="149">
        <v>10</v>
      </c>
      <c r="B15" s="120" t="s">
        <v>14</v>
      </c>
      <c r="C15" s="120">
        <v>349</v>
      </c>
      <c r="D15" s="120">
        <v>49.35</v>
      </c>
      <c r="E15" s="120">
        <v>1010</v>
      </c>
      <c r="F15" s="120">
        <v>1060.3</v>
      </c>
      <c r="G15" s="120">
        <v>725</v>
      </c>
      <c r="H15" s="120">
        <v>107.9</v>
      </c>
      <c r="I15" s="120">
        <v>1234</v>
      </c>
      <c r="J15" s="120">
        <v>1283.74</v>
      </c>
    </row>
    <row r="16" spans="1:10" ht="13.5" customHeight="1" x14ac:dyDescent="0.2">
      <c r="A16" s="149">
        <v>11</v>
      </c>
      <c r="B16" s="120" t="s">
        <v>15</v>
      </c>
      <c r="C16" s="120">
        <v>59</v>
      </c>
      <c r="D16" s="120">
        <v>4.8999999999999995</v>
      </c>
      <c r="E16" s="120">
        <v>6</v>
      </c>
      <c r="F16" s="120">
        <v>28.07</v>
      </c>
      <c r="G16" s="120">
        <v>87</v>
      </c>
      <c r="H16" s="120">
        <v>5.089999999999999</v>
      </c>
      <c r="I16" s="120">
        <v>18</v>
      </c>
      <c r="J16" s="120">
        <v>100.07</v>
      </c>
    </row>
    <row r="17" spans="1:10" ht="13.5" customHeight="1" x14ac:dyDescent="0.2">
      <c r="A17" s="149">
        <v>12</v>
      </c>
      <c r="B17" s="120" t="s">
        <v>16</v>
      </c>
      <c r="C17" s="120">
        <v>88</v>
      </c>
      <c r="D17" s="120">
        <v>8.2599999999999962</v>
      </c>
      <c r="E17" s="120">
        <v>39</v>
      </c>
      <c r="F17" s="120">
        <v>141</v>
      </c>
      <c r="G17" s="120">
        <v>196</v>
      </c>
      <c r="H17" s="120">
        <v>17.659999999999997</v>
      </c>
      <c r="I17" s="120">
        <v>73</v>
      </c>
      <c r="J17" s="120">
        <v>260.38</v>
      </c>
    </row>
    <row r="18" spans="1:10" ht="13.5" customHeight="1" x14ac:dyDescent="0.2">
      <c r="A18" s="141"/>
      <c r="B18" s="127" t="s">
        <v>17</v>
      </c>
      <c r="C18" s="127">
        <f t="shared" ref="C18:J18" si="0">SUM(C6:C17)</f>
        <v>1862</v>
      </c>
      <c r="D18" s="127">
        <f t="shared" si="0"/>
        <v>445.94000000000017</v>
      </c>
      <c r="E18" s="127">
        <f t="shared" si="0"/>
        <v>3562</v>
      </c>
      <c r="F18" s="127">
        <f t="shared" si="0"/>
        <v>7740.6</v>
      </c>
      <c r="G18" s="127">
        <f t="shared" si="0"/>
        <v>16924</v>
      </c>
      <c r="H18" s="127">
        <f t="shared" si="0"/>
        <v>5847.680000000003</v>
      </c>
      <c r="I18" s="127">
        <f t="shared" si="0"/>
        <v>10382</v>
      </c>
      <c r="J18" s="127">
        <f t="shared" si="0"/>
        <v>21657.070000000003</v>
      </c>
    </row>
    <row r="19" spans="1:10" ht="13.5" customHeight="1" x14ac:dyDescent="0.2">
      <c r="A19" s="149">
        <v>13</v>
      </c>
      <c r="B19" s="120" t="s">
        <v>18</v>
      </c>
      <c r="C19" s="120">
        <v>0</v>
      </c>
      <c r="D19" s="120">
        <v>0</v>
      </c>
      <c r="E19" s="120">
        <v>0</v>
      </c>
      <c r="F19" s="120">
        <v>0</v>
      </c>
      <c r="G19" s="120">
        <v>0</v>
      </c>
      <c r="H19" s="120">
        <v>0</v>
      </c>
      <c r="I19" s="120">
        <v>0</v>
      </c>
      <c r="J19" s="120">
        <v>0</v>
      </c>
    </row>
    <row r="20" spans="1:10" ht="13.5" customHeight="1" x14ac:dyDescent="0.2">
      <c r="A20" s="149">
        <v>14</v>
      </c>
      <c r="B20" s="120" t="s">
        <v>19</v>
      </c>
      <c r="C20" s="120">
        <v>0</v>
      </c>
      <c r="D20" s="120">
        <v>0</v>
      </c>
      <c r="E20" s="120">
        <v>0</v>
      </c>
      <c r="F20" s="120">
        <v>0</v>
      </c>
      <c r="G20" s="120">
        <v>0</v>
      </c>
      <c r="H20" s="120">
        <v>0</v>
      </c>
      <c r="I20" s="120">
        <v>0</v>
      </c>
      <c r="J20" s="120">
        <v>0</v>
      </c>
    </row>
    <row r="21" spans="1:10" ht="13.5" customHeight="1" x14ac:dyDescent="0.2">
      <c r="A21" s="149">
        <v>15</v>
      </c>
      <c r="B21" s="120" t="s">
        <v>20</v>
      </c>
      <c r="C21" s="120">
        <v>0</v>
      </c>
      <c r="D21" s="120">
        <v>0</v>
      </c>
      <c r="E21" s="120">
        <v>0</v>
      </c>
      <c r="F21" s="120">
        <v>0</v>
      </c>
      <c r="G21" s="120">
        <v>0</v>
      </c>
      <c r="H21" s="120">
        <v>0</v>
      </c>
      <c r="I21" s="120">
        <v>0</v>
      </c>
      <c r="J21" s="120">
        <v>0</v>
      </c>
    </row>
    <row r="22" spans="1:10" ht="13.5" customHeight="1" x14ac:dyDescent="0.2">
      <c r="A22" s="149">
        <v>16</v>
      </c>
      <c r="B22" s="120" t="s">
        <v>21</v>
      </c>
      <c r="C22" s="120">
        <v>0</v>
      </c>
      <c r="D22" s="120">
        <v>0</v>
      </c>
      <c r="E22" s="120">
        <v>0</v>
      </c>
      <c r="F22" s="120">
        <v>0</v>
      </c>
      <c r="G22" s="120">
        <v>0</v>
      </c>
      <c r="H22" s="120">
        <v>0</v>
      </c>
      <c r="I22" s="120">
        <v>0</v>
      </c>
      <c r="J22" s="120">
        <v>0</v>
      </c>
    </row>
    <row r="23" spans="1:10" ht="13.5" customHeight="1" x14ac:dyDescent="0.2">
      <c r="A23" s="149">
        <v>17</v>
      </c>
      <c r="B23" s="120" t="s">
        <v>22</v>
      </c>
      <c r="C23" s="120">
        <v>0</v>
      </c>
      <c r="D23" s="120">
        <v>0</v>
      </c>
      <c r="E23" s="120">
        <v>0</v>
      </c>
      <c r="F23" s="120">
        <v>0</v>
      </c>
      <c r="G23" s="120">
        <v>0</v>
      </c>
      <c r="H23" s="120">
        <v>0</v>
      </c>
      <c r="I23" s="120">
        <v>0</v>
      </c>
      <c r="J23" s="120">
        <v>0</v>
      </c>
    </row>
    <row r="24" spans="1:10" ht="13.5" customHeight="1" x14ac:dyDescent="0.2">
      <c r="A24" s="149">
        <v>18</v>
      </c>
      <c r="B24" s="120" t="s">
        <v>850</v>
      </c>
      <c r="C24" s="120">
        <v>0</v>
      </c>
      <c r="D24" s="120">
        <v>0</v>
      </c>
      <c r="E24" s="120">
        <v>0</v>
      </c>
      <c r="F24" s="120">
        <v>0</v>
      </c>
      <c r="G24" s="120">
        <v>0</v>
      </c>
      <c r="H24" s="120">
        <v>0</v>
      </c>
      <c r="I24" s="120">
        <v>0</v>
      </c>
      <c r="J24" s="120">
        <v>0</v>
      </c>
    </row>
    <row r="25" spans="1:10" ht="13.5" customHeight="1" x14ac:dyDescent="0.2">
      <c r="A25" s="149">
        <v>19</v>
      </c>
      <c r="B25" s="120" t="s">
        <v>24</v>
      </c>
      <c r="C25" s="120">
        <v>1</v>
      </c>
      <c r="D25" s="120">
        <v>0</v>
      </c>
      <c r="E25" s="120">
        <v>0</v>
      </c>
      <c r="F25" s="120">
        <v>0</v>
      </c>
      <c r="G25" s="120">
        <v>1</v>
      </c>
      <c r="H25" s="120">
        <v>0</v>
      </c>
      <c r="I25" s="120">
        <v>0</v>
      </c>
      <c r="J25" s="120">
        <v>0</v>
      </c>
    </row>
    <row r="26" spans="1:10" ht="13.5" customHeight="1" x14ac:dyDescent="0.2">
      <c r="A26" s="149">
        <v>20</v>
      </c>
      <c r="B26" s="120" t="s">
        <v>25</v>
      </c>
      <c r="C26" s="120">
        <v>1863</v>
      </c>
      <c r="D26" s="120">
        <v>1618.0600000000002</v>
      </c>
      <c r="E26" s="120">
        <v>5535</v>
      </c>
      <c r="F26" s="120">
        <v>19470.280000000002</v>
      </c>
      <c r="G26" s="120">
        <v>5315</v>
      </c>
      <c r="H26" s="120">
        <v>2433.7699999999995</v>
      </c>
      <c r="I26" s="120">
        <v>9102</v>
      </c>
      <c r="J26" s="120">
        <v>31624.310000000005</v>
      </c>
    </row>
    <row r="27" spans="1:10" ht="13.5" customHeight="1" x14ac:dyDescent="0.2">
      <c r="A27" s="149">
        <v>21</v>
      </c>
      <c r="B27" s="120" t="s">
        <v>26</v>
      </c>
      <c r="C27" s="120">
        <v>0</v>
      </c>
      <c r="D27" s="120">
        <v>0</v>
      </c>
      <c r="E27" s="120">
        <v>300</v>
      </c>
      <c r="F27" s="120">
        <v>1089.83</v>
      </c>
      <c r="G27" s="120">
        <v>0</v>
      </c>
      <c r="H27" s="120">
        <v>0</v>
      </c>
      <c r="I27" s="120">
        <v>522</v>
      </c>
      <c r="J27" s="120">
        <v>1964.65</v>
      </c>
    </row>
    <row r="28" spans="1:10" ht="13.5" customHeight="1" x14ac:dyDescent="0.2">
      <c r="A28" s="149">
        <v>22</v>
      </c>
      <c r="B28" s="120" t="s">
        <v>27</v>
      </c>
      <c r="C28" s="120">
        <v>0</v>
      </c>
      <c r="D28" s="120">
        <v>0</v>
      </c>
      <c r="E28" s="120">
        <v>0</v>
      </c>
      <c r="F28" s="120">
        <v>0</v>
      </c>
      <c r="G28" s="120">
        <v>2</v>
      </c>
      <c r="H28" s="120">
        <v>0.60000000000000009</v>
      </c>
      <c r="I28" s="120">
        <v>2</v>
      </c>
      <c r="J28" s="120">
        <v>6.33</v>
      </c>
    </row>
    <row r="29" spans="1:10" ht="13.5" customHeight="1" x14ac:dyDescent="0.2">
      <c r="A29" s="149">
        <v>23</v>
      </c>
      <c r="B29" s="120" t="s">
        <v>999</v>
      </c>
      <c r="C29" s="120">
        <v>0</v>
      </c>
      <c r="D29" s="120">
        <v>0</v>
      </c>
      <c r="E29" s="120">
        <v>0</v>
      </c>
      <c r="F29" s="120">
        <v>0</v>
      </c>
      <c r="G29" s="120">
        <v>0</v>
      </c>
      <c r="H29" s="120">
        <v>0</v>
      </c>
      <c r="I29" s="120">
        <v>0</v>
      </c>
      <c r="J29" s="120">
        <v>0</v>
      </c>
    </row>
    <row r="30" spans="1:10" ht="13.5" customHeight="1" x14ac:dyDescent="0.2">
      <c r="A30" s="149">
        <v>24</v>
      </c>
      <c r="B30" s="120" t="s">
        <v>29</v>
      </c>
      <c r="C30" s="120">
        <v>0</v>
      </c>
      <c r="D30" s="120">
        <v>0</v>
      </c>
      <c r="E30" s="120">
        <v>0</v>
      </c>
      <c r="F30" s="120">
        <v>0</v>
      </c>
      <c r="G30" s="120">
        <v>0</v>
      </c>
      <c r="H30" s="120">
        <v>0</v>
      </c>
      <c r="I30" s="120">
        <v>0</v>
      </c>
      <c r="J30" s="120">
        <v>0</v>
      </c>
    </row>
    <row r="31" spans="1:10" ht="13.5" customHeight="1" x14ac:dyDescent="0.2">
      <c r="A31" s="149">
        <v>25</v>
      </c>
      <c r="B31" s="120" t="s">
        <v>30</v>
      </c>
      <c r="C31" s="120">
        <v>0</v>
      </c>
      <c r="D31" s="120">
        <v>0</v>
      </c>
      <c r="E31" s="120">
        <v>0</v>
      </c>
      <c r="F31" s="120">
        <v>0</v>
      </c>
      <c r="G31" s="120">
        <v>0</v>
      </c>
      <c r="H31" s="120">
        <v>0</v>
      </c>
      <c r="I31" s="120">
        <v>0</v>
      </c>
      <c r="J31" s="120">
        <v>0</v>
      </c>
    </row>
    <row r="32" spans="1:10" ht="13.5" customHeight="1" x14ac:dyDescent="0.2">
      <c r="A32" s="149">
        <v>26</v>
      </c>
      <c r="B32" s="120" t="s">
        <v>31</v>
      </c>
      <c r="C32" s="120">
        <v>0</v>
      </c>
      <c r="D32" s="120">
        <v>0</v>
      </c>
      <c r="E32" s="120">
        <v>0</v>
      </c>
      <c r="F32" s="120">
        <v>0</v>
      </c>
      <c r="G32" s="120">
        <v>0</v>
      </c>
      <c r="H32" s="120">
        <v>0</v>
      </c>
      <c r="I32" s="120">
        <v>0</v>
      </c>
      <c r="J32" s="120">
        <v>0</v>
      </c>
    </row>
    <row r="33" spans="1:10" ht="13.5" customHeight="1" x14ac:dyDescent="0.2">
      <c r="A33" s="149">
        <v>27</v>
      </c>
      <c r="B33" s="120" t="s">
        <v>32</v>
      </c>
      <c r="C33" s="120">
        <v>0</v>
      </c>
      <c r="D33" s="120">
        <v>0</v>
      </c>
      <c r="E33" s="120">
        <v>0</v>
      </c>
      <c r="F33" s="120">
        <v>0</v>
      </c>
      <c r="G33" s="120">
        <v>0</v>
      </c>
      <c r="H33" s="120">
        <v>0</v>
      </c>
      <c r="I33" s="120">
        <v>0</v>
      </c>
      <c r="J33" s="120">
        <v>0</v>
      </c>
    </row>
    <row r="34" spans="1:10" ht="13.5" customHeight="1" x14ac:dyDescent="0.2">
      <c r="A34" s="149">
        <v>28</v>
      </c>
      <c r="B34" s="120" t="s">
        <v>33</v>
      </c>
      <c r="C34" s="120">
        <v>0</v>
      </c>
      <c r="D34" s="120">
        <v>0</v>
      </c>
      <c r="E34" s="120">
        <v>0</v>
      </c>
      <c r="F34" s="120">
        <v>0</v>
      </c>
      <c r="G34" s="120">
        <v>0</v>
      </c>
      <c r="H34" s="120">
        <v>0</v>
      </c>
      <c r="I34" s="120">
        <v>0</v>
      </c>
      <c r="J34" s="120">
        <v>0</v>
      </c>
    </row>
    <row r="35" spans="1:10" ht="13.5" customHeight="1" x14ac:dyDescent="0.2">
      <c r="A35" s="149">
        <v>29</v>
      </c>
      <c r="B35" s="120" t="s">
        <v>34</v>
      </c>
      <c r="C35" s="120">
        <v>0</v>
      </c>
      <c r="D35" s="120">
        <v>0</v>
      </c>
      <c r="E35" s="120">
        <v>0</v>
      </c>
      <c r="F35" s="120">
        <v>0</v>
      </c>
      <c r="G35" s="120">
        <v>0</v>
      </c>
      <c r="H35" s="120">
        <v>0</v>
      </c>
      <c r="I35" s="120">
        <v>0</v>
      </c>
      <c r="J35" s="120">
        <v>0</v>
      </c>
    </row>
    <row r="36" spans="1:10" ht="13.5" customHeight="1" x14ac:dyDescent="0.2">
      <c r="A36" s="149">
        <v>30</v>
      </c>
      <c r="B36" s="120" t="s">
        <v>35</v>
      </c>
      <c r="C36" s="120">
        <v>0</v>
      </c>
      <c r="D36" s="120">
        <v>0</v>
      </c>
      <c r="E36" s="120">
        <v>0</v>
      </c>
      <c r="F36" s="120">
        <v>0</v>
      </c>
      <c r="G36" s="120">
        <v>0</v>
      </c>
      <c r="H36" s="120">
        <v>0</v>
      </c>
      <c r="I36" s="120">
        <v>0</v>
      </c>
      <c r="J36" s="120">
        <v>0</v>
      </c>
    </row>
    <row r="37" spans="1:10" ht="13.5" customHeight="1" x14ac:dyDescent="0.2">
      <c r="A37" s="149">
        <v>31</v>
      </c>
      <c r="B37" s="120" t="s">
        <v>36</v>
      </c>
      <c r="C37" s="120">
        <v>0</v>
      </c>
      <c r="D37" s="120">
        <v>0</v>
      </c>
      <c r="E37" s="120">
        <v>0</v>
      </c>
      <c r="F37" s="120">
        <v>0</v>
      </c>
      <c r="G37" s="120">
        <v>0</v>
      </c>
      <c r="H37" s="120">
        <v>0</v>
      </c>
      <c r="I37" s="120">
        <v>0</v>
      </c>
      <c r="J37" s="120">
        <v>0</v>
      </c>
    </row>
    <row r="38" spans="1:10" ht="13.5" customHeight="1" x14ac:dyDescent="0.2">
      <c r="A38" s="149">
        <v>32</v>
      </c>
      <c r="B38" s="120" t="s">
        <v>38</v>
      </c>
      <c r="C38" s="120">
        <v>0</v>
      </c>
      <c r="D38" s="120">
        <v>0</v>
      </c>
      <c r="E38" s="120">
        <v>0</v>
      </c>
      <c r="F38" s="120">
        <v>0</v>
      </c>
      <c r="G38" s="120">
        <v>0</v>
      </c>
      <c r="H38" s="120">
        <v>0</v>
      </c>
      <c r="I38" s="120">
        <v>0</v>
      </c>
      <c r="J38" s="120">
        <v>0</v>
      </c>
    </row>
    <row r="39" spans="1:10" ht="13.5" customHeight="1" x14ac:dyDescent="0.2">
      <c r="A39" s="149">
        <v>33</v>
      </c>
      <c r="B39" s="120" t="s">
        <v>39</v>
      </c>
      <c r="C39" s="120">
        <v>0</v>
      </c>
      <c r="D39" s="120">
        <v>0</v>
      </c>
      <c r="E39" s="120">
        <v>0</v>
      </c>
      <c r="F39" s="120">
        <v>0</v>
      </c>
      <c r="G39" s="120">
        <v>0</v>
      </c>
      <c r="H39" s="120">
        <v>0</v>
      </c>
      <c r="I39" s="120">
        <v>0</v>
      </c>
      <c r="J39" s="120">
        <v>0</v>
      </c>
    </row>
    <row r="40" spans="1:10" ht="13.5" customHeight="1" x14ac:dyDescent="0.2">
      <c r="A40" s="141"/>
      <c r="B40" s="127" t="s">
        <v>103</v>
      </c>
      <c r="C40" s="127">
        <f t="shared" ref="C40:J40" si="1">SUM(C19:C39)</f>
        <v>1864</v>
      </c>
      <c r="D40" s="127">
        <f t="shared" si="1"/>
        <v>1618.0600000000002</v>
      </c>
      <c r="E40" s="127">
        <f t="shared" si="1"/>
        <v>5835</v>
      </c>
      <c r="F40" s="127">
        <f t="shared" si="1"/>
        <v>20560.11</v>
      </c>
      <c r="G40" s="127">
        <f t="shared" si="1"/>
        <v>5318</v>
      </c>
      <c r="H40" s="127">
        <f t="shared" si="1"/>
        <v>2434.3699999999994</v>
      </c>
      <c r="I40" s="127">
        <f t="shared" si="1"/>
        <v>9626</v>
      </c>
      <c r="J40" s="127">
        <f t="shared" si="1"/>
        <v>33595.290000000008</v>
      </c>
    </row>
    <row r="41" spans="1:10" ht="13.5" customHeight="1" x14ac:dyDescent="0.2">
      <c r="A41" s="141"/>
      <c r="B41" s="127" t="s">
        <v>41</v>
      </c>
      <c r="C41" s="175">
        <f t="shared" ref="C41:J41" si="2">C40+C18</f>
        <v>3726</v>
      </c>
      <c r="D41" s="175">
        <f t="shared" si="2"/>
        <v>2064.0000000000005</v>
      </c>
      <c r="E41" s="175">
        <f t="shared" si="2"/>
        <v>9397</v>
      </c>
      <c r="F41" s="175">
        <f t="shared" si="2"/>
        <v>28300.71</v>
      </c>
      <c r="G41" s="175">
        <f t="shared" si="2"/>
        <v>22242</v>
      </c>
      <c r="H41" s="175">
        <f t="shared" si="2"/>
        <v>8282.0500000000029</v>
      </c>
      <c r="I41" s="175">
        <f t="shared" si="2"/>
        <v>20008</v>
      </c>
      <c r="J41" s="175">
        <f t="shared" si="2"/>
        <v>55252.360000000015</v>
      </c>
    </row>
    <row r="42" spans="1:10" ht="13.5" customHeight="1" x14ac:dyDescent="0.2">
      <c r="A42" s="149">
        <v>34</v>
      </c>
      <c r="B42" s="120" t="s">
        <v>43</v>
      </c>
      <c r="C42" s="120">
        <v>1897</v>
      </c>
      <c r="D42" s="120">
        <v>95.799999999999983</v>
      </c>
      <c r="E42" s="120">
        <v>1147</v>
      </c>
      <c r="F42" s="120">
        <v>1076.1699999999996</v>
      </c>
      <c r="G42" s="120">
        <v>4681</v>
      </c>
      <c r="H42" s="120">
        <v>384.0999999999998</v>
      </c>
      <c r="I42" s="120">
        <v>3152</v>
      </c>
      <c r="J42" s="120">
        <v>17423.7</v>
      </c>
    </row>
    <row r="43" spans="1:10" ht="13.5" customHeight="1" x14ac:dyDescent="0.2">
      <c r="A43" s="141"/>
      <c r="B43" s="127" t="s">
        <v>44</v>
      </c>
      <c r="C43" s="127">
        <f t="shared" ref="C43:J43" si="3">SUM(C42:C42)</f>
        <v>1897</v>
      </c>
      <c r="D43" s="127">
        <f t="shared" si="3"/>
        <v>95.799999999999983</v>
      </c>
      <c r="E43" s="127">
        <f t="shared" si="3"/>
        <v>1147</v>
      </c>
      <c r="F43" s="127">
        <f t="shared" si="3"/>
        <v>1076.1699999999996</v>
      </c>
      <c r="G43" s="127">
        <f t="shared" si="3"/>
        <v>4681</v>
      </c>
      <c r="H43" s="127">
        <f t="shared" si="3"/>
        <v>384.0999999999998</v>
      </c>
      <c r="I43" s="127">
        <f t="shared" si="3"/>
        <v>3152</v>
      </c>
      <c r="J43" s="127">
        <f t="shared" si="3"/>
        <v>17423.7</v>
      </c>
    </row>
    <row r="44" spans="1:10" ht="13.5" customHeight="1" x14ac:dyDescent="0.2">
      <c r="A44" s="149">
        <v>35</v>
      </c>
      <c r="B44" s="120" t="s">
        <v>45</v>
      </c>
      <c r="C44" s="120">
        <v>9</v>
      </c>
      <c r="D44" s="120">
        <v>2.2599999999999998</v>
      </c>
      <c r="E44" s="120">
        <v>0</v>
      </c>
      <c r="F44" s="120">
        <v>0</v>
      </c>
      <c r="G44" s="120">
        <v>107</v>
      </c>
      <c r="H44" s="120">
        <v>3.47</v>
      </c>
      <c r="I44" s="120">
        <v>0</v>
      </c>
      <c r="J44" s="120">
        <v>0</v>
      </c>
    </row>
    <row r="45" spans="1:10" ht="13.5" customHeight="1" x14ac:dyDescent="0.2">
      <c r="A45" s="141"/>
      <c r="B45" s="127" t="s">
        <v>46</v>
      </c>
      <c r="C45" s="127">
        <f t="shared" ref="C45:J45" si="4">C44</f>
        <v>9</v>
      </c>
      <c r="D45" s="127">
        <f t="shared" si="4"/>
        <v>2.2599999999999998</v>
      </c>
      <c r="E45" s="127">
        <f t="shared" si="4"/>
        <v>0</v>
      </c>
      <c r="F45" s="127">
        <f t="shared" si="4"/>
        <v>0</v>
      </c>
      <c r="G45" s="127">
        <f t="shared" si="4"/>
        <v>107</v>
      </c>
      <c r="H45" s="127">
        <f t="shared" si="4"/>
        <v>3.47</v>
      </c>
      <c r="I45" s="127">
        <f t="shared" si="4"/>
        <v>0</v>
      </c>
      <c r="J45" s="127">
        <f t="shared" si="4"/>
        <v>0</v>
      </c>
    </row>
    <row r="46" spans="1:10" ht="13.5" customHeight="1" x14ac:dyDescent="0.2">
      <c r="A46" s="149">
        <v>36</v>
      </c>
      <c r="B46" s="120" t="s">
        <v>47</v>
      </c>
      <c r="C46" s="120">
        <v>0</v>
      </c>
      <c r="D46" s="120">
        <v>0</v>
      </c>
      <c r="E46" s="120">
        <v>0</v>
      </c>
      <c r="F46" s="120">
        <v>0</v>
      </c>
      <c r="G46" s="120">
        <v>0</v>
      </c>
      <c r="H46" s="120">
        <v>0</v>
      </c>
      <c r="I46" s="120">
        <v>0</v>
      </c>
      <c r="J46" s="120">
        <v>0</v>
      </c>
    </row>
    <row r="47" spans="1:10" ht="13.5" customHeight="1" x14ac:dyDescent="0.2">
      <c r="A47" s="149">
        <v>37</v>
      </c>
      <c r="B47" s="120" t="s">
        <v>48</v>
      </c>
      <c r="C47" s="120">
        <v>0</v>
      </c>
      <c r="D47" s="120">
        <v>0</v>
      </c>
      <c r="E47" s="120">
        <v>0</v>
      </c>
      <c r="F47" s="120">
        <v>0</v>
      </c>
      <c r="G47" s="120">
        <v>0</v>
      </c>
      <c r="H47" s="120">
        <v>0</v>
      </c>
      <c r="I47" s="120">
        <v>0</v>
      </c>
      <c r="J47" s="120">
        <v>0</v>
      </c>
    </row>
    <row r="48" spans="1:10" ht="13.5" customHeight="1" x14ac:dyDescent="0.2">
      <c r="A48" s="149">
        <v>38</v>
      </c>
      <c r="B48" s="120" t="s">
        <v>49</v>
      </c>
      <c r="C48" s="120">
        <v>0</v>
      </c>
      <c r="D48" s="120">
        <v>0</v>
      </c>
      <c r="E48" s="120">
        <v>0</v>
      </c>
      <c r="F48" s="120">
        <v>0</v>
      </c>
      <c r="G48" s="120">
        <v>0</v>
      </c>
      <c r="H48" s="120">
        <v>0</v>
      </c>
      <c r="I48" s="120">
        <v>0</v>
      </c>
      <c r="J48" s="120">
        <v>0</v>
      </c>
    </row>
    <row r="49" spans="1:10" ht="13.5" customHeight="1" x14ac:dyDescent="0.2">
      <c r="A49" s="149">
        <v>39</v>
      </c>
      <c r="B49" s="120" t="s">
        <v>51</v>
      </c>
      <c r="C49" s="120">
        <v>0</v>
      </c>
      <c r="D49" s="120">
        <v>0</v>
      </c>
      <c r="E49" s="120">
        <v>0</v>
      </c>
      <c r="F49" s="120">
        <v>0</v>
      </c>
      <c r="G49" s="120">
        <v>0</v>
      </c>
      <c r="H49" s="120">
        <v>0</v>
      </c>
      <c r="I49" s="120">
        <v>0</v>
      </c>
      <c r="J49" s="120">
        <v>0</v>
      </c>
    </row>
    <row r="50" spans="1:10" ht="13.5" customHeight="1" x14ac:dyDescent="0.2">
      <c r="A50" s="149">
        <v>40</v>
      </c>
      <c r="B50" s="120" t="s">
        <v>1007</v>
      </c>
      <c r="C50" s="120">
        <v>0</v>
      </c>
      <c r="D50" s="120">
        <v>0</v>
      </c>
      <c r="E50" s="120">
        <v>0</v>
      </c>
      <c r="F50" s="120">
        <v>0</v>
      </c>
      <c r="G50" s="120">
        <v>0</v>
      </c>
      <c r="H50" s="120">
        <v>0</v>
      </c>
      <c r="I50" s="120">
        <v>0</v>
      </c>
      <c r="J50" s="120">
        <v>0</v>
      </c>
    </row>
    <row r="51" spans="1:10" ht="13.5" customHeight="1" x14ac:dyDescent="0.2">
      <c r="A51" s="149">
        <v>41</v>
      </c>
      <c r="B51" s="120" t="s">
        <v>52</v>
      </c>
      <c r="C51" s="120">
        <v>0</v>
      </c>
      <c r="D51" s="120">
        <v>0</v>
      </c>
      <c r="E51" s="120">
        <v>0</v>
      </c>
      <c r="F51" s="120">
        <v>0</v>
      </c>
      <c r="G51" s="120">
        <v>0</v>
      </c>
      <c r="H51" s="120">
        <v>0</v>
      </c>
      <c r="I51" s="120">
        <v>0</v>
      </c>
      <c r="J51" s="120">
        <v>0</v>
      </c>
    </row>
    <row r="52" spans="1:10" ht="13.5" customHeight="1" x14ac:dyDescent="0.2">
      <c r="A52" s="149">
        <v>42</v>
      </c>
      <c r="B52" s="120" t="s">
        <v>53</v>
      </c>
      <c r="C52" s="120">
        <v>0</v>
      </c>
      <c r="D52" s="120">
        <v>0</v>
      </c>
      <c r="E52" s="120">
        <v>0</v>
      </c>
      <c r="F52" s="120">
        <v>0</v>
      </c>
      <c r="G52" s="120">
        <v>0</v>
      </c>
      <c r="H52" s="120">
        <v>0</v>
      </c>
      <c r="I52" s="120">
        <v>0</v>
      </c>
      <c r="J52" s="120">
        <v>0</v>
      </c>
    </row>
    <row r="53" spans="1:10" ht="13.5" customHeight="1" x14ac:dyDescent="0.2">
      <c r="A53" s="149">
        <v>43</v>
      </c>
      <c r="B53" s="120" t="s">
        <v>54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0</v>
      </c>
      <c r="I53" s="120">
        <v>0</v>
      </c>
      <c r="J53" s="120">
        <v>0</v>
      </c>
    </row>
    <row r="54" spans="1:10" ht="12.75" customHeight="1" x14ac:dyDescent="0.2">
      <c r="A54" s="141"/>
      <c r="B54" s="127" t="s">
        <v>55</v>
      </c>
      <c r="C54" s="127">
        <f>SUM(C46:C53)</f>
        <v>0</v>
      </c>
      <c r="D54" s="127">
        <f t="shared" ref="D54:J54" si="5">SUM(D46:D53)</f>
        <v>0</v>
      </c>
      <c r="E54" s="127">
        <f t="shared" si="5"/>
        <v>0</v>
      </c>
      <c r="F54" s="127">
        <f t="shared" si="5"/>
        <v>0</v>
      </c>
      <c r="G54" s="127">
        <f t="shared" si="5"/>
        <v>0</v>
      </c>
      <c r="H54" s="127">
        <f t="shared" si="5"/>
        <v>0</v>
      </c>
      <c r="I54" s="127">
        <f t="shared" si="5"/>
        <v>0</v>
      </c>
      <c r="J54" s="127">
        <f t="shared" si="5"/>
        <v>0</v>
      </c>
    </row>
    <row r="55" spans="1:10" ht="13.5" customHeight="1" x14ac:dyDescent="0.2">
      <c r="A55" s="119"/>
      <c r="B55" s="175" t="s">
        <v>5</v>
      </c>
      <c r="C55" s="127">
        <f t="shared" ref="C55:J55" si="6">C54+C45+C43+C41</f>
        <v>5632</v>
      </c>
      <c r="D55" s="127">
        <f t="shared" si="6"/>
        <v>2162.0600000000004</v>
      </c>
      <c r="E55" s="127">
        <f t="shared" si="6"/>
        <v>10544</v>
      </c>
      <c r="F55" s="127">
        <f t="shared" si="6"/>
        <v>29376.879999999997</v>
      </c>
      <c r="G55" s="127">
        <f t="shared" si="6"/>
        <v>27030</v>
      </c>
      <c r="H55" s="127">
        <f t="shared" si="6"/>
        <v>8669.6200000000026</v>
      </c>
      <c r="I55" s="127">
        <f t="shared" si="6"/>
        <v>23160</v>
      </c>
      <c r="J55" s="127">
        <f t="shared" si="6"/>
        <v>72676.060000000012</v>
      </c>
    </row>
    <row r="56" spans="1:10" ht="15" customHeight="1" x14ac:dyDescent="0.2">
      <c r="A56" s="240"/>
      <c r="B56" s="239"/>
      <c r="C56" s="232"/>
      <c r="D56" s="232"/>
      <c r="E56" s="232"/>
      <c r="F56" s="232" t="s">
        <v>1037</v>
      </c>
      <c r="G56" s="241"/>
      <c r="H56" s="232"/>
      <c r="I56" s="241"/>
      <c r="J56" s="232"/>
    </row>
  </sheetData>
  <mergeCells count="10">
    <mergeCell ref="C3:F3"/>
    <mergeCell ref="G3:J3"/>
    <mergeCell ref="E4:F4"/>
    <mergeCell ref="G4:H4"/>
    <mergeCell ref="A1:J1"/>
    <mergeCell ref="I2:J2"/>
    <mergeCell ref="A3:A4"/>
    <mergeCell ref="B3:B4"/>
    <mergeCell ref="C4:D4"/>
    <mergeCell ref="I4:J4"/>
  </mergeCells>
  <printOptions horizontalCentered="1"/>
  <pageMargins left="0.25" right="0.25" top="0.25" bottom="0.25" header="0" footer="0"/>
  <pageSetup paperSize="9" scale="9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00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14.28515625" defaultRowHeight="15" customHeight="1" x14ac:dyDescent="0.2"/>
  <cols>
    <col min="1" max="1" width="5.5703125" customWidth="1"/>
    <col min="2" max="2" width="25.42578125" customWidth="1"/>
    <col min="3" max="3" width="10.5703125" customWidth="1"/>
    <col min="4" max="4" width="9" customWidth="1"/>
    <col min="5" max="5" width="10.140625" customWidth="1"/>
    <col min="6" max="6" width="9" customWidth="1"/>
    <col min="7" max="7" width="9.85546875" customWidth="1"/>
    <col min="8" max="8" width="9" customWidth="1"/>
    <col min="9" max="9" width="9.85546875" customWidth="1"/>
    <col min="10" max="10" width="13" customWidth="1"/>
    <col min="11" max="11" width="9" customWidth="1"/>
  </cols>
  <sheetData>
    <row r="1" spans="1:11" ht="13.5" customHeight="1" x14ac:dyDescent="0.2">
      <c r="A1" s="538" t="s">
        <v>181</v>
      </c>
      <c r="B1" s="539"/>
      <c r="C1" s="539"/>
      <c r="D1" s="539"/>
      <c r="E1" s="539"/>
      <c r="F1" s="539"/>
      <c r="G1" s="539"/>
      <c r="H1" s="539"/>
      <c r="I1" s="539"/>
      <c r="J1" s="540"/>
      <c r="K1" s="13"/>
    </row>
    <row r="2" spans="1:11" ht="13.5" customHeight="1" x14ac:dyDescent="0.2">
      <c r="A2" s="29"/>
      <c r="B2" s="30" t="s">
        <v>182</v>
      </c>
      <c r="C2" s="538" t="s">
        <v>183</v>
      </c>
      <c r="D2" s="539"/>
      <c r="E2" s="539"/>
      <c r="F2" s="540"/>
      <c r="G2" s="538" t="s">
        <v>184</v>
      </c>
      <c r="H2" s="539"/>
      <c r="I2" s="540"/>
      <c r="J2" s="23" t="s">
        <v>185</v>
      </c>
      <c r="K2" s="13"/>
    </row>
    <row r="3" spans="1:11" ht="34.5" customHeight="1" x14ac:dyDescent="0.2">
      <c r="A3" s="31" t="s">
        <v>186</v>
      </c>
      <c r="B3" s="32" t="s">
        <v>187</v>
      </c>
      <c r="C3" s="541" t="s">
        <v>188</v>
      </c>
      <c r="D3" s="540"/>
      <c r="E3" s="541" t="s">
        <v>189</v>
      </c>
      <c r="F3" s="540"/>
      <c r="G3" s="541" t="s">
        <v>188</v>
      </c>
      <c r="H3" s="540"/>
      <c r="I3" s="541" t="s">
        <v>189</v>
      </c>
      <c r="J3" s="540"/>
      <c r="K3" s="13"/>
    </row>
    <row r="4" spans="1:11" ht="21.75" customHeight="1" x14ac:dyDescent="0.2">
      <c r="A4" s="11"/>
      <c r="B4" s="4"/>
      <c r="C4" s="11" t="s">
        <v>190</v>
      </c>
      <c r="D4" s="14" t="s">
        <v>83</v>
      </c>
      <c r="E4" s="11" t="s">
        <v>190</v>
      </c>
      <c r="F4" s="14" t="s">
        <v>83</v>
      </c>
      <c r="G4" s="11" t="s">
        <v>190</v>
      </c>
      <c r="H4" s="14" t="s">
        <v>83</v>
      </c>
      <c r="I4" s="11" t="s">
        <v>190</v>
      </c>
      <c r="J4" s="14" t="s">
        <v>83</v>
      </c>
      <c r="K4" s="13"/>
    </row>
    <row r="5" spans="1:11" ht="13.5" customHeight="1" x14ac:dyDescent="0.2">
      <c r="A5" s="9">
        <v>1</v>
      </c>
      <c r="B5" s="3" t="s">
        <v>191</v>
      </c>
      <c r="C5" s="3">
        <v>5727</v>
      </c>
      <c r="D5" s="16">
        <v>94.81</v>
      </c>
      <c r="E5" s="3">
        <v>2617</v>
      </c>
      <c r="F5" s="16">
        <v>19.899999999999999</v>
      </c>
      <c r="G5" s="3">
        <v>10088</v>
      </c>
      <c r="H5" s="16">
        <v>116.24</v>
      </c>
      <c r="I5" s="3">
        <v>4563</v>
      </c>
      <c r="J5" s="16">
        <v>27.68</v>
      </c>
      <c r="K5" s="13"/>
    </row>
    <row r="6" spans="1:11" ht="13.5" customHeight="1" x14ac:dyDescent="0.2">
      <c r="A6" s="9">
        <v>2</v>
      </c>
      <c r="B6" s="3" t="s">
        <v>192</v>
      </c>
      <c r="C6" s="3">
        <v>0</v>
      </c>
      <c r="D6" s="16">
        <v>0</v>
      </c>
      <c r="E6" s="3">
        <v>0</v>
      </c>
      <c r="F6" s="16">
        <v>0</v>
      </c>
      <c r="G6" s="3">
        <v>0</v>
      </c>
      <c r="H6" s="16">
        <v>0</v>
      </c>
      <c r="I6" s="3">
        <v>0</v>
      </c>
      <c r="J6" s="16">
        <v>0</v>
      </c>
      <c r="K6" s="13"/>
    </row>
    <row r="7" spans="1:11" ht="13.5" customHeight="1" x14ac:dyDescent="0.2">
      <c r="A7" s="9">
        <v>3</v>
      </c>
      <c r="B7" s="3" t="s">
        <v>6</v>
      </c>
      <c r="C7" s="3">
        <v>2758</v>
      </c>
      <c r="D7" s="16">
        <v>30.78</v>
      </c>
      <c r="E7" s="3">
        <v>0</v>
      </c>
      <c r="F7" s="16">
        <v>0</v>
      </c>
      <c r="G7" s="3">
        <v>0</v>
      </c>
      <c r="H7" s="16">
        <v>0</v>
      </c>
      <c r="I7" s="3">
        <v>0</v>
      </c>
      <c r="J7" s="16">
        <v>0</v>
      </c>
      <c r="K7" s="13"/>
    </row>
    <row r="8" spans="1:11" ht="13.5" customHeight="1" x14ac:dyDescent="0.2">
      <c r="A8" s="9">
        <v>4</v>
      </c>
      <c r="B8" s="3" t="s">
        <v>7</v>
      </c>
      <c r="C8" s="3">
        <v>2931</v>
      </c>
      <c r="D8" s="16">
        <v>58.68</v>
      </c>
      <c r="E8" s="3">
        <v>2931</v>
      </c>
      <c r="F8" s="16">
        <v>41.07</v>
      </c>
      <c r="G8" s="3">
        <v>2602</v>
      </c>
      <c r="H8" s="16">
        <v>42.44</v>
      </c>
      <c r="I8" s="3">
        <v>2602</v>
      </c>
      <c r="J8" s="16">
        <v>29.7</v>
      </c>
      <c r="K8" s="13"/>
    </row>
    <row r="9" spans="1:11" ht="13.5" customHeight="1" x14ac:dyDescent="0.2">
      <c r="A9" s="9">
        <v>5</v>
      </c>
      <c r="B9" s="3" t="s">
        <v>8</v>
      </c>
      <c r="C9" s="3">
        <v>68</v>
      </c>
      <c r="D9" s="16">
        <v>1.1299999999999999</v>
      </c>
      <c r="E9" s="3">
        <v>0</v>
      </c>
      <c r="F9" s="16">
        <v>0</v>
      </c>
      <c r="G9" s="3">
        <v>0</v>
      </c>
      <c r="H9" s="16">
        <v>0</v>
      </c>
      <c r="I9" s="3">
        <v>0</v>
      </c>
      <c r="J9" s="16">
        <v>0</v>
      </c>
      <c r="K9" s="13"/>
    </row>
    <row r="10" spans="1:11" ht="13.5" customHeight="1" x14ac:dyDescent="0.2">
      <c r="A10" s="9">
        <v>6</v>
      </c>
      <c r="B10" s="3" t="s">
        <v>9</v>
      </c>
      <c r="C10" s="3">
        <v>1509</v>
      </c>
      <c r="D10" s="16">
        <v>71.540000000000006</v>
      </c>
      <c r="E10" s="3">
        <v>767</v>
      </c>
      <c r="F10" s="16">
        <v>38.68</v>
      </c>
      <c r="G10" s="3">
        <v>6185</v>
      </c>
      <c r="H10" s="16">
        <v>228.82</v>
      </c>
      <c r="I10" s="3">
        <v>3278</v>
      </c>
      <c r="J10" s="16">
        <v>116.98</v>
      </c>
      <c r="K10" s="13"/>
    </row>
    <row r="11" spans="1:11" ht="13.5" customHeight="1" x14ac:dyDescent="0.2">
      <c r="A11" s="9">
        <v>7</v>
      </c>
      <c r="B11" s="3" t="s">
        <v>193</v>
      </c>
      <c r="C11" s="3">
        <v>25</v>
      </c>
      <c r="D11" s="16">
        <v>0.13</v>
      </c>
      <c r="E11" s="3">
        <v>0</v>
      </c>
      <c r="F11" s="16">
        <v>0</v>
      </c>
      <c r="G11" s="3">
        <v>0</v>
      </c>
      <c r="H11" s="16">
        <v>0</v>
      </c>
      <c r="I11" s="3">
        <v>0</v>
      </c>
      <c r="J11" s="16">
        <v>0</v>
      </c>
      <c r="K11" s="13"/>
    </row>
    <row r="12" spans="1:11" ht="13.5" customHeight="1" x14ac:dyDescent="0.2">
      <c r="A12" s="9">
        <v>8</v>
      </c>
      <c r="B12" s="3" t="s">
        <v>10</v>
      </c>
      <c r="C12" s="3">
        <v>5501</v>
      </c>
      <c r="D12" s="16">
        <v>128.26</v>
      </c>
      <c r="E12" s="3">
        <v>2872</v>
      </c>
      <c r="F12" s="16">
        <v>43.65</v>
      </c>
      <c r="G12" s="3">
        <v>2974</v>
      </c>
      <c r="H12" s="16">
        <v>37.9</v>
      </c>
      <c r="I12" s="3">
        <v>618</v>
      </c>
      <c r="J12" s="16">
        <v>10.25</v>
      </c>
      <c r="K12" s="13"/>
    </row>
    <row r="13" spans="1:11" ht="13.5" customHeight="1" x14ac:dyDescent="0.2">
      <c r="A13" s="9">
        <v>9</v>
      </c>
      <c r="B13" s="3" t="s">
        <v>194</v>
      </c>
      <c r="C13" s="3">
        <v>10</v>
      </c>
      <c r="D13" s="16">
        <v>0.18</v>
      </c>
      <c r="E13" s="3">
        <v>0</v>
      </c>
      <c r="F13" s="16">
        <v>0</v>
      </c>
      <c r="G13" s="3">
        <v>0</v>
      </c>
      <c r="H13" s="16">
        <v>0</v>
      </c>
      <c r="I13" s="3">
        <v>0</v>
      </c>
      <c r="J13" s="16">
        <v>0</v>
      </c>
      <c r="K13" s="13"/>
    </row>
    <row r="14" spans="1:11" ht="13.5" customHeight="1" x14ac:dyDescent="0.2">
      <c r="A14" s="9">
        <v>10</v>
      </c>
      <c r="B14" s="3" t="s">
        <v>27</v>
      </c>
      <c r="C14" s="3">
        <v>0</v>
      </c>
      <c r="D14" s="16">
        <v>0</v>
      </c>
      <c r="E14" s="3">
        <v>0</v>
      </c>
      <c r="F14" s="16">
        <v>0</v>
      </c>
      <c r="G14" s="3">
        <v>7</v>
      </c>
      <c r="H14" s="16">
        <v>0.11</v>
      </c>
      <c r="I14" s="3">
        <v>0</v>
      </c>
      <c r="J14" s="16">
        <v>0</v>
      </c>
      <c r="K14" s="13"/>
    </row>
    <row r="15" spans="1:11" ht="13.5" customHeight="1" x14ac:dyDescent="0.2">
      <c r="A15" s="9">
        <v>11</v>
      </c>
      <c r="B15" s="3" t="s">
        <v>11</v>
      </c>
      <c r="C15" s="3">
        <v>0</v>
      </c>
      <c r="D15" s="16">
        <v>0</v>
      </c>
      <c r="E15" s="3">
        <v>0</v>
      </c>
      <c r="F15" s="16">
        <v>0</v>
      </c>
      <c r="G15" s="3">
        <v>0</v>
      </c>
      <c r="H15" s="16">
        <v>0</v>
      </c>
      <c r="I15" s="3">
        <v>0</v>
      </c>
      <c r="J15" s="16">
        <v>0</v>
      </c>
      <c r="K15" s="13"/>
    </row>
    <row r="16" spans="1:11" ht="13.5" customHeight="1" x14ac:dyDescent="0.2">
      <c r="A16" s="9">
        <v>12</v>
      </c>
      <c r="B16" s="3" t="s">
        <v>12</v>
      </c>
      <c r="C16" s="3">
        <v>0</v>
      </c>
      <c r="D16" s="16">
        <v>0</v>
      </c>
      <c r="E16" s="3">
        <v>0</v>
      </c>
      <c r="F16" s="16">
        <v>0</v>
      </c>
      <c r="G16" s="3">
        <v>0</v>
      </c>
      <c r="H16" s="16">
        <v>0</v>
      </c>
      <c r="I16" s="3">
        <v>0</v>
      </c>
      <c r="J16" s="16">
        <v>0</v>
      </c>
      <c r="K16" s="13"/>
    </row>
    <row r="17" spans="1:11" ht="13.5" customHeight="1" x14ac:dyDescent="0.2">
      <c r="A17" s="9">
        <v>13</v>
      </c>
      <c r="B17" s="3" t="s">
        <v>195</v>
      </c>
      <c r="C17" s="3">
        <v>11</v>
      </c>
      <c r="D17" s="16">
        <v>0.18</v>
      </c>
      <c r="E17" s="3">
        <v>0</v>
      </c>
      <c r="F17" s="16">
        <v>0</v>
      </c>
      <c r="G17" s="3">
        <v>0</v>
      </c>
      <c r="H17" s="16">
        <v>0</v>
      </c>
      <c r="I17" s="3">
        <v>0</v>
      </c>
      <c r="J17" s="16">
        <v>0</v>
      </c>
      <c r="K17" s="13"/>
    </row>
    <row r="18" spans="1:11" ht="13.5" customHeight="1" x14ac:dyDescent="0.2">
      <c r="A18" s="9">
        <v>14</v>
      </c>
      <c r="B18" s="3" t="s">
        <v>196</v>
      </c>
      <c r="C18" s="3">
        <v>0</v>
      </c>
      <c r="D18" s="16">
        <v>0</v>
      </c>
      <c r="E18" s="3">
        <v>0</v>
      </c>
      <c r="F18" s="16">
        <v>0</v>
      </c>
      <c r="G18" s="3">
        <v>83</v>
      </c>
      <c r="H18" s="16">
        <v>6.91</v>
      </c>
      <c r="I18" s="3">
        <v>3</v>
      </c>
      <c r="J18" s="16">
        <v>0.55000000000000004</v>
      </c>
      <c r="K18" s="13"/>
    </row>
    <row r="19" spans="1:11" ht="13.5" customHeight="1" x14ac:dyDescent="0.2">
      <c r="A19" s="9">
        <v>15</v>
      </c>
      <c r="B19" s="3" t="s">
        <v>13</v>
      </c>
      <c r="C19" s="3">
        <v>24061</v>
      </c>
      <c r="D19" s="16">
        <v>362.75</v>
      </c>
      <c r="E19" s="3">
        <v>7218</v>
      </c>
      <c r="F19" s="16">
        <v>108.82</v>
      </c>
      <c r="G19" s="3">
        <v>2712</v>
      </c>
      <c r="H19" s="16">
        <v>40.61</v>
      </c>
      <c r="I19" s="3">
        <v>542</v>
      </c>
      <c r="J19" s="16">
        <v>80.12</v>
      </c>
      <c r="K19" s="13"/>
    </row>
    <row r="20" spans="1:11" ht="13.5" customHeight="1" x14ac:dyDescent="0.2">
      <c r="A20" s="9">
        <v>16</v>
      </c>
      <c r="B20" s="3" t="s">
        <v>197</v>
      </c>
      <c r="C20" s="3">
        <v>0</v>
      </c>
      <c r="D20" s="16">
        <v>0</v>
      </c>
      <c r="E20" s="3">
        <v>0</v>
      </c>
      <c r="F20" s="16">
        <v>0</v>
      </c>
      <c r="G20" s="3">
        <v>0</v>
      </c>
      <c r="H20" s="16">
        <v>0</v>
      </c>
      <c r="I20" s="3">
        <v>0</v>
      </c>
      <c r="J20" s="16">
        <v>0</v>
      </c>
      <c r="K20" s="13"/>
    </row>
    <row r="21" spans="1:11" ht="13.5" customHeight="1" x14ac:dyDescent="0.2">
      <c r="A21" s="9">
        <v>17</v>
      </c>
      <c r="B21" s="3" t="s">
        <v>198</v>
      </c>
      <c r="C21" s="3">
        <v>299</v>
      </c>
      <c r="D21" s="16">
        <v>6.69</v>
      </c>
      <c r="E21" s="3">
        <v>120</v>
      </c>
      <c r="F21" s="16">
        <v>2.21</v>
      </c>
      <c r="G21" s="3">
        <v>619</v>
      </c>
      <c r="H21" s="16">
        <v>6.75</v>
      </c>
      <c r="I21" s="3">
        <v>264</v>
      </c>
      <c r="J21" s="16">
        <v>2.4500000000000002</v>
      </c>
      <c r="K21" s="13"/>
    </row>
    <row r="22" spans="1:11" ht="13.5" customHeight="1" x14ac:dyDescent="0.2">
      <c r="A22" s="9">
        <v>18</v>
      </c>
      <c r="B22" s="3" t="s">
        <v>16</v>
      </c>
      <c r="C22" s="3">
        <v>153</v>
      </c>
      <c r="D22" s="16">
        <v>3.52</v>
      </c>
      <c r="E22" s="3">
        <v>0</v>
      </c>
      <c r="F22" s="16">
        <v>0</v>
      </c>
      <c r="G22" s="3">
        <v>0</v>
      </c>
      <c r="H22" s="16">
        <v>0</v>
      </c>
      <c r="I22" s="3">
        <v>0</v>
      </c>
      <c r="J22" s="16">
        <v>0</v>
      </c>
      <c r="K22" s="13"/>
    </row>
    <row r="23" spans="1:11" ht="13.5" customHeight="1" x14ac:dyDescent="0.2">
      <c r="A23" s="9">
        <v>19</v>
      </c>
      <c r="B23" s="3" t="s">
        <v>199</v>
      </c>
      <c r="C23" s="3">
        <v>0</v>
      </c>
      <c r="D23" s="16">
        <v>0</v>
      </c>
      <c r="E23" s="3">
        <v>0</v>
      </c>
      <c r="F23" s="16">
        <v>0</v>
      </c>
      <c r="G23" s="3">
        <v>0</v>
      </c>
      <c r="H23" s="16">
        <v>0</v>
      </c>
      <c r="I23" s="3">
        <v>0</v>
      </c>
      <c r="J23" s="16">
        <v>0</v>
      </c>
      <c r="K23" s="13"/>
    </row>
    <row r="24" spans="1:11" ht="13.5" customHeight="1" x14ac:dyDescent="0.2">
      <c r="A24" s="9">
        <v>20</v>
      </c>
      <c r="B24" s="3" t="s">
        <v>200</v>
      </c>
      <c r="C24" s="3">
        <v>0</v>
      </c>
      <c r="D24" s="16">
        <v>0</v>
      </c>
      <c r="E24" s="3">
        <v>0</v>
      </c>
      <c r="F24" s="16">
        <v>0</v>
      </c>
      <c r="G24" s="3">
        <v>0</v>
      </c>
      <c r="H24" s="16">
        <v>0</v>
      </c>
      <c r="I24" s="3">
        <v>0</v>
      </c>
      <c r="J24" s="16">
        <v>0</v>
      </c>
      <c r="K24" s="13"/>
    </row>
    <row r="25" spans="1:11" ht="13.5" customHeight="1" x14ac:dyDescent="0.2">
      <c r="A25" s="9">
        <v>21</v>
      </c>
      <c r="B25" s="3" t="s">
        <v>201</v>
      </c>
      <c r="C25" s="3">
        <v>0</v>
      </c>
      <c r="D25" s="16">
        <v>0</v>
      </c>
      <c r="E25" s="3">
        <v>0</v>
      </c>
      <c r="F25" s="16">
        <v>0</v>
      </c>
      <c r="G25" s="3">
        <v>0</v>
      </c>
      <c r="H25" s="16">
        <v>0</v>
      </c>
      <c r="I25" s="3">
        <v>0</v>
      </c>
      <c r="J25" s="16">
        <v>0</v>
      </c>
      <c r="K25" s="13"/>
    </row>
    <row r="26" spans="1:11" ht="13.5" customHeight="1" x14ac:dyDescent="0.2">
      <c r="A26" s="9">
        <v>22</v>
      </c>
      <c r="B26" s="3" t="s">
        <v>202</v>
      </c>
      <c r="C26" s="3">
        <v>0</v>
      </c>
      <c r="D26" s="16">
        <v>0</v>
      </c>
      <c r="E26" s="3">
        <v>0</v>
      </c>
      <c r="F26" s="16">
        <v>0</v>
      </c>
      <c r="G26" s="3">
        <v>0</v>
      </c>
      <c r="H26" s="16">
        <v>0</v>
      </c>
      <c r="I26" s="3">
        <v>0</v>
      </c>
      <c r="J26" s="16">
        <v>0</v>
      </c>
      <c r="K26" s="13"/>
    </row>
    <row r="27" spans="1:11" ht="13.5" customHeight="1" x14ac:dyDescent="0.2">
      <c r="A27" s="9">
        <v>23</v>
      </c>
      <c r="B27" s="3" t="s">
        <v>203</v>
      </c>
      <c r="C27" s="3">
        <v>0</v>
      </c>
      <c r="D27" s="16">
        <v>0</v>
      </c>
      <c r="E27" s="3">
        <v>0</v>
      </c>
      <c r="F27" s="16">
        <v>0</v>
      </c>
      <c r="G27" s="3">
        <v>0</v>
      </c>
      <c r="H27" s="16">
        <v>0</v>
      </c>
      <c r="I27" s="3">
        <v>0</v>
      </c>
      <c r="J27" s="16">
        <v>0</v>
      </c>
      <c r="K27" s="13"/>
    </row>
    <row r="28" spans="1:11" ht="13.5" customHeight="1" x14ac:dyDescent="0.2">
      <c r="A28" s="9">
        <v>24</v>
      </c>
      <c r="B28" s="3" t="s">
        <v>204</v>
      </c>
      <c r="C28" s="3">
        <v>0</v>
      </c>
      <c r="D28" s="16">
        <v>0</v>
      </c>
      <c r="E28" s="3">
        <v>0</v>
      </c>
      <c r="F28" s="16">
        <v>0</v>
      </c>
      <c r="G28" s="3">
        <v>0</v>
      </c>
      <c r="H28" s="16">
        <v>0</v>
      </c>
      <c r="I28" s="3">
        <v>0</v>
      </c>
      <c r="J28" s="16">
        <v>0</v>
      </c>
      <c r="K28" s="13"/>
    </row>
    <row r="29" spans="1:11" ht="13.5" customHeight="1" x14ac:dyDescent="0.2">
      <c r="A29" s="9">
        <v>25</v>
      </c>
      <c r="B29" s="3" t="s">
        <v>205</v>
      </c>
      <c r="C29" s="3">
        <v>0</v>
      </c>
      <c r="D29" s="16">
        <v>0</v>
      </c>
      <c r="E29" s="3">
        <v>0</v>
      </c>
      <c r="F29" s="16">
        <v>0</v>
      </c>
      <c r="G29" s="3">
        <v>0</v>
      </c>
      <c r="H29" s="16">
        <v>0</v>
      </c>
      <c r="I29" s="3">
        <v>0</v>
      </c>
      <c r="J29" s="16">
        <v>0</v>
      </c>
      <c r="K29" s="13"/>
    </row>
    <row r="30" spans="1:11" ht="13.5" customHeight="1" x14ac:dyDescent="0.2">
      <c r="A30" s="9">
        <v>26</v>
      </c>
      <c r="B30" s="3" t="s">
        <v>206</v>
      </c>
      <c r="C30" s="3">
        <v>0</v>
      </c>
      <c r="D30" s="16">
        <v>0</v>
      </c>
      <c r="E30" s="3">
        <v>0</v>
      </c>
      <c r="F30" s="16">
        <v>0</v>
      </c>
      <c r="G30" s="3">
        <v>0</v>
      </c>
      <c r="H30" s="16">
        <v>0</v>
      </c>
      <c r="I30" s="3">
        <v>0</v>
      </c>
      <c r="J30" s="16">
        <v>0</v>
      </c>
      <c r="K30" s="13"/>
    </row>
    <row r="31" spans="1:11" ht="13.5" customHeight="1" x14ac:dyDescent="0.2">
      <c r="A31" s="9">
        <v>27</v>
      </c>
      <c r="B31" s="3" t="s">
        <v>207</v>
      </c>
      <c r="C31" s="3">
        <v>0</v>
      </c>
      <c r="D31" s="16">
        <v>0</v>
      </c>
      <c r="E31" s="3">
        <v>0</v>
      </c>
      <c r="F31" s="16">
        <v>0</v>
      </c>
      <c r="G31" s="3">
        <v>0</v>
      </c>
      <c r="H31" s="16">
        <v>0</v>
      </c>
      <c r="I31" s="3">
        <v>0</v>
      </c>
      <c r="J31" s="16">
        <v>0</v>
      </c>
      <c r="K31" s="13"/>
    </row>
    <row r="32" spans="1:11" ht="13.5" customHeight="1" x14ac:dyDescent="0.2">
      <c r="A32" s="9">
        <v>28</v>
      </c>
      <c r="B32" s="3" t="s">
        <v>14</v>
      </c>
      <c r="C32" s="3">
        <v>0</v>
      </c>
      <c r="D32" s="16">
        <v>0</v>
      </c>
      <c r="E32" s="3">
        <v>0</v>
      </c>
      <c r="F32" s="16">
        <v>0</v>
      </c>
      <c r="G32" s="3">
        <v>411</v>
      </c>
      <c r="H32" s="16">
        <v>4.88</v>
      </c>
      <c r="I32" s="3">
        <v>0</v>
      </c>
      <c r="J32" s="16">
        <v>0</v>
      </c>
      <c r="K32" s="13"/>
    </row>
    <row r="33" spans="1:11" ht="13.5" customHeight="1" x14ac:dyDescent="0.2">
      <c r="A33" s="9">
        <v>29</v>
      </c>
      <c r="B33" s="3" t="s">
        <v>18</v>
      </c>
      <c r="C33" s="3">
        <v>0</v>
      </c>
      <c r="D33" s="16">
        <v>0</v>
      </c>
      <c r="E33" s="3">
        <v>0</v>
      </c>
      <c r="F33" s="16">
        <v>0</v>
      </c>
      <c r="G33" s="3">
        <v>0</v>
      </c>
      <c r="H33" s="16">
        <v>0</v>
      </c>
      <c r="I33" s="3">
        <v>0</v>
      </c>
      <c r="J33" s="16">
        <v>0</v>
      </c>
      <c r="K33" s="13"/>
    </row>
    <row r="34" spans="1:11" ht="13.5" customHeight="1" x14ac:dyDescent="0.2">
      <c r="A34" s="9">
        <v>30</v>
      </c>
      <c r="B34" s="3" t="s">
        <v>25</v>
      </c>
      <c r="C34" s="3">
        <v>9763</v>
      </c>
      <c r="D34" s="16">
        <v>30.76</v>
      </c>
      <c r="E34" s="3">
        <v>3425</v>
      </c>
      <c r="F34" s="16">
        <v>111.15</v>
      </c>
      <c r="G34" s="3">
        <v>1030</v>
      </c>
      <c r="H34" s="16">
        <v>3.49</v>
      </c>
      <c r="I34" s="3">
        <v>696</v>
      </c>
      <c r="J34" s="16">
        <v>34.729999999999997</v>
      </c>
      <c r="K34" s="13"/>
    </row>
    <row r="35" spans="1:11" ht="13.5" customHeight="1" x14ac:dyDescent="0.2">
      <c r="A35" s="9">
        <v>31</v>
      </c>
      <c r="B35" s="3" t="s">
        <v>26</v>
      </c>
      <c r="C35" s="3">
        <v>0</v>
      </c>
      <c r="D35" s="16">
        <v>0</v>
      </c>
      <c r="E35" s="3">
        <v>0</v>
      </c>
      <c r="F35" s="16">
        <v>0</v>
      </c>
      <c r="G35" s="3">
        <v>0</v>
      </c>
      <c r="H35" s="16">
        <v>0</v>
      </c>
      <c r="I35" s="3">
        <v>0</v>
      </c>
      <c r="J35" s="16">
        <v>0</v>
      </c>
      <c r="K35" s="13"/>
    </row>
    <row r="36" spans="1:11" ht="13.5" customHeight="1" x14ac:dyDescent="0.2">
      <c r="A36" s="9">
        <v>32</v>
      </c>
      <c r="B36" s="3" t="s">
        <v>208</v>
      </c>
      <c r="C36" s="3">
        <v>0</v>
      </c>
      <c r="D36" s="16">
        <v>0</v>
      </c>
      <c r="E36" s="3">
        <v>0</v>
      </c>
      <c r="F36" s="16">
        <v>0</v>
      </c>
      <c r="G36" s="3">
        <v>0</v>
      </c>
      <c r="H36" s="16">
        <v>0</v>
      </c>
      <c r="I36" s="3">
        <v>0</v>
      </c>
      <c r="J36" s="16">
        <v>0</v>
      </c>
      <c r="K36" s="13"/>
    </row>
    <row r="37" spans="1:11" ht="13.5" customHeight="1" x14ac:dyDescent="0.2">
      <c r="A37" s="9">
        <v>33</v>
      </c>
      <c r="B37" s="3" t="s">
        <v>21</v>
      </c>
      <c r="C37" s="3">
        <v>0</v>
      </c>
      <c r="D37" s="16">
        <v>0</v>
      </c>
      <c r="E37" s="3">
        <v>0</v>
      </c>
      <c r="F37" s="16">
        <v>0</v>
      </c>
      <c r="G37" s="3">
        <v>0</v>
      </c>
      <c r="H37" s="16">
        <v>0</v>
      </c>
      <c r="I37" s="3">
        <v>0</v>
      </c>
      <c r="J37" s="16">
        <v>0</v>
      </c>
      <c r="K37" s="13"/>
    </row>
    <row r="38" spans="1:11" ht="13.5" customHeight="1" x14ac:dyDescent="0.2">
      <c r="A38" s="9">
        <v>34</v>
      </c>
      <c r="B38" s="3" t="s">
        <v>209</v>
      </c>
      <c r="C38" s="3">
        <v>0</v>
      </c>
      <c r="D38" s="16">
        <v>0</v>
      </c>
      <c r="E38" s="3">
        <v>0</v>
      </c>
      <c r="F38" s="16">
        <v>0</v>
      </c>
      <c r="G38" s="3">
        <v>0</v>
      </c>
      <c r="H38" s="16">
        <v>0</v>
      </c>
      <c r="I38" s="3">
        <v>0</v>
      </c>
      <c r="J38" s="16">
        <v>0</v>
      </c>
      <c r="K38" s="13"/>
    </row>
    <row r="39" spans="1:11" ht="13.5" customHeight="1" x14ac:dyDescent="0.2">
      <c r="A39" s="9">
        <v>35</v>
      </c>
      <c r="B39" s="3" t="s">
        <v>210</v>
      </c>
      <c r="C39" s="3">
        <v>0</v>
      </c>
      <c r="D39" s="16">
        <v>0</v>
      </c>
      <c r="E39" s="3">
        <v>0</v>
      </c>
      <c r="F39" s="16">
        <v>0</v>
      </c>
      <c r="G39" s="3">
        <v>0</v>
      </c>
      <c r="H39" s="16">
        <v>0</v>
      </c>
      <c r="I39" s="3">
        <v>0</v>
      </c>
      <c r="J39" s="16">
        <v>0</v>
      </c>
      <c r="K39" s="13"/>
    </row>
    <row r="40" spans="1:11" ht="13.5" customHeight="1" x14ac:dyDescent="0.2">
      <c r="A40" s="9">
        <v>36</v>
      </c>
      <c r="B40" s="3" t="s">
        <v>33</v>
      </c>
      <c r="C40" s="3">
        <v>0</v>
      </c>
      <c r="D40" s="16">
        <v>0</v>
      </c>
      <c r="E40" s="3">
        <v>0</v>
      </c>
      <c r="F40" s="16">
        <v>0</v>
      </c>
      <c r="G40" s="3">
        <v>0</v>
      </c>
      <c r="H40" s="16">
        <v>0</v>
      </c>
      <c r="I40" s="3">
        <v>0</v>
      </c>
      <c r="J40" s="16">
        <v>0</v>
      </c>
      <c r="K40" s="13"/>
    </row>
    <row r="41" spans="1:11" ht="13.5" customHeight="1" x14ac:dyDescent="0.2">
      <c r="A41" s="9">
        <v>37</v>
      </c>
      <c r="B41" s="3" t="s">
        <v>211</v>
      </c>
      <c r="C41" s="3">
        <v>0</v>
      </c>
      <c r="D41" s="16">
        <v>0</v>
      </c>
      <c r="E41" s="3">
        <v>0</v>
      </c>
      <c r="F41" s="16">
        <v>0</v>
      </c>
      <c r="G41" s="3">
        <v>0</v>
      </c>
      <c r="H41" s="16">
        <v>0</v>
      </c>
      <c r="I41" s="3">
        <v>0</v>
      </c>
      <c r="J41" s="16">
        <v>0</v>
      </c>
      <c r="K41" s="13"/>
    </row>
    <row r="42" spans="1:11" ht="13.5" customHeight="1" x14ac:dyDescent="0.2">
      <c r="A42" s="9">
        <v>38</v>
      </c>
      <c r="B42" s="3" t="s">
        <v>212</v>
      </c>
      <c r="C42" s="3">
        <v>0</v>
      </c>
      <c r="D42" s="16">
        <v>0</v>
      </c>
      <c r="E42" s="3">
        <v>0</v>
      </c>
      <c r="F42" s="16">
        <v>0</v>
      </c>
      <c r="G42" s="3">
        <v>0</v>
      </c>
      <c r="H42" s="16">
        <v>0</v>
      </c>
      <c r="I42" s="3">
        <v>0</v>
      </c>
      <c r="J42" s="16">
        <v>0</v>
      </c>
      <c r="K42" s="13"/>
    </row>
    <row r="43" spans="1:11" ht="13.5" customHeight="1" x14ac:dyDescent="0.2">
      <c r="A43" s="9">
        <v>39</v>
      </c>
      <c r="B43" s="3" t="s">
        <v>213</v>
      </c>
      <c r="C43" s="3">
        <v>0</v>
      </c>
      <c r="D43" s="16">
        <v>0</v>
      </c>
      <c r="E43" s="3">
        <v>0</v>
      </c>
      <c r="F43" s="16">
        <v>0</v>
      </c>
      <c r="G43" s="3">
        <v>0</v>
      </c>
      <c r="H43" s="16">
        <v>0</v>
      </c>
      <c r="I43" s="3">
        <v>0</v>
      </c>
      <c r="J43" s="16">
        <v>0</v>
      </c>
      <c r="K43" s="13"/>
    </row>
    <row r="44" spans="1:11" ht="13.5" customHeight="1" x14ac:dyDescent="0.2">
      <c r="A44" s="9">
        <v>40</v>
      </c>
      <c r="B44" s="3" t="s">
        <v>214</v>
      </c>
      <c r="C44" s="3">
        <v>0</v>
      </c>
      <c r="D44" s="16">
        <v>0</v>
      </c>
      <c r="E44" s="3">
        <v>0</v>
      </c>
      <c r="F44" s="16">
        <v>0</v>
      </c>
      <c r="G44" s="3">
        <v>0</v>
      </c>
      <c r="H44" s="16">
        <v>0</v>
      </c>
      <c r="I44" s="3">
        <v>0</v>
      </c>
      <c r="J44" s="16">
        <v>0</v>
      </c>
      <c r="K44" s="13"/>
    </row>
    <row r="45" spans="1:11" ht="13.5" customHeight="1" x14ac:dyDescent="0.2">
      <c r="A45" s="9">
        <v>41</v>
      </c>
      <c r="B45" s="3" t="s">
        <v>215</v>
      </c>
      <c r="C45" s="3">
        <v>0</v>
      </c>
      <c r="D45" s="16">
        <v>0</v>
      </c>
      <c r="E45" s="3">
        <v>0</v>
      </c>
      <c r="F45" s="16">
        <v>0</v>
      </c>
      <c r="G45" s="3">
        <v>0</v>
      </c>
      <c r="H45" s="16">
        <v>0</v>
      </c>
      <c r="I45" s="3">
        <v>0</v>
      </c>
      <c r="J45" s="16">
        <v>0</v>
      </c>
      <c r="K45" s="13"/>
    </row>
    <row r="46" spans="1:11" ht="13.5" customHeight="1" x14ac:dyDescent="0.2">
      <c r="A46" s="9">
        <v>42</v>
      </c>
      <c r="B46" s="3" t="s">
        <v>39</v>
      </c>
      <c r="C46" s="3">
        <v>0</v>
      </c>
      <c r="D46" s="16">
        <v>0</v>
      </c>
      <c r="E46" s="3">
        <v>0</v>
      </c>
      <c r="F46" s="16">
        <v>0</v>
      </c>
      <c r="G46" s="3">
        <v>0</v>
      </c>
      <c r="H46" s="16">
        <v>0</v>
      </c>
      <c r="I46" s="3">
        <v>0</v>
      </c>
      <c r="J46" s="16">
        <v>0</v>
      </c>
      <c r="K46" s="13"/>
    </row>
    <row r="47" spans="1:11" ht="13.5" customHeight="1" x14ac:dyDescent="0.2">
      <c r="A47" s="9">
        <v>43</v>
      </c>
      <c r="B47" s="3" t="s">
        <v>216</v>
      </c>
      <c r="C47" s="3">
        <v>0</v>
      </c>
      <c r="D47" s="16">
        <v>0</v>
      </c>
      <c r="E47" s="3">
        <v>0</v>
      </c>
      <c r="F47" s="16">
        <v>0</v>
      </c>
      <c r="G47" s="3">
        <v>0</v>
      </c>
      <c r="H47" s="16">
        <v>0</v>
      </c>
      <c r="I47" s="3">
        <v>0</v>
      </c>
      <c r="J47" s="16">
        <v>0</v>
      </c>
      <c r="K47" s="13"/>
    </row>
    <row r="48" spans="1:11" ht="13.5" customHeight="1" x14ac:dyDescent="0.2">
      <c r="A48" s="9">
        <v>44</v>
      </c>
      <c r="B48" s="3" t="s">
        <v>37</v>
      </c>
      <c r="C48" s="3">
        <v>0</v>
      </c>
      <c r="D48" s="16">
        <v>0</v>
      </c>
      <c r="E48" s="3">
        <v>0</v>
      </c>
      <c r="F48" s="16">
        <v>0</v>
      </c>
      <c r="G48" s="3">
        <v>0</v>
      </c>
      <c r="H48" s="16">
        <v>0</v>
      </c>
      <c r="I48" s="3">
        <v>0</v>
      </c>
      <c r="J48" s="16">
        <v>0</v>
      </c>
      <c r="K48" s="13"/>
    </row>
    <row r="49" spans="1:11" ht="13.5" customHeight="1" x14ac:dyDescent="0.2">
      <c r="A49" s="9">
        <v>45</v>
      </c>
      <c r="B49" s="3" t="s">
        <v>217</v>
      </c>
      <c r="C49" s="3">
        <v>0</v>
      </c>
      <c r="D49" s="16">
        <v>0</v>
      </c>
      <c r="E49" s="3">
        <v>0</v>
      </c>
      <c r="F49" s="16">
        <v>0</v>
      </c>
      <c r="G49" s="3">
        <v>0</v>
      </c>
      <c r="H49" s="16">
        <v>0</v>
      </c>
      <c r="I49" s="3">
        <v>0</v>
      </c>
      <c r="J49" s="16">
        <v>0</v>
      </c>
      <c r="K49" s="13"/>
    </row>
    <row r="50" spans="1:11" ht="13.5" customHeight="1" x14ac:dyDescent="0.2">
      <c r="A50" s="9">
        <v>46</v>
      </c>
      <c r="B50" s="3" t="s">
        <v>218</v>
      </c>
      <c r="C50" s="3">
        <v>0</v>
      </c>
      <c r="D50" s="16">
        <v>0</v>
      </c>
      <c r="E50" s="3">
        <v>0</v>
      </c>
      <c r="F50" s="16">
        <v>0</v>
      </c>
      <c r="G50" s="3">
        <v>0</v>
      </c>
      <c r="H50" s="16">
        <v>0</v>
      </c>
      <c r="I50" s="3">
        <v>0</v>
      </c>
      <c r="J50" s="16">
        <v>0</v>
      </c>
      <c r="K50" s="13"/>
    </row>
    <row r="51" spans="1:11" ht="13.5" customHeight="1" x14ac:dyDescent="0.2">
      <c r="A51" s="9">
        <v>47</v>
      </c>
      <c r="B51" s="3" t="s">
        <v>219</v>
      </c>
      <c r="C51" s="3">
        <v>0</v>
      </c>
      <c r="D51" s="16">
        <v>0</v>
      </c>
      <c r="E51" s="3">
        <v>0</v>
      </c>
      <c r="F51" s="16">
        <v>0</v>
      </c>
      <c r="G51" s="3">
        <v>0</v>
      </c>
      <c r="H51" s="16">
        <v>0</v>
      </c>
      <c r="I51" s="3">
        <v>0</v>
      </c>
      <c r="J51" s="16">
        <v>0</v>
      </c>
      <c r="K51" s="13"/>
    </row>
    <row r="52" spans="1:11" ht="13.5" customHeight="1" x14ac:dyDescent="0.2">
      <c r="A52" s="9">
        <v>48</v>
      </c>
      <c r="B52" s="3" t="s">
        <v>220</v>
      </c>
      <c r="C52" s="3">
        <v>0</v>
      </c>
      <c r="D52" s="16">
        <v>0</v>
      </c>
      <c r="E52" s="3">
        <v>0</v>
      </c>
      <c r="F52" s="16">
        <v>0</v>
      </c>
      <c r="G52" s="3">
        <v>0</v>
      </c>
      <c r="H52" s="16">
        <v>0</v>
      </c>
      <c r="I52" s="3">
        <v>0</v>
      </c>
      <c r="J52" s="16">
        <v>0</v>
      </c>
      <c r="K52" s="13"/>
    </row>
    <row r="53" spans="1:11" ht="13.5" customHeight="1" x14ac:dyDescent="0.2">
      <c r="A53" s="9">
        <v>49</v>
      </c>
      <c r="B53" s="3" t="s">
        <v>221</v>
      </c>
      <c r="C53" s="3">
        <v>974</v>
      </c>
      <c r="D53" s="16">
        <v>8.01</v>
      </c>
      <c r="E53" s="3">
        <v>974</v>
      </c>
      <c r="F53" s="16">
        <v>8.01</v>
      </c>
      <c r="G53" s="3">
        <v>6</v>
      </c>
      <c r="H53" s="16">
        <v>0.2</v>
      </c>
      <c r="I53" s="3">
        <v>6</v>
      </c>
      <c r="J53" s="16">
        <v>0.2</v>
      </c>
      <c r="K53" s="13"/>
    </row>
    <row r="54" spans="1:11" ht="13.5" customHeight="1" x14ac:dyDescent="0.2">
      <c r="A54" s="9">
        <v>50</v>
      </c>
      <c r="B54" s="3" t="s">
        <v>222</v>
      </c>
      <c r="C54" s="3">
        <v>11242</v>
      </c>
      <c r="D54" s="16">
        <v>31.11</v>
      </c>
      <c r="E54" s="3">
        <v>0</v>
      </c>
      <c r="F54" s="16">
        <v>0</v>
      </c>
      <c r="G54" s="3">
        <v>0</v>
      </c>
      <c r="H54" s="16">
        <v>0</v>
      </c>
      <c r="I54" s="3">
        <v>0</v>
      </c>
      <c r="J54" s="16">
        <v>0</v>
      </c>
      <c r="K54" s="13"/>
    </row>
    <row r="55" spans="1:11" ht="13.5" customHeight="1" x14ac:dyDescent="0.2">
      <c r="A55" s="9"/>
      <c r="B55" s="4" t="s">
        <v>223</v>
      </c>
      <c r="C55" s="4">
        <f t="shared" ref="C55:J55" si="0">SUM(C5:C54)</f>
        <v>65032</v>
      </c>
      <c r="D55" s="17">
        <f t="shared" si="0"/>
        <v>828.53000000000009</v>
      </c>
      <c r="E55" s="4">
        <f t="shared" si="0"/>
        <v>20924</v>
      </c>
      <c r="F55" s="17">
        <f t="shared" si="0"/>
        <v>373.49</v>
      </c>
      <c r="G55" s="4">
        <f t="shared" si="0"/>
        <v>26717</v>
      </c>
      <c r="H55" s="17">
        <f t="shared" si="0"/>
        <v>488.35</v>
      </c>
      <c r="I55" s="4">
        <f t="shared" si="0"/>
        <v>12572</v>
      </c>
      <c r="J55" s="17">
        <f t="shared" si="0"/>
        <v>302.66000000000003</v>
      </c>
      <c r="K55" s="13"/>
    </row>
    <row r="56" spans="1:11" ht="13.5" customHeight="1" x14ac:dyDescent="0.2">
      <c r="A56" s="18"/>
      <c r="B56" s="13"/>
      <c r="C56" s="13"/>
      <c r="D56" s="33"/>
      <c r="E56" s="13"/>
      <c r="F56" s="33"/>
      <c r="G56" s="13"/>
      <c r="H56" s="33"/>
      <c r="I56" s="13"/>
      <c r="J56" s="33"/>
      <c r="K56" s="13"/>
    </row>
    <row r="57" spans="1:11" ht="13.5" customHeight="1" x14ac:dyDescent="0.2">
      <c r="A57" s="18"/>
      <c r="B57" s="15"/>
      <c r="C57" s="13"/>
      <c r="D57" s="33"/>
      <c r="E57" s="13"/>
      <c r="F57" s="33"/>
      <c r="G57" s="13"/>
      <c r="H57" s="33"/>
      <c r="I57" s="13"/>
      <c r="J57" s="33"/>
      <c r="K57" s="13"/>
    </row>
    <row r="58" spans="1:11" ht="13.5" customHeight="1" x14ac:dyDescent="0.2">
      <c r="A58" s="18"/>
      <c r="B58" s="13"/>
      <c r="C58" s="13"/>
      <c r="D58" s="33"/>
      <c r="E58" s="13"/>
      <c r="F58" s="33"/>
      <c r="G58" s="13"/>
      <c r="H58" s="33"/>
      <c r="I58" s="13"/>
      <c r="J58" s="33"/>
      <c r="K58" s="13"/>
    </row>
    <row r="59" spans="1:11" ht="13.5" customHeight="1" x14ac:dyDescent="0.2">
      <c r="A59" s="18"/>
      <c r="B59" s="13"/>
      <c r="C59" s="13"/>
      <c r="D59" s="33"/>
      <c r="E59" s="13"/>
      <c r="F59" s="33"/>
      <c r="G59" s="13"/>
      <c r="H59" s="33"/>
      <c r="I59" s="13"/>
      <c r="J59" s="33"/>
      <c r="K59" s="13"/>
    </row>
    <row r="60" spans="1:11" ht="13.5" customHeight="1" x14ac:dyDescent="0.2">
      <c r="A60" s="18"/>
      <c r="B60" s="13"/>
      <c r="C60" s="13"/>
      <c r="D60" s="33"/>
      <c r="E60" s="13"/>
      <c r="F60" s="33"/>
      <c r="G60" s="13"/>
      <c r="H60" s="33"/>
      <c r="I60" s="13"/>
      <c r="J60" s="33"/>
      <c r="K60" s="13"/>
    </row>
    <row r="61" spans="1:11" ht="13.5" customHeight="1" x14ac:dyDescent="0.2">
      <c r="A61" s="18"/>
      <c r="B61" s="13"/>
      <c r="C61" s="13"/>
      <c r="D61" s="33"/>
      <c r="E61" s="13"/>
      <c r="F61" s="33"/>
      <c r="G61" s="13"/>
      <c r="H61" s="33"/>
      <c r="I61" s="13"/>
      <c r="J61" s="33"/>
      <c r="K61" s="13"/>
    </row>
    <row r="62" spans="1:11" ht="13.5" customHeight="1" x14ac:dyDescent="0.2">
      <c r="A62" s="18"/>
      <c r="B62" s="13"/>
      <c r="C62" s="13"/>
      <c r="D62" s="33"/>
      <c r="E62" s="13"/>
      <c r="F62" s="33"/>
      <c r="G62" s="13"/>
      <c r="H62" s="33"/>
      <c r="I62" s="13"/>
      <c r="J62" s="33"/>
      <c r="K62" s="13"/>
    </row>
    <row r="63" spans="1:11" ht="13.5" customHeight="1" x14ac:dyDescent="0.2">
      <c r="A63" s="18"/>
      <c r="B63" s="13"/>
      <c r="C63" s="13"/>
      <c r="D63" s="33"/>
      <c r="E63" s="13"/>
      <c r="F63" s="33"/>
      <c r="G63" s="13"/>
      <c r="H63" s="33"/>
      <c r="I63" s="13"/>
      <c r="J63" s="33"/>
      <c r="K63" s="13"/>
    </row>
    <row r="64" spans="1:11" ht="13.5" customHeight="1" x14ac:dyDescent="0.2">
      <c r="A64" s="18"/>
      <c r="B64" s="13"/>
      <c r="C64" s="13"/>
      <c r="D64" s="33"/>
      <c r="E64" s="13"/>
      <c r="F64" s="33"/>
      <c r="G64" s="13"/>
      <c r="H64" s="33"/>
      <c r="I64" s="13"/>
      <c r="J64" s="33"/>
      <c r="K64" s="13"/>
    </row>
    <row r="65" spans="1:11" ht="13.5" customHeight="1" x14ac:dyDescent="0.2">
      <c r="A65" s="18"/>
      <c r="B65" s="13"/>
      <c r="C65" s="13"/>
      <c r="D65" s="33"/>
      <c r="E65" s="13"/>
      <c r="F65" s="33"/>
      <c r="G65" s="13"/>
      <c r="H65" s="33"/>
      <c r="I65" s="13"/>
      <c r="J65" s="33"/>
      <c r="K65" s="13"/>
    </row>
    <row r="66" spans="1:11" ht="13.5" customHeight="1" x14ac:dyDescent="0.2">
      <c r="A66" s="18"/>
      <c r="B66" s="13"/>
      <c r="C66" s="13"/>
      <c r="D66" s="33"/>
      <c r="E66" s="13"/>
      <c r="F66" s="33"/>
      <c r="G66" s="13"/>
      <c r="H66" s="33"/>
      <c r="I66" s="13"/>
      <c r="J66" s="33"/>
      <c r="K66" s="13"/>
    </row>
    <row r="67" spans="1:11" ht="13.5" customHeight="1" x14ac:dyDescent="0.2">
      <c r="A67" s="18"/>
      <c r="B67" s="13"/>
      <c r="C67" s="13"/>
      <c r="D67" s="33"/>
      <c r="E67" s="13"/>
      <c r="F67" s="33"/>
      <c r="G67" s="13"/>
      <c r="H67" s="33"/>
      <c r="I67" s="13"/>
      <c r="J67" s="33"/>
      <c r="K67" s="13"/>
    </row>
    <row r="68" spans="1:11" ht="13.5" customHeight="1" x14ac:dyDescent="0.2">
      <c r="A68" s="18"/>
      <c r="B68" s="13"/>
      <c r="C68" s="13"/>
      <c r="D68" s="33"/>
      <c r="E68" s="13"/>
      <c r="F68" s="33"/>
      <c r="G68" s="13"/>
      <c r="H68" s="33"/>
      <c r="I68" s="13"/>
      <c r="J68" s="33"/>
      <c r="K68" s="13"/>
    </row>
    <row r="69" spans="1:11" ht="13.5" customHeight="1" x14ac:dyDescent="0.2">
      <c r="A69" s="18"/>
      <c r="B69" s="13"/>
      <c r="C69" s="13"/>
      <c r="D69" s="33"/>
      <c r="E69" s="13"/>
      <c r="F69" s="33"/>
      <c r="G69" s="13"/>
      <c r="H69" s="33"/>
      <c r="I69" s="13"/>
      <c r="J69" s="33"/>
      <c r="K69" s="13"/>
    </row>
    <row r="70" spans="1:11" ht="13.5" customHeight="1" x14ac:dyDescent="0.2">
      <c r="A70" s="18"/>
      <c r="B70" s="13"/>
      <c r="C70" s="13"/>
      <c r="D70" s="33"/>
      <c r="E70" s="13"/>
      <c r="F70" s="33"/>
      <c r="G70" s="13"/>
      <c r="H70" s="33"/>
      <c r="I70" s="13"/>
      <c r="J70" s="33"/>
      <c r="K70" s="13"/>
    </row>
    <row r="71" spans="1:11" ht="13.5" customHeight="1" x14ac:dyDescent="0.2">
      <c r="A71" s="18"/>
      <c r="B71" s="13"/>
      <c r="C71" s="13"/>
      <c r="D71" s="33"/>
      <c r="E71" s="13"/>
      <c r="F71" s="33"/>
      <c r="G71" s="13"/>
      <c r="H71" s="33"/>
      <c r="I71" s="13"/>
      <c r="J71" s="33"/>
      <c r="K71" s="13"/>
    </row>
    <row r="72" spans="1:11" ht="13.5" customHeight="1" x14ac:dyDescent="0.2">
      <c r="A72" s="18"/>
      <c r="B72" s="13"/>
      <c r="C72" s="13"/>
      <c r="D72" s="33"/>
      <c r="E72" s="13"/>
      <c r="F72" s="33"/>
      <c r="G72" s="13"/>
      <c r="H72" s="33"/>
      <c r="I72" s="13"/>
      <c r="J72" s="33"/>
      <c r="K72" s="13"/>
    </row>
    <row r="73" spans="1:11" ht="13.5" customHeight="1" x14ac:dyDescent="0.2">
      <c r="A73" s="18"/>
      <c r="B73" s="13"/>
      <c r="C73" s="13"/>
      <c r="D73" s="33"/>
      <c r="E73" s="13"/>
      <c r="F73" s="33"/>
      <c r="G73" s="13"/>
      <c r="H73" s="33"/>
      <c r="I73" s="13"/>
      <c r="J73" s="33"/>
      <c r="K73" s="13"/>
    </row>
    <row r="74" spans="1:11" ht="13.5" customHeight="1" x14ac:dyDescent="0.2">
      <c r="A74" s="18"/>
      <c r="B74" s="13"/>
      <c r="C74" s="13"/>
      <c r="D74" s="33"/>
      <c r="E74" s="13"/>
      <c r="F74" s="33"/>
      <c r="G74" s="13"/>
      <c r="H74" s="33"/>
      <c r="I74" s="13"/>
      <c r="J74" s="33"/>
      <c r="K74" s="13"/>
    </row>
    <row r="75" spans="1:11" ht="13.5" customHeight="1" x14ac:dyDescent="0.2">
      <c r="A75" s="18"/>
      <c r="B75" s="13"/>
      <c r="C75" s="13"/>
      <c r="D75" s="33"/>
      <c r="E75" s="13"/>
      <c r="F75" s="33"/>
      <c r="G75" s="13"/>
      <c r="H75" s="33"/>
      <c r="I75" s="13"/>
      <c r="J75" s="33"/>
      <c r="K75" s="13"/>
    </row>
    <row r="76" spans="1:11" ht="13.5" customHeight="1" x14ac:dyDescent="0.2">
      <c r="A76" s="18"/>
      <c r="B76" s="13"/>
      <c r="C76" s="13"/>
      <c r="D76" s="33"/>
      <c r="E76" s="13"/>
      <c r="F76" s="33"/>
      <c r="G76" s="13"/>
      <c r="H76" s="33"/>
      <c r="I76" s="13"/>
      <c r="J76" s="33"/>
      <c r="K76" s="13"/>
    </row>
    <row r="77" spans="1:11" ht="13.5" customHeight="1" x14ac:dyDescent="0.2">
      <c r="A77" s="18"/>
      <c r="B77" s="13"/>
      <c r="C77" s="13"/>
      <c r="D77" s="33"/>
      <c r="E77" s="13"/>
      <c r="F77" s="33"/>
      <c r="G77" s="13"/>
      <c r="H77" s="33"/>
      <c r="I77" s="13"/>
      <c r="J77" s="33"/>
      <c r="K77" s="13"/>
    </row>
    <row r="78" spans="1:11" ht="13.5" customHeight="1" x14ac:dyDescent="0.2">
      <c r="A78" s="18"/>
      <c r="B78" s="13"/>
      <c r="C78" s="13"/>
      <c r="D78" s="33"/>
      <c r="E78" s="13"/>
      <c r="F78" s="33"/>
      <c r="G78" s="13"/>
      <c r="H78" s="33"/>
      <c r="I78" s="13"/>
      <c r="J78" s="33"/>
      <c r="K78" s="13"/>
    </row>
    <row r="79" spans="1:11" ht="13.5" customHeight="1" x14ac:dyDescent="0.2">
      <c r="A79" s="18"/>
      <c r="B79" s="13"/>
      <c r="C79" s="13"/>
      <c r="D79" s="33"/>
      <c r="E79" s="13"/>
      <c r="F79" s="33"/>
      <c r="G79" s="13"/>
      <c r="H79" s="33"/>
      <c r="I79" s="13"/>
      <c r="J79" s="33"/>
      <c r="K79" s="13"/>
    </row>
    <row r="80" spans="1:11" ht="13.5" customHeight="1" x14ac:dyDescent="0.2">
      <c r="A80" s="18"/>
      <c r="B80" s="13"/>
      <c r="C80" s="13"/>
      <c r="D80" s="33"/>
      <c r="E80" s="13"/>
      <c r="F80" s="33"/>
      <c r="G80" s="13"/>
      <c r="H80" s="33"/>
      <c r="I80" s="13"/>
      <c r="J80" s="33"/>
      <c r="K80" s="13"/>
    </row>
    <row r="81" spans="1:11" ht="13.5" customHeight="1" x14ac:dyDescent="0.2">
      <c r="A81" s="18"/>
      <c r="B81" s="13"/>
      <c r="C81" s="13"/>
      <c r="D81" s="33"/>
      <c r="E81" s="13"/>
      <c r="F81" s="33"/>
      <c r="G81" s="13"/>
      <c r="H81" s="33"/>
      <c r="I81" s="13"/>
      <c r="J81" s="33"/>
      <c r="K81" s="13"/>
    </row>
    <row r="82" spans="1:11" ht="13.5" customHeight="1" x14ac:dyDescent="0.2">
      <c r="A82" s="18"/>
      <c r="B82" s="13"/>
      <c r="C82" s="13"/>
      <c r="D82" s="33"/>
      <c r="E82" s="13"/>
      <c r="F82" s="33"/>
      <c r="G82" s="13"/>
      <c r="H82" s="33"/>
      <c r="I82" s="13"/>
      <c r="J82" s="33"/>
      <c r="K82" s="13"/>
    </row>
    <row r="83" spans="1:11" ht="13.5" customHeight="1" x14ac:dyDescent="0.2">
      <c r="A83" s="18"/>
      <c r="B83" s="13"/>
      <c r="C83" s="13"/>
      <c r="D83" s="33"/>
      <c r="E83" s="13"/>
      <c r="F83" s="33"/>
      <c r="G83" s="13"/>
      <c r="H83" s="33"/>
      <c r="I83" s="13"/>
      <c r="J83" s="33"/>
      <c r="K83" s="13"/>
    </row>
    <row r="84" spans="1:11" ht="13.5" customHeight="1" x14ac:dyDescent="0.2">
      <c r="A84" s="18"/>
      <c r="B84" s="13"/>
      <c r="C84" s="13"/>
      <c r="D84" s="33"/>
      <c r="E84" s="13"/>
      <c r="F84" s="33"/>
      <c r="G84" s="13"/>
      <c r="H84" s="33"/>
      <c r="I84" s="13"/>
      <c r="J84" s="33"/>
      <c r="K84" s="13"/>
    </row>
    <row r="85" spans="1:11" ht="13.5" customHeight="1" x14ac:dyDescent="0.2">
      <c r="A85" s="18"/>
      <c r="B85" s="13"/>
      <c r="C85" s="13"/>
      <c r="D85" s="33"/>
      <c r="E85" s="13"/>
      <c r="F85" s="33"/>
      <c r="G85" s="13"/>
      <c r="H85" s="33"/>
      <c r="I85" s="13"/>
      <c r="J85" s="33"/>
      <c r="K85" s="13"/>
    </row>
    <row r="86" spans="1:11" ht="13.5" customHeight="1" x14ac:dyDescent="0.2">
      <c r="A86" s="18"/>
      <c r="B86" s="13"/>
      <c r="C86" s="13"/>
      <c r="D86" s="33"/>
      <c r="E86" s="13"/>
      <c r="F86" s="33"/>
      <c r="G86" s="13"/>
      <c r="H86" s="33"/>
      <c r="I86" s="13"/>
      <c r="J86" s="33"/>
      <c r="K86" s="13"/>
    </row>
    <row r="87" spans="1:11" ht="13.5" customHeight="1" x14ac:dyDescent="0.2">
      <c r="A87" s="18"/>
      <c r="B87" s="13"/>
      <c r="C87" s="13"/>
      <c r="D87" s="33"/>
      <c r="E87" s="13"/>
      <c r="F87" s="33"/>
      <c r="G87" s="13"/>
      <c r="H87" s="33"/>
      <c r="I87" s="13"/>
      <c r="J87" s="33"/>
      <c r="K87" s="13"/>
    </row>
    <row r="88" spans="1:11" ht="13.5" customHeight="1" x14ac:dyDescent="0.2">
      <c r="A88" s="18"/>
      <c r="B88" s="13"/>
      <c r="C88" s="13"/>
      <c r="D88" s="33"/>
      <c r="E88" s="13"/>
      <c r="F88" s="33"/>
      <c r="G88" s="13"/>
      <c r="H88" s="33"/>
      <c r="I88" s="13"/>
      <c r="J88" s="33"/>
      <c r="K88" s="13"/>
    </row>
    <row r="89" spans="1:11" ht="13.5" customHeight="1" x14ac:dyDescent="0.2">
      <c r="A89" s="18"/>
      <c r="B89" s="13"/>
      <c r="C89" s="13"/>
      <c r="D89" s="33"/>
      <c r="E89" s="13"/>
      <c r="F89" s="33"/>
      <c r="G89" s="13"/>
      <c r="H89" s="33"/>
      <c r="I89" s="13"/>
      <c r="J89" s="33"/>
      <c r="K89" s="13"/>
    </row>
    <row r="90" spans="1:11" ht="13.5" customHeight="1" x14ac:dyDescent="0.2">
      <c r="A90" s="18"/>
      <c r="B90" s="13"/>
      <c r="C90" s="13"/>
      <c r="D90" s="33"/>
      <c r="E90" s="13"/>
      <c r="F90" s="33"/>
      <c r="G90" s="13"/>
      <c r="H90" s="33"/>
      <c r="I90" s="13"/>
      <c r="J90" s="33"/>
      <c r="K90" s="13"/>
    </row>
    <row r="91" spans="1:11" ht="13.5" customHeight="1" x14ac:dyDescent="0.2">
      <c r="A91" s="18"/>
      <c r="B91" s="13"/>
      <c r="C91" s="13"/>
      <c r="D91" s="33"/>
      <c r="E91" s="13"/>
      <c r="F91" s="33"/>
      <c r="G91" s="13"/>
      <c r="H91" s="33"/>
      <c r="I91" s="13"/>
      <c r="J91" s="33"/>
      <c r="K91" s="13"/>
    </row>
    <row r="92" spans="1:11" ht="13.5" customHeight="1" x14ac:dyDescent="0.2">
      <c r="A92" s="18"/>
      <c r="B92" s="13"/>
      <c r="C92" s="13"/>
      <c r="D92" s="33"/>
      <c r="E92" s="13"/>
      <c r="F92" s="33"/>
      <c r="G92" s="13"/>
      <c r="H92" s="33"/>
      <c r="I92" s="13"/>
      <c r="J92" s="33"/>
      <c r="K92" s="13"/>
    </row>
    <row r="93" spans="1:11" ht="13.5" customHeight="1" x14ac:dyDescent="0.2">
      <c r="A93" s="18"/>
      <c r="B93" s="13"/>
      <c r="C93" s="13"/>
      <c r="D93" s="33"/>
      <c r="E93" s="13"/>
      <c r="F93" s="33"/>
      <c r="G93" s="13"/>
      <c r="H93" s="33"/>
      <c r="I93" s="13"/>
      <c r="J93" s="33"/>
      <c r="K93" s="13"/>
    </row>
    <row r="94" spans="1:11" ht="13.5" customHeight="1" x14ac:dyDescent="0.2">
      <c r="A94" s="18"/>
      <c r="B94" s="13"/>
      <c r="C94" s="13"/>
      <c r="D94" s="33"/>
      <c r="E94" s="13"/>
      <c r="F94" s="33"/>
      <c r="G94" s="13"/>
      <c r="H94" s="33"/>
      <c r="I94" s="13"/>
      <c r="J94" s="33"/>
      <c r="K94" s="13"/>
    </row>
    <row r="95" spans="1:11" ht="13.5" customHeight="1" x14ac:dyDescent="0.2">
      <c r="A95" s="18"/>
      <c r="B95" s="13"/>
      <c r="C95" s="13"/>
      <c r="D95" s="33"/>
      <c r="E95" s="13"/>
      <c r="F95" s="33"/>
      <c r="G95" s="13"/>
      <c r="H95" s="33"/>
      <c r="I95" s="13"/>
      <c r="J95" s="33"/>
      <c r="K95" s="13"/>
    </row>
    <row r="96" spans="1:11" ht="13.5" customHeight="1" x14ac:dyDescent="0.2">
      <c r="A96" s="18"/>
      <c r="B96" s="13"/>
      <c r="C96" s="13"/>
      <c r="D96" s="33"/>
      <c r="E96" s="13"/>
      <c r="F96" s="33"/>
      <c r="G96" s="13"/>
      <c r="H96" s="33"/>
      <c r="I96" s="13"/>
      <c r="J96" s="33"/>
      <c r="K96" s="13"/>
    </row>
    <row r="97" spans="1:11" ht="13.5" customHeight="1" x14ac:dyDescent="0.2">
      <c r="A97" s="18"/>
      <c r="B97" s="13"/>
      <c r="C97" s="13"/>
      <c r="D97" s="33"/>
      <c r="E97" s="13"/>
      <c r="F97" s="33"/>
      <c r="G97" s="13"/>
      <c r="H97" s="33"/>
      <c r="I97" s="13"/>
      <c r="J97" s="33"/>
      <c r="K97" s="13"/>
    </row>
    <row r="98" spans="1:11" ht="13.5" customHeight="1" x14ac:dyDescent="0.2">
      <c r="A98" s="18"/>
      <c r="B98" s="13"/>
      <c r="C98" s="13"/>
      <c r="D98" s="33"/>
      <c r="E98" s="13"/>
      <c r="F98" s="33"/>
      <c r="G98" s="13"/>
      <c r="H98" s="33"/>
      <c r="I98" s="13"/>
      <c r="J98" s="33"/>
      <c r="K98" s="13"/>
    </row>
    <row r="99" spans="1:11" ht="13.5" customHeight="1" x14ac:dyDescent="0.2">
      <c r="A99" s="18"/>
      <c r="B99" s="13"/>
      <c r="C99" s="13"/>
      <c r="D99" s="33"/>
      <c r="E99" s="13"/>
      <c r="F99" s="33"/>
      <c r="G99" s="13"/>
      <c r="H99" s="33"/>
      <c r="I99" s="13"/>
      <c r="J99" s="33"/>
      <c r="K99" s="13"/>
    </row>
    <row r="100" spans="1:11" ht="13.5" customHeight="1" x14ac:dyDescent="0.2">
      <c r="A100" s="18"/>
      <c r="B100" s="13"/>
      <c r="C100" s="13"/>
      <c r="D100" s="33"/>
      <c r="E100" s="13"/>
      <c r="F100" s="33"/>
      <c r="G100" s="13"/>
      <c r="H100" s="33"/>
      <c r="I100" s="13"/>
      <c r="J100" s="33"/>
      <c r="K100" s="13"/>
    </row>
  </sheetData>
  <mergeCells count="7">
    <mergeCell ref="A1:J1"/>
    <mergeCell ref="C2:F2"/>
    <mergeCell ref="G2:I2"/>
    <mergeCell ref="C3:D3"/>
    <mergeCell ref="E3:F3"/>
    <mergeCell ref="G3:H3"/>
    <mergeCell ref="I3:J3"/>
  </mergeCells>
  <pageMargins left="0.7" right="0.7" top="0.75" bottom="0.75" header="0" footer="0"/>
  <pageSetup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P98"/>
  <sheetViews>
    <sheetView view="pageBreakPreview" zoomScaleNormal="100" zoomScaleSheetLayoutView="100" workbookViewId="0">
      <pane xSplit="2" ySplit="5" topLeftCell="C42" activePane="bottomRight" state="frozen"/>
      <selection pane="topRight" activeCell="C1" sqref="C1"/>
      <selection pane="bottomLeft" activeCell="A6" sqref="A6"/>
      <selection pane="bottomRight" activeCell="G56" sqref="G56:H56"/>
    </sheetView>
  </sheetViews>
  <sheetFormatPr defaultColWidth="14.28515625" defaultRowHeight="15" customHeight="1" x14ac:dyDescent="0.2"/>
  <cols>
    <col min="1" max="1" width="5.5703125" style="103" customWidth="1"/>
    <col min="2" max="2" width="24.140625" style="103" customWidth="1"/>
    <col min="3" max="4" width="9" style="103" customWidth="1"/>
    <col min="5" max="6" width="10.140625" style="103" customWidth="1"/>
    <col min="7" max="7" width="8.140625" style="103" customWidth="1"/>
    <col min="8" max="8" width="7.7109375" style="103" customWidth="1"/>
    <col min="9" max="9" width="8.85546875" style="103" customWidth="1"/>
    <col min="10" max="10" width="10.140625" style="103" customWidth="1"/>
    <col min="11" max="11" width="9" style="103" customWidth="1"/>
    <col min="12" max="12" width="9.28515625" style="103" customWidth="1"/>
    <col min="13" max="13" width="9" style="103" customWidth="1"/>
    <col min="14" max="14" width="10.140625" style="103" customWidth="1"/>
    <col min="15" max="15" width="9" style="103" customWidth="1"/>
    <col min="16" max="16" width="11.42578125" style="103" customWidth="1"/>
    <col min="17" max="16384" width="14.28515625" style="103"/>
  </cols>
  <sheetData>
    <row r="1" spans="1:16" ht="15.75" customHeight="1" x14ac:dyDescent="0.2">
      <c r="A1" s="510" t="s">
        <v>1062</v>
      </c>
      <c r="B1" s="502"/>
      <c r="C1" s="502"/>
      <c r="D1" s="502"/>
      <c r="E1" s="502"/>
      <c r="F1" s="502"/>
      <c r="G1" s="502"/>
      <c r="H1" s="502"/>
      <c r="I1" s="502"/>
      <c r="J1" s="502"/>
      <c r="K1" s="502"/>
      <c r="L1" s="502"/>
      <c r="M1" s="502"/>
      <c r="N1" s="502"/>
      <c r="O1" s="502"/>
      <c r="P1" s="502"/>
    </row>
    <row r="2" spans="1:16" ht="12.75" customHeight="1" x14ac:dyDescent="0.2">
      <c r="A2" s="545" t="s">
        <v>146</v>
      </c>
      <c r="B2" s="502"/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502"/>
      <c r="O2" s="502"/>
      <c r="P2" s="502"/>
    </row>
    <row r="3" spans="1:16" ht="15" customHeight="1" x14ac:dyDescent="0.2">
      <c r="A3" s="243"/>
      <c r="B3" s="543" t="s">
        <v>60</v>
      </c>
      <c r="C3" s="502"/>
      <c r="D3" s="502"/>
      <c r="E3" s="190"/>
      <c r="F3" s="190"/>
      <c r="G3" s="190"/>
      <c r="H3" s="190"/>
      <c r="I3" s="190"/>
      <c r="J3" s="190"/>
      <c r="K3" s="190"/>
      <c r="L3" s="190"/>
      <c r="M3" s="546" t="s">
        <v>224</v>
      </c>
      <c r="N3" s="502"/>
      <c r="O3" s="190"/>
      <c r="P3" s="190"/>
    </row>
    <row r="4" spans="1:16" ht="12.75" customHeight="1" x14ac:dyDescent="0.2">
      <c r="A4" s="452" t="s">
        <v>67</v>
      </c>
      <c r="B4" s="452" t="s">
        <v>1</v>
      </c>
      <c r="C4" s="455" t="s">
        <v>225</v>
      </c>
      <c r="D4" s="544"/>
      <c r="E4" s="455" t="s">
        <v>226</v>
      </c>
      <c r="F4" s="544"/>
      <c r="G4" s="455" t="s">
        <v>227</v>
      </c>
      <c r="H4" s="544"/>
      <c r="I4" s="455" t="s">
        <v>228</v>
      </c>
      <c r="J4" s="544"/>
      <c r="K4" s="455" t="s">
        <v>229</v>
      </c>
      <c r="L4" s="544"/>
      <c r="M4" s="455" t="s">
        <v>230</v>
      </c>
      <c r="N4" s="544"/>
      <c r="O4" s="455" t="s">
        <v>5</v>
      </c>
      <c r="P4" s="544"/>
    </row>
    <row r="5" spans="1:16" ht="12.75" customHeight="1" x14ac:dyDescent="0.2">
      <c r="A5" s="547"/>
      <c r="B5" s="547"/>
      <c r="C5" s="242" t="s">
        <v>82</v>
      </c>
      <c r="D5" s="242" t="s">
        <v>83</v>
      </c>
      <c r="E5" s="242" t="s">
        <v>82</v>
      </c>
      <c r="F5" s="242" t="s">
        <v>83</v>
      </c>
      <c r="G5" s="242" t="s">
        <v>82</v>
      </c>
      <c r="H5" s="242" t="s">
        <v>83</v>
      </c>
      <c r="I5" s="242" t="s">
        <v>82</v>
      </c>
      <c r="J5" s="242" t="s">
        <v>83</v>
      </c>
      <c r="K5" s="242" t="s">
        <v>82</v>
      </c>
      <c r="L5" s="242" t="s">
        <v>83</v>
      </c>
      <c r="M5" s="242" t="s">
        <v>82</v>
      </c>
      <c r="N5" s="242" t="s">
        <v>83</v>
      </c>
      <c r="O5" s="242" t="s">
        <v>82</v>
      </c>
      <c r="P5" s="242" t="s">
        <v>83</v>
      </c>
    </row>
    <row r="6" spans="1:16" ht="12.75" customHeight="1" x14ac:dyDescent="0.2">
      <c r="A6" s="151">
        <v>1</v>
      </c>
      <c r="B6" s="152" t="s">
        <v>6</v>
      </c>
      <c r="C6" s="244">
        <v>227</v>
      </c>
      <c r="D6" s="244">
        <v>1776.4199999999998</v>
      </c>
      <c r="E6" s="244">
        <v>5258</v>
      </c>
      <c r="F6" s="244">
        <v>14292.49</v>
      </c>
      <c r="G6" s="244">
        <v>282</v>
      </c>
      <c r="H6" s="244">
        <v>1169.8899999999999</v>
      </c>
      <c r="I6" s="244">
        <v>481</v>
      </c>
      <c r="J6" s="244">
        <v>3263.0399999999995</v>
      </c>
      <c r="K6" s="244">
        <v>7</v>
      </c>
      <c r="L6" s="244">
        <v>50.16</v>
      </c>
      <c r="M6" s="244">
        <v>1578</v>
      </c>
      <c r="N6" s="244">
        <v>12132.570000000002</v>
      </c>
      <c r="O6" s="245">
        <f t="shared" ref="O6:O17" si="0">C6+E6+G6+I6+K6+M6</f>
        <v>7833</v>
      </c>
      <c r="P6" s="245">
        <f t="shared" ref="P6:P17" si="1">D6+F6+H6+J6+L6+N6</f>
        <v>32684.57</v>
      </c>
    </row>
    <row r="7" spans="1:16" ht="12.75" customHeight="1" x14ac:dyDescent="0.2">
      <c r="A7" s="151">
        <v>2</v>
      </c>
      <c r="B7" s="152" t="s">
        <v>7</v>
      </c>
      <c r="C7" s="244">
        <v>1174</v>
      </c>
      <c r="D7" s="244">
        <v>6907.2500000000018</v>
      </c>
      <c r="E7" s="244">
        <v>36642</v>
      </c>
      <c r="F7" s="244">
        <v>88500.760000000068</v>
      </c>
      <c r="G7" s="244">
        <v>114</v>
      </c>
      <c r="H7" s="244">
        <v>847</v>
      </c>
      <c r="I7" s="244">
        <v>1424</v>
      </c>
      <c r="J7" s="244">
        <v>13907.960000000001</v>
      </c>
      <c r="K7" s="244">
        <v>14</v>
      </c>
      <c r="L7" s="244">
        <v>70.63</v>
      </c>
      <c r="M7" s="244">
        <v>2614</v>
      </c>
      <c r="N7" s="244">
        <v>28938.640000000003</v>
      </c>
      <c r="O7" s="245">
        <f t="shared" si="0"/>
        <v>41982</v>
      </c>
      <c r="P7" s="245">
        <f t="shared" si="1"/>
        <v>139172.24000000008</v>
      </c>
    </row>
    <row r="8" spans="1:16" ht="12.75" customHeight="1" x14ac:dyDescent="0.2">
      <c r="A8" s="151">
        <v>3</v>
      </c>
      <c r="B8" s="152" t="s">
        <v>8</v>
      </c>
      <c r="C8" s="244">
        <v>176</v>
      </c>
      <c r="D8" s="244">
        <v>3301.4800000000009</v>
      </c>
      <c r="E8" s="244">
        <v>4429</v>
      </c>
      <c r="F8" s="244">
        <v>21433.79</v>
      </c>
      <c r="G8" s="244">
        <v>106</v>
      </c>
      <c r="H8" s="244">
        <v>579.78000000000009</v>
      </c>
      <c r="I8" s="244">
        <v>1134</v>
      </c>
      <c r="J8" s="244">
        <v>10362.609999999999</v>
      </c>
      <c r="K8" s="244">
        <v>3</v>
      </c>
      <c r="L8" s="244">
        <v>0.90999999999999992</v>
      </c>
      <c r="M8" s="244">
        <v>938</v>
      </c>
      <c r="N8" s="244">
        <v>13885.71</v>
      </c>
      <c r="O8" s="245">
        <f t="shared" si="0"/>
        <v>6786</v>
      </c>
      <c r="P8" s="245">
        <f t="shared" si="1"/>
        <v>49564.28</v>
      </c>
    </row>
    <row r="9" spans="1:16" ht="12.75" customHeight="1" x14ac:dyDescent="0.2">
      <c r="A9" s="151">
        <v>4</v>
      </c>
      <c r="B9" s="152" t="s">
        <v>9</v>
      </c>
      <c r="C9" s="244">
        <v>1872</v>
      </c>
      <c r="D9" s="244">
        <v>8341.6299999999992</v>
      </c>
      <c r="E9" s="244">
        <v>15092</v>
      </c>
      <c r="F9" s="244">
        <v>43652.12000000001</v>
      </c>
      <c r="G9" s="244">
        <v>2908</v>
      </c>
      <c r="H9" s="244">
        <v>9586.5700000000015</v>
      </c>
      <c r="I9" s="244">
        <v>6560</v>
      </c>
      <c r="J9" s="244">
        <v>26679.419999999991</v>
      </c>
      <c r="K9" s="244">
        <v>33</v>
      </c>
      <c r="L9" s="244">
        <v>87.94</v>
      </c>
      <c r="M9" s="244">
        <v>3668</v>
      </c>
      <c r="N9" s="244">
        <v>29952.670000000013</v>
      </c>
      <c r="O9" s="245">
        <f t="shared" si="0"/>
        <v>30133</v>
      </c>
      <c r="P9" s="245">
        <f t="shared" si="1"/>
        <v>118300.35</v>
      </c>
    </row>
    <row r="10" spans="1:16" ht="12.75" customHeight="1" x14ac:dyDescent="0.2">
      <c r="A10" s="151">
        <v>5</v>
      </c>
      <c r="B10" s="152" t="s">
        <v>10</v>
      </c>
      <c r="C10" s="244">
        <v>2489</v>
      </c>
      <c r="D10" s="244">
        <v>3978.5500000000006</v>
      </c>
      <c r="E10" s="244">
        <v>574</v>
      </c>
      <c r="F10" s="244">
        <v>3151.7699999999982</v>
      </c>
      <c r="G10" s="244">
        <v>2158</v>
      </c>
      <c r="H10" s="244">
        <v>4790.0499999999993</v>
      </c>
      <c r="I10" s="244">
        <v>1246</v>
      </c>
      <c r="J10" s="244">
        <v>8770.5000000000055</v>
      </c>
      <c r="K10" s="244">
        <v>32</v>
      </c>
      <c r="L10" s="244">
        <v>53.269999999999996</v>
      </c>
      <c r="M10" s="244">
        <v>2914</v>
      </c>
      <c r="N10" s="244">
        <v>32919.239999999991</v>
      </c>
      <c r="O10" s="245">
        <f t="shared" si="0"/>
        <v>9413</v>
      </c>
      <c r="P10" s="245">
        <f t="shared" si="1"/>
        <v>53663.37999999999</v>
      </c>
    </row>
    <row r="11" spans="1:16" ht="12.75" customHeight="1" x14ac:dyDescent="0.2">
      <c r="A11" s="151">
        <v>6</v>
      </c>
      <c r="B11" s="152" t="s">
        <v>11</v>
      </c>
      <c r="C11" s="244">
        <v>447</v>
      </c>
      <c r="D11" s="244">
        <v>2345.2799999999993</v>
      </c>
      <c r="E11" s="244">
        <v>7569</v>
      </c>
      <c r="F11" s="244">
        <v>18528.349999999991</v>
      </c>
      <c r="G11" s="244">
        <v>120</v>
      </c>
      <c r="H11" s="244">
        <v>275.47999999999996</v>
      </c>
      <c r="I11" s="244">
        <v>375</v>
      </c>
      <c r="J11" s="244">
        <v>4764.8999999999978</v>
      </c>
      <c r="K11" s="244">
        <v>3</v>
      </c>
      <c r="L11" s="244">
        <v>3.63</v>
      </c>
      <c r="M11" s="244">
        <v>819</v>
      </c>
      <c r="N11" s="244">
        <v>6205.4300000000012</v>
      </c>
      <c r="O11" s="245">
        <f t="shared" si="0"/>
        <v>9333</v>
      </c>
      <c r="P11" s="245">
        <f t="shared" si="1"/>
        <v>32123.069999999989</v>
      </c>
    </row>
    <row r="12" spans="1:16" ht="12.75" customHeight="1" x14ac:dyDescent="0.2">
      <c r="A12" s="151">
        <v>7</v>
      </c>
      <c r="B12" s="152" t="s">
        <v>12</v>
      </c>
      <c r="C12" s="244">
        <v>70</v>
      </c>
      <c r="D12" s="244">
        <v>555.52</v>
      </c>
      <c r="E12" s="244">
        <v>376</v>
      </c>
      <c r="F12" s="244">
        <v>868.88999999999987</v>
      </c>
      <c r="G12" s="244">
        <v>2</v>
      </c>
      <c r="H12" s="244">
        <v>0.89</v>
      </c>
      <c r="I12" s="244">
        <v>63</v>
      </c>
      <c r="J12" s="244">
        <v>425.36999999999995</v>
      </c>
      <c r="K12" s="244">
        <v>0</v>
      </c>
      <c r="L12" s="244">
        <v>0</v>
      </c>
      <c r="M12" s="244">
        <v>22</v>
      </c>
      <c r="N12" s="244">
        <v>233.21000000000004</v>
      </c>
      <c r="O12" s="245">
        <f t="shared" si="0"/>
        <v>533</v>
      </c>
      <c r="P12" s="245">
        <f t="shared" si="1"/>
        <v>2083.88</v>
      </c>
    </row>
    <row r="13" spans="1:16" ht="12.75" customHeight="1" x14ac:dyDescent="0.2">
      <c r="A13" s="151">
        <v>8</v>
      </c>
      <c r="B13" s="160" t="s">
        <v>967</v>
      </c>
      <c r="C13" s="244">
        <v>36</v>
      </c>
      <c r="D13" s="244">
        <v>196.52</v>
      </c>
      <c r="E13" s="244">
        <v>419</v>
      </c>
      <c r="F13" s="244">
        <v>907.31000000000017</v>
      </c>
      <c r="G13" s="244">
        <v>1</v>
      </c>
      <c r="H13" s="244">
        <v>0.5</v>
      </c>
      <c r="I13" s="244">
        <v>383</v>
      </c>
      <c r="J13" s="244">
        <v>3153.53</v>
      </c>
      <c r="K13" s="244">
        <v>0</v>
      </c>
      <c r="L13" s="244">
        <v>0</v>
      </c>
      <c r="M13" s="244">
        <v>143</v>
      </c>
      <c r="N13" s="244">
        <v>1092.96</v>
      </c>
      <c r="O13" s="245">
        <f t="shared" si="0"/>
        <v>982</v>
      </c>
      <c r="P13" s="245">
        <f t="shared" si="1"/>
        <v>5350.8200000000006</v>
      </c>
    </row>
    <row r="14" spans="1:16" ht="12.75" customHeight="1" x14ac:dyDescent="0.2">
      <c r="A14" s="151">
        <v>9</v>
      </c>
      <c r="B14" s="152" t="s">
        <v>13</v>
      </c>
      <c r="C14" s="244">
        <v>613</v>
      </c>
      <c r="D14" s="244">
        <v>3467.3299999999995</v>
      </c>
      <c r="E14" s="244">
        <v>12950</v>
      </c>
      <c r="F14" s="244">
        <v>29888.049999999992</v>
      </c>
      <c r="G14" s="244">
        <v>84</v>
      </c>
      <c r="H14" s="244">
        <v>422.72999999999996</v>
      </c>
      <c r="I14" s="244">
        <v>1053</v>
      </c>
      <c r="J14" s="244">
        <v>6663.7800000000007</v>
      </c>
      <c r="K14" s="244">
        <v>1</v>
      </c>
      <c r="L14" s="244">
        <v>5.34</v>
      </c>
      <c r="M14" s="244">
        <v>1863</v>
      </c>
      <c r="N14" s="244">
        <v>14186.57</v>
      </c>
      <c r="O14" s="245">
        <f t="shared" si="0"/>
        <v>16564</v>
      </c>
      <c r="P14" s="245">
        <f t="shared" si="1"/>
        <v>54633.799999999988</v>
      </c>
    </row>
    <row r="15" spans="1:16" ht="12.75" customHeight="1" x14ac:dyDescent="0.2">
      <c r="A15" s="151">
        <v>10</v>
      </c>
      <c r="B15" s="152" t="s">
        <v>14</v>
      </c>
      <c r="C15" s="244">
        <v>4239</v>
      </c>
      <c r="D15" s="244">
        <v>25159.960000000006</v>
      </c>
      <c r="E15" s="244">
        <v>68469</v>
      </c>
      <c r="F15" s="244">
        <v>196991.36000000013</v>
      </c>
      <c r="G15" s="244">
        <v>959</v>
      </c>
      <c r="H15" s="244">
        <v>3415.2400000000002</v>
      </c>
      <c r="I15" s="244">
        <v>4373</v>
      </c>
      <c r="J15" s="244">
        <v>27661.939999999988</v>
      </c>
      <c r="K15" s="244">
        <v>15</v>
      </c>
      <c r="L15" s="244">
        <v>21.509999999999998</v>
      </c>
      <c r="M15" s="244">
        <v>6570</v>
      </c>
      <c r="N15" s="244">
        <v>61644.92000000002</v>
      </c>
      <c r="O15" s="245">
        <f t="shared" si="0"/>
        <v>84625</v>
      </c>
      <c r="P15" s="245">
        <f t="shared" si="1"/>
        <v>314894.93000000017</v>
      </c>
    </row>
    <row r="16" spans="1:16" ht="12.75" customHeight="1" x14ac:dyDescent="0.2">
      <c r="A16" s="151">
        <v>11</v>
      </c>
      <c r="B16" s="152" t="s">
        <v>15</v>
      </c>
      <c r="C16" s="244">
        <v>193</v>
      </c>
      <c r="D16" s="244">
        <v>1408.1000000000001</v>
      </c>
      <c r="E16" s="244">
        <v>5641</v>
      </c>
      <c r="F16" s="244">
        <v>12374.589999999998</v>
      </c>
      <c r="G16" s="244">
        <v>16</v>
      </c>
      <c r="H16" s="244">
        <v>44.21</v>
      </c>
      <c r="I16" s="244">
        <v>516</v>
      </c>
      <c r="J16" s="244">
        <v>2444.5699999999997</v>
      </c>
      <c r="K16" s="244">
        <v>5</v>
      </c>
      <c r="L16" s="244">
        <v>10.08</v>
      </c>
      <c r="M16" s="244">
        <v>561</v>
      </c>
      <c r="N16" s="244">
        <v>5763.01</v>
      </c>
      <c r="O16" s="245">
        <f t="shared" si="0"/>
        <v>6932</v>
      </c>
      <c r="P16" s="245">
        <f t="shared" si="1"/>
        <v>22044.559999999998</v>
      </c>
    </row>
    <row r="17" spans="1:16" ht="12.75" customHeight="1" x14ac:dyDescent="0.2">
      <c r="A17" s="151">
        <v>12</v>
      </c>
      <c r="B17" s="152" t="s">
        <v>16</v>
      </c>
      <c r="C17" s="244">
        <v>824</v>
      </c>
      <c r="D17" s="244">
        <v>5151.1200000000008</v>
      </c>
      <c r="E17" s="244">
        <v>19132</v>
      </c>
      <c r="F17" s="244">
        <v>38763.440000000002</v>
      </c>
      <c r="G17" s="244">
        <v>2</v>
      </c>
      <c r="H17" s="244">
        <v>6.9300000000000006</v>
      </c>
      <c r="I17" s="244">
        <v>1156</v>
      </c>
      <c r="J17" s="244">
        <v>20924.210000000003</v>
      </c>
      <c r="K17" s="244">
        <v>0</v>
      </c>
      <c r="L17" s="244">
        <v>0</v>
      </c>
      <c r="M17" s="244">
        <v>258</v>
      </c>
      <c r="N17" s="244">
        <v>10346.060000000005</v>
      </c>
      <c r="O17" s="245">
        <f t="shared" si="0"/>
        <v>21372</v>
      </c>
      <c r="P17" s="245">
        <f t="shared" si="1"/>
        <v>75191.760000000009</v>
      </c>
    </row>
    <row r="18" spans="1:16" ht="12.75" customHeight="1" x14ac:dyDescent="0.2">
      <c r="A18" s="150"/>
      <c r="B18" s="155" t="s">
        <v>17</v>
      </c>
      <c r="C18" s="204">
        <f t="shared" ref="C18:P18" si="2">SUM(C6:C17)</f>
        <v>12360</v>
      </c>
      <c r="D18" s="204">
        <f t="shared" si="2"/>
        <v>62589.16</v>
      </c>
      <c r="E18" s="204">
        <f t="shared" si="2"/>
        <v>176551</v>
      </c>
      <c r="F18" s="204">
        <f t="shared" si="2"/>
        <v>469352.92000000027</v>
      </c>
      <c r="G18" s="204">
        <f t="shared" si="2"/>
        <v>6752</v>
      </c>
      <c r="H18" s="204">
        <f t="shared" si="2"/>
        <v>21139.27</v>
      </c>
      <c r="I18" s="204">
        <f t="shared" si="2"/>
        <v>18764</v>
      </c>
      <c r="J18" s="204">
        <f t="shared" si="2"/>
        <v>129021.82999999997</v>
      </c>
      <c r="K18" s="204">
        <f t="shared" si="2"/>
        <v>113</v>
      </c>
      <c r="L18" s="204">
        <f t="shared" si="2"/>
        <v>303.46999999999991</v>
      </c>
      <c r="M18" s="204">
        <f t="shared" si="2"/>
        <v>21948</v>
      </c>
      <c r="N18" s="204">
        <f t="shared" si="2"/>
        <v>217300.99000000005</v>
      </c>
      <c r="O18" s="204">
        <f t="shared" si="2"/>
        <v>236488</v>
      </c>
      <c r="P18" s="204">
        <f t="shared" si="2"/>
        <v>899707.64000000036</v>
      </c>
    </row>
    <row r="19" spans="1:16" ht="12.75" customHeight="1" x14ac:dyDescent="0.2">
      <c r="A19" s="151">
        <v>13</v>
      </c>
      <c r="B19" s="152" t="s">
        <v>18</v>
      </c>
      <c r="C19" s="244">
        <v>270</v>
      </c>
      <c r="D19" s="244">
        <v>1869.1499999999999</v>
      </c>
      <c r="E19" s="244">
        <v>11140</v>
      </c>
      <c r="F19" s="244">
        <v>44317.150000000009</v>
      </c>
      <c r="G19" s="244">
        <v>32</v>
      </c>
      <c r="H19" s="244">
        <v>459.04</v>
      </c>
      <c r="I19" s="244">
        <v>1040</v>
      </c>
      <c r="J19" s="244">
        <v>11706.109999999995</v>
      </c>
      <c r="K19" s="244">
        <v>2</v>
      </c>
      <c r="L19" s="244">
        <v>0.21</v>
      </c>
      <c r="M19" s="244">
        <v>1060</v>
      </c>
      <c r="N19" s="244">
        <v>18648.169999999995</v>
      </c>
      <c r="O19" s="245">
        <f t="shared" ref="O19:O39" si="3">C19+E19+G19+I19+K19+M19</f>
        <v>13544</v>
      </c>
      <c r="P19" s="245">
        <f t="shared" ref="P19:P39" si="4">D19+F19+H19+J19+L19+N19</f>
        <v>76999.83</v>
      </c>
    </row>
    <row r="20" spans="1:16" ht="12.75" customHeight="1" x14ac:dyDescent="0.2">
      <c r="A20" s="151">
        <v>14</v>
      </c>
      <c r="B20" s="152" t="s">
        <v>19</v>
      </c>
      <c r="C20" s="244">
        <v>254</v>
      </c>
      <c r="D20" s="244">
        <v>637.19000000000017</v>
      </c>
      <c r="E20" s="244">
        <v>76363</v>
      </c>
      <c r="F20" s="244">
        <v>48418.67</v>
      </c>
      <c r="G20" s="244">
        <v>3</v>
      </c>
      <c r="H20" s="244">
        <v>0.55000000000000004</v>
      </c>
      <c r="I20" s="244">
        <v>240</v>
      </c>
      <c r="J20" s="244">
        <v>1081.4899999999996</v>
      </c>
      <c r="K20" s="244">
        <v>1</v>
      </c>
      <c r="L20" s="244">
        <v>0.09</v>
      </c>
      <c r="M20" s="244">
        <v>734</v>
      </c>
      <c r="N20" s="244">
        <v>3602.8100000000018</v>
      </c>
      <c r="O20" s="245">
        <f t="shared" si="3"/>
        <v>77595</v>
      </c>
      <c r="P20" s="245">
        <f t="shared" si="4"/>
        <v>53740.800000000003</v>
      </c>
    </row>
    <row r="21" spans="1:16" ht="12.75" customHeight="1" x14ac:dyDescent="0.2">
      <c r="A21" s="151">
        <v>15</v>
      </c>
      <c r="B21" s="152" t="s">
        <v>20</v>
      </c>
      <c r="C21" s="244">
        <v>22</v>
      </c>
      <c r="D21" s="244">
        <v>53.83</v>
      </c>
      <c r="E21" s="244">
        <v>95</v>
      </c>
      <c r="F21" s="244">
        <v>179.47</v>
      </c>
      <c r="G21" s="244">
        <v>0</v>
      </c>
      <c r="H21" s="244">
        <v>0</v>
      </c>
      <c r="I21" s="244">
        <v>10</v>
      </c>
      <c r="J21" s="244">
        <v>112.5</v>
      </c>
      <c r="K21" s="244">
        <v>0</v>
      </c>
      <c r="L21" s="244">
        <v>0</v>
      </c>
      <c r="M21" s="244">
        <v>17</v>
      </c>
      <c r="N21" s="244">
        <v>99.38</v>
      </c>
      <c r="O21" s="245">
        <f t="shared" si="3"/>
        <v>144</v>
      </c>
      <c r="P21" s="245">
        <f t="shared" si="4"/>
        <v>445.18</v>
      </c>
    </row>
    <row r="22" spans="1:16" ht="12.75" customHeight="1" x14ac:dyDescent="0.2">
      <c r="A22" s="151">
        <v>16</v>
      </c>
      <c r="B22" s="152" t="s">
        <v>21</v>
      </c>
      <c r="C22" s="244">
        <v>0</v>
      </c>
      <c r="D22" s="244">
        <v>0</v>
      </c>
      <c r="E22" s="244">
        <v>0</v>
      </c>
      <c r="F22" s="244">
        <v>0</v>
      </c>
      <c r="G22" s="244">
        <v>0</v>
      </c>
      <c r="H22" s="244">
        <v>0</v>
      </c>
      <c r="I22" s="244">
        <v>0</v>
      </c>
      <c r="J22" s="244">
        <v>0</v>
      </c>
      <c r="K22" s="244">
        <v>0</v>
      </c>
      <c r="L22" s="244">
        <v>0</v>
      </c>
      <c r="M22" s="244">
        <v>0</v>
      </c>
      <c r="N22" s="244">
        <v>0</v>
      </c>
      <c r="O22" s="245">
        <f t="shared" si="3"/>
        <v>0</v>
      </c>
      <c r="P22" s="245">
        <f t="shared" si="4"/>
        <v>0</v>
      </c>
    </row>
    <row r="23" spans="1:16" ht="12.75" customHeight="1" x14ac:dyDescent="0.2">
      <c r="A23" s="151">
        <v>17</v>
      </c>
      <c r="B23" s="152" t="s">
        <v>22</v>
      </c>
      <c r="C23" s="244">
        <v>14</v>
      </c>
      <c r="D23" s="244">
        <v>210.53</v>
      </c>
      <c r="E23" s="244">
        <v>6246</v>
      </c>
      <c r="F23" s="244">
        <v>4138.6000000000004</v>
      </c>
      <c r="G23" s="244">
        <v>0</v>
      </c>
      <c r="H23" s="244">
        <v>0</v>
      </c>
      <c r="I23" s="244">
        <v>26</v>
      </c>
      <c r="J23" s="244">
        <v>137.51999999999998</v>
      </c>
      <c r="K23" s="244">
        <v>0</v>
      </c>
      <c r="L23" s="244">
        <v>0</v>
      </c>
      <c r="M23" s="244">
        <v>121</v>
      </c>
      <c r="N23" s="244">
        <v>2730.1</v>
      </c>
      <c r="O23" s="245">
        <f t="shared" si="3"/>
        <v>6407</v>
      </c>
      <c r="P23" s="245">
        <f t="shared" si="4"/>
        <v>7216.75</v>
      </c>
    </row>
    <row r="24" spans="1:16" ht="12.75" customHeight="1" x14ac:dyDescent="0.2">
      <c r="A24" s="151">
        <v>18</v>
      </c>
      <c r="B24" s="152" t="s">
        <v>23</v>
      </c>
      <c r="C24" s="244">
        <v>0</v>
      </c>
      <c r="D24" s="244">
        <v>0</v>
      </c>
      <c r="E24" s="244">
        <v>0</v>
      </c>
      <c r="F24" s="244">
        <v>0</v>
      </c>
      <c r="G24" s="244">
        <v>0</v>
      </c>
      <c r="H24" s="244">
        <v>0</v>
      </c>
      <c r="I24" s="244">
        <v>0</v>
      </c>
      <c r="J24" s="244">
        <v>0</v>
      </c>
      <c r="K24" s="244">
        <v>0</v>
      </c>
      <c r="L24" s="244">
        <v>0</v>
      </c>
      <c r="M24" s="244">
        <v>1</v>
      </c>
      <c r="N24" s="244">
        <v>11.04</v>
      </c>
      <c r="O24" s="245">
        <f t="shared" si="3"/>
        <v>1</v>
      </c>
      <c r="P24" s="245">
        <f t="shared" si="4"/>
        <v>11.04</v>
      </c>
    </row>
    <row r="25" spans="1:16" ht="12.75" customHeight="1" x14ac:dyDescent="0.2">
      <c r="A25" s="151">
        <v>19</v>
      </c>
      <c r="B25" s="152" t="s">
        <v>24</v>
      </c>
      <c r="C25" s="244">
        <v>334</v>
      </c>
      <c r="D25" s="244">
        <v>1614.76</v>
      </c>
      <c r="E25" s="244">
        <v>565</v>
      </c>
      <c r="F25" s="244">
        <v>2403.13</v>
      </c>
      <c r="G25" s="244">
        <v>65</v>
      </c>
      <c r="H25" s="244">
        <v>137.27000000000001</v>
      </c>
      <c r="I25" s="244">
        <v>90</v>
      </c>
      <c r="J25" s="244">
        <v>751.57</v>
      </c>
      <c r="K25" s="244">
        <v>0</v>
      </c>
      <c r="L25" s="244">
        <v>0</v>
      </c>
      <c r="M25" s="244">
        <v>31</v>
      </c>
      <c r="N25" s="244">
        <v>187.16</v>
      </c>
      <c r="O25" s="245">
        <f t="shared" si="3"/>
        <v>1085</v>
      </c>
      <c r="P25" s="245">
        <f t="shared" si="4"/>
        <v>5093.8900000000003</v>
      </c>
    </row>
    <row r="26" spans="1:16" ht="12.75" customHeight="1" x14ac:dyDescent="0.2">
      <c r="A26" s="151">
        <v>20</v>
      </c>
      <c r="B26" s="152" t="s">
        <v>25</v>
      </c>
      <c r="C26" s="244">
        <v>380</v>
      </c>
      <c r="D26" s="244">
        <v>3697.05</v>
      </c>
      <c r="E26" s="244">
        <v>16168</v>
      </c>
      <c r="F26" s="244">
        <v>103666.52</v>
      </c>
      <c r="G26" s="244">
        <v>27</v>
      </c>
      <c r="H26" s="244">
        <v>301.73</v>
      </c>
      <c r="I26" s="244">
        <v>2536</v>
      </c>
      <c r="J26" s="244">
        <v>40247.900000000009</v>
      </c>
      <c r="K26" s="244">
        <v>20</v>
      </c>
      <c r="L26" s="244">
        <v>2184.29</v>
      </c>
      <c r="M26" s="244">
        <v>4271</v>
      </c>
      <c r="N26" s="244">
        <v>156078.44999999995</v>
      </c>
      <c r="O26" s="245">
        <f t="shared" si="3"/>
        <v>23402</v>
      </c>
      <c r="P26" s="245">
        <f t="shared" si="4"/>
        <v>306175.93999999994</v>
      </c>
    </row>
    <row r="27" spans="1:16" ht="12.75" customHeight="1" x14ac:dyDescent="0.2">
      <c r="A27" s="151">
        <v>21</v>
      </c>
      <c r="B27" s="152" t="s">
        <v>26</v>
      </c>
      <c r="C27" s="244">
        <v>468</v>
      </c>
      <c r="D27" s="244">
        <v>5830.99</v>
      </c>
      <c r="E27" s="244">
        <v>12651</v>
      </c>
      <c r="F27" s="244">
        <v>96666.15</v>
      </c>
      <c r="G27" s="244">
        <v>104</v>
      </c>
      <c r="H27" s="244">
        <v>758.75000000000034</v>
      </c>
      <c r="I27" s="244">
        <v>1509</v>
      </c>
      <c r="J27" s="244">
        <v>30442.880000000001</v>
      </c>
      <c r="K27" s="244">
        <v>140</v>
      </c>
      <c r="L27" s="244">
        <v>414.11999999999989</v>
      </c>
      <c r="M27" s="244">
        <v>2790</v>
      </c>
      <c r="N27" s="244">
        <v>128146.74000000003</v>
      </c>
      <c r="O27" s="245">
        <f t="shared" si="3"/>
        <v>17662</v>
      </c>
      <c r="P27" s="245">
        <f t="shared" si="4"/>
        <v>262259.63</v>
      </c>
    </row>
    <row r="28" spans="1:16" ht="12.75" customHeight="1" x14ac:dyDescent="0.2">
      <c r="A28" s="151">
        <v>22</v>
      </c>
      <c r="B28" s="152" t="s">
        <v>27</v>
      </c>
      <c r="C28" s="244">
        <v>123</v>
      </c>
      <c r="D28" s="244">
        <v>943.51</v>
      </c>
      <c r="E28" s="244">
        <v>3663</v>
      </c>
      <c r="F28" s="244">
        <v>11503.799999999996</v>
      </c>
      <c r="G28" s="244">
        <v>17</v>
      </c>
      <c r="H28" s="244">
        <v>157.28</v>
      </c>
      <c r="I28" s="244">
        <v>351</v>
      </c>
      <c r="J28" s="244">
        <v>2708.53</v>
      </c>
      <c r="K28" s="244">
        <v>0</v>
      </c>
      <c r="L28" s="244">
        <v>0</v>
      </c>
      <c r="M28" s="244">
        <v>826</v>
      </c>
      <c r="N28" s="244">
        <v>10812.190000000004</v>
      </c>
      <c r="O28" s="245">
        <f t="shared" si="3"/>
        <v>4980</v>
      </c>
      <c r="P28" s="245">
        <f t="shared" si="4"/>
        <v>26125.31</v>
      </c>
    </row>
    <row r="29" spans="1:16" ht="12.75" customHeight="1" x14ac:dyDescent="0.2">
      <c r="A29" s="151">
        <v>23</v>
      </c>
      <c r="B29" s="152" t="s">
        <v>28</v>
      </c>
      <c r="C29" s="244">
        <v>33</v>
      </c>
      <c r="D29" s="244">
        <v>16.57</v>
      </c>
      <c r="E29" s="244">
        <v>5931</v>
      </c>
      <c r="F29" s="244">
        <v>1747.6399999999999</v>
      </c>
      <c r="G29" s="244">
        <v>6</v>
      </c>
      <c r="H29" s="244">
        <v>5.0199999999999996</v>
      </c>
      <c r="I29" s="244">
        <v>177</v>
      </c>
      <c r="J29" s="244">
        <v>53.970000000000006</v>
      </c>
      <c r="K29" s="244">
        <v>4</v>
      </c>
      <c r="L29" s="244">
        <v>1.34</v>
      </c>
      <c r="M29" s="244">
        <v>26</v>
      </c>
      <c r="N29" s="244">
        <v>38.370000000000005</v>
      </c>
      <c r="O29" s="245">
        <f t="shared" si="3"/>
        <v>6177</v>
      </c>
      <c r="P29" s="245">
        <f t="shared" si="4"/>
        <v>1862.9099999999999</v>
      </c>
    </row>
    <row r="30" spans="1:16" ht="12.75" customHeight="1" x14ac:dyDescent="0.2">
      <c r="A30" s="151">
        <v>24</v>
      </c>
      <c r="B30" s="152" t="s">
        <v>29</v>
      </c>
      <c r="C30" s="244">
        <v>2120</v>
      </c>
      <c r="D30" s="244">
        <v>7.8500000000000014</v>
      </c>
      <c r="E30" s="244">
        <v>343</v>
      </c>
      <c r="F30" s="244">
        <v>7.9999999999999988E-2</v>
      </c>
      <c r="G30" s="244">
        <v>901787</v>
      </c>
      <c r="H30" s="244">
        <v>0.02</v>
      </c>
      <c r="I30" s="244">
        <v>6695</v>
      </c>
      <c r="J30" s="244">
        <v>0</v>
      </c>
      <c r="K30" s="244">
        <v>0</v>
      </c>
      <c r="L30" s="244">
        <v>0</v>
      </c>
      <c r="M30" s="244">
        <v>0</v>
      </c>
      <c r="N30" s="244">
        <v>0</v>
      </c>
      <c r="O30" s="245">
        <f t="shared" si="3"/>
        <v>910945</v>
      </c>
      <c r="P30" s="245">
        <f t="shared" si="4"/>
        <v>7.9500000000000011</v>
      </c>
    </row>
    <row r="31" spans="1:16" ht="12.75" customHeight="1" x14ac:dyDescent="0.2">
      <c r="A31" s="151">
        <v>25</v>
      </c>
      <c r="B31" s="152" t="s">
        <v>30</v>
      </c>
      <c r="C31" s="244">
        <v>2</v>
      </c>
      <c r="D31" s="244">
        <v>4.16</v>
      </c>
      <c r="E31" s="244">
        <v>246</v>
      </c>
      <c r="F31" s="244">
        <v>1643.73</v>
      </c>
      <c r="G31" s="244">
        <v>8</v>
      </c>
      <c r="H31" s="244">
        <v>39.58</v>
      </c>
      <c r="I31" s="244">
        <v>22</v>
      </c>
      <c r="J31" s="244">
        <v>117.00999999999999</v>
      </c>
      <c r="K31" s="244">
        <v>0</v>
      </c>
      <c r="L31" s="244">
        <v>0</v>
      </c>
      <c r="M31" s="244">
        <v>1</v>
      </c>
      <c r="N31" s="244">
        <v>0</v>
      </c>
      <c r="O31" s="245">
        <f t="shared" si="3"/>
        <v>279</v>
      </c>
      <c r="P31" s="245">
        <f t="shared" si="4"/>
        <v>1804.48</v>
      </c>
    </row>
    <row r="32" spans="1:16" ht="12.75" customHeight="1" x14ac:dyDescent="0.2">
      <c r="A32" s="151">
        <v>26</v>
      </c>
      <c r="B32" s="152" t="s">
        <v>31</v>
      </c>
      <c r="C32" s="244">
        <v>5</v>
      </c>
      <c r="D32" s="244">
        <v>31.89</v>
      </c>
      <c r="E32" s="244">
        <v>40</v>
      </c>
      <c r="F32" s="244">
        <v>350.96</v>
      </c>
      <c r="G32" s="244">
        <v>1</v>
      </c>
      <c r="H32" s="244">
        <v>7.12</v>
      </c>
      <c r="I32" s="244">
        <v>10</v>
      </c>
      <c r="J32" s="244">
        <v>96.81</v>
      </c>
      <c r="K32" s="244">
        <v>0</v>
      </c>
      <c r="L32" s="244">
        <v>0</v>
      </c>
      <c r="M32" s="244">
        <v>21</v>
      </c>
      <c r="N32" s="244">
        <v>414.14</v>
      </c>
      <c r="O32" s="245">
        <f t="shared" si="3"/>
        <v>77</v>
      </c>
      <c r="P32" s="245">
        <f t="shared" si="4"/>
        <v>900.92</v>
      </c>
    </row>
    <row r="33" spans="1:16" ht="12.75" customHeight="1" x14ac:dyDescent="0.2">
      <c r="A33" s="151">
        <v>27</v>
      </c>
      <c r="B33" s="152" t="s">
        <v>32</v>
      </c>
      <c r="C33" s="244">
        <v>1</v>
      </c>
      <c r="D33" s="244">
        <v>1.45</v>
      </c>
      <c r="E33" s="244">
        <v>16</v>
      </c>
      <c r="F33" s="244">
        <v>82.75</v>
      </c>
      <c r="G33" s="244">
        <v>1</v>
      </c>
      <c r="H33" s="244">
        <v>47.48</v>
      </c>
      <c r="I33" s="244">
        <v>5</v>
      </c>
      <c r="J33" s="244">
        <v>71.929999999999993</v>
      </c>
      <c r="K33" s="244">
        <v>0</v>
      </c>
      <c r="L33" s="244">
        <v>0</v>
      </c>
      <c r="M33" s="244">
        <v>12</v>
      </c>
      <c r="N33" s="244">
        <v>107.71000000000001</v>
      </c>
      <c r="O33" s="245">
        <f t="shared" si="3"/>
        <v>35</v>
      </c>
      <c r="P33" s="245">
        <f t="shared" si="4"/>
        <v>311.32000000000005</v>
      </c>
    </row>
    <row r="34" spans="1:16" ht="12.75" customHeight="1" x14ac:dyDescent="0.2">
      <c r="A34" s="151">
        <v>28</v>
      </c>
      <c r="B34" s="152" t="s">
        <v>33</v>
      </c>
      <c r="C34" s="244">
        <v>60</v>
      </c>
      <c r="D34" s="244">
        <v>307.08999999999997</v>
      </c>
      <c r="E34" s="244">
        <v>4619</v>
      </c>
      <c r="F34" s="244">
        <v>23263.070000000003</v>
      </c>
      <c r="G34" s="244">
        <v>14</v>
      </c>
      <c r="H34" s="244">
        <v>36.679999999999993</v>
      </c>
      <c r="I34" s="244">
        <v>760</v>
      </c>
      <c r="J34" s="244">
        <v>8401.7299999999977</v>
      </c>
      <c r="K34" s="244">
        <v>2</v>
      </c>
      <c r="L34" s="244">
        <v>3.26</v>
      </c>
      <c r="M34" s="244">
        <v>654</v>
      </c>
      <c r="N34" s="244">
        <v>18265.460000000003</v>
      </c>
      <c r="O34" s="245">
        <f t="shared" si="3"/>
        <v>6109</v>
      </c>
      <c r="P34" s="245">
        <f t="shared" si="4"/>
        <v>50277.29</v>
      </c>
    </row>
    <row r="35" spans="1:16" ht="12.75" customHeight="1" x14ac:dyDescent="0.2">
      <c r="A35" s="151">
        <v>29</v>
      </c>
      <c r="B35" s="152" t="s">
        <v>34</v>
      </c>
      <c r="C35" s="244">
        <v>0</v>
      </c>
      <c r="D35" s="244">
        <v>0</v>
      </c>
      <c r="E35" s="244">
        <v>0</v>
      </c>
      <c r="F35" s="244">
        <v>0</v>
      </c>
      <c r="G35" s="244">
        <v>0</v>
      </c>
      <c r="H35" s="244">
        <v>0</v>
      </c>
      <c r="I35" s="244">
        <v>0</v>
      </c>
      <c r="J35" s="244">
        <v>0</v>
      </c>
      <c r="K35" s="244">
        <v>0</v>
      </c>
      <c r="L35" s="244">
        <v>0</v>
      </c>
      <c r="M35" s="244">
        <v>0</v>
      </c>
      <c r="N35" s="244">
        <v>0</v>
      </c>
      <c r="O35" s="245">
        <f t="shared" si="3"/>
        <v>0</v>
      </c>
      <c r="P35" s="245">
        <f t="shared" si="4"/>
        <v>0</v>
      </c>
    </row>
    <row r="36" spans="1:16" ht="12.75" customHeight="1" x14ac:dyDescent="0.2">
      <c r="A36" s="151">
        <v>30</v>
      </c>
      <c r="B36" s="152" t="s">
        <v>35</v>
      </c>
      <c r="C36" s="244">
        <v>70</v>
      </c>
      <c r="D36" s="244">
        <v>58.139999999999993</v>
      </c>
      <c r="E36" s="244">
        <v>10012</v>
      </c>
      <c r="F36" s="244">
        <v>3541.26</v>
      </c>
      <c r="G36" s="244">
        <v>11</v>
      </c>
      <c r="H36" s="244">
        <v>5.7299999999999995</v>
      </c>
      <c r="I36" s="244">
        <v>45</v>
      </c>
      <c r="J36" s="244">
        <v>96.320000000000007</v>
      </c>
      <c r="K36" s="244">
        <v>26</v>
      </c>
      <c r="L36" s="244">
        <v>72.75</v>
      </c>
      <c r="M36" s="244">
        <v>13</v>
      </c>
      <c r="N36" s="244">
        <v>4.18</v>
      </c>
      <c r="O36" s="245">
        <f t="shared" si="3"/>
        <v>10177</v>
      </c>
      <c r="P36" s="245">
        <f t="shared" si="4"/>
        <v>3778.38</v>
      </c>
    </row>
    <row r="37" spans="1:16" ht="12.75" customHeight="1" x14ac:dyDescent="0.2">
      <c r="A37" s="151">
        <v>31</v>
      </c>
      <c r="B37" s="152" t="s">
        <v>36</v>
      </c>
      <c r="C37" s="244">
        <v>49</v>
      </c>
      <c r="D37" s="244">
        <v>251</v>
      </c>
      <c r="E37" s="244">
        <v>11</v>
      </c>
      <c r="F37" s="244">
        <v>25.590000000000003</v>
      </c>
      <c r="G37" s="244">
        <v>0</v>
      </c>
      <c r="H37" s="244">
        <v>0</v>
      </c>
      <c r="I37" s="244">
        <v>0</v>
      </c>
      <c r="J37" s="244">
        <v>0</v>
      </c>
      <c r="K37" s="244">
        <v>0</v>
      </c>
      <c r="L37" s="244">
        <v>0</v>
      </c>
      <c r="M37" s="244">
        <v>0</v>
      </c>
      <c r="N37" s="244">
        <v>0</v>
      </c>
      <c r="O37" s="245">
        <f t="shared" si="3"/>
        <v>60</v>
      </c>
      <c r="P37" s="245">
        <f t="shared" si="4"/>
        <v>276.59000000000003</v>
      </c>
    </row>
    <row r="38" spans="1:16" ht="12.75" customHeight="1" x14ac:dyDescent="0.2">
      <c r="A38" s="151">
        <v>32</v>
      </c>
      <c r="B38" s="152" t="s">
        <v>38</v>
      </c>
      <c r="C38" s="244">
        <v>5</v>
      </c>
      <c r="D38" s="244">
        <v>62.01</v>
      </c>
      <c r="E38" s="244">
        <v>38</v>
      </c>
      <c r="F38" s="244">
        <v>256.41000000000003</v>
      </c>
      <c r="G38" s="244">
        <v>0</v>
      </c>
      <c r="H38" s="244">
        <v>0</v>
      </c>
      <c r="I38" s="244">
        <v>0</v>
      </c>
      <c r="J38" s="244">
        <v>0</v>
      </c>
      <c r="K38" s="244">
        <v>0</v>
      </c>
      <c r="L38" s="244">
        <v>0</v>
      </c>
      <c r="M38" s="244">
        <v>3</v>
      </c>
      <c r="N38" s="244">
        <v>16.739999999999998</v>
      </c>
      <c r="O38" s="245">
        <f t="shared" si="3"/>
        <v>46</v>
      </c>
      <c r="P38" s="245">
        <f t="shared" si="4"/>
        <v>335.16</v>
      </c>
    </row>
    <row r="39" spans="1:16" ht="12.75" customHeight="1" x14ac:dyDescent="0.2">
      <c r="A39" s="151">
        <v>33</v>
      </c>
      <c r="B39" s="152" t="s">
        <v>39</v>
      </c>
      <c r="C39" s="244">
        <v>48</v>
      </c>
      <c r="D39" s="244">
        <v>228.23000000000005</v>
      </c>
      <c r="E39" s="244">
        <v>3732</v>
      </c>
      <c r="F39" s="244">
        <v>10838.569999999996</v>
      </c>
      <c r="G39" s="244">
        <v>9</v>
      </c>
      <c r="H39" s="244">
        <v>15.119999999999997</v>
      </c>
      <c r="I39" s="244">
        <v>115</v>
      </c>
      <c r="J39" s="244">
        <v>2386.04</v>
      </c>
      <c r="K39" s="244">
        <v>0</v>
      </c>
      <c r="L39" s="244">
        <v>0</v>
      </c>
      <c r="M39" s="244">
        <v>217</v>
      </c>
      <c r="N39" s="244">
        <v>11902.23</v>
      </c>
      <c r="O39" s="245">
        <f t="shared" si="3"/>
        <v>4121</v>
      </c>
      <c r="P39" s="245">
        <f t="shared" si="4"/>
        <v>25370.189999999995</v>
      </c>
    </row>
    <row r="40" spans="1:16" ht="12.75" customHeight="1" x14ac:dyDescent="0.2">
      <c r="A40" s="150"/>
      <c r="B40" s="155" t="s">
        <v>103</v>
      </c>
      <c r="C40" s="204">
        <f t="shared" ref="C40:P40" si="5">SUM(C19:C39)</f>
        <v>4258</v>
      </c>
      <c r="D40" s="204">
        <f t="shared" si="5"/>
        <v>15825.4</v>
      </c>
      <c r="E40" s="204">
        <f t="shared" si="5"/>
        <v>151879</v>
      </c>
      <c r="F40" s="204">
        <f t="shared" si="5"/>
        <v>353043.5500000001</v>
      </c>
      <c r="G40" s="204">
        <f t="shared" si="5"/>
        <v>902085</v>
      </c>
      <c r="H40" s="204">
        <f t="shared" si="5"/>
        <v>1971.3700000000001</v>
      </c>
      <c r="I40" s="204">
        <f t="shared" si="5"/>
        <v>13631</v>
      </c>
      <c r="J40" s="204">
        <f t="shared" si="5"/>
        <v>98412.309999999983</v>
      </c>
      <c r="K40" s="204">
        <f t="shared" si="5"/>
        <v>195</v>
      </c>
      <c r="L40" s="204">
        <f t="shared" si="5"/>
        <v>2676.0600000000004</v>
      </c>
      <c r="M40" s="204">
        <f t="shared" si="5"/>
        <v>10798</v>
      </c>
      <c r="N40" s="204">
        <f t="shared" si="5"/>
        <v>351064.87</v>
      </c>
      <c r="O40" s="204">
        <f t="shared" si="5"/>
        <v>1082846</v>
      </c>
      <c r="P40" s="204">
        <f t="shared" si="5"/>
        <v>822993.55999999994</v>
      </c>
    </row>
    <row r="41" spans="1:16" ht="12.75" customHeight="1" x14ac:dyDescent="0.2">
      <c r="A41" s="150"/>
      <c r="B41" s="155" t="s">
        <v>41</v>
      </c>
      <c r="C41" s="246">
        <f t="shared" ref="C41:P41" si="6">C40+C18</f>
        <v>16618</v>
      </c>
      <c r="D41" s="246">
        <f t="shared" si="6"/>
        <v>78414.559999999998</v>
      </c>
      <c r="E41" s="246">
        <f t="shared" si="6"/>
        <v>328430</v>
      </c>
      <c r="F41" s="246">
        <f t="shared" si="6"/>
        <v>822396.47000000044</v>
      </c>
      <c r="G41" s="246">
        <f t="shared" si="6"/>
        <v>908837</v>
      </c>
      <c r="H41" s="246">
        <f t="shared" si="6"/>
        <v>23110.639999999999</v>
      </c>
      <c r="I41" s="246">
        <f t="shared" si="6"/>
        <v>32395</v>
      </c>
      <c r="J41" s="246">
        <f t="shared" si="6"/>
        <v>227434.13999999996</v>
      </c>
      <c r="K41" s="246">
        <f t="shared" si="6"/>
        <v>308</v>
      </c>
      <c r="L41" s="246">
        <f t="shared" si="6"/>
        <v>2979.53</v>
      </c>
      <c r="M41" s="246">
        <f t="shared" si="6"/>
        <v>32746</v>
      </c>
      <c r="N41" s="246">
        <f t="shared" si="6"/>
        <v>568365.8600000001</v>
      </c>
      <c r="O41" s="246">
        <f t="shared" si="6"/>
        <v>1319334</v>
      </c>
      <c r="P41" s="246">
        <f t="shared" si="6"/>
        <v>1722701.2000000002</v>
      </c>
    </row>
    <row r="42" spans="1:16" ht="12.75" customHeight="1" x14ac:dyDescent="0.2">
      <c r="A42" s="151">
        <v>34</v>
      </c>
      <c r="B42" s="152" t="s">
        <v>43</v>
      </c>
      <c r="C42" s="244">
        <v>708</v>
      </c>
      <c r="D42" s="244">
        <v>1597.9900000000002</v>
      </c>
      <c r="E42" s="244">
        <v>32581</v>
      </c>
      <c r="F42" s="244">
        <v>50777.88</v>
      </c>
      <c r="G42" s="244">
        <v>298</v>
      </c>
      <c r="H42" s="244">
        <v>437.31999999999988</v>
      </c>
      <c r="I42" s="244">
        <v>2282</v>
      </c>
      <c r="J42" s="244">
        <v>3291.0699999999983</v>
      </c>
      <c r="K42" s="244">
        <v>2</v>
      </c>
      <c r="L42" s="244">
        <v>13.28</v>
      </c>
      <c r="M42" s="244">
        <v>2604</v>
      </c>
      <c r="N42" s="244">
        <v>9712.3000000000011</v>
      </c>
      <c r="O42" s="245">
        <f t="shared" ref="O42:P45" si="7">C42+E42+G42+I42+K42+M42</f>
        <v>38475</v>
      </c>
      <c r="P42" s="245">
        <f t="shared" si="7"/>
        <v>65829.84</v>
      </c>
    </row>
    <row r="43" spans="1:16" ht="12.75" customHeight="1" x14ac:dyDescent="0.2">
      <c r="A43" s="150"/>
      <c r="B43" s="155" t="s">
        <v>44</v>
      </c>
      <c r="C43" s="204">
        <f t="shared" ref="C43:N43" si="8">SUM(C42:C42)</f>
        <v>708</v>
      </c>
      <c r="D43" s="204">
        <f t="shared" si="8"/>
        <v>1597.9900000000002</v>
      </c>
      <c r="E43" s="204">
        <f t="shared" si="8"/>
        <v>32581</v>
      </c>
      <c r="F43" s="204">
        <f t="shared" si="8"/>
        <v>50777.88</v>
      </c>
      <c r="G43" s="204">
        <f t="shared" si="8"/>
        <v>298</v>
      </c>
      <c r="H43" s="204">
        <f t="shared" si="8"/>
        <v>437.31999999999988</v>
      </c>
      <c r="I43" s="204">
        <f t="shared" si="8"/>
        <v>2282</v>
      </c>
      <c r="J43" s="204">
        <f t="shared" si="8"/>
        <v>3291.0699999999983</v>
      </c>
      <c r="K43" s="204">
        <f t="shared" si="8"/>
        <v>2</v>
      </c>
      <c r="L43" s="204">
        <f t="shared" si="8"/>
        <v>13.28</v>
      </c>
      <c r="M43" s="204">
        <f t="shared" si="8"/>
        <v>2604</v>
      </c>
      <c r="N43" s="118">
        <f t="shared" si="8"/>
        <v>9712.3000000000011</v>
      </c>
      <c r="O43" s="164">
        <f t="shared" si="7"/>
        <v>38475</v>
      </c>
      <c r="P43" s="164">
        <f t="shared" si="7"/>
        <v>65829.84</v>
      </c>
    </row>
    <row r="44" spans="1:16" ht="12.75" customHeight="1" x14ac:dyDescent="0.2">
      <c r="A44" s="151">
        <v>35</v>
      </c>
      <c r="B44" s="152" t="s">
        <v>45</v>
      </c>
      <c r="C44" s="244">
        <v>135</v>
      </c>
      <c r="D44" s="244">
        <v>70.52000000000001</v>
      </c>
      <c r="E44" s="244">
        <v>192807</v>
      </c>
      <c r="F44" s="244">
        <v>26982.66</v>
      </c>
      <c r="G44" s="244">
        <v>604</v>
      </c>
      <c r="H44" s="244">
        <v>34.03</v>
      </c>
      <c r="I44" s="244">
        <v>593</v>
      </c>
      <c r="J44" s="244">
        <v>149.54999999999998</v>
      </c>
      <c r="K44" s="244">
        <v>20</v>
      </c>
      <c r="L44" s="244">
        <v>1</v>
      </c>
      <c r="M44" s="244">
        <v>5284</v>
      </c>
      <c r="N44" s="244">
        <v>955.52999999999986</v>
      </c>
      <c r="O44" s="245">
        <f t="shared" si="7"/>
        <v>199443</v>
      </c>
      <c r="P44" s="245">
        <f t="shared" si="7"/>
        <v>28193.289999999997</v>
      </c>
    </row>
    <row r="45" spans="1:16" ht="12.75" customHeight="1" x14ac:dyDescent="0.2">
      <c r="A45" s="150"/>
      <c r="B45" s="155" t="s">
        <v>46</v>
      </c>
      <c r="C45" s="204">
        <f t="shared" ref="C45:N45" si="9">C44</f>
        <v>135</v>
      </c>
      <c r="D45" s="204">
        <f t="shared" si="9"/>
        <v>70.52000000000001</v>
      </c>
      <c r="E45" s="204">
        <f t="shared" si="9"/>
        <v>192807</v>
      </c>
      <c r="F45" s="204">
        <f t="shared" si="9"/>
        <v>26982.66</v>
      </c>
      <c r="G45" s="204">
        <f t="shared" si="9"/>
        <v>604</v>
      </c>
      <c r="H45" s="204">
        <f t="shared" si="9"/>
        <v>34.03</v>
      </c>
      <c r="I45" s="204">
        <f t="shared" si="9"/>
        <v>593</v>
      </c>
      <c r="J45" s="204">
        <f t="shared" si="9"/>
        <v>149.54999999999998</v>
      </c>
      <c r="K45" s="204">
        <f t="shared" si="9"/>
        <v>20</v>
      </c>
      <c r="L45" s="204">
        <f t="shared" si="9"/>
        <v>1</v>
      </c>
      <c r="M45" s="204">
        <f t="shared" si="9"/>
        <v>5284</v>
      </c>
      <c r="N45" s="118">
        <f t="shared" si="9"/>
        <v>955.52999999999986</v>
      </c>
      <c r="O45" s="164">
        <f t="shared" si="7"/>
        <v>199443</v>
      </c>
      <c r="P45" s="164">
        <f t="shared" si="7"/>
        <v>28193.289999999997</v>
      </c>
    </row>
    <row r="46" spans="1:16" ht="12.75" customHeight="1" x14ac:dyDescent="0.2">
      <c r="A46" s="151">
        <v>36</v>
      </c>
      <c r="B46" s="152" t="s">
        <v>47</v>
      </c>
      <c r="C46" s="244">
        <v>66</v>
      </c>
      <c r="D46" s="244">
        <v>544.07999999999993</v>
      </c>
      <c r="E46" s="244">
        <v>14726</v>
      </c>
      <c r="F46" s="244">
        <v>100471.70000000001</v>
      </c>
      <c r="G46" s="244">
        <v>0</v>
      </c>
      <c r="H46" s="244">
        <v>0</v>
      </c>
      <c r="I46" s="244">
        <v>343</v>
      </c>
      <c r="J46" s="244">
        <v>3748.3199999999993</v>
      </c>
      <c r="K46" s="244">
        <v>0</v>
      </c>
      <c r="L46" s="244">
        <v>0</v>
      </c>
      <c r="M46" s="244">
        <v>2542</v>
      </c>
      <c r="N46" s="244">
        <v>30183.480000000003</v>
      </c>
      <c r="O46" s="245">
        <f>C46+E46+G46+I46+K46+M46</f>
        <v>17677</v>
      </c>
      <c r="P46" s="245">
        <f>D46+F46+H46+J46+L46+N46</f>
        <v>134947.58000000002</v>
      </c>
    </row>
    <row r="47" spans="1:16" ht="12.75" customHeight="1" x14ac:dyDescent="0.2">
      <c r="A47" s="151">
        <v>37</v>
      </c>
      <c r="B47" s="152" t="s">
        <v>48</v>
      </c>
      <c r="C47" s="244">
        <v>47</v>
      </c>
      <c r="D47" s="244">
        <v>36.409999999999997</v>
      </c>
      <c r="E47" s="244">
        <v>4710</v>
      </c>
      <c r="F47" s="244">
        <v>2517.6999999999998</v>
      </c>
      <c r="G47" s="244">
        <v>24</v>
      </c>
      <c r="H47" s="244">
        <v>8.07</v>
      </c>
      <c r="I47" s="244">
        <v>67</v>
      </c>
      <c r="J47" s="244">
        <v>18.22</v>
      </c>
      <c r="K47" s="244">
        <v>4</v>
      </c>
      <c r="L47" s="244">
        <v>1.18</v>
      </c>
      <c r="M47" s="244">
        <v>28</v>
      </c>
      <c r="N47" s="244">
        <v>10.120000000000001</v>
      </c>
      <c r="O47" s="245">
        <f t="shared" ref="O47:O53" si="10">C47+E47+G47+I47+K47+M47</f>
        <v>4880</v>
      </c>
      <c r="P47" s="245">
        <f t="shared" ref="P47:P53" si="11">D47+F47+H47+J47+L47+N47</f>
        <v>2591.6999999999994</v>
      </c>
    </row>
    <row r="48" spans="1:16" ht="12.75" customHeight="1" x14ac:dyDescent="0.2">
      <c r="A48" s="151">
        <v>38</v>
      </c>
      <c r="B48" s="152" t="s">
        <v>49</v>
      </c>
      <c r="C48" s="244">
        <v>175</v>
      </c>
      <c r="D48" s="244">
        <v>139.21000000000006</v>
      </c>
      <c r="E48" s="244">
        <v>10087</v>
      </c>
      <c r="F48" s="244">
        <v>4764.33</v>
      </c>
      <c r="G48" s="244">
        <v>31</v>
      </c>
      <c r="H48" s="244">
        <v>13.650000000000002</v>
      </c>
      <c r="I48" s="244">
        <v>97</v>
      </c>
      <c r="J48" s="244">
        <v>227.45</v>
      </c>
      <c r="K48" s="244">
        <v>2</v>
      </c>
      <c r="L48" s="244">
        <v>1.68</v>
      </c>
      <c r="M48" s="244">
        <v>118</v>
      </c>
      <c r="N48" s="244">
        <v>636.66000000000008</v>
      </c>
      <c r="O48" s="245">
        <f t="shared" si="10"/>
        <v>10510</v>
      </c>
      <c r="P48" s="245">
        <f t="shared" si="11"/>
        <v>5782.98</v>
      </c>
    </row>
    <row r="49" spans="1:16" ht="12.75" customHeight="1" x14ac:dyDescent="0.2">
      <c r="A49" s="151">
        <v>39</v>
      </c>
      <c r="B49" s="152" t="s">
        <v>51</v>
      </c>
      <c r="C49" s="244">
        <v>1227</v>
      </c>
      <c r="D49" s="244">
        <v>685.79000000000008</v>
      </c>
      <c r="E49" s="244">
        <v>12882</v>
      </c>
      <c r="F49" s="244">
        <v>6398.57</v>
      </c>
      <c r="G49" s="244">
        <v>17621</v>
      </c>
      <c r="H49" s="244">
        <v>9389.8300000000017</v>
      </c>
      <c r="I49" s="244">
        <v>53</v>
      </c>
      <c r="J49" s="244">
        <v>47.17</v>
      </c>
      <c r="K49" s="244">
        <v>0</v>
      </c>
      <c r="L49" s="244">
        <v>0</v>
      </c>
      <c r="M49" s="244">
        <v>465</v>
      </c>
      <c r="N49" s="244">
        <v>186.51999999999998</v>
      </c>
      <c r="O49" s="245">
        <f t="shared" si="10"/>
        <v>32248</v>
      </c>
      <c r="P49" s="245">
        <f t="shared" si="11"/>
        <v>16707.88</v>
      </c>
    </row>
    <row r="50" spans="1:16" ht="12.75" customHeight="1" x14ac:dyDescent="0.2">
      <c r="A50" s="151">
        <v>40</v>
      </c>
      <c r="B50" s="120" t="s">
        <v>1007</v>
      </c>
      <c r="C50" s="244">
        <v>19</v>
      </c>
      <c r="D50" s="244">
        <v>3.28</v>
      </c>
      <c r="E50" s="244">
        <v>1766</v>
      </c>
      <c r="F50" s="244">
        <v>1705.0300000000002</v>
      </c>
      <c r="G50" s="244">
        <v>1</v>
      </c>
      <c r="H50" s="244">
        <v>0.02</v>
      </c>
      <c r="I50" s="244">
        <v>27</v>
      </c>
      <c r="J50" s="244">
        <v>201.28</v>
      </c>
      <c r="K50" s="244">
        <v>0</v>
      </c>
      <c r="L50" s="244">
        <v>0</v>
      </c>
      <c r="M50" s="244">
        <v>32</v>
      </c>
      <c r="N50" s="244">
        <v>469.53999999999996</v>
      </c>
      <c r="O50" s="245">
        <f t="shared" si="10"/>
        <v>1845</v>
      </c>
      <c r="P50" s="245">
        <f t="shared" si="11"/>
        <v>2379.15</v>
      </c>
    </row>
    <row r="51" spans="1:16" ht="12.75" customHeight="1" x14ac:dyDescent="0.2">
      <c r="A51" s="151">
        <v>41</v>
      </c>
      <c r="B51" s="152" t="s">
        <v>52</v>
      </c>
      <c r="C51" s="244">
        <v>83</v>
      </c>
      <c r="D51" s="244">
        <v>34.960000000000008</v>
      </c>
      <c r="E51" s="244">
        <v>14059</v>
      </c>
      <c r="F51" s="244">
        <v>5001.0099999999993</v>
      </c>
      <c r="G51" s="244">
        <v>12</v>
      </c>
      <c r="H51" s="244">
        <v>4.0500000000000007</v>
      </c>
      <c r="I51" s="244">
        <v>37</v>
      </c>
      <c r="J51" s="244">
        <v>17.41</v>
      </c>
      <c r="K51" s="244">
        <v>52</v>
      </c>
      <c r="L51" s="244">
        <v>15.26</v>
      </c>
      <c r="M51" s="244">
        <v>23</v>
      </c>
      <c r="N51" s="244">
        <v>14.860000000000001</v>
      </c>
      <c r="O51" s="245">
        <f t="shared" si="10"/>
        <v>14266</v>
      </c>
      <c r="P51" s="245">
        <f t="shared" si="11"/>
        <v>5087.5499999999993</v>
      </c>
    </row>
    <row r="52" spans="1:16" ht="12.75" customHeight="1" x14ac:dyDescent="0.2">
      <c r="A52" s="151">
        <v>42</v>
      </c>
      <c r="B52" s="152" t="s">
        <v>53</v>
      </c>
      <c r="C52" s="244">
        <v>28</v>
      </c>
      <c r="D52" s="244">
        <v>14.129999999999999</v>
      </c>
      <c r="E52" s="244">
        <v>6316</v>
      </c>
      <c r="F52" s="244">
        <v>2694.8</v>
      </c>
      <c r="G52" s="244">
        <v>29</v>
      </c>
      <c r="H52" s="244">
        <v>9.7000000000000011</v>
      </c>
      <c r="I52" s="244">
        <v>75</v>
      </c>
      <c r="J52" s="244">
        <v>32.51</v>
      </c>
      <c r="K52" s="244">
        <v>0</v>
      </c>
      <c r="L52" s="244">
        <v>0</v>
      </c>
      <c r="M52" s="244">
        <v>8</v>
      </c>
      <c r="N52" s="244">
        <v>2.0100000000000002</v>
      </c>
      <c r="O52" s="245">
        <f t="shared" si="10"/>
        <v>6456</v>
      </c>
      <c r="P52" s="245">
        <f t="shared" si="11"/>
        <v>2753.1500000000005</v>
      </c>
    </row>
    <row r="53" spans="1:16" ht="12.75" customHeight="1" x14ac:dyDescent="0.2">
      <c r="A53" s="151">
        <v>43</v>
      </c>
      <c r="B53" s="152" t="s">
        <v>54</v>
      </c>
      <c r="C53" s="244">
        <v>119</v>
      </c>
      <c r="D53" s="244">
        <v>38.480000000000011</v>
      </c>
      <c r="E53" s="244">
        <v>4415</v>
      </c>
      <c r="F53" s="244">
        <v>2468.15</v>
      </c>
      <c r="G53" s="244">
        <v>42</v>
      </c>
      <c r="H53" s="244">
        <v>11.49</v>
      </c>
      <c r="I53" s="244">
        <v>56</v>
      </c>
      <c r="J53" s="244">
        <v>183.68</v>
      </c>
      <c r="K53" s="244">
        <v>9</v>
      </c>
      <c r="L53" s="244">
        <v>1.66</v>
      </c>
      <c r="M53" s="244">
        <v>105</v>
      </c>
      <c r="N53" s="244">
        <v>79.20999999999998</v>
      </c>
      <c r="O53" s="245">
        <f t="shared" si="10"/>
        <v>4746</v>
      </c>
      <c r="P53" s="245">
        <f t="shared" si="11"/>
        <v>2782.6699999999996</v>
      </c>
    </row>
    <row r="54" spans="1:16" ht="12.75" customHeight="1" x14ac:dyDescent="0.2">
      <c r="A54" s="150"/>
      <c r="B54" s="155" t="s">
        <v>55</v>
      </c>
      <c r="C54" s="204">
        <f>SUM(C46:C53)</f>
        <v>1764</v>
      </c>
      <c r="D54" s="204">
        <f t="shared" ref="D54:P54" si="12">SUM(D46:D53)</f>
        <v>1496.3400000000001</v>
      </c>
      <c r="E54" s="204">
        <f t="shared" si="12"/>
        <v>68961</v>
      </c>
      <c r="F54" s="204">
        <f t="shared" si="12"/>
        <v>126021.29000000001</v>
      </c>
      <c r="G54" s="204">
        <f t="shared" si="12"/>
        <v>17760</v>
      </c>
      <c r="H54" s="204">
        <f t="shared" si="12"/>
        <v>9436.8100000000013</v>
      </c>
      <c r="I54" s="204">
        <f t="shared" si="12"/>
        <v>755</v>
      </c>
      <c r="J54" s="204">
        <f t="shared" si="12"/>
        <v>4476.0399999999991</v>
      </c>
      <c r="K54" s="204">
        <f t="shared" si="12"/>
        <v>67</v>
      </c>
      <c r="L54" s="204">
        <f t="shared" si="12"/>
        <v>19.78</v>
      </c>
      <c r="M54" s="204">
        <f t="shared" si="12"/>
        <v>3321</v>
      </c>
      <c r="N54" s="204">
        <f t="shared" si="12"/>
        <v>31582.400000000001</v>
      </c>
      <c r="O54" s="204">
        <f t="shared" si="12"/>
        <v>92628</v>
      </c>
      <c r="P54" s="204">
        <f t="shared" si="12"/>
        <v>173032.66000000003</v>
      </c>
    </row>
    <row r="55" spans="1:16" ht="12.75" customHeight="1" x14ac:dyDescent="0.2">
      <c r="A55" s="242"/>
      <c r="B55" s="246" t="s">
        <v>5</v>
      </c>
      <c r="C55" s="204">
        <f t="shared" ref="C55:P55" si="13">C54+C45+C43+C41</f>
        <v>19225</v>
      </c>
      <c r="D55" s="204">
        <f t="shared" si="13"/>
        <v>81579.41</v>
      </c>
      <c r="E55" s="204">
        <f t="shared" si="13"/>
        <v>622779</v>
      </c>
      <c r="F55" s="204">
        <f t="shared" si="13"/>
        <v>1026178.3000000005</v>
      </c>
      <c r="G55" s="204">
        <f t="shared" si="13"/>
        <v>927499</v>
      </c>
      <c r="H55" s="204">
        <f t="shared" si="13"/>
        <v>33018.800000000003</v>
      </c>
      <c r="I55" s="204">
        <f t="shared" si="13"/>
        <v>36025</v>
      </c>
      <c r="J55" s="204">
        <f t="shared" si="13"/>
        <v>235350.79999999996</v>
      </c>
      <c r="K55" s="204">
        <f t="shared" si="13"/>
        <v>397</v>
      </c>
      <c r="L55" s="204">
        <f t="shared" si="13"/>
        <v>3013.59</v>
      </c>
      <c r="M55" s="204">
        <f t="shared" si="13"/>
        <v>43955</v>
      </c>
      <c r="N55" s="204">
        <f t="shared" si="13"/>
        <v>610616.09000000008</v>
      </c>
      <c r="O55" s="204">
        <f t="shared" si="13"/>
        <v>1649880</v>
      </c>
      <c r="P55" s="204">
        <f t="shared" si="13"/>
        <v>1989756.9900000002</v>
      </c>
    </row>
    <row r="56" spans="1:16" ht="12.75" customHeight="1" x14ac:dyDescent="0.2">
      <c r="A56" s="104"/>
      <c r="C56" s="190"/>
      <c r="D56" s="190"/>
      <c r="E56" s="190"/>
      <c r="F56" s="190"/>
      <c r="G56" s="542" t="s">
        <v>1086</v>
      </c>
      <c r="H56" s="542"/>
      <c r="I56" s="190"/>
      <c r="J56" s="190"/>
      <c r="K56" s="190"/>
      <c r="L56" s="190"/>
      <c r="M56" s="190"/>
      <c r="N56" s="190"/>
      <c r="O56" s="190"/>
      <c r="P56" s="190"/>
    </row>
    <row r="57" spans="1:16" ht="12.75" customHeight="1" x14ac:dyDescent="0.2">
      <c r="A57" s="104"/>
      <c r="C57" s="190"/>
      <c r="D57" s="190"/>
      <c r="E57" s="190"/>
      <c r="F57" s="190"/>
      <c r="G57" s="190"/>
      <c r="H57" s="190"/>
      <c r="I57" s="190"/>
      <c r="J57" s="190"/>
      <c r="K57" s="190"/>
      <c r="L57" s="190"/>
      <c r="M57" s="190"/>
      <c r="N57" s="190"/>
      <c r="O57" s="190"/>
      <c r="P57" s="190"/>
    </row>
    <row r="58" spans="1:16" ht="12.75" customHeight="1" x14ac:dyDescent="0.2">
      <c r="A58" s="104"/>
      <c r="C58" s="190"/>
      <c r="D58" s="190"/>
      <c r="E58" s="190"/>
      <c r="F58" s="190"/>
      <c r="G58" s="190"/>
      <c r="H58" s="190"/>
      <c r="I58" s="190"/>
      <c r="J58" s="190"/>
      <c r="K58" s="190"/>
      <c r="L58" s="190"/>
      <c r="M58" s="190"/>
      <c r="N58" s="190"/>
      <c r="O58" s="190"/>
      <c r="P58" s="190"/>
    </row>
    <row r="59" spans="1:16" ht="12.75" customHeight="1" x14ac:dyDescent="0.2">
      <c r="A59" s="247"/>
      <c r="B59" s="248"/>
      <c r="C59" s="249"/>
      <c r="D59" s="249"/>
      <c r="E59" s="249"/>
      <c r="F59" s="249"/>
      <c r="G59" s="249"/>
      <c r="H59" s="249"/>
      <c r="I59" s="249"/>
      <c r="J59" s="249"/>
      <c r="K59" s="249"/>
      <c r="L59" s="249"/>
      <c r="M59" s="249"/>
      <c r="N59" s="249"/>
      <c r="O59" s="249"/>
      <c r="P59" s="249"/>
    </row>
    <row r="60" spans="1:16" ht="12.75" customHeight="1" x14ac:dyDescent="0.2">
      <c r="A60" s="104"/>
      <c r="C60" s="190"/>
      <c r="D60" s="190"/>
      <c r="E60" s="190"/>
      <c r="F60" s="190"/>
      <c r="G60" s="190"/>
      <c r="H60" s="190"/>
      <c r="I60" s="190"/>
      <c r="J60" s="190"/>
      <c r="K60" s="190"/>
      <c r="L60" s="190"/>
      <c r="M60" s="190"/>
      <c r="N60" s="190"/>
      <c r="O60" s="190"/>
      <c r="P60" s="190"/>
    </row>
    <row r="61" spans="1:16" ht="12.75" customHeight="1" x14ac:dyDescent="0.2">
      <c r="A61" s="104"/>
      <c r="C61" s="190"/>
      <c r="D61" s="190"/>
      <c r="E61" s="190"/>
      <c r="F61" s="190"/>
      <c r="G61" s="190"/>
      <c r="H61" s="190"/>
      <c r="I61" s="190"/>
      <c r="J61" s="190"/>
      <c r="K61" s="190"/>
      <c r="L61" s="190"/>
      <c r="M61" s="190"/>
      <c r="N61" s="190"/>
      <c r="O61" s="190"/>
      <c r="P61" s="190"/>
    </row>
    <row r="62" spans="1:16" ht="12.75" customHeight="1" x14ac:dyDescent="0.2">
      <c r="A62" s="104"/>
      <c r="C62" s="192"/>
      <c r="D62" s="192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</row>
    <row r="63" spans="1:16" ht="12.75" customHeight="1" x14ac:dyDescent="0.2">
      <c r="A63" s="104"/>
      <c r="C63" s="190"/>
      <c r="D63" s="190"/>
      <c r="E63" s="190"/>
      <c r="F63" s="190"/>
      <c r="G63" s="190"/>
      <c r="H63" s="190"/>
      <c r="I63" s="190"/>
      <c r="J63" s="190"/>
      <c r="K63" s="190"/>
      <c r="L63" s="190"/>
      <c r="M63" s="190"/>
      <c r="N63" s="190"/>
      <c r="O63" s="190"/>
      <c r="P63" s="190"/>
    </row>
    <row r="64" spans="1:16" ht="12.75" customHeight="1" x14ac:dyDescent="0.2">
      <c r="A64" s="104"/>
      <c r="C64" s="190"/>
      <c r="D64" s="190"/>
      <c r="E64" s="190"/>
      <c r="F64" s="190"/>
      <c r="G64" s="190"/>
      <c r="H64" s="190"/>
      <c r="I64" s="190"/>
      <c r="J64" s="190"/>
      <c r="K64" s="190"/>
      <c r="L64" s="190"/>
      <c r="M64" s="190"/>
      <c r="N64" s="190"/>
      <c r="O64" s="190"/>
      <c r="P64" s="190"/>
    </row>
    <row r="65" spans="1:16" ht="12.75" customHeight="1" x14ac:dyDescent="0.2">
      <c r="A65" s="104"/>
      <c r="C65" s="190"/>
      <c r="D65" s="190"/>
      <c r="E65" s="190"/>
      <c r="F65" s="190"/>
      <c r="G65" s="190"/>
      <c r="H65" s="190"/>
      <c r="I65" s="190"/>
      <c r="J65" s="190"/>
      <c r="K65" s="190"/>
      <c r="L65" s="190"/>
      <c r="M65" s="190"/>
      <c r="N65" s="190"/>
      <c r="O65" s="190"/>
      <c r="P65" s="190"/>
    </row>
    <row r="66" spans="1:16" ht="12.75" customHeight="1" x14ac:dyDescent="0.2">
      <c r="A66" s="104"/>
      <c r="C66" s="190"/>
      <c r="D66" s="190"/>
      <c r="E66" s="190"/>
      <c r="F66" s="190"/>
      <c r="G66" s="190"/>
      <c r="H66" s="190"/>
      <c r="I66" s="190"/>
      <c r="J66" s="190"/>
      <c r="K66" s="190"/>
      <c r="L66" s="190"/>
      <c r="M66" s="190"/>
      <c r="N66" s="190"/>
      <c r="O66" s="190"/>
      <c r="P66" s="190"/>
    </row>
    <row r="67" spans="1:16" ht="12.75" customHeight="1" x14ac:dyDescent="0.2">
      <c r="A67" s="104"/>
      <c r="C67" s="190"/>
      <c r="D67" s="190"/>
      <c r="E67" s="190"/>
      <c r="F67" s="190"/>
      <c r="G67" s="190"/>
      <c r="H67" s="190"/>
      <c r="I67" s="190"/>
      <c r="J67" s="190"/>
      <c r="K67" s="190"/>
      <c r="L67" s="190"/>
      <c r="M67" s="190"/>
      <c r="N67" s="190"/>
      <c r="O67" s="190"/>
      <c r="P67" s="190"/>
    </row>
    <row r="68" spans="1:16" ht="12.75" customHeight="1" x14ac:dyDescent="0.2">
      <c r="A68" s="104"/>
      <c r="C68" s="190"/>
      <c r="D68" s="190"/>
      <c r="E68" s="190"/>
      <c r="F68" s="190"/>
      <c r="G68" s="190"/>
      <c r="H68" s="190"/>
      <c r="I68" s="190"/>
      <c r="J68" s="190"/>
      <c r="K68" s="190"/>
      <c r="L68" s="190"/>
      <c r="M68" s="190"/>
      <c r="N68" s="190"/>
      <c r="O68" s="190"/>
      <c r="P68" s="190"/>
    </row>
    <row r="69" spans="1:16" ht="12.75" customHeight="1" x14ac:dyDescent="0.2">
      <c r="A69" s="104"/>
      <c r="C69" s="190"/>
      <c r="D69" s="190"/>
      <c r="E69" s="190"/>
      <c r="F69" s="190"/>
      <c r="G69" s="190"/>
      <c r="H69" s="190"/>
      <c r="I69" s="190"/>
      <c r="J69" s="190"/>
      <c r="K69" s="190"/>
      <c r="L69" s="190"/>
      <c r="M69" s="190"/>
      <c r="N69" s="190"/>
      <c r="O69" s="190"/>
      <c r="P69" s="190"/>
    </row>
    <row r="70" spans="1:16" ht="12.75" customHeight="1" x14ac:dyDescent="0.2">
      <c r="A70" s="104"/>
      <c r="C70" s="190"/>
      <c r="D70" s="190"/>
      <c r="E70" s="190"/>
      <c r="F70" s="190"/>
      <c r="G70" s="190"/>
      <c r="H70" s="190"/>
      <c r="I70" s="190"/>
      <c r="J70" s="190"/>
      <c r="K70" s="190"/>
      <c r="L70" s="190"/>
      <c r="M70" s="190"/>
      <c r="N70" s="190"/>
      <c r="O70" s="190"/>
      <c r="P70" s="190"/>
    </row>
    <row r="71" spans="1:16" ht="12.75" customHeight="1" x14ac:dyDescent="0.2">
      <c r="A71" s="104"/>
      <c r="C71" s="190"/>
      <c r="D71" s="190"/>
      <c r="E71" s="190"/>
      <c r="F71" s="190"/>
      <c r="G71" s="190"/>
      <c r="H71" s="190"/>
      <c r="I71" s="190"/>
      <c r="J71" s="190"/>
      <c r="K71" s="190"/>
      <c r="L71" s="190"/>
      <c r="M71" s="190"/>
      <c r="N71" s="190"/>
      <c r="O71" s="190"/>
      <c r="P71" s="190"/>
    </row>
    <row r="72" spans="1:16" ht="12.75" customHeight="1" x14ac:dyDescent="0.2">
      <c r="A72" s="104"/>
      <c r="C72" s="190"/>
      <c r="D72" s="190"/>
      <c r="E72" s="190"/>
      <c r="F72" s="190"/>
      <c r="G72" s="190"/>
      <c r="H72" s="190"/>
      <c r="I72" s="190"/>
      <c r="J72" s="190"/>
      <c r="K72" s="190"/>
      <c r="L72" s="190"/>
      <c r="M72" s="190"/>
      <c r="N72" s="190"/>
      <c r="O72" s="190"/>
      <c r="P72" s="190"/>
    </row>
    <row r="73" spans="1:16" ht="12.75" customHeight="1" x14ac:dyDescent="0.2">
      <c r="A73" s="104"/>
      <c r="C73" s="190"/>
      <c r="D73" s="190"/>
      <c r="E73" s="190"/>
      <c r="F73" s="190"/>
      <c r="G73" s="190"/>
      <c r="H73" s="190"/>
      <c r="I73" s="190"/>
      <c r="J73" s="190"/>
      <c r="K73" s="190"/>
      <c r="L73" s="190"/>
      <c r="M73" s="190"/>
      <c r="N73" s="190"/>
      <c r="O73" s="190"/>
      <c r="P73" s="190"/>
    </row>
    <row r="74" spans="1:16" ht="12.75" customHeight="1" x14ac:dyDescent="0.2">
      <c r="A74" s="104"/>
      <c r="C74" s="190"/>
      <c r="D74" s="190"/>
      <c r="E74" s="190"/>
      <c r="F74" s="190"/>
      <c r="G74" s="190"/>
      <c r="H74" s="190"/>
      <c r="I74" s="190"/>
      <c r="J74" s="190"/>
      <c r="K74" s="190"/>
      <c r="L74" s="190"/>
      <c r="M74" s="190"/>
      <c r="N74" s="190"/>
      <c r="O74" s="190"/>
      <c r="P74" s="190"/>
    </row>
    <row r="75" spans="1:16" ht="12.75" customHeight="1" x14ac:dyDescent="0.2">
      <c r="A75" s="104"/>
      <c r="C75" s="190"/>
      <c r="D75" s="190"/>
      <c r="E75" s="190"/>
      <c r="F75" s="190"/>
      <c r="G75" s="190"/>
      <c r="H75" s="190"/>
      <c r="I75" s="190"/>
      <c r="J75" s="190"/>
      <c r="K75" s="190"/>
      <c r="L75" s="190"/>
      <c r="M75" s="190"/>
      <c r="N75" s="190"/>
      <c r="O75" s="190"/>
      <c r="P75" s="190"/>
    </row>
    <row r="76" spans="1:16" ht="12.75" customHeight="1" x14ac:dyDescent="0.2">
      <c r="A76" s="104"/>
      <c r="C76" s="190"/>
      <c r="D76" s="190"/>
      <c r="E76" s="190"/>
      <c r="F76" s="190"/>
      <c r="G76" s="190"/>
      <c r="H76" s="190"/>
      <c r="I76" s="190"/>
      <c r="J76" s="190"/>
      <c r="K76" s="190"/>
      <c r="L76" s="190"/>
      <c r="M76" s="190"/>
      <c r="N76" s="190"/>
      <c r="O76" s="190"/>
      <c r="P76" s="190"/>
    </row>
    <row r="77" spans="1:16" ht="12.75" customHeight="1" x14ac:dyDescent="0.2">
      <c r="A77" s="104"/>
      <c r="C77" s="190"/>
      <c r="D77" s="190"/>
      <c r="E77" s="190"/>
      <c r="F77" s="190"/>
      <c r="G77" s="190"/>
      <c r="H77" s="190"/>
      <c r="I77" s="190"/>
      <c r="J77" s="190"/>
      <c r="K77" s="190"/>
      <c r="L77" s="190"/>
      <c r="M77" s="190"/>
      <c r="N77" s="190"/>
      <c r="O77" s="190"/>
      <c r="P77" s="190"/>
    </row>
    <row r="78" spans="1:16" ht="12.75" customHeight="1" x14ac:dyDescent="0.2">
      <c r="A78" s="104"/>
      <c r="C78" s="190"/>
      <c r="D78" s="190"/>
      <c r="E78" s="190"/>
      <c r="F78" s="190"/>
      <c r="G78" s="190"/>
      <c r="H78" s="190"/>
      <c r="I78" s="190"/>
      <c r="J78" s="190"/>
      <c r="K78" s="190"/>
      <c r="L78" s="190"/>
      <c r="M78" s="190"/>
      <c r="N78" s="190"/>
      <c r="O78" s="190"/>
      <c r="P78" s="190"/>
    </row>
    <row r="79" spans="1:16" ht="12.75" customHeight="1" x14ac:dyDescent="0.2">
      <c r="A79" s="104"/>
      <c r="C79" s="190"/>
      <c r="D79" s="190"/>
      <c r="E79" s="190"/>
      <c r="F79" s="190"/>
      <c r="G79" s="190"/>
      <c r="H79" s="190"/>
      <c r="I79" s="190"/>
      <c r="J79" s="190"/>
      <c r="K79" s="190"/>
      <c r="L79" s="190"/>
      <c r="M79" s="190"/>
      <c r="N79" s="190"/>
      <c r="O79" s="190"/>
      <c r="P79" s="190"/>
    </row>
    <row r="80" spans="1:16" ht="12.75" customHeight="1" x14ac:dyDescent="0.2">
      <c r="A80" s="104"/>
      <c r="C80" s="190"/>
      <c r="D80" s="190"/>
      <c r="E80" s="190"/>
      <c r="F80" s="190"/>
      <c r="G80" s="190"/>
      <c r="H80" s="190"/>
      <c r="I80" s="190"/>
      <c r="J80" s="190"/>
      <c r="K80" s="190"/>
      <c r="L80" s="190"/>
      <c r="M80" s="190"/>
      <c r="N80" s="190"/>
      <c r="O80" s="190"/>
      <c r="P80" s="190"/>
    </row>
    <row r="81" spans="1:16" ht="12.75" customHeight="1" x14ac:dyDescent="0.2">
      <c r="A81" s="104"/>
      <c r="C81" s="190"/>
      <c r="D81" s="190"/>
      <c r="E81" s="190"/>
      <c r="F81" s="190"/>
      <c r="G81" s="190"/>
      <c r="H81" s="190"/>
      <c r="I81" s="190"/>
      <c r="J81" s="190"/>
      <c r="K81" s="190"/>
      <c r="L81" s="190"/>
      <c r="M81" s="190"/>
      <c r="N81" s="190"/>
      <c r="O81" s="190"/>
      <c r="P81" s="190"/>
    </row>
    <row r="82" spans="1:16" ht="12.75" customHeight="1" x14ac:dyDescent="0.2">
      <c r="A82" s="104"/>
      <c r="C82" s="190"/>
      <c r="D82" s="190"/>
      <c r="E82" s="190"/>
      <c r="F82" s="190"/>
      <c r="G82" s="190"/>
      <c r="H82" s="190"/>
      <c r="I82" s="190"/>
      <c r="J82" s="190"/>
      <c r="K82" s="190"/>
      <c r="L82" s="190"/>
      <c r="M82" s="190"/>
      <c r="N82" s="190"/>
      <c r="O82" s="190"/>
      <c r="P82" s="190"/>
    </row>
    <row r="83" spans="1:16" ht="12.75" customHeight="1" x14ac:dyDescent="0.2">
      <c r="A83" s="104"/>
      <c r="C83" s="190"/>
      <c r="D83" s="190"/>
      <c r="E83" s="190"/>
      <c r="F83" s="190"/>
      <c r="G83" s="190"/>
      <c r="H83" s="190"/>
      <c r="I83" s="190"/>
      <c r="J83" s="190"/>
      <c r="K83" s="190"/>
      <c r="L83" s="190"/>
      <c r="M83" s="190"/>
      <c r="N83" s="190"/>
      <c r="O83" s="190"/>
      <c r="P83" s="190"/>
    </row>
    <row r="84" spans="1:16" ht="12.75" customHeight="1" x14ac:dyDescent="0.2">
      <c r="A84" s="104"/>
      <c r="C84" s="190"/>
      <c r="D84" s="190"/>
      <c r="E84" s="190"/>
      <c r="F84" s="190"/>
      <c r="G84" s="190"/>
      <c r="H84" s="190"/>
      <c r="I84" s="190"/>
      <c r="J84" s="190"/>
      <c r="K84" s="190"/>
      <c r="L84" s="190"/>
      <c r="M84" s="190"/>
      <c r="N84" s="190"/>
      <c r="O84" s="190"/>
      <c r="P84" s="190"/>
    </row>
    <row r="85" spans="1:16" ht="12.75" customHeight="1" x14ac:dyDescent="0.2">
      <c r="A85" s="104"/>
      <c r="C85" s="190"/>
      <c r="D85" s="190"/>
      <c r="E85" s="190"/>
      <c r="F85" s="190"/>
      <c r="G85" s="190"/>
      <c r="H85" s="190"/>
      <c r="I85" s="190"/>
      <c r="J85" s="190"/>
      <c r="K85" s="190"/>
      <c r="L85" s="190"/>
      <c r="M85" s="190"/>
      <c r="N85" s="190"/>
      <c r="O85" s="190"/>
      <c r="P85" s="190"/>
    </row>
    <row r="86" spans="1:16" ht="12.75" customHeight="1" x14ac:dyDescent="0.2">
      <c r="A86" s="104"/>
      <c r="C86" s="190"/>
      <c r="D86" s="190"/>
      <c r="E86" s="190"/>
      <c r="F86" s="190"/>
      <c r="G86" s="190"/>
      <c r="H86" s="190"/>
      <c r="I86" s="190"/>
      <c r="J86" s="190"/>
      <c r="K86" s="190"/>
      <c r="L86" s="190"/>
      <c r="M86" s="190"/>
      <c r="N86" s="190"/>
      <c r="O86" s="190"/>
      <c r="P86" s="190"/>
    </row>
    <row r="87" spans="1:16" ht="12.75" customHeight="1" x14ac:dyDescent="0.2">
      <c r="A87" s="104"/>
      <c r="C87" s="190"/>
      <c r="D87" s="190"/>
      <c r="E87" s="190"/>
      <c r="F87" s="190"/>
      <c r="G87" s="190"/>
      <c r="H87" s="190"/>
      <c r="I87" s="190"/>
      <c r="J87" s="190"/>
      <c r="K87" s="190"/>
      <c r="L87" s="190"/>
      <c r="M87" s="190"/>
      <c r="N87" s="190"/>
      <c r="O87" s="190"/>
      <c r="P87" s="190"/>
    </row>
    <row r="88" spans="1:16" ht="12.75" customHeight="1" x14ac:dyDescent="0.2">
      <c r="A88" s="104"/>
      <c r="C88" s="190"/>
      <c r="D88" s="190"/>
      <c r="E88" s="190"/>
      <c r="F88" s="190"/>
      <c r="G88" s="190"/>
      <c r="H88" s="190"/>
      <c r="I88" s="190"/>
      <c r="J88" s="190"/>
      <c r="K88" s="190"/>
      <c r="L88" s="190"/>
      <c r="M88" s="190"/>
      <c r="N88" s="190"/>
      <c r="O88" s="190"/>
      <c r="P88" s="190"/>
    </row>
    <row r="89" spans="1:16" ht="12.75" customHeight="1" x14ac:dyDescent="0.2">
      <c r="A89" s="104"/>
      <c r="C89" s="190"/>
      <c r="D89" s="190"/>
      <c r="E89" s="190"/>
      <c r="F89" s="190"/>
      <c r="G89" s="190"/>
      <c r="H89" s="190"/>
      <c r="I89" s="190"/>
      <c r="J89" s="190"/>
      <c r="K89" s="190"/>
      <c r="L89" s="190"/>
      <c r="M89" s="190"/>
      <c r="N89" s="190"/>
      <c r="O89" s="190"/>
      <c r="P89" s="190"/>
    </row>
    <row r="90" spans="1:16" ht="12.75" customHeight="1" x14ac:dyDescent="0.2">
      <c r="A90" s="104"/>
      <c r="C90" s="190"/>
      <c r="D90" s="190"/>
      <c r="E90" s="190"/>
      <c r="F90" s="190"/>
      <c r="G90" s="190"/>
      <c r="H90" s="190"/>
      <c r="I90" s="190"/>
      <c r="J90" s="190"/>
      <c r="K90" s="190"/>
      <c r="L90" s="190"/>
      <c r="M90" s="190"/>
      <c r="N90" s="190"/>
      <c r="O90" s="190"/>
      <c r="P90" s="190"/>
    </row>
    <row r="91" spans="1:16" ht="12.75" customHeight="1" x14ac:dyDescent="0.2">
      <c r="A91" s="104"/>
      <c r="C91" s="190"/>
      <c r="D91" s="190"/>
      <c r="E91" s="190"/>
      <c r="F91" s="190"/>
      <c r="G91" s="190"/>
      <c r="H91" s="190"/>
      <c r="I91" s="190"/>
      <c r="J91" s="190"/>
      <c r="K91" s="190"/>
      <c r="L91" s="190"/>
      <c r="M91" s="190"/>
      <c r="N91" s="190"/>
      <c r="O91" s="190"/>
      <c r="P91" s="190"/>
    </row>
    <row r="92" spans="1:16" ht="12.75" customHeight="1" x14ac:dyDescent="0.2">
      <c r="A92" s="104"/>
      <c r="C92" s="190"/>
      <c r="D92" s="190"/>
      <c r="E92" s="190"/>
      <c r="F92" s="190"/>
      <c r="G92" s="190"/>
      <c r="H92" s="190"/>
      <c r="I92" s="190"/>
      <c r="J92" s="190"/>
      <c r="K92" s="190"/>
      <c r="L92" s="190"/>
      <c r="M92" s="190"/>
      <c r="N92" s="190"/>
      <c r="O92" s="190"/>
      <c r="P92" s="190"/>
    </row>
    <row r="93" spans="1:16" ht="12.75" customHeight="1" x14ac:dyDescent="0.2">
      <c r="A93" s="104"/>
      <c r="C93" s="190"/>
      <c r="D93" s="190"/>
      <c r="E93" s="190"/>
      <c r="F93" s="190"/>
      <c r="G93" s="190"/>
      <c r="H93" s="190"/>
      <c r="I93" s="190"/>
      <c r="J93" s="190"/>
      <c r="K93" s="190"/>
      <c r="L93" s="190"/>
      <c r="M93" s="190"/>
      <c r="N93" s="190"/>
      <c r="O93" s="190"/>
      <c r="P93" s="190"/>
    </row>
    <row r="94" spans="1:16" ht="12.75" customHeight="1" x14ac:dyDescent="0.2">
      <c r="A94" s="104"/>
      <c r="C94" s="190"/>
      <c r="D94" s="190"/>
      <c r="E94" s="190"/>
      <c r="F94" s="190"/>
      <c r="G94" s="190"/>
      <c r="H94" s="190"/>
      <c r="I94" s="190"/>
      <c r="J94" s="190"/>
      <c r="K94" s="190"/>
      <c r="L94" s="190"/>
      <c r="M94" s="190"/>
      <c r="N94" s="190"/>
      <c r="O94" s="190"/>
      <c r="P94" s="190"/>
    </row>
    <row r="95" spans="1:16" ht="12.75" customHeight="1" x14ac:dyDescent="0.2">
      <c r="A95" s="104"/>
      <c r="C95" s="190"/>
      <c r="D95" s="190"/>
      <c r="E95" s="190"/>
      <c r="F95" s="190"/>
      <c r="G95" s="190"/>
      <c r="H95" s="190"/>
      <c r="I95" s="190"/>
      <c r="J95" s="190"/>
      <c r="K95" s="190"/>
      <c r="L95" s="190"/>
      <c r="M95" s="190"/>
      <c r="N95" s="190"/>
      <c r="O95" s="190"/>
      <c r="P95" s="190"/>
    </row>
    <row r="96" spans="1:16" ht="12.75" customHeight="1" x14ac:dyDescent="0.2">
      <c r="A96" s="104"/>
      <c r="C96" s="190"/>
      <c r="D96" s="190"/>
      <c r="E96" s="190"/>
      <c r="F96" s="190"/>
      <c r="G96" s="190"/>
      <c r="H96" s="190"/>
      <c r="I96" s="190"/>
      <c r="J96" s="190"/>
      <c r="K96" s="190"/>
      <c r="L96" s="190"/>
      <c r="M96" s="190"/>
      <c r="N96" s="190"/>
      <c r="O96" s="190"/>
      <c r="P96" s="190"/>
    </row>
    <row r="97" spans="1:16" ht="12.75" customHeight="1" x14ac:dyDescent="0.2">
      <c r="A97" s="104"/>
      <c r="C97" s="190"/>
      <c r="D97" s="190"/>
      <c r="E97" s="190"/>
      <c r="F97" s="190"/>
      <c r="G97" s="190"/>
      <c r="H97" s="190"/>
      <c r="I97" s="190"/>
      <c r="J97" s="190"/>
      <c r="K97" s="190"/>
      <c r="L97" s="190"/>
      <c r="M97" s="190"/>
      <c r="N97" s="190"/>
      <c r="O97" s="190"/>
      <c r="P97" s="190"/>
    </row>
    <row r="98" spans="1:16" ht="12.75" customHeight="1" x14ac:dyDescent="0.2">
      <c r="A98" s="104"/>
      <c r="C98" s="190"/>
      <c r="D98" s="190"/>
      <c r="E98" s="190"/>
      <c r="F98" s="190"/>
      <c r="G98" s="190"/>
      <c r="H98" s="190"/>
      <c r="I98" s="190"/>
      <c r="J98" s="190"/>
      <c r="K98" s="190"/>
      <c r="L98" s="190"/>
      <c r="M98" s="190"/>
      <c r="N98" s="190"/>
      <c r="O98" s="190"/>
      <c r="P98" s="190"/>
    </row>
  </sheetData>
  <mergeCells count="14">
    <mergeCell ref="G56:H56"/>
    <mergeCell ref="B3:D3"/>
    <mergeCell ref="E4:F4"/>
    <mergeCell ref="G4:H4"/>
    <mergeCell ref="A1:P1"/>
    <mergeCell ref="A2:P2"/>
    <mergeCell ref="K4:L4"/>
    <mergeCell ref="M3:N3"/>
    <mergeCell ref="I4:J4"/>
    <mergeCell ref="M4:N4"/>
    <mergeCell ref="O4:P4"/>
    <mergeCell ref="C4:D4"/>
    <mergeCell ref="A4:A5"/>
    <mergeCell ref="B4:B5"/>
  </mergeCells>
  <conditionalFormatting sqref="M3">
    <cfRule type="cellIs" dxfId="2" priority="3" operator="lessThan">
      <formula>0</formula>
    </cfRule>
  </conditionalFormatting>
  <printOptions horizontalCentered="1"/>
  <pageMargins left="0.2" right="0.25" top="0.75" bottom="0.75" header="0" footer="0"/>
  <pageSetup paperSize="9" scale="65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98"/>
  <sheetViews>
    <sheetView view="pageBreakPreview" zoomScale="60" zoomScaleNormal="130" workbookViewId="0">
      <pane xSplit="2" ySplit="5" topLeftCell="C36" activePane="bottomRight" state="frozen"/>
      <selection pane="topRight" activeCell="C1" sqref="C1"/>
      <selection pane="bottomLeft" activeCell="A6" sqref="A6"/>
      <selection pane="bottomRight" activeCell="D56" sqref="D56"/>
    </sheetView>
  </sheetViews>
  <sheetFormatPr defaultColWidth="14.28515625" defaultRowHeight="15" customHeight="1" x14ac:dyDescent="0.2"/>
  <cols>
    <col min="1" max="1" width="6.140625" style="106" customWidth="1"/>
    <col min="2" max="2" width="34.85546875" style="106" customWidth="1"/>
    <col min="3" max="3" width="13" style="106" customWidth="1"/>
    <col min="4" max="4" width="14.85546875" style="106" customWidth="1"/>
    <col min="5" max="5" width="13.42578125" style="106" customWidth="1"/>
    <col min="6" max="6" width="14.5703125" style="106" customWidth="1"/>
    <col min="7" max="16384" width="14.28515625" style="106"/>
  </cols>
  <sheetData>
    <row r="1" spans="1:6" ht="15.75" customHeight="1" x14ac:dyDescent="0.2">
      <c r="A1" s="510" t="s">
        <v>1052</v>
      </c>
      <c r="B1" s="426"/>
      <c r="C1" s="426"/>
      <c r="D1" s="426"/>
      <c r="E1" s="426"/>
      <c r="F1" s="426"/>
    </row>
    <row r="2" spans="1:6" ht="12.75" customHeight="1" x14ac:dyDescent="0.2">
      <c r="A2" s="230"/>
      <c r="B2" s="230"/>
      <c r="C2" s="250"/>
      <c r="D2" s="250"/>
      <c r="E2" s="250"/>
      <c r="F2" s="250"/>
    </row>
    <row r="3" spans="1:6" ht="15" customHeight="1" x14ac:dyDescent="0.2">
      <c r="A3" s="231"/>
      <c r="B3" s="548" t="s">
        <v>60</v>
      </c>
      <c r="C3" s="488"/>
      <c r="D3" s="488"/>
      <c r="E3" s="171"/>
      <c r="F3" s="197" t="s">
        <v>231</v>
      </c>
    </row>
    <row r="4" spans="1:6" ht="14.25" customHeight="1" x14ac:dyDescent="0.2">
      <c r="A4" s="448" t="s">
        <v>67</v>
      </c>
      <c r="B4" s="536" t="s">
        <v>1</v>
      </c>
      <c r="C4" s="536" t="s">
        <v>232</v>
      </c>
      <c r="D4" s="551"/>
      <c r="E4" s="430" t="s">
        <v>233</v>
      </c>
      <c r="F4" s="432"/>
    </row>
    <row r="5" spans="1:6" ht="12.75" customHeight="1" x14ac:dyDescent="0.2">
      <c r="A5" s="549"/>
      <c r="B5" s="550"/>
      <c r="C5" s="119" t="s">
        <v>82</v>
      </c>
      <c r="D5" s="109" t="s">
        <v>83</v>
      </c>
      <c r="E5" s="119" t="s">
        <v>82</v>
      </c>
      <c r="F5" s="119" t="s">
        <v>83</v>
      </c>
    </row>
    <row r="6" spans="1:6" ht="12.75" customHeight="1" x14ac:dyDescent="0.2">
      <c r="A6" s="149">
        <v>1</v>
      </c>
      <c r="B6" s="120" t="s">
        <v>6</v>
      </c>
      <c r="C6" s="120">
        <v>19486</v>
      </c>
      <c r="D6" s="120">
        <v>52178.229999999989</v>
      </c>
      <c r="E6" s="120">
        <v>26780</v>
      </c>
      <c r="F6" s="120">
        <v>63061.55</v>
      </c>
    </row>
    <row r="7" spans="1:6" ht="12.75" customHeight="1" x14ac:dyDescent="0.2">
      <c r="A7" s="149">
        <v>2</v>
      </c>
      <c r="B7" s="120" t="s">
        <v>7</v>
      </c>
      <c r="C7" s="120">
        <v>60908</v>
      </c>
      <c r="D7" s="120">
        <v>128385.63</v>
      </c>
      <c r="E7" s="120">
        <v>60164</v>
      </c>
      <c r="F7" s="120">
        <v>123090.25999999994</v>
      </c>
    </row>
    <row r="8" spans="1:6" ht="12.75" customHeight="1" x14ac:dyDescent="0.2">
      <c r="A8" s="149">
        <v>3</v>
      </c>
      <c r="B8" s="120" t="s">
        <v>8</v>
      </c>
      <c r="C8" s="120">
        <v>2736</v>
      </c>
      <c r="D8" s="120">
        <v>6072.4500000000007</v>
      </c>
      <c r="E8" s="120">
        <v>2667</v>
      </c>
      <c r="F8" s="120">
        <v>5007.9800000000014</v>
      </c>
    </row>
    <row r="9" spans="1:6" ht="12.75" customHeight="1" x14ac:dyDescent="0.2">
      <c r="A9" s="149">
        <v>4</v>
      </c>
      <c r="B9" s="120" t="s">
        <v>9</v>
      </c>
      <c r="C9" s="120">
        <v>17672</v>
      </c>
      <c r="D9" s="120">
        <v>44206.200000000012</v>
      </c>
      <c r="E9" s="120">
        <v>19165</v>
      </c>
      <c r="F9" s="120">
        <v>46830.660000000018</v>
      </c>
    </row>
    <row r="10" spans="1:6" ht="12.75" customHeight="1" x14ac:dyDescent="0.2">
      <c r="A10" s="149">
        <v>5</v>
      </c>
      <c r="B10" s="120" t="s">
        <v>10</v>
      </c>
      <c r="C10" s="120">
        <v>46465</v>
      </c>
      <c r="D10" s="120">
        <v>88720.919999999969</v>
      </c>
      <c r="E10" s="120">
        <v>58821</v>
      </c>
      <c r="F10" s="120">
        <v>122547.90000000001</v>
      </c>
    </row>
    <row r="11" spans="1:6" ht="12.75" customHeight="1" x14ac:dyDescent="0.2">
      <c r="A11" s="149">
        <v>6</v>
      </c>
      <c r="B11" s="120" t="s">
        <v>11</v>
      </c>
      <c r="C11" s="120">
        <v>15428</v>
      </c>
      <c r="D11" s="120">
        <v>30081.709999999995</v>
      </c>
      <c r="E11" s="120">
        <v>10874</v>
      </c>
      <c r="F11" s="120">
        <v>21448.22</v>
      </c>
    </row>
    <row r="12" spans="1:6" ht="12.75" customHeight="1" x14ac:dyDescent="0.2">
      <c r="A12" s="149">
        <v>7</v>
      </c>
      <c r="B12" s="120" t="s">
        <v>12</v>
      </c>
      <c r="C12" s="120">
        <v>253</v>
      </c>
      <c r="D12" s="120">
        <v>998.57999999999993</v>
      </c>
      <c r="E12" s="120">
        <v>69</v>
      </c>
      <c r="F12" s="120">
        <v>532.69000000000005</v>
      </c>
    </row>
    <row r="13" spans="1:6" ht="12.75" customHeight="1" x14ac:dyDescent="0.2">
      <c r="A13" s="149">
        <v>8</v>
      </c>
      <c r="B13" s="120" t="s">
        <v>967</v>
      </c>
      <c r="C13" s="120">
        <v>1100</v>
      </c>
      <c r="D13" s="120">
        <v>2615.1899999999991</v>
      </c>
      <c r="E13" s="120">
        <v>493</v>
      </c>
      <c r="F13" s="120">
        <v>1289.56</v>
      </c>
    </row>
    <row r="14" spans="1:6" ht="12.75" customHeight="1" x14ac:dyDescent="0.2">
      <c r="A14" s="149">
        <v>9</v>
      </c>
      <c r="B14" s="120" t="s">
        <v>13</v>
      </c>
      <c r="C14" s="120">
        <v>27427</v>
      </c>
      <c r="D14" s="120">
        <v>57400.539999999994</v>
      </c>
      <c r="E14" s="120">
        <v>22066</v>
      </c>
      <c r="F14" s="120">
        <v>45489.010000000038</v>
      </c>
    </row>
    <row r="15" spans="1:6" ht="12.75" customHeight="1" x14ac:dyDescent="0.2">
      <c r="A15" s="149">
        <v>10</v>
      </c>
      <c r="B15" s="120" t="s">
        <v>14</v>
      </c>
      <c r="C15" s="120">
        <v>188769</v>
      </c>
      <c r="D15" s="120">
        <v>588685.37999999989</v>
      </c>
      <c r="E15" s="120">
        <v>144595</v>
      </c>
      <c r="F15" s="120">
        <v>497337.27000000031</v>
      </c>
    </row>
    <row r="16" spans="1:6" ht="12.75" customHeight="1" x14ac:dyDescent="0.2">
      <c r="A16" s="149">
        <v>11</v>
      </c>
      <c r="B16" s="120" t="s">
        <v>15</v>
      </c>
      <c r="C16" s="120">
        <v>9928</v>
      </c>
      <c r="D16" s="120">
        <v>22039.040000000015</v>
      </c>
      <c r="E16" s="120">
        <v>4914</v>
      </c>
      <c r="F16" s="120">
        <v>11356.92</v>
      </c>
    </row>
    <row r="17" spans="1:6" ht="12.75" customHeight="1" x14ac:dyDescent="0.2">
      <c r="A17" s="149">
        <v>12</v>
      </c>
      <c r="B17" s="120" t="s">
        <v>16</v>
      </c>
      <c r="C17" s="120">
        <v>35798</v>
      </c>
      <c r="D17" s="120">
        <v>70948.360000000044</v>
      </c>
      <c r="E17" s="120">
        <v>29738</v>
      </c>
      <c r="F17" s="120">
        <v>77021.210000000006</v>
      </c>
    </row>
    <row r="18" spans="1:6" ht="12.75" customHeight="1" x14ac:dyDescent="0.2">
      <c r="A18" s="141"/>
      <c r="B18" s="127" t="s">
        <v>17</v>
      </c>
      <c r="C18" s="127">
        <f>SUM(C6:C17)</f>
        <v>425970</v>
      </c>
      <c r="D18" s="127">
        <f>SUM(D6:D17)</f>
        <v>1092332.23</v>
      </c>
      <c r="E18" s="127">
        <f>SUM(E6:E17)</f>
        <v>380346</v>
      </c>
      <c r="F18" s="127">
        <f>SUM(F6:F17)</f>
        <v>1015013.2300000003</v>
      </c>
    </row>
    <row r="19" spans="1:6" ht="12.75" customHeight="1" x14ac:dyDescent="0.2">
      <c r="A19" s="149">
        <v>13</v>
      </c>
      <c r="B19" s="120" t="s">
        <v>18</v>
      </c>
      <c r="C19" s="120">
        <v>2964</v>
      </c>
      <c r="D19" s="120">
        <v>10089.919999999998</v>
      </c>
      <c r="E19" s="120">
        <v>3252</v>
      </c>
      <c r="F19" s="120">
        <v>10087.119999999997</v>
      </c>
    </row>
    <row r="20" spans="1:6" ht="12.75" customHeight="1" x14ac:dyDescent="0.2">
      <c r="A20" s="149">
        <v>14</v>
      </c>
      <c r="B20" s="120" t="s">
        <v>19</v>
      </c>
      <c r="C20" s="120">
        <v>6098</v>
      </c>
      <c r="D20" s="120">
        <v>3075.1400000000003</v>
      </c>
      <c r="E20" s="120">
        <v>2629</v>
      </c>
      <c r="F20" s="120">
        <v>1255.46</v>
      </c>
    </row>
    <row r="21" spans="1:6" ht="12.75" customHeight="1" x14ac:dyDescent="0.2">
      <c r="A21" s="149">
        <v>15</v>
      </c>
      <c r="B21" s="120" t="s">
        <v>20</v>
      </c>
      <c r="C21" s="120">
        <v>49</v>
      </c>
      <c r="D21" s="120">
        <v>151.52000000000001</v>
      </c>
      <c r="E21" s="120">
        <v>9</v>
      </c>
      <c r="F21" s="120">
        <v>12.030000000000001</v>
      </c>
    </row>
    <row r="22" spans="1:6" ht="12.75" customHeight="1" x14ac:dyDescent="0.2">
      <c r="A22" s="149">
        <v>16</v>
      </c>
      <c r="B22" s="120" t="s">
        <v>21</v>
      </c>
      <c r="C22" s="120">
        <v>0</v>
      </c>
      <c r="D22" s="120">
        <v>0</v>
      </c>
      <c r="E22" s="120">
        <v>0</v>
      </c>
      <c r="F22" s="120">
        <v>0</v>
      </c>
    </row>
    <row r="23" spans="1:6" ht="12.75" customHeight="1" x14ac:dyDescent="0.2">
      <c r="A23" s="149">
        <v>17</v>
      </c>
      <c r="B23" s="120" t="s">
        <v>22</v>
      </c>
      <c r="C23" s="120">
        <v>10</v>
      </c>
      <c r="D23" s="120">
        <v>55.3</v>
      </c>
      <c r="E23" s="120">
        <v>7</v>
      </c>
      <c r="F23" s="120">
        <v>35.19</v>
      </c>
    </row>
    <row r="24" spans="1:6" ht="12.75" customHeight="1" x14ac:dyDescent="0.2">
      <c r="A24" s="149">
        <v>18</v>
      </c>
      <c r="B24" s="120" t="s">
        <v>23</v>
      </c>
      <c r="C24" s="120">
        <v>0</v>
      </c>
      <c r="D24" s="120">
        <v>0</v>
      </c>
      <c r="E24" s="120">
        <v>0</v>
      </c>
      <c r="F24" s="120">
        <v>0</v>
      </c>
    </row>
    <row r="25" spans="1:6" ht="12.75" customHeight="1" x14ac:dyDescent="0.2">
      <c r="A25" s="149">
        <v>19</v>
      </c>
      <c r="B25" s="120" t="s">
        <v>24</v>
      </c>
      <c r="C25" s="120">
        <v>302</v>
      </c>
      <c r="D25" s="120">
        <v>743.09999999999991</v>
      </c>
      <c r="E25" s="120">
        <v>99</v>
      </c>
      <c r="F25" s="120">
        <v>296.61999999999995</v>
      </c>
    </row>
    <row r="26" spans="1:6" ht="12.75" customHeight="1" x14ac:dyDescent="0.2">
      <c r="A26" s="149">
        <v>20</v>
      </c>
      <c r="B26" s="120" t="s">
        <v>25</v>
      </c>
      <c r="C26" s="120">
        <v>3340</v>
      </c>
      <c r="D26" s="120">
        <v>25641.299999999996</v>
      </c>
      <c r="E26" s="120">
        <v>2085</v>
      </c>
      <c r="F26" s="120">
        <v>13505.390000000005</v>
      </c>
    </row>
    <row r="27" spans="1:6" ht="12.75" customHeight="1" x14ac:dyDescent="0.2">
      <c r="A27" s="149">
        <v>21</v>
      </c>
      <c r="B27" s="120" t="s">
        <v>26</v>
      </c>
      <c r="C27" s="120">
        <v>10134</v>
      </c>
      <c r="D27" s="120">
        <v>40361.479999999974</v>
      </c>
      <c r="E27" s="120">
        <v>8844</v>
      </c>
      <c r="F27" s="120">
        <v>32959.719999999994</v>
      </c>
    </row>
    <row r="28" spans="1:6" ht="12.75" customHeight="1" x14ac:dyDescent="0.2">
      <c r="A28" s="149">
        <v>22</v>
      </c>
      <c r="B28" s="120" t="s">
        <v>27</v>
      </c>
      <c r="C28" s="120">
        <v>4341</v>
      </c>
      <c r="D28" s="120">
        <v>11841.500000000004</v>
      </c>
      <c r="E28" s="120">
        <v>3071</v>
      </c>
      <c r="F28" s="120">
        <v>6859.0199999999995</v>
      </c>
    </row>
    <row r="29" spans="1:6" ht="12.75" customHeight="1" x14ac:dyDescent="0.2">
      <c r="A29" s="149">
        <v>23</v>
      </c>
      <c r="B29" s="120" t="s">
        <v>28</v>
      </c>
      <c r="C29" s="120">
        <v>34514</v>
      </c>
      <c r="D29" s="120">
        <v>16489.63</v>
      </c>
      <c r="E29" s="120">
        <v>27936</v>
      </c>
      <c r="F29" s="120">
        <v>12271.170000000002</v>
      </c>
    </row>
    <row r="30" spans="1:6" ht="12.75" customHeight="1" x14ac:dyDescent="0.2">
      <c r="A30" s="149">
        <v>24</v>
      </c>
      <c r="B30" s="120" t="s">
        <v>29</v>
      </c>
      <c r="C30" s="120">
        <v>206952</v>
      </c>
      <c r="D30" s="120">
        <v>55011.729999999996</v>
      </c>
      <c r="E30" s="120">
        <v>121743</v>
      </c>
      <c r="F30" s="120">
        <v>35224.870000000003</v>
      </c>
    </row>
    <row r="31" spans="1:6" ht="12.75" customHeight="1" x14ac:dyDescent="0.2">
      <c r="A31" s="149">
        <v>25</v>
      </c>
      <c r="B31" s="120" t="s">
        <v>30</v>
      </c>
      <c r="C31" s="120">
        <v>14</v>
      </c>
      <c r="D31" s="120">
        <v>61.74</v>
      </c>
      <c r="E31" s="120">
        <v>6</v>
      </c>
      <c r="F31" s="120">
        <v>35.910000000000004</v>
      </c>
    </row>
    <row r="32" spans="1:6" ht="12.75" customHeight="1" x14ac:dyDescent="0.2">
      <c r="A32" s="149">
        <v>26</v>
      </c>
      <c r="B32" s="120" t="s">
        <v>31</v>
      </c>
      <c r="C32" s="120">
        <v>33</v>
      </c>
      <c r="D32" s="120">
        <v>300.49</v>
      </c>
      <c r="E32" s="120">
        <v>0</v>
      </c>
      <c r="F32" s="120">
        <v>0</v>
      </c>
    </row>
    <row r="33" spans="1:6" ht="12.75" customHeight="1" x14ac:dyDescent="0.2">
      <c r="A33" s="149">
        <v>27</v>
      </c>
      <c r="B33" s="120" t="s">
        <v>32</v>
      </c>
      <c r="C33" s="120">
        <v>50</v>
      </c>
      <c r="D33" s="120">
        <v>732.87</v>
      </c>
      <c r="E33" s="120">
        <v>0</v>
      </c>
      <c r="F33" s="120">
        <v>0</v>
      </c>
    </row>
    <row r="34" spans="1:6" ht="12.75" customHeight="1" x14ac:dyDescent="0.2">
      <c r="A34" s="149">
        <v>28</v>
      </c>
      <c r="B34" s="120" t="s">
        <v>33</v>
      </c>
      <c r="C34" s="120">
        <v>61333</v>
      </c>
      <c r="D34" s="120">
        <v>41052.350000000006</v>
      </c>
      <c r="E34" s="120">
        <v>49283</v>
      </c>
      <c r="F34" s="120">
        <v>59625.150000000009</v>
      </c>
    </row>
    <row r="35" spans="1:6" ht="12.75" customHeight="1" x14ac:dyDescent="0.2">
      <c r="A35" s="149">
        <v>29</v>
      </c>
      <c r="B35" s="120" t="s">
        <v>34</v>
      </c>
      <c r="C35" s="120">
        <v>0</v>
      </c>
      <c r="D35" s="120">
        <v>0</v>
      </c>
      <c r="E35" s="120">
        <v>0</v>
      </c>
      <c r="F35" s="120">
        <v>0</v>
      </c>
    </row>
    <row r="36" spans="1:6" ht="12.75" customHeight="1" x14ac:dyDescent="0.2">
      <c r="A36" s="149">
        <v>30</v>
      </c>
      <c r="B36" s="120" t="s">
        <v>35</v>
      </c>
      <c r="C36" s="120">
        <v>33013</v>
      </c>
      <c r="D36" s="120">
        <v>11762.189999999999</v>
      </c>
      <c r="E36" s="120">
        <v>16889</v>
      </c>
      <c r="F36" s="120">
        <v>6914.0199999999995</v>
      </c>
    </row>
    <row r="37" spans="1:6" ht="12.75" customHeight="1" x14ac:dyDescent="0.2">
      <c r="A37" s="149">
        <v>31</v>
      </c>
      <c r="B37" s="120" t="s">
        <v>36</v>
      </c>
      <c r="C37" s="120">
        <v>4</v>
      </c>
      <c r="D37" s="120">
        <v>3.71</v>
      </c>
      <c r="E37" s="120">
        <v>0</v>
      </c>
      <c r="F37" s="120">
        <v>0</v>
      </c>
    </row>
    <row r="38" spans="1:6" ht="12.75" customHeight="1" x14ac:dyDescent="0.2">
      <c r="A38" s="149">
        <v>32</v>
      </c>
      <c r="B38" s="120" t="s">
        <v>38</v>
      </c>
      <c r="C38" s="120">
        <v>5</v>
      </c>
      <c r="D38" s="120">
        <v>8.74</v>
      </c>
      <c r="E38" s="120">
        <v>19</v>
      </c>
      <c r="F38" s="120">
        <v>27.22</v>
      </c>
    </row>
    <row r="39" spans="1:6" ht="12.75" customHeight="1" x14ac:dyDescent="0.2">
      <c r="A39" s="149">
        <v>33</v>
      </c>
      <c r="B39" s="120" t="s">
        <v>39</v>
      </c>
      <c r="C39" s="120">
        <v>21310</v>
      </c>
      <c r="D39" s="120">
        <v>12013.549999999997</v>
      </c>
      <c r="E39" s="120">
        <v>14781</v>
      </c>
      <c r="F39" s="120">
        <v>9083.6699999999983</v>
      </c>
    </row>
    <row r="40" spans="1:6" ht="12.75" customHeight="1" x14ac:dyDescent="0.2">
      <c r="A40" s="141"/>
      <c r="B40" s="127" t="s">
        <v>103</v>
      </c>
      <c r="C40" s="127">
        <f>SUM(C19:C39)</f>
        <v>384466</v>
      </c>
      <c r="D40" s="127">
        <f>SUM(D19:D39)</f>
        <v>229396.25999999992</v>
      </c>
      <c r="E40" s="127">
        <f>SUM(E19:E39)</f>
        <v>250653</v>
      </c>
      <c r="F40" s="127">
        <f>SUM(F19:F39)</f>
        <v>188192.56</v>
      </c>
    </row>
    <row r="41" spans="1:6" ht="12.75" customHeight="1" x14ac:dyDescent="0.2">
      <c r="A41" s="141"/>
      <c r="B41" s="127" t="s">
        <v>41</v>
      </c>
      <c r="C41" s="175">
        <f>C40+C18</f>
        <v>810436</v>
      </c>
      <c r="D41" s="175">
        <f>D40+D18</f>
        <v>1321728.49</v>
      </c>
      <c r="E41" s="175">
        <f>E40+E18</f>
        <v>630999</v>
      </c>
      <c r="F41" s="175">
        <f>F40+F18</f>
        <v>1203205.7900000003</v>
      </c>
    </row>
    <row r="42" spans="1:6" ht="12.75" customHeight="1" x14ac:dyDescent="0.2">
      <c r="A42" s="149">
        <v>34</v>
      </c>
      <c r="B42" s="120" t="s">
        <v>43</v>
      </c>
      <c r="C42" s="120">
        <v>66905</v>
      </c>
      <c r="D42" s="120">
        <v>72987.550000000032</v>
      </c>
      <c r="E42" s="120">
        <v>114957</v>
      </c>
      <c r="F42" s="120">
        <v>120313.04000000005</v>
      </c>
    </row>
    <row r="43" spans="1:6" ht="12.75" customHeight="1" x14ac:dyDescent="0.2">
      <c r="A43" s="141"/>
      <c r="B43" s="127" t="s">
        <v>44</v>
      </c>
      <c r="C43" s="127">
        <f>SUM(C42:C42)</f>
        <v>66905</v>
      </c>
      <c r="D43" s="127">
        <f>SUM(D42:D42)</f>
        <v>72987.550000000032</v>
      </c>
      <c r="E43" s="127">
        <f>SUM(E42:E42)</f>
        <v>114957</v>
      </c>
      <c r="F43" s="127">
        <f>SUM(F42:F42)</f>
        <v>120313.04000000005</v>
      </c>
    </row>
    <row r="44" spans="1:6" ht="12.75" customHeight="1" x14ac:dyDescent="0.2">
      <c r="A44" s="149">
        <v>35</v>
      </c>
      <c r="B44" s="120" t="s">
        <v>45</v>
      </c>
      <c r="C44" s="120">
        <v>627412</v>
      </c>
      <c r="D44" s="120">
        <v>62017.850000000006</v>
      </c>
      <c r="E44" s="120">
        <v>2178031</v>
      </c>
      <c r="F44" s="120">
        <v>205248.87</v>
      </c>
    </row>
    <row r="45" spans="1:6" ht="12.75" customHeight="1" x14ac:dyDescent="0.2">
      <c r="A45" s="141"/>
      <c r="B45" s="127" t="s">
        <v>46</v>
      </c>
      <c r="C45" s="127">
        <f>C44</f>
        <v>627412</v>
      </c>
      <c r="D45" s="127">
        <f>D44</f>
        <v>62017.850000000006</v>
      </c>
      <c r="E45" s="127">
        <f>E44</f>
        <v>2178031</v>
      </c>
      <c r="F45" s="127">
        <f>F44</f>
        <v>205248.87</v>
      </c>
    </row>
    <row r="46" spans="1:6" ht="12.75" customHeight="1" x14ac:dyDescent="0.2">
      <c r="A46" s="149">
        <v>36</v>
      </c>
      <c r="B46" s="120" t="s">
        <v>47</v>
      </c>
      <c r="C46" s="120">
        <v>9884</v>
      </c>
      <c r="D46" s="120">
        <v>22222.61</v>
      </c>
      <c r="E46" s="120">
        <v>10981</v>
      </c>
      <c r="F46" s="120">
        <v>27622.170000000009</v>
      </c>
    </row>
    <row r="47" spans="1:6" ht="12.75" customHeight="1" x14ac:dyDescent="0.2">
      <c r="A47" s="251">
        <v>37</v>
      </c>
      <c r="B47" s="125" t="s">
        <v>48</v>
      </c>
      <c r="C47" s="125">
        <v>7464</v>
      </c>
      <c r="D47" s="125">
        <v>2682.09</v>
      </c>
      <c r="E47" s="125">
        <v>4118</v>
      </c>
      <c r="F47" s="125">
        <v>1310.84</v>
      </c>
    </row>
    <row r="48" spans="1:6" ht="12.75" customHeight="1" x14ac:dyDescent="0.2">
      <c r="A48" s="149">
        <v>38</v>
      </c>
      <c r="B48" s="120" t="s">
        <v>49</v>
      </c>
      <c r="C48" s="120">
        <v>37686</v>
      </c>
      <c r="D48" s="120">
        <v>9078.9899999999961</v>
      </c>
      <c r="E48" s="120">
        <v>34906</v>
      </c>
      <c r="F48" s="120">
        <v>7950.619999999999</v>
      </c>
    </row>
    <row r="49" spans="1:6" ht="12.75" customHeight="1" x14ac:dyDescent="0.2">
      <c r="A49" s="251">
        <v>39</v>
      </c>
      <c r="B49" s="120" t="s">
        <v>51</v>
      </c>
      <c r="C49" s="120">
        <v>64898</v>
      </c>
      <c r="D49" s="120">
        <v>29489.110000000008</v>
      </c>
      <c r="E49" s="120">
        <v>73872</v>
      </c>
      <c r="F49" s="120">
        <v>28150.319999999996</v>
      </c>
    </row>
    <row r="50" spans="1:6" ht="12.75" customHeight="1" x14ac:dyDescent="0.2">
      <c r="A50" s="149">
        <v>40</v>
      </c>
      <c r="B50" s="120" t="s">
        <v>1007</v>
      </c>
      <c r="C50" s="120">
        <v>592</v>
      </c>
      <c r="D50" s="120">
        <v>1254.96</v>
      </c>
      <c r="E50" s="120">
        <v>242</v>
      </c>
      <c r="F50" s="120">
        <v>597.33000000000004</v>
      </c>
    </row>
    <row r="51" spans="1:6" ht="12.75" customHeight="1" x14ac:dyDescent="0.2">
      <c r="A51" s="251">
        <v>41</v>
      </c>
      <c r="B51" s="120" t="s">
        <v>52</v>
      </c>
      <c r="C51" s="120">
        <v>19196</v>
      </c>
      <c r="D51" s="120">
        <v>6552.1</v>
      </c>
      <c r="E51" s="120">
        <v>16930</v>
      </c>
      <c r="F51" s="120">
        <v>5743.8399999999992</v>
      </c>
    </row>
    <row r="52" spans="1:6" ht="12.75" customHeight="1" x14ac:dyDescent="0.2">
      <c r="A52" s="149">
        <v>42</v>
      </c>
      <c r="B52" s="120" t="s">
        <v>53</v>
      </c>
      <c r="C52" s="120">
        <v>19882</v>
      </c>
      <c r="D52" s="120">
        <v>10363.399999999998</v>
      </c>
      <c r="E52" s="120">
        <v>13205</v>
      </c>
      <c r="F52" s="120">
        <v>6191.13</v>
      </c>
    </row>
    <row r="53" spans="1:6" ht="12.75" customHeight="1" x14ac:dyDescent="0.2">
      <c r="A53" s="251">
        <v>43</v>
      </c>
      <c r="B53" s="120" t="s">
        <v>54</v>
      </c>
      <c r="C53" s="120">
        <v>23811</v>
      </c>
      <c r="D53" s="120">
        <v>7354.71</v>
      </c>
      <c r="E53" s="120">
        <v>13252</v>
      </c>
      <c r="F53" s="120">
        <v>4137.8899999999985</v>
      </c>
    </row>
    <row r="54" spans="1:6" ht="12.75" customHeight="1" x14ac:dyDescent="0.2">
      <c r="A54" s="141"/>
      <c r="B54" s="127" t="s">
        <v>55</v>
      </c>
      <c r="C54" s="127">
        <f>SUM(C46:C53)</f>
        <v>183413</v>
      </c>
      <c r="D54" s="127">
        <f>SUM(D46:D53)</f>
        <v>88997.97</v>
      </c>
      <c r="E54" s="127">
        <f>SUM(E46:E53)</f>
        <v>167506</v>
      </c>
      <c r="F54" s="127">
        <f>SUM(F46:F53)</f>
        <v>81704.14</v>
      </c>
    </row>
    <row r="55" spans="1:6" ht="12.75" customHeight="1" x14ac:dyDescent="0.2">
      <c r="A55" s="119"/>
      <c r="B55" s="175" t="s">
        <v>5</v>
      </c>
      <c r="C55" s="127">
        <f>C54+C45+C43+C41</f>
        <v>1688166</v>
      </c>
      <c r="D55" s="127">
        <f>D54+D45+D43+D41</f>
        <v>1545731.86</v>
      </c>
      <c r="E55" s="127">
        <f>E54+E45+E43+E41</f>
        <v>3091493</v>
      </c>
      <c r="F55" s="127">
        <f>F54+F45+F43+F41</f>
        <v>1610471.8400000003</v>
      </c>
    </row>
    <row r="56" spans="1:6" ht="12.75" customHeight="1" x14ac:dyDescent="0.2">
      <c r="A56" s="82"/>
      <c r="B56" s="82"/>
      <c r="C56" s="171"/>
      <c r="D56" s="172" t="s">
        <v>1034</v>
      </c>
      <c r="E56" s="171"/>
      <c r="F56" s="171"/>
    </row>
    <row r="57" spans="1:6" ht="12.75" customHeight="1" x14ac:dyDescent="0.2">
      <c r="A57" s="82"/>
      <c r="B57" s="82"/>
      <c r="C57" s="171"/>
      <c r="D57" s="171"/>
      <c r="E57" s="171"/>
      <c r="F57" s="171"/>
    </row>
    <row r="58" spans="1:6" ht="12.75" customHeight="1" x14ac:dyDescent="0.2">
      <c r="A58" s="82"/>
      <c r="B58" s="82"/>
      <c r="C58" s="232"/>
      <c r="D58" s="232"/>
      <c r="E58" s="232"/>
      <c r="F58" s="232"/>
    </row>
    <row r="59" spans="1:6" ht="12.75" customHeight="1" x14ac:dyDescent="0.2">
      <c r="A59" s="82"/>
      <c r="B59" s="82"/>
      <c r="C59" s="171"/>
      <c r="D59" s="171"/>
      <c r="E59" s="171"/>
      <c r="F59" s="171"/>
    </row>
    <row r="60" spans="1:6" ht="12.75" customHeight="1" x14ac:dyDescent="0.2">
      <c r="A60" s="82"/>
      <c r="B60" s="82"/>
      <c r="C60" s="173"/>
      <c r="D60" s="173"/>
      <c r="E60" s="173"/>
      <c r="F60" s="173"/>
    </row>
    <row r="61" spans="1:6" ht="12.75" customHeight="1" x14ac:dyDescent="0.2">
      <c r="A61" s="82"/>
      <c r="B61" s="82"/>
      <c r="C61" s="171"/>
      <c r="D61" s="171"/>
      <c r="E61" s="171"/>
      <c r="F61" s="171"/>
    </row>
    <row r="62" spans="1:6" ht="12.75" customHeight="1" x14ac:dyDescent="0.2">
      <c r="A62" s="82"/>
      <c r="B62" s="82"/>
      <c r="C62" s="171"/>
      <c r="D62" s="171"/>
      <c r="E62" s="171"/>
      <c r="F62" s="171"/>
    </row>
    <row r="63" spans="1:6" ht="12.75" customHeight="1" x14ac:dyDescent="0.2">
      <c r="A63" s="82"/>
      <c r="B63" s="82"/>
      <c r="C63" s="171"/>
      <c r="D63" s="171"/>
      <c r="E63" s="171"/>
      <c r="F63" s="171"/>
    </row>
    <row r="64" spans="1:6" ht="12.75" customHeight="1" x14ac:dyDescent="0.2">
      <c r="A64" s="82"/>
      <c r="B64" s="82"/>
      <c r="C64" s="171"/>
      <c r="D64" s="171"/>
      <c r="E64" s="171"/>
      <c r="F64" s="171"/>
    </row>
    <row r="65" spans="1:6" ht="12.75" customHeight="1" x14ac:dyDescent="0.2">
      <c r="A65" s="82"/>
      <c r="B65" s="82"/>
      <c r="C65" s="171"/>
      <c r="D65" s="171"/>
      <c r="E65" s="171"/>
      <c r="F65" s="171"/>
    </row>
    <row r="66" spans="1:6" ht="12.75" customHeight="1" x14ac:dyDescent="0.2">
      <c r="A66" s="82"/>
      <c r="B66" s="82"/>
      <c r="C66" s="171"/>
      <c r="D66" s="171"/>
      <c r="E66" s="171"/>
      <c r="F66" s="171"/>
    </row>
    <row r="67" spans="1:6" ht="12.75" customHeight="1" x14ac:dyDescent="0.2">
      <c r="A67" s="82"/>
      <c r="B67" s="82"/>
      <c r="C67" s="171"/>
      <c r="D67" s="171"/>
      <c r="E67" s="171"/>
      <c r="F67" s="171"/>
    </row>
    <row r="68" spans="1:6" ht="12.75" customHeight="1" x14ac:dyDescent="0.2">
      <c r="A68" s="82"/>
      <c r="B68" s="82"/>
      <c r="C68" s="171"/>
      <c r="D68" s="171"/>
      <c r="E68" s="171"/>
      <c r="F68" s="171"/>
    </row>
    <row r="69" spans="1:6" ht="12.75" customHeight="1" x14ac:dyDescent="0.2">
      <c r="A69" s="82"/>
      <c r="B69" s="82"/>
      <c r="C69" s="171"/>
      <c r="D69" s="171"/>
      <c r="E69" s="171"/>
      <c r="F69" s="171"/>
    </row>
    <row r="70" spans="1:6" ht="12.75" customHeight="1" x14ac:dyDescent="0.2">
      <c r="A70" s="82"/>
      <c r="B70" s="82"/>
      <c r="C70" s="171"/>
      <c r="D70" s="171"/>
      <c r="E70" s="171"/>
      <c r="F70" s="171"/>
    </row>
    <row r="71" spans="1:6" ht="12.75" customHeight="1" x14ac:dyDescent="0.2">
      <c r="A71" s="82"/>
      <c r="B71" s="82"/>
      <c r="C71" s="171"/>
      <c r="D71" s="171"/>
      <c r="E71" s="171"/>
      <c r="F71" s="171"/>
    </row>
    <row r="72" spans="1:6" ht="12.75" customHeight="1" x14ac:dyDescent="0.2">
      <c r="A72" s="82"/>
      <c r="B72" s="82"/>
      <c r="C72" s="171"/>
      <c r="D72" s="171"/>
      <c r="E72" s="171"/>
      <c r="F72" s="171"/>
    </row>
    <row r="73" spans="1:6" ht="12.75" customHeight="1" x14ac:dyDescent="0.2">
      <c r="A73" s="82"/>
      <c r="B73" s="82"/>
      <c r="C73" s="171"/>
      <c r="D73" s="171"/>
      <c r="E73" s="171"/>
      <c r="F73" s="171"/>
    </row>
    <row r="74" spans="1:6" ht="12.75" customHeight="1" x14ac:dyDescent="0.2">
      <c r="A74" s="82"/>
      <c r="B74" s="82"/>
      <c r="C74" s="171"/>
      <c r="D74" s="171"/>
      <c r="E74" s="171"/>
      <c r="F74" s="171"/>
    </row>
    <row r="75" spans="1:6" ht="12.75" customHeight="1" x14ac:dyDescent="0.2">
      <c r="A75" s="82"/>
      <c r="B75" s="82"/>
      <c r="C75" s="171"/>
      <c r="D75" s="171"/>
      <c r="E75" s="171"/>
      <c r="F75" s="171"/>
    </row>
    <row r="76" spans="1:6" ht="12.75" customHeight="1" x14ac:dyDescent="0.2">
      <c r="A76" s="82"/>
      <c r="B76" s="82"/>
      <c r="C76" s="171"/>
      <c r="D76" s="171"/>
      <c r="E76" s="171"/>
      <c r="F76" s="171"/>
    </row>
    <row r="77" spans="1:6" ht="12.75" customHeight="1" x14ac:dyDescent="0.2">
      <c r="A77" s="82"/>
      <c r="B77" s="82"/>
      <c r="C77" s="171"/>
      <c r="D77" s="171"/>
      <c r="E77" s="171"/>
      <c r="F77" s="171"/>
    </row>
    <row r="78" spans="1:6" ht="12.75" customHeight="1" x14ac:dyDescent="0.2">
      <c r="A78" s="82"/>
      <c r="B78" s="82"/>
      <c r="C78" s="171"/>
      <c r="D78" s="171"/>
      <c r="E78" s="171"/>
      <c r="F78" s="171"/>
    </row>
    <row r="79" spans="1:6" ht="12.75" customHeight="1" x14ac:dyDescent="0.2">
      <c r="A79" s="82"/>
      <c r="B79" s="82"/>
      <c r="C79" s="171"/>
      <c r="D79" s="171"/>
      <c r="E79" s="171"/>
      <c r="F79" s="171"/>
    </row>
    <row r="80" spans="1:6" ht="12.75" customHeight="1" x14ac:dyDescent="0.2">
      <c r="A80" s="82"/>
      <c r="B80" s="82"/>
      <c r="C80" s="171"/>
      <c r="D80" s="171"/>
      <c r="E80" s="171"/>
      <c r="F80" s="171"/>
    </row>
    <row r="81" spans="1:6" ht="12.75" customHeight="1" x14ac:dyDescent="0.2">
      <c r="A81" s="82"/>
      <c r="B81" s="82"/>
      <c r="C81" s="171"/>
      <c r="D81" s="171"/>
      <c r="E81" s="171"/>
      <c r="F81" s="171"/>
    </row>
    <row r="82" spans="1:6" ht="12.75" customHeight="1" x14ac:dyDescent="0.2">
      <c r="A82" s="82"/>
      <c r="B82" s="82"/>
      <c r="C82" s="171"/>
      <c r="D82" s="171"/>
      <c r="E82" s="171"/>
      <c r="F82" s="171"/>
    </row>
    <row r="83" spans="1:6" ht="12.75" customHeight="1" x14ac:dyDescent="0.2">
      <c r="A83" s="82"/>
      <c r="B83" s="82"/>
      <c r="C83" s="171"/>
      <c r="D83" s="171"/>
      <c r="E83" s="171"/>
      <c r="F83" s="171"/>
    </row>
    <row r="84" spans="1:6" ht="12.75" customHeight="1" x14ac:dyDescent="0.2">
      <c r="A84" s="82"/>
      <c r="B84" s="82"/>
      <c r="C84" s="171"/>
      <c r="D84" s="171"/>
      <c r="E84" s="171"/>
      <c r="F84" s="171"/>
    </row>
    <row r="85" spans="1:6" ht="12.75" customHeight="1" x14ac:dyDescent="0.2">
      <c r="A85" s="82"/>
      <c r="B85" s="82"/>
      <c r="C85" s="171"/>
      <c r="D85" s="171"/>
      <c r="E85" s="171"/>
      <c r="F85" s="171"/>
    </row>
    <row r="86" spans="1:6" ht="12.75" customHeight="1" x14ac:dyDescent="0.2">
      <c r="A86" s="82"/>
      <c r="B86" s="82"/>
      <c r="C86" s="171"/>
      <c r="D86" s="171"/>
      <c r="E86" s="171"/>
      <c r="F86" s="171"/>
    </row>
    <row r="87" spans="1:6" ht="12.75" customHeight="1" x14ac:dyDescent="0.2">
      <c r="A87" s="82"/>
      <c r="B87" s="82"/>
      <c r="C87" s="171"/>
      <c r="D87" s="171"/>
      <c r="E87" s="171"/>
      <c r="F87" s="171"/>
    </row>
    <row r="88" spans="1:6" ht="12.75" customHeight="1" x14ac:dyDescent="0.2">
      <c r="A88" s="82"/>
      <c r="B88" s="82"/>
      <c r="C88" s="171"/>
      <c r="D88" s="171"/>
      <c r="E88" s="171"/>
      <c r="F88" s="171"/>
    </row>
    <row r="89" spans="1:6" ht="12.75" customHeight="1" x14ac:dyDescent="0.2">
      <c r="A89" s="82"/>
      <c r="B89" s="82"/>
      <c r="C89" s="171"/>
      <c r="D89" s="171"/>
      <c r="E89" s="171"/>
      <c r="F89" s="171"/>
    </row>
    <row r="90" spans="1:6" ht="12.75" customHeight="1" x14ac:dyDescent="0.2">
      <c r="A90" s="82"/>
      <c r="B90" s="82"/>
      <c r="C90" s="171"/>
      <c r="D90" s="171"/>
      <c r="E90" s="171"/>
      <c r="F90" s="171"/>
    </row>
    <row r="91" spans="1:6" ht="12.75" customHeight="1" x14ac:dyDescent="0.2">
      <c r="A91" s="82"/>
      <c r="B91" s="82"/>
      <c r="C91" s="171"/>
      <c r="D91" s="171"/>
      <c r="E91" s="171"/>
      <c r="F91" s="171"/>
    </row>
    <row r="92" spans="1:6" ht="12.75" customHeight="1" x14ac:dyDescent="0.2">
      <c r="A92" s="82"/>
      <c r="B92" s="82"/>
      <c r="C92" s="171"/>
      <c r="D92" s="171"/>
      <c r="E92" s="171"/>
      <c r="F92" s="171"/>
    </row>
    <row r="93" spans="1:6" ht="12.75" customHeight="1" x14ac:dyDescent="0.2">
      <c r="A93" s="82"/>
      <c r="B93" s="82"/>
      <c r="C93" s="171"/>
      <c r="D93" s="171"/>
      <c r="E93" s="171"/>
      <c r="F93" s="171"/>
    </row>
    <row r="94" spans="1:6" ht="12.75" customHeight="1" x14ac:dyDescent="0.2">
      <c r="A94" s="82"/>
      <c r="B94" s="82"/>
      <c r="C94" s="171"/>
      <c r="D94" s="171"/>
      <c r="E94" s="171"/>
      <c r="F94" s="171"/>
    </row>
    <row r="95" spans="1:6" ht="12.75" customHeight="1" x14ac:dyDescent="0.2">
      <c r="A95" s="82"/>
      <c r="B95" s="82"/>
      <c r="C95" s="171"/>
      <c r="D95" s="171"/>
      <c r="E95" s="171"/>
      <c r="F95" s="171"/>
    </row>
    <row r="96" spans="1:6" ht="12.75" customHeight="1" x14ac:dyDescent="0.2">
      <c r="A96" s="82"/>
      <c r="B96" s="82"/>
      <c r="C96" s="171"/>
      <c r="D96" s="171"/>
      <c r="E96" s="171"/>
      <c r="F96" s="171"/>
    </row>
    <row r="97" spans="1:6" ht="12.75" customHeight="1" x14ac:dyDescent="0.2">
      <c r="A97" s="82"/>
      <c r="B97" s="82"/>
      <c r="C97" s="171"/>
      <c r="D97" s="171"/>
      <c r="E97" s="171"/>
      <c r="F97" s="171"/>
    </row>
    <row r="98" spans="1:6" ht="12.75" customHeight="1" x14ac:dyDescent="0.2">
      <c r="A98" s="82"/>
      <c r="B98" s="82"/>
      <c r="C98" s="171"/>
      <c r="D98" s="171"/>
      <c r="E98" s="171"/>
      <c r="F98" s="171"/>
    </row>
  </sheetData>
  <mergeCells count="6">
    <mergeCell ref="A1:F1"/>
    <mergeCell ref="B3:D3"/>
    <mergeCell ref="A4:A5"/>
    <mergeCell ref="B4:B5"/>
    <mergeCell ref="C4:D4"/>
    <mergeCell ref="E4:F4"/>
  </mergeCells>
  <conditionalFormatting sqref="G1:G1048576">
    <cfRule type="cellIs" dxfId="1" priority="1" operator="greaterThan">
      <formula>100</formula>
    </cfRule>
  </conditionalFormatting>
  <pageMargins left="1.45" right="0.7" top="0.25" bottom="0.25" header="0" footer="0"/>
  <pageSetup paperSize="9" scale="8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98"/>
  <sheetViews>
    <sheetView view="pageBreakPreview" zoomScale="115" zoomScaleNormal="100" zoomScaleSheetLayoutView="115" workbookViewId="0">
      <pane xSplit="2" ySplit="5" topLeftCell="C51" activePane="bottomRight" state="frozen"/>
      <selection pane="topRight" activeCell="C1" sqref="C1"/>
      <selection pane="bottomLeft" activeCell="A6" sqref="A6"/>
      <selection pane="bottomRight" activeCell="D56" sqref="D56"/>
    </sheetView>
  </sheetViews>
  <sheetFormatPr defaultColWidth="14.28515625" defaultRowHeight="15" customHeight="1" x14ac:dyDescent="0.2"/>
  <cols>
    <col min="1" max="1" width="5" style="106" customWidth="1"/>
    <col min="2" max="2" width="35.42578125" style="106" customWidth="1"/>
    <col min="3" max="3" width="14.85546875" style="106" customWidth="1"/>
    <col min="4" max="4" width="12.42578125" style="106" customWidth="1"/>
    <col min="5" max="5" width="15.85546875" style="106" customWidth="1"/>
    <col min="6" max="6" width="14.140625" style="106" customWidth="1"/>
    <col min="7" max="16384" width="14.28515625" style="106"/>
  </cols>
  <sheetData>
    <row r="1" spans="1:6" ht="12.75" customHeight="1" x14ac:dyDescent="0.2">
      <c r="A1" s="510" t="s">
        <v>1063</v>
      </c>
      <c r="B1" s="426"/>
      <c r="C1" s="426"/>
      <c r="D1" s="426"/>
      <c r="E1" s="426"/>
      <c r="F1" s="426"/>
    </row>
    <row r="2" spans="1:6" ht="12.75" customHeight="1" x14ac:dyDescent="0.2">
      <c r="A2" s="230"/>
      <c r="B2" s="230"/>
      <c r="C2" s="250"/>
      <c r="D2" s="250"/>
      <c r="E2" s="250"/>
      <c r="F2" s="250"/>
    </row>
    <row r="3" spans="1:6" ht="12.75" customHeight="1" x14ac:dyDescent="0.2">
      <c r="A3" s="233"/>
      <c r="B3" s="552" t="s">
        <v>60</v>
      </c>
      <c r="C3" s="426"/>
      <c r="D3" s="426"/>
      <c r="E3" s="186"/>
      <c r="F3" s="252" t="s">
        <v>234</v>
      </c>
    </row>
    <row r="4" spans="1:6" ht="15" customHeight="1" x14ac:dyDescent="0.2">
      <c r="A4" s="448" t="s">
        <v>67</v>
      </c>
      <c r="B4" s="448" t="s">
        <v>1</v>
      </c>
      <c r="C4" s="430" t="s">
        <v>232</v>
      </c>
      <c r="D4" s="432"/>
      <c r="E4" s="430" t="s">
        <v>233</v>
      </c>
      <c r="F4" s="432"/>
    </row>
    <row r="5" spans="1:6" ht="15" customHeight="1" x14ac:dyDescent="0.2">
      <c r="A5" s="429"/>
      <c r="B5" s="429"/>
      <c r="C5" s="119" t="s">
        <v>82</v>
      </c>
      <c r="D5" s="119" t="s">
        <v>83</v>
      </c>
      <c r="E5" s="119" t="s">
        <v>82</v>
      </c>
      <c r="F5" s="119" t="s">
        <v>83</v>
      </c>
    </row>
    <row r="6" spans="1:6" ht="12.75" customHeight="1" x14ac:dyDescent="0.2">
      <c r="A6" s="149">
        <v>1</v>
      </c>
      <c r="B6" s="120" t="s">
        <v>6</v>
      </c>
      <c r="C6" s="120">
        <v>3871</v>
      </c>
      <c r="D6" s="120">
        <v>11023.15</v>
      </c>
      <c r="E6" s="120">
        <v>5248</v>
      </c>
      <c r="F6" s="120">
        <v>11791.029999999999</v>
      </c>
    </row>
    <row r="7" spans="1:6" ht="12.75" customHeight="1" x14ac:dyDescent="0.2">
      <c r="A7" s="149">
        <v>2</v>
      </c>
      <c r="B7" s="120" t="s">
        <v>7</v>
      </c>
      <c r="C7" s="120">
        <v>14323</v>
      </c>
      <c r="D7" s="120">
        <v>17277.919999999991</v>
      </c>
      <c r="E7" s="120">
        <v>15301</v>
      </c>
      <c r="F7" s="120">
        <v>14997.190000000011</v>
      </c>
    </row>
    <row r="8" spans="1:6" ht="12.75" customHeight="1" x14ac:dyDescent="0.2">
      <c r="A8" s="149">
        <v>3</v>
      </c>
      <c r="B8" s="120" t="s">
        <v>8</v>
      </c>
      <c r="C8" s="120">
        <v>259</v>
      </c>
      <c r="D8" s="120">
        <v>913.61000000000035</v>
      </c>
      <c r="E8" s="120">
        <v>223</v>
      </c>
      <c r="F8" s="120">
        <v>629.53000000000009</v>
      </c>
    </row>
    <row r="9" spans="1:6" ht="12.75" customHeight="1" x14ac:dyDescent="0.2">
      <c r="A9" s="149">
        <v>4</v>
      </c>
      <c r="B9" s="120" t="s">
        <v>9</v>
      </c>
      <c r="C9" s="120">
        <v>2722</v>
      </c>
      <c r="D9" s="120">
        <v>6586.9599999999982</v>
      </c>
      <c r="E9" s="120">
        <v>2354</v>
      </c>
      <c r="F9" s="120">
        <v>5777.31</v>
      </c>
    </row>
    <row r="10" spans="1:6" ht="12.75" customHeight="1" x14ac:dyDescent="0.2">
      <c r="A10" s="149">
        <v>5</v>
      </c>
      <c r="B10" s="120" t="s">
        <v>10</v>
      </c>
      <c r="C10" s="120">
        <v>19569</v>
      </c>
      <c r="D10" s="120">
        <v>21510.069999999989</v>
      </c>
      <c r="E10" s="120">
        <v>30434</v>
      </c>
      <c r="F10" s="120">
        <v>26479.660000000003</v>
      </c>
    </row>
    <row r="11" spans="1:6" ht="12.75" customHeight="1" x14ac:dyDescent="0.2">
      <c r="A11" s="149">
        <v>6</v>
      </c>
      <c r="B11" s="120" t="s">
        <v>11</v>
      </c>
      <c r="C11" s="120">
        <v>3088</v>
      </c>
      <c r="D11" s="120">
        <v>6547.4699999999984</v>
      </c>
      <c r="E11" s="120">
        <v>1927</v>
      </c>
      <c r="F11" s="120">
        <v>3280.4500000000003</v>
      </c>
    </row>
    <row r="12" spans="1:6" ht="12.75" customHeight="1" x14ac:dyDescent="0.2">
      <c r="A12" s="149">
        <v>7</v>
      </c>
      <c r="B12" s="120" t="s">
        <v>12</v>
      </c>
      <c r="C12" s="120">
        <v>12</v>
      </c>
      <c r="D12" s="120">
        <v>24.38</v>
      </c>
      <c r="E12" s="120">
        <v>4</v>
      </c>
      <c r="F12" s="120">
        <v>31.9</v>
      </c>
    </row>
    <row r="13" spans="1:6" ht="12.75" customHeight="1" x14ac:dyDescent="0.2">
      <c r="A13" s="149">
        <v>8</v>
      </c>
      <c r="B13" s="120" t="s">
        <v>967</v>
      </c>
      <c r="C13" s="120">
        <v>82</v>
      </c>
      <c r="D13" s="120">
        <v>276.02</v>
      </c>
      <c r="E13" s="120">
        <v>38</v>
      </c>
      <c r="F13" s="120">
        <v>181.6</v>
      </c>
    </row>
    <row r="14" spans="1:6" ht="12.75" customHeight="1" x14ac:dyDescent="0.2">
      <c r="A14" s="149">
        <v>9</v>
      </c>
      <c r="B14" s="120" t="s">
        <v>13</v>
      </c>
      <c r="C14" s="120">
        <v>2101</v>
      </c>
      <c r="D14" s="120">
        <v>4074.0399999999986</v>
      </c>
      <c r="E14" s="120">
        <v>1396</v>
      </c>
      <c r="F14" s="120">
        <v>2475.1499999999996</v>
      </c>
    </row>
    <row r="15" spans="1:6" ht="12.75" customHeight="1" x14ac:dyDescent="0.2">
      <c r="A15" s="149">
        <v>10</v>
      </c>
      <c r="B15" s="120" t="s">
        <v>14</v>
      </c>
      <c r="C15" s="120">
        <v>47479</v>
      </c>
      <c r="D15" s="120">
        <v>159044.98999999987</v>
      </c>
      <c r="E15" s="120">
        <v>38515</v>
      </c>
      <c r="F15" s="120">
        <v>131592.26</v>
      </c>
    </row>
    <row r="16" spans="1:6" ht="12.75" customHeight="1" x14ac:dyDescent="0.2">
      <c r="A16" s="149">
        <v>11</v>
      </c>
      <c r="B16" s="120" t="s">
        <v>15</v>
      </c>
      <c r="C16" s="120">
        <v>422</v>
      </c>
      <c r="D16" s="120">
        <v>1696.8799999999997</v>
      </c>
      <c r="E16" s="120">
        <v>200</v>
      </c>
      <c r="F16" s="120">
        <v>506.81999999999994</v>
      </c>
    </row>
    <row r="17" spans="1:6" ht="12.75" customHeight="1" x14ac:dyDescent="0.2">
      <c r="A17" s="149">
        <v>12</v>
      </c>
      <c r="B17" s="120" t="s">
        <v>16</v>
      </c>
      <c r="C17" s="120">
        <v>7769</v>
      </c>
      <c r="D17" s="120">
        <v>12477.630000000008</v>
      </c>
      <c r="E17" s="120">
        <v>10593</v>
      </c>
      <c r="F17" s="120">
        <v>18462.759999999991</v>
      </c>
    </row>
    <row r="18" spans="1:6" ht="12.75" customHeight="1" x14ac:dyDescent="0.2">
      <c r="A18" s="141"/>
      <c r="B18" s="127" t="s">
        <v>17</v>
      </c>
      <c r="C18" s="127">
        <f>SUM(C6:C17)</f>
        <v>101697</v>
      </c>
      <c r="D18" s="127">
        <f>SUM(D6:D17)</f>
        <v>241453.11999999985</v>
      </c>
      <c r="E18" s="127">
        <f>SUM(E6:E17)</f>
        <v>106233</v>
      </c>
      <c r="F18" s="127">
        <f>SUM(F6:F17)</f>
        <v>216205.66</v>
      </c>
    </row>
    <row r="19" spans="1:6" ht="12.75" customHeight="1" x14ac:dyDescent="0.2">
      <c r="A19" s="149">
        <v>13</v>
      </c>
      <c r="B19" s="120" t="s">
        <v>18</v>
      </c>
      <c r="C19" s="120">
        <v>45</v>
      </c>
      <c r="D19" s="120">
        <v>114.65</v>
      </c>
      <c r="E19" s="120">
        <v>50</v>
      </c>
      <c r="F19" s="120">
        <v>179.49</v>
      </c>
    </row>
    <row r="20" spans="1:6" ht="12.75" customHeight="1" x14ac:dyDescent="0.2">
      <c r="A20" s="149">
        <v>14</v>
      </c>
      <c r="B20" s="120" t="s">
        <v>19</v>
      </c>
      <c r="C20" s="120">
        <v>1259</v>
      </c>
      <c r="D20" s="120">
        <v>1408.3200000000002</v>
      </c>
      <c r="E20" s="120">
        <v>560</v>
      </c>
      <c r="F20" s="120">
        <v>584.11</v>
      </c>
    </row>
    <row r="21" spans="1:6" ht="12.75" customHeight="1" x14ac:dyDescent="0.2">
      <c r="A21" s="149">
        <v>15</v>
      </c>
      <c r="B21" s="120" t="s">
        <v>20</v>
      </c>
      <c r="C21" s="120">
        <v>34</v>
      </c>
      <c r="D21" s="120">
        <v>153.73999999999998</v>
      </c>
      <c r="E21" s="120">
        <v>6</v>
      </c>
      <c r="F21" s="120">
        <v>8.93</v>
      </c>
    </row>
    <row r="22" spans="1:6" ht="12.75" customHeight="1" x14ac:dyDescent="0.2">
      <c r="A22" s="149">
        <v>16</v>
      </c>
      <c r="B22" s="120" t="s">
        <v>21</v>
      </c>
      <c r="C22" s="120">
        <v>0</v>
      </c>
      <c r="D22" s="120">
        <v>0</v>
      </c>
      <c r="E22" s="120">
        <v>0</v>
      </c>
      <c r="F22" s="120">
        <v>0</v>
      </c>
    </row>
    <row r="23" spans="1:6" ht="12.75" customHeight="1" x14ac:dyDescent="0.2">
      <c r="A23" s="149">
        <v>17</v>
      </c>
      <c r="B23" s="120" t="s">
        <v>22</v>
      </c>
      <c r="C23" s="120">
        <v>11</v>
      </c>
      <c r="D23" s="120">
        <v>0.7</v>
      </c>
      <c r="E23" s="120">
        <v>12</v>
      </c>
      <c r="F23" s="120">
        <v>4.1100000000000003</v>
      </c>
    </row>
    <row r="24" spans="1:6" ht="12.75" customHeight="1" x14ac:dyDescent="0.2">
      <c r="A24" s="149">
        <v>18</v>
      </c>
      <c r="B24" s="120" t="s">
        <v>23</v>
      </c>
      <c r="C24" s="120">
        <v>0</v>
      </c>
      <c r="D24" s="120">
        <v>0</v>
      </c>
      <c r="E24" s="120">
        <v>0</v>
      </c>
      <c r="F24" s="120">
        <v>0</v>
      </c>
    </row>
    <row r="25" spans="1:6" ht="12.75" customHeight="1" x14ac:dyDescent="0.2">
      <c r="A25" s="149">
        <v>19</v>
      </c>
      <c r="B25" s="120" t="s">
        <v>24</v>
      </c>
      <c r="C25" s="120">
        <v>118</v>
      </c>
      <c r="D25" s="120">
        <v>275.11</v>
      </c>
      <c r="E25" s="120">
        <v>27</v>
      </c>
      <c r="F25" s="120">
        <v>93.33</v>
      </c>
    </row>
    <row r="26" spans="1:6" ht="12.75" customHeight="1" x14ac:dyDescent="0.2">
      <c r="A26" s="149">
        <v>20</v>
      </c>
      <c r="B26" s="120" t="s">
        <v>25</v>
      </c>
      <c r="C26" s="120">
        <v>297</v>
      </c>
      <c r="D26" s="120">
        <v>2165.2200000000003</v>
      </c>
      <c r="E26" s="120">
        <v>137</v>
      </c>
      <c r="F26" s="120">
        <v>745.89999999999986</v>
      </c>
    </row>
    <row r="27" spans="1:6" ht="12.75" customHeight="1" x14ac:dyDescent="0.2">
      <c r="A27" s="149">
        <v>21</v>
      </c>
      <c r="B27" s="120" t="s">
        <v>26</v>
      </c>
      <c r="C27" s="120">
        <v>1873</v>
      </c>
      <c r="D27" s="120">
        <v>6925.3300000000027</v>
      </c>
      <c r="E27" s="120">
        <v>1095</v>
      </c>
      <c r="F27" s="120">
        <v>2525.7999999999997</v>
      </c>
    </row>
    <row r="28" spans="1:6" ht="12.75" customHeight="1" x14ac:dyDescent="0.2">
      <c r="A28" s="149">
        <v>22</v>
      </c>
      <c r="B28" s="120" t="s">
        <v>27</v>
      </c>
      <c r="C28" s="120">
        <v>517</v>
      </c>
      <c r="D28" s="120">
        <v>1159.7699999999998</v>
      </c>
      <c r="E28" s="120">
        <v>276</v>
      </c>
      <c r="F28" s="120">
        <v>483.66999999999985</v>
      </c>
    </row>
    <row r="29" spans="1:6" ht="12.75" customHeight="1" x14ac:dyDescent="0.2">
      <c r="A29" s="149">
        <v>23</v>
      </c>
      <c r="B29" s="120" t="s">
        <v>28</v>
      </c>
      <c r="C29" s="120">
        <v>5450</v>
      </c>
      <c r="D29" s="120">
        <v>3542.5200000000013</v>
      </c>
      <c r="E29" s="120">
        <v>4545</v>
      </c>
      <c r="F29" s="120">
        <v>2578.0100000000002</v>
      </c>
    </row>
    <row r="30" spans="1:6" ht="12.75" customHeight="1" x14ac:dyDescent="0.2">
      <c r="A30" s="149">
        <v>24</v>
      </c>
      <c r="B30" s="120" t="s">
        <v>29</v>
      </c>
      <c r="C30" s="120">
        <v>5378</v>
      </c>
      <c r="D30" s="120">
        <v>3222.1</v>
      </c>
      <c r="E30" s="120">
        <v>3060</v>
      </c>
      <c r="F30" s="120">
        <v>2437.8199999999997</v>
      </c>
    </row>
    <row r="31" spans="1:6" ht="12.75" customHeight="1" x14ac:dyDescent="0.2">
      <c r="A31" s="149">
        <v>25</v>
      </c>
      <c r="B31" s="120" t="s">
        <v>30</v>
      </c>
      <c r="C31" s="120">
        <v>2</v>
      </c>
      <c r="D31" s="120">
        <v>3.3</v>
      </c>
      <c r="E31" s="120">
        <v>0</v>
      </c>
      <c r="F31" s="120">
        <v>0</v>
      </c>
    </row>
    <row r="32" spans="1:6" ht="12.75" customHeight="1" x14ac:dyDescent="0.2">
      <c r="A32" s="149">
        <v>26</v>
      </c>
      <c r="B32" s="120" t="s">
        <v>31</v>
      </c>
      <c r="C32" s="120">
        <v>5</v>
      </c>
      <c r="D32" s="120">
        <v>23.49</v>
      </c>
      <c r="E32" s="120">
        <v>0</v>
      </c>
      <c r="F32" s="120">
        <v>0</v>
      </c>
    </row>
    <row r="33" spans="1:6" ht="12.75" customHeight="1" x14ac:dyDescent="0.2">
      <c r="A33" s="149">
        <v>27</v>
      </c>
      <c r="B33" s="120" t="s">
        <v>32</v>
      </c>
      <c r="C33" s="120">
        <v>7</v>
      </c>
      <c r="D33" s="120">
        <v>104.60000000000001</v>
      </c>
      <c r="E33" s="120">
        <v>0</v>
      </c>
      <c r="F33" s="120">
        <v>0</v>
      </c>
    </row>
    <row r="34" spans="1:6" ht="12.75" customHeight="1" x14ac:dyDescent="0.2">
      <c r="A34" s="149">
        <v>28</v>
      </c>
      <c r="B34" s="120" t="s">
        <v>33</v>
      </c>
      <c r="C34" s="120">
        <v>15369</v>
      </c>
      <c r="D34" s="120">
        <v>12844.320000000003</v>
      </c>
      <c r="E34" s="120">
        <v>11831</v>
      </c>
      <c r="F34" s="120">
        <v>14827.03</v>
      </c>
    </row>
    <row r="35" spans="1:6" ht="12.75" customHeight="1" x14ac:dyDescent="0.2">
      <c r="A35" s="149">
        <v>29</v>
      </c>
      <c r="B35" s="120" t="s">
        <v>34</v>
      </c>
      <c r="C35" s="120">
        <v>0</v>
      </c>
      <c r="D35" s="120">
        <v>0</v>
      </c>
      <c r="E35" s="120">
        <v>0</v>
      </c>
      <c r="F35" s="120">
        <v>0</v>
      </c>
    </row>
    <row r="36" spans="1:6" ht="12.75" customHeight="1" x14ac:dyDescent="0.2">
      <c r="A36" s="149">
        <v>30</v>
      </c>
      <c r="B36" s="120" t="s">
        <v>35</v>
      </c>
      <c r="C36" s="120">
        <v>4030</v>
      </c>
      <c r="D36" s="120">
        <v>2341.7400000000002</v>
      </c>
      <c r="E36" s="120">
        <v>2041</v>
      </c>
      <c r="F36" s="120">
        <v>1206.99</v>
      </c>
    </row>
    <row r="37" spans="1:6" ht="12.75" customHeight="1" x14ac:dyDescent="0.2">
      <c r="A37" s="149">
        <v>31</v>
      </c>
      <c r="B37" s="120" t="s">
        <v>36</v>
      </c>
      <c r="C37" s="120">
        <v>0</v>
      </c>
      <c r="D37" s="120">
        <v>0</v>
      </c>
      <c r="E37" s="120">
        <v>0</v>
      </c>
      <c r="F37" s="120">
        <v>0</v>
      </c>
    </row>
    <row r="38" spans="1:6" ht="12.75" customHeight="1" x14ac:dyDescent="0.2">
      <c r="A38" s="149">
        <v>32</v>
      </c>
      <c r="B38" s="120" t="s">
        <v>38</v>
      </c>
      <c r="C38" s="120">
        <v>2</v>
      </c>
      <c r="D38" s="120">
        <v>3.01</v>
      </c>
      <c r="E38" s="120">
        <v>9</v>
      </c>
      <c r="F38" s="120">
        <v>6.8</v>
      </c>
    </row>
    <row r="39" spans="1:6" ht="12.75" customHeight="1" x14ac:dyDescent="0.2">
      <c r="A39" s="149">
        <v>33</v>
      </c>
      <c r="B39" s="120" t="s">
        <v>39</v>
      </c>
      <c r="C39" s="120">
        <v>2779</v>
      </c>
      <c r="D39" s="120">
        <v>1901.7600000000002</v>
      </c>
      <c r="E39" s="120">
        <v>2122</v>
      </c>
      <c r="F39" s="120">
        <v>1582.1799999999998</v>
      </c>
    </row>
    <row r="40" spans="1:6" ht="12.75" customHeight="1" x14ac:dyDescent="0.2">
      <c r="A40" s="141"/>
      <c r="B40" s="127" t="s">
        <v>103</v>
      </c>
      <c r="C40" s="127">
        <f>SUM(C19:C39)</f>
        <v>37176</v>
      </c>
      <c r="D40" s="127">
        <f>SUM(D19:D39)</f>
        <v>36189.680000000008</v>
      </c>
      <c r="E40" s="127">
        <f>SUM(E19:E39)</f>
        <v>25771</v>
      </c>
      <c r="F40" s="127">
        <f>SUM(F19:F39)</f>
        <v>27264.170000000002</v>
      </c>
    </row>
    <row r="41" spans="1:6" ht="12.75" customHeight="1" x14ac:dyDescent="0.2">
      <c r="A41" s="141"/>
      <c r="B41" s="127" t="s">
        <v>41</v>
      </c>
      <c r="C41" s="127">
        <f>C40+C18</f>
        <v>138873</v>
      </c>
      <c r="D41" s="127">
        <f>D40+D18</f>
        <v>277642.79999999987</v>
      </c>
      <c r="E41" s="127">
        <f>E40+E18</f>
        <v>132004</v>
      </c>
      <c r="F41" s="127">
        <f>F40+F18</f>
        <v>243469.83000000002</v>
      </c>
    </row>
    <row r="42" spans="1:6" ht="12.75" customHeight="1" x14ac:dyDescent="0.2">
      <c r="A42" s="149">
        <v>34</v>
      </c>
      <c r="B42" s="120" t="s">
        <v>43</v>
      </c>
      <c r="C42" s="120">
        <v>20328</v>
      </c>
      <c r="D42" s="120">
        <v>16977.350000000002</v>
      </c>
      <c r="E42" s="120">
        <v>43683</v>
      </c>
      <c r="F42" s="120">
        <v>28309.720000000016</v>
      </c>
    </row>
    <row r="43" spans="1:6" ht="12.75" customHeight="1" x14ac:dyDescent="0.2">
      <c r="A43" s="141"/>
      <c r="B43" s="127" t="s">
        <v>44</v>
      </c>
      <c r="C43" s="127">
        <f>SUM(C42:C42)</f>
        <v>20328</v>
      </c>
      <c r="D43" s="127">
        <f>SUM(D42:D42)</f>
        <v>16977.350000000002</v>
      </c>
      <c r="E43" s="127">
        <f>SUM(E42:E42)</f>
        <v>43683</v>
      </c>
      <c r="F43" s="127">
        <f>SUM(F42:F42)</f>
        <v>28309.720000000016</v>
      </c>
    </row>
    <row r="44" spans="1:6" ht="12.75" customHeight="1" x14ac:dyDescent="0.2">
      <c r="A44" s="149">
        <v>35</v>
      </c>
      <c r="B44" s="120" t="s">
        <v>45</v>
      </c>
      <c r="C44" s="120">
        <v>62495</v>
      </c>
      <c r="D44" s="120">
        <v>6276.7300000000023</v>
      </c>
      <c r="E44" s="120">
        <v>197433</v>
      </c>
      <c r="F44" s="120">
        <v>22188.31</v>
      </c>
    </row>
    <row r="45" spans="1:6" ht="12.75" customHeight="1" x14ac:dyDescent="0.2">
      <c r="A45" s="141"/>
      <c r="B45" s="127" t="s">
        <v>46</v>
      </c>
      <c r="C45" s="127">
        <f>C44</f>
        <v>62495</v>
      </c>
      <c r="D45" s="127">
        <f>D44</f>
        <v>6276.7300000000023</v>
      </c>
      <c r="E45" s="127">
        <f>E44</f>
        <v>197433</v>
      </c>
      <c r="F45" s="127">
        <f>F44</f>
        <v>22188.31</v>
      </c>
    </row>
    <row r="46" spans="1:6" ht="12.75" customHeight="1" x14ac:dyDescent="0.2">
      <c r="A46" s="149">
        <v>36</v>
      </c>
      <c r="B46" s="120" t="s">
        <v>47</v>
      </c>
      <c r="C46" s="120">
        <v>2112</v>
      </c>
      <c r="D46" s="120">
        <v>5861.7300000000014</v>
      </c>
      <c r="E46" s="120">
        <v>2637</v>
      </c>
      <c r="F46" s="120">
        <v>8900.0300000000025</v>
      </c>
    </row>
    <row r="47" spans="1:6" ht="12.75" customHeight="1" x14ac:dyDescent="0.2">
      <c r="A47" s="149">
        <v>37</v>
      </c>
      <c r="B47" s="120" t="s">
        <v>48</v>
      </c>
      <c r="C47" s="120">
        <v>1655</v>
      </c>
      <c r="D47" s="120">
        <v>902.01999999999987</v>
      </c>
      <c r="E47" s="120">
        <v>1004</v>
      </c>
      <c r="F47" s="120">
        <v>523.01</v>
      </c>
    </row>
    <row r="48" spans="1:6" ht="12.75" customHeight="1" x14ac:dyDescent="0.2">
      <c r="A48" s="149">
        <v>38</v>
      </c>
      <c r="B48" s="120" t="s">
        <v>49</v>
      </c>
      <c r="C48" s="120">
        <v>3217</v>
      </c>
      <c r="D48" s="120">
        <v>1756.1100000000001</v>
      </c>
      <c r="E48" s="120">
        <v>2937</v>
      </c>
      <c r="F48" s="120">
        <v>1530.2</v>
      </c>
    </row>
    <row r="49" spans="1:6" ht="12.75" customHeight="1" x14ac:dyDescent="0.2">
      <c r="A49" s="149">
        <v>39</v>
      </c>
      <c r="B49" s="120" t="s">
        <v>51</v>
      </c>
      <c r="C49" s="120">
        <v>7660</v>
      </c>
      <c r="D49" s="120">
        <v>5194.9000000000005</v>
      </c>
      <c r="E49" s="120">
        <v>9371</v>
      </c>
      <c r="F49" s="120">
        <v>5888.2900000000018</v>
      </c>
    </row>
    <row r="50" spans="1:6" ht="12.75" customHeight="1" x14ac:dyDescent="0.2">
      <c r="A50" s="149">
        <v>40</v>
      </c>
      <c r="B50" s="120" t="s">
        <v>1007</v>
      </c>
      <c r="C50" s="120">
        <v>204</v>
      </c>
      <c r="D50" s="120">
        <v>679.31999999999994</v>
      </c>
      <c r="E50" s="120">
        <v>90</v>
      </c>
      <c r="F50" s="120">
        <v>350.38</v>
      </c>
    </row>
    <row r="51" spans="1:6" ht="12.75" customHeight="1" x14ac:dyDescent="0.2">
      <c r="A51" s="149">
        <v>41</v>
      </c>
      <c r="B51" s="120" t="s">
        <v>52</v>
      </c>
      <c r="C51" s="120">
        <v>2304</v>
      </c>
      <c r="D51" s="120">
        <v>1530.7399999999998</v>
      </c>
      <c r="E51" s="120">
        <v>2140</v>
      </c>
      <c r="F51" s="120">
        <v>1392.4600000000003</v>
      </c>
    </row>
    <row r="52" spans="1:6" ht="12.75" customHeight="1" x14ac:dyDescent="0.2">
      <c r="A52" s="149">
        <v>42</v>
      </c>
      <c r="B52" s="120" t="s">
        <v>53</v>
      </c>
      <c r="C52" s="120">
        <v>3061</v>
      </c>
      <c r="D52" s="120">
        <v>2545.7900000000004</v>
      </c>
      <c r="E52" s="120">
        <v>2055</v>
      </c>
      <c r="F52" s="120">
        <v>1499.52</v>
      </c>
    </row>
    <row r="53" spans="1:6" ht="12.75" customHeight="1" x14ac:dyDescent="0.2">
      <c r="A53" s="149">
        <v>43</v>
      </c>
      <c r="B53" s="120" t="s">
        <v>54</v>
      </c>
      <c r="C53" s="120">
        <v>1546</v>
      </c>
      <c r="D53" s="120">
        <v>862.89000000000021</v>
      </c>
      <c r="E53" s="120">
        <v>995</v>
      </c>
      <c r="F53" s="120">
        <v>554.9</v>
      </c>
    </row>
    <row r="54" spans="1:6" ht="12.75" customHeight="1" x14ac:dyDescent="0.2">
      <c r="A54" s="141"/>
      <c r="B54" s="127" t="s">
        <v>55</v>
      </c>
      <c r="C54" s="127">
        <f>SUM(C46:C53)</f>
        <v>21759</v>
      </c>
      <c r="D54" s="127">
        <f>SUM(D46:D53)</f>
        <v>19333.5</v>
      </c>
      <c r="E54" s="127">
        <f>SUM(E46:E53)</f>
        <v>21229</v>
      </c>
      <c r="F54" s="127">
        <f>SUM(F46:F53)</f>
        <v>20638.790000000008</v>
      </c>
    </row>
    <row r="55" spans="1:6" ht="12.75" customHeight="1" x14ac:dyDescent="0.2">
      <c r="A55" s="119"/>
      <c r="B55" s="175" t="s">
        <v>5</v>
      </c>
      <c r="C55" s="127">
        <f>C54+C45+C43+C41</f>
        <v>243455</v>
      </c>
      <c r="D55" s="127">
        <f>D54+D45+D43+D41</f>
        <v>320230.37999999989</v>
      </c>
      <c r="E55" s="127">
        <f>E54+E45+E43+E41</f>
        <v>394349</v>
      </c>
      <c r="F55" s="127">
        <f>F54+F45+F43+F41</f>
        <v>314606.65000000002</v>
      </c>
    </row>
    <row r="56" spans="1:6" ht="12.75" customHeight="1" x14ac:dyDescent="0.2">
      <c r="A56" s="193"/>
      <c r="B56" s="193"/>
      <c r="C56" s="186"/>
      <c r="D56" s="187" t="s">
        <v>1087</v>
      </c>
      <c r="E56" s="186"/>
      <c r="F56" s="186"/>
    </row>
    <row r="57" spans="1:6" ht="12.75" customHeight="1" x14ac:dyDescent="0.2">
      <c r="A57" s="193"/>
      <c r="B57" s="193"/>
      <c r="C57" s="167"/>
      <c r="D57" s="167"/>
      <c r="E57" s="167"/>
      <c r="F57" s="167"/>
    </row>
    <row r="58" spans="1:6" ht="12.75" customHeight="1" x14ac:dyDescent="0.2">
      <c r="A58" s="193"/>
      <c r="B58" s="193"/>
      <c r="C58" s="186"/>
      <c r="D58" s="186"/>
      <c r="E58" s="186"/>
      <c r="F58" s="186"/>
    </row>
    <row r="59" spans="1:6" ht="12.75" customHeight="1" x14ac:dyDescent="0.2">
      <c r="A59" s="193"/>
      <c r="B59" s="193"/>
      <c r="C59" s="186"/>
      <c r="D59" s="186"/>
      <c r="E59" s="186"/>
      <c r="F59" s="186"/>
    </row>
    <row r="60" spans="1:6" ht="12.75" customHeight="1" x14ac:dyDescent="0.2">
      <c r="A60" s="193"/>
      <c r="B60" s="193"/>
      <c r="C60" s="186"/>
      <c r="D60" s="186"/>
      <c r="E60" s="186"/>
      <c r="F60" s="186"/>
    </row>
    <row r="61" spans="1:6" ht="12.75" customHeight="1" x14ac:dyDescent="0.2">
      <c r="A61" s="193"/>
      <c r="B61" s="193"/>
      <c r="C61" s="186"/>
      <c r="D61" s="186"/>
      <c r="E61" s="186"/>
      <c r="F61" s="186"/>
    </row>
    <row r="62" spans="1:6" ht="12.75" customHeight="1" x14ac:dyDescent="0.2">
      <c r="A62" s="193"/>
      <c r="B62" s="193"/>
      <c r="C62" s="186"/>
      <c r="D62" s="186"/>
      <c r="E62" s="186"/>
      <c r="F62" s="186"/>
    </row>
    <row r="63" spans="1:6" ht="12.75" customHeight="1" x14ac:dyDescent="0.2">
      <c r="A63" s="193"/>
      <c r="B63" s="193"/>
      <c r="C63" s="186"/>
      <c r="D63" s="186"/>
      <c r="E63" s="186"/>
      <c r="F63" s="186"/>
    </row>
    <row r="64" spans="1:6" ht="12.75" customHeight="1" x14ac:dyDescent="0.2">
      <c r="A64" s="193"/>
      <c r="B64" s="193"/>
      <c r="C64" s="186"/>
      <c r="D64" s="186"/>
      <c r="E64" s="186"/>
      <c r="F64" s="186"/>
    </row>
    <row r="65" spans="1:6" ht="12.75" customHeight="1" x14ac:dyDescent="0.2">
      <c r="A65" s="193"/>
      <c r="B65" s="193"/>
      <c r="C65" s="186"/>
      <c r="D65" s="186"/>
      <c r="E65" s="186"/>
      <c r="F65" s="186"/>
    </row>
    <row r="66" spans="1:6" ht="12.75" customHeight="1" x14ac:dyDescent="0.2">
      <c r="A66" s="193"/>
      <c r="B66" s="193"/>
      <c r="C66" s="186"/>
      <c r="D66" s="186"/>
      <c r="E66" s="186"/>
      <c r="F66" s="186"/>
    </row>
    <row r="67" spans="1:6" ht="12.75" customHeight="1" x14ac:dyDescent="0.2">
      <c r="A67" s="193"/>
      <c r="B67" s="193"/>
      <c r="C67" s="186"/>
      <c r="D67" s="186"/>
      <c r="E67" s="186"/>
      <c r="F67" s="186"/>
    </row>
    <row r="68" spans="1:6" ht="12.75" customHeight="1" x14ac:dyDescent="0.2">
      <c r="A68" s="193"/>
      <c r="B68" s="193"/>
      <c r="C68" s="186"/>
      <c r="D68" s="186"/>
      <c r="E68" s="186"/>
      <c r="F68" s="186"/>
    </row>
    <row r="69" spans="1:6" ht="12.75" customHeight="1" x14ac:dyDescent="0.2">
      <c r="A69" s="193"/>
      <c r="B69" s="193"/>
      <c r="C69" s="186"/>
      <c r="D69" s="186"/>
      <c r="E69" s="186"/>
      <c r="F69" s="186"/>
    </row>
    <row r="70" spans="1:6" ht="12.75" customHeight="1" x14ac:dyDescent="0.2">
      <c r="A70" s="193"/>
      <c r="B70" s="193"/>
      <c r="C70" s="186"/>
      <c r="D70" s="186"/>
      <c r="E70" s="186"/>
      <c r="F70" s="186"/>
    </row>
    <row r="71" spans="1:6" ht="12.75" customHeight="1" x14ac:dyDescent="0.2">
      <c r="A71" s="193"/>
      <c r="B71" s="193"/>
      <c r="C71" s="186"/>
      <c r="D71" s="186"/>
      <c r="E71" s="186"/>
      <c r="F71" s="186"/>
    </row>
    <row r="72" spans="1:6" ht="12.75" customHeight="1" x14ac:dyDescent="0.2">
      <c r="A72" s="193"/>
      <c r="B72" s="193"/>
      <c r="C72" s="186"/>
      <c r="D72" s="186"/>
      <c r="E72" s="186"/>
      <c r="F72" s="186"/>
    </row>
    <row r="73" spans="1:6" ht="12.75" customHeight="1" x14ac:dyDescent="0.2">
      <c r="A73" s="193"/>
      <c r="B73" s="193"/>
      <c r="C73" s="186"/>
      <c r="D73" s="186"/>
      <c r="E73" s="186"/>
      <c r="F73" s="186"/>
    </row>
    <row r="74" spans="1:6" ht="12.75" customHeight="1" x14ac:dyDescent="0.2">
      <c r="A74" s="193"/>
      <c r="B74" s="193"/>
      <c r="C74" s="186"/>
      <c r="D74" s="186"/>
      <c r="E74" s="186"/>
      <c r="F74" s="186"/>
    </row>
    <row r="75" spans="1:6" ht="12.75" customHeight="1" x14ac:dyDescent="0.2">
      <c r="A75" s="193"/>
      <c r="B75" s="193"/>
      <c r="C75" s="186"/>
      <c r="D75" s="186"/>
      <c r="E75" s="186"/>
      <c r="F75" s="186"/>
    </row>
    <row r="76" spans="1:6" ht="12.75" customHeight="1" x14ac:dyDescent="0.2">
      <c r="A76" s="193"/>
      <c r="B76" s="193"/>
      <c r="C76" s="186"/>
      <c r="D76" s="186"/>
      <c r="E76" s="186"/>
      <c r="F76" s="186"/>
    </row>
    <row r="77" spans="1:6" ht="12.75" customHeight="1" x14ac:dyDescent="0.2">
      <c r="A77" s="193"/>
      <c r="B77" s="193"/>
      <c r="C77" s="186"/>
      <c r="D77" s="186"/>
      <c r="E77" s="186"/>
      <c r="F77" s="186"/>
    </row>
    <row r="78" spans="1:6" ht="12.75" customHeight="1" x14ac:dyDescent="0.2">
      <c r="A78" s="193"/>
      <c r="B78" s="193"/>
      <c r="C78" s="186"/>
      <c r="D78" s="186"/>
      <c r="E78" s="186"/>
      <c r="F78" s="186"/>
    </row>
    <row r="79" spans="1:6" ht="12.75" customHeight="1" x14ac:dyDescent="0.2">
      <c r="A79" s="193"/>
      <c r="B79" s="193"/>
      <c r="C79" s="186"/>
      <c r="D79" s="186"/>
      <c r="E79" s="186"/>
      <c r="F79" s="186"/>
    </row>
    <row r="80" spans="1:6" ht="12.75" customHeight="1" x14ac:dyDescent="0.2">
      <c r="A80" s="193"/>
      <c r="B80" s="193"/>
      <c r="C80" s="186"/>
      <c r="D80" s="186"/>
      <c r="E80" s="186"/>
      <c r="F80" s="186"/>
    </row>
    <row r="81" spans="1:6" ht="12.75" customHeight="1" x14ac:dyDescent="0.2">
      <c r="A81" s="193"/>
      <c r="B81" s="193"/>
      <c r="C81" s="186"/>
      <c r="D81" s="186"/>
      <c r="E81" s="186"/>
      <c r="F81" s="186"/>
    </row>
    <row r="82" spans="1:6" ht="12.75" customHeight="1" x14ac:dyDescent="0.2">
      <c r="A82" s="193"/>
      <c r="B82" s="193"/>
      <c r="C82" s="186"/>
      <c r="D82" s="186"/>
      <c r="E82" s="186"/>
      <c r="F82" s="186"/>
    </row>
    <row r="83" spans="1:6" ht="12.75" customHeight="1" x14ac:dyDescent="0.2">
      <c r="A83" s="193"/>
      <c r="B83" s="193"/>
      <c r="C83" s="186"/>
      <c r="D83" s="186"/>
      <c r="E83" s="186"/>
      <c r="F83" s="186"/>
    </row>
    <row r="84" spans="1:6" ht="12.75" customHeight="1" x14ac:dyDescent="0.2">
      <c r="A84" s="193"/>
      <c r="B84" s="193"/>
      <c r="C84" s="186"/>
      <c r="D84" s="186"/>
      <c r="E84" s="186"/>
      <c r="F84" s="186"/>
    </row>
    <row r="85" spans="1:6" ht="12.75" customHeight="1" x14ac:dyDescent="0.2">
      <c r="A85" s="193"/>
      <c r="B85" s="193"/>
      <c r="C85" s="186"/>
      <c r="D85" s="186"/>
      <c r="E85" s="186"/>
      <c r="F85" s="186"/>
    </row>
    <row r="86" spans="1:6" ht="12.75" customHeight="1" x14ac:dyDescent="0.2">
      <c r="A86" s="193"/>
      <c r="B86" s="193"/>
      <c r="C86" s="186"/>
      <c r="D86" s="186"/>
      <c r="E86" s="186"/>
      <c r="F86" s="186"/>
    </row>
    <row r="87" spans="1:6" ht="12.75" customHeight="1" x14ac:dyDescent="0.2">
      <c r="A87" s="193"/>
      <c r="B87" s="193"/>
      <c r="C87" s="186"/>
      <c r="D87" s="186"/>
      <c r="E87" s="186"/>
      <c r="F87" s="186"/>
    </row>
    <row r="88" spans="1:6" ht="12.75" customHeight="1" x14ac:dyDescent="0.2">
      <c r="A88" s="193"/>
      <c r="B88" s="193"/>
      <c r="C88" s="186"/>
      <c r="D88" s="186"/>
      <c r="E88" s="186"/>
      <c r="F88" s="186"/>
    </row>
    <row r="89" spans="1:6" ht="12.75" customHeight="1" x14ac:dyDescent="0.2">
      <c r="A89" s="193"/>
      <c r="B89" s="193"/>
      <c r="C89" s="186"/>
      <c r="D89" s="186"/>
      <c r="E89" s="186"/>
      <c r="F89" s="186"/>
    </row>
    <row r="90" spans="1:6" ht="12.75" customHeight="1" x14ac:dyDescent="0.2">
      <c r="A90" s="193"/>
      <c r="B90" s="193"/>
      <c r="C90" s="186"/>
      <c r="D90" s="186"/>
      <c r="E90" s="186"/>
      <c r="F90" s="186"/>
    </row>
    <row r="91" spans="1:6" ht="12.75" customHeight="1" x14ac:dyDescent="0.2">
      <c r="A91" s="193"/>
      <c r="B91" s="193"/>
      <c r="C91" s="186"/>
      <c r="D91" s="186"/>
      <c r="E91" s="186"/>
      <c r="F91" s="186"/>
    </row>
    <row r="92" spans="1:6" ht="12.75" customHeight="1" x14ac:dyDescent="0.2">
      <c r="A92" s="193"/>
      <c r="B92" s="193"/>
      <c r="C92" s="186"/>
      <c r="D92" s="186"/>
      <c r="E92" s="186"/>
      <c r="F92" s="186"/>
    </row>
    <row r="93" spans="1:6" ht="12.75" customHeight="1" x14ac:dyDescent="0.2">
      <c r="A93" s="193"/>
      <c r="B93" s="193"/>
      <c r="C93" s="186"/>
      <c r="D93" s="186"/>
      <c r="E93" s="186"/>
      <c r="F93" s="186"/>
    </row>
    <row r="94" spans="1:6" ht="12.75" customHeight="1" x14ac:dyDescent="0.2">
      <c r="A94" s="193"/>
      <c r="B94" s="193"/>
      <c r="C94" s="186"/>
      <c r="D94" s="186"/>
      <c r="E94" s="186"/>
      <c r="F94" s="186"/>
    </row>
    <row r="95" spans="1:6" ht="12.75" customHeight="1" x14ac:dyDescent="0.2">
      <c r="A95" s="193"/>
      <c r="B95" s="193"/>
      <c r="C95" s="186"/>
      <c r="D95" s="186"/>
      <c r="E95" s="186"/>
      <c r="F95" s="186"/>
    </row>
    <row r="96" spans="1:6" ht="12.75" customHeight="1" x14ac:dyDescent="0.2">
      <c r="A96" s="193"/>
      <c r="B96" s="193"/>
      <c r="C96" s="186"/>
      <c r="D96" s="186"/>
      <c r="E96" s="186"/>
      <c r="F96" s="186"/>
    </row>
    <row r="97" spans="1:6" ht="12.75" customHeight="1" x14ac:dyDescent="0.2">
      <c r="A97" s="193"/>
      <c r="B97" s="193"/>
      <c r="C97" s="186"/>
      <c r="D97" s="186"/>
      <c r="E97" s="186"/>
      <c r="F97" s="186"/>
    </row>
    <row r="98" spans="1:6" ht="12.75" customHeight="1" x14ac:dyDescent="0.2">
      <c r="A98" s="193"/>
      <c r="B98" s="193"/>
      <c r="C98" s="186"/>
      <c r="D98" s="186"/>
      <c r="E98" s="186"/>
      <c r="F98" s="186"/>
    </row>
  </sheetData>
  <mergeCells count="6">
    <mergeCell ref="A1:F1"/>
    <mergeCell ref="B3:D3"/>
    <mergeCell ref="A4:A5"/>
    <mergeCell ref="B4:B5"/>
    <mergeCell ref="C4:D4"/>
    <mergeCell ref="E4:F4"/>
  </mergeCells>
  <pageMargins left="1.2" right="0.7" top="0.25" bottom="0.25" header="0" footer="0"/>
  <pageSetup paperSize="9" scale="92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98"/>
  <sheetViews>
    <sheetView view="pageBreakPreview" topLeftCell="A28" zoomScale="60" zoomScaleNormal="100" workbookViewId="0">
      <selection activeCell="D56" sqref="D56"/>
    </sheetView>
  </sheetViews>
  <sheetFormatPr defaultColWidth="14.28515625" defaultRowHeight="15" customHeight="1" x14ac:dyDescent="0.2"/>
  <cols>
    <col min="1" max="1" width="5" style="83" customWidth="1"/>
    <col min="2" max="2" width="28.140625" style="83" customWidth="1"/>
    <col min="3" max="3" width="12.7109375" style="83" customWidth="1"/>
    <col min="4" max="5" width="12.85546875" style="83" customWidth="1"/>
    <col min="6" max="6" width="13.5703125" style="83" customWidth="1"/>
    <col min="7" max="16384" width="14.28515625" style="83"/>
  </cols>
  <sheetData>
    <row r="1" spans="1:6" ht="18.75" customHeight="1" x14ac:dyDescent="0.2">
      <c r="A1" s="510" t="s">
        <v>1068</v>
      </c>
      <c r="B1" s="442"/>
      <c r="C1" s="442"/>
      <c r="D1" s="442"/>
      <c r="E1" s="442"/>
      <c r="F1" s="442"/>
    </row>
    <row r="2" spans="1:6" ht="12.75" customHeight="1" x14ac:dyDescent="0.2">
      <c r="A2" s="230"/>
      <c r="B2" s="230"/>
      <c r="C2" s="230"/>
      <c r="D2" s="230"/>
      <c r="E2" s="230"/>
      <c r="F2" s="230"/>
    </row>
    <row r="3" spans="1:6" ht="12.75" customHeight="1" x14ac:dyDescent="0.2">
      <c r="A3" s="231"/>
      <c r="B3" s="553" t="s">
        <v>60</v>
      </c>
      <c r="C3" s="535"/>
      <c r="D3" s="535"/>
      <c r="E3" s="82"/>
      <c r="F3" s="198" t="s">
        <v>235</v>
      </c>
    </row>
    <row r="4" spans="1:6" ht="54.75" customHeight="1" x14ac:dyDescent="0.2">
      <c r="A4" s="448" t="s">
        <v>67</v>
      </c>
      <c r="B4" s="536" t="s">
        <v>1</v>
      </c>
      <c r="C4" s="536" t="s">
        <v>236</v>
      </c>
      <c r="D4" s="554"/>
      <c r="E4" s="430" t="s">
        <v>1067</v>
      </c>
      <c r="F4" s="440"/>
    </row>
    <row r="5" spans="1:6" ht="12.75" customHeight="1" x14ac:dyDescent="0.2">
      <c r="A5" s="444"/>
      <c r="B5" s="537"/>
      <c r="C5" s="119" t="s">
        <v>82</v>
      </c>
      <c r="D5" s="119" t="s">
        <v>83</v>
      </c>
      <c r="E5" s="119" t="s">
        <v>82</v>
      </c>
      <c r="F5" s="119" t="s">
        <v>83</v>
      </c>
    </row>
    <row r="6" spans="1:6" ht="12.75" customHeight="1" x14ac:dyDescent="0.2">
      <c r="A6" s="149">
        <v>1</v>
      </c>
      <c r="B6" s="120" t="s">
        <v>6</v>
      </c>
      <c r="C6" s="120">
        <v>77132</v>
      </c>
      <c r="D6" s="120">
        <v>263224.93</v>
      </c>
      <c r="E6" s="120">
        <v>17632</v>
      </c>
      <c r="F6" s="120">
        <v>65847.929999999993</v>
      </c>
    </row>
    <row r="7" spans="1:6" ht="12.75" customHeight="1" x14ac:dyDescent="0.2">
      <c r="A7" s="149">
        <v>2</v>
      </c>
      <c r="B7" s="120" t="s">
        <v>7</v>
      </c>
      <c r="C7" s="120">
        <v>201150</v>
      </c>
      <c r="D7" s="120">
        <v>465983.17999999988</v>
      </c>
      <c r="E7" s="120">
        <v>78241</v>
      </c>
      <c r="F7" s="120">
        <v>164234.60000000012</v>
      </c>
    </row>
    <row r="8" spans="1:6" ht="12.75" customHeight="1" x14ac:dyDescent="0.2">
      <c r="A8" s="149">
        <v>3</v>
      </c>
      <c r="B8" s="120" t="s">
        <v>8</v>
      </c>
      <c r="C8" s="120">
        <v>23611</v>
      </c>
      <c r="D8" s="120">
        <v>102593.93000000002</v>
      </c>
      <c r="E8" s="120">
        <v>43456</v>
      </c>
      <c r="F8" s="120">
        <v>26918.120000000006</v>
      </c>
    </row>
    <row r="9" spans="1:6" ht="12.75" customHeight="1" x14ac:dyDescent="0.2">
      <c r="A9" s="149">
        <v>4</v>
      </c>
      <c r="B9" s="120" t="s">
        <v>9</v>
      </c>
      <c r="C9" s="120">
        <v>58053</v>
      </c>
      <c r="D9" s="120">
        <v>217616.83</v>
      </c>
      <c r="E9" s="120">
        <v>21845</v>
      </c>
      <c r="F9" s="120">
        <v>66794.64999999998</v>
      </c>
    </row>
    <row r="10" spans="1:6" ht="12.75" customHeight="1" x14ac:dyDescent="0.2">
      <c r="A10" s="149">
        <v>5</v>
      </c>
      <c r="B10" s="120" t="s">
        <v>10</v>
      </c>
      <c r="C10" s="120">
        <v>109925</v>
      </c>
      <c r="D10" s="120">
        <v>424731.99999999959</v>
      </c>
      <c r="E10" s="120">
        <v>52561</v>
      </c>
      <c r="F10" s="120">
        <v>131022.95000000001</v>
      </c>
    </row>
    <row r="11" spans="1:6" ht="12.75" customHeight="1" x14ac:dyDescent="0.2">
      <c r="A11" s="149">
        <v>6</v>
      </c>
      <c r="B11" s="120" t="s">
        <v>11</v>
      </c>
      <c r="C11" s="120">
        <v>34074</v>
      </c>
      <c r="D11" s="120">
        <v>97202.15999999996</v>
      </c>
      <c r="E11" s="120">
        <v>8341</v>
      </c>
      <c r="F11" s="120">
        <v>22921.62</v>
      </c>
    </row>
    <row r="12" spans="1:6" ht="12.75" customHeight="1" x14ac:dyDescent="0.2">
      <c r="A12" s="149">
        <v>7</v>
      </c>
      <c r="B12" s="120" t="s">
        <v>12</v>
      </c>
      <c r="C12" s="120">
        <v>8870</v>
      </c>
      <c r="D12" s="120">
        <v>36958.81</v>
      </c>
      <c r="E12" s="120">
        <v>2331</v>
      </c>
      <c r="F12" s="120">
        <v>8639.0300000000007</v>
      </c>
    </row>
    <row r="13" spans="1:6" ht="12.75" customHeight="1" x14ac:dyDescent="0.2">
      <c r="A13" s="149">
        <v>8</v>
      </c>
      <c r="B13" s="120" t="s">
        <v>967</v>
      </c>
      <c r="C13" s="120">
        <v>3857</v>
      </c>
      <c r="D13" s="120">
        <v>13238.63</v>
      </c>
      <c r="E13" s="120">
        <v>592</v>
      </c>
      <c r="F13" s="120">
        <v>3457.4799999999996</v>
      </c>
    </row>
    <row r="14" spans="1:6" ht="12.75" customHeight="1" x14ac:dyDescent="0.2">
      <c r="A14" s="149">
        <v>9</v>
      </c>
      <c r="B14" s="120" t="s">
        <v>13</v>
      </c>
      <c r="C14" s="120">
        <v>88684</v>
      </c>
      <c r="D14" s="120">
        <v>380792.74999999988</v>
      </c>
      <c r="E14" s="120">
        <v>14831</v>
      </c>
      <c r="F14" s="120">
        <v>86950.049999999988</v>
      </c>
    </row>
    <row r="15" spans="1:6" ht="12.75" customHeight="1" x14ac:dyDescent="0.2">
      <c r="A15" s="149">
        <v>10</v>
      </c>
      <c r="B15" s="120" t="s">
        <v>14</v>
      </c>
      <c r="C15" s="120">
        <v>385474</v>
      </c>
      <c r="D15" s="120">
        <v>1564238.3899999992</v>
      </c>
      <c r="E15" s="120">
        <v>106107</v>
      </c>
      <c r="F15" s="120">
        <v>391732.03999999992</v>
      </c>
    </row>
    <row r="16" spans="1:6" ht="12.75" customHeight="1" x14ac:dyDescent="0.2">
      <c r="A16" s="149">
        <v>11</v>
      </c>
      <c r="B16" s="120" t="s">
        <v>15</v>
      </c>
      <c r="C16" s="120">
        <v>23524</v>
      </c>
      <c r="D16" s="120">
        <v>99188.540000000008</v>
      </c>
      <c r="E16" s="120">
        <v>3319</v>
      </c>
      <c r="F16" s="120">
        <v>23060.360000000004</v>
      </c>
    </row>
    <row r="17" spans="1:6" ht="12.75" customHeight="1" x14ac:dyDescent="0.2">
      <c r="A17" s="149">
        <v>12</v>
      </c>
      <c r="B17" s="120" t="s">
        <v>16</v>
      </c>
      <c r="C17" s="120">
        <v>75658</v>
      </c>
      <c r="D17" s="120">
        <v>245458.44999999998</v>
      </c>
      <c r="E17" s="120">
        <v>65917</v>
      </c>
      <c r="F17" s="120">
        <v>81415.729999999981</v>
      </c>
    </row>
    <row r="18" spans="1:6" ht="12.75" customHeight="1" x14ac:dyDescent="0.2">
      <c r="A18" s="141"/>
      <c r="B18" s="127" t="s">
        <v>17</v>
      </c>
      <c r="C18" s="127">
        <f>SUM(C6:C17)</f>
        <v>1090012</v>
      </c>
      <c r="D18" s="127">
        <f>SUM(D6:D17)</f>
        <v>3911228.5999999987</v>
      </c>
      <c r="E18" s="127">
        <f>SUM(E6:E17)</f>
        <v>415173</v>
      </c>
      <c r="F18" s="127">
        <f>SUM(F6:F17)</f>
        <v>1072994.56</v>
      </c>
    </row>
    <row r="19" spans="1:6" ht="12.75" customHeight="1" x14ac:dyDescent="0.2">
      <c r="A19" s="149">
        <v>13</v>
      </c>
      <c r="B19" s="120" t="s">
        <v>18</v>
      </c>
      <c r="C19" s="120">
        <v>169860</v>
      </c>
      <c r="D19" s="120">
        <v>187462.69999999998</v>
      </c>
      <c r="E19" s="120">
        <v>34728</v>
      </c>
      <c r="F19" s="120">
        <v>58415.719999999994</v>
      </c>
    </row>
    <row r="20" spans="1:6" ht="12.75" customHeight="1" x14ac:dyDescent="0.2">
      <c r="A20" s="149">
        <v>14</v>
      </c>
      <c r="B20" s="120" t="s">
        <v>19</v>
      </c>
      <c r="C20" s="120">
        <v>390557</v>
      </c>
      <c r="D20" s="120">
        <v>224429.00000000009</v>
      </c>
      <c r="E20" s="120">
        <v>96888</v>
      </c>
      <c r="F20" s="120">
        <v>84893.51</v>
      </c>
    </row>
    <row r="21" spans="1:6" ht="12.75" customHeight="1" x14ac:dyDescent="0.2">
      <c r="A21" s="149">
        <v>15</v>
      </c>
      <c r="B21" s="120" t="s">
        <v>20</v>
      </c>
      <c r="C21" s="120">
        <v>1688</v>
      </c>
      <c r="D21" s="120">
        <v>2729.5099999999998</v>
      </c>
      <c r="E21" s="120">
        <v>464</v>
      </c>
      <c r="F21" s="120">
        <v>2070.2199999999998</v>
      </c>
    </row>
    <row r="22" spans="1:6" ht="12.75" customHeight="1" x14ac:dyDescent="0.2">
      <c r="A22" s="149">
        <v>16</v>
      </c>
      <c r="B22" s="120" t="s">
        <v>21</v>
      </c>
      <c r="C22" s="120">
        <v>109</v>
      </c>
      <c r="D22" s="120">
        <v>804.28000000000009</v>
      </c>
      <c r="E22" s="120">
        <v>70</v>
      </c>
      <c r="F22" s="120">
        <v>303.51</v>
      </c>
    </row>
    <row r="23" spans="1:6" ht="12.75" customHeight="1" x14ac:dyDescent="0.2">
      <c r="A23" s="149">
        <v>17</v>
      </c>
      <c r="B23" s="120" t="s">
        <v>22</v>
      </c>
      <c r="C23" s="120">
        <v>56734</v>
      </c>
      <c r="D23" s="120">
        <v>16659.559999999998</v>
      </c>
      <c r="E23" s="120">
        <v>6440</v>
      </c>
      <c r="F23" s="120">
        <v>6906.29</v>
      </c>
    </row>
    <row r="24" spans="1:6" ht="12.75" customHeight="1" x14ac:dyDescent="0.2">
      <c r="A24" s="149">
        <v>18</v>
      </c>
      <c r="B24" s="120" t="s">
        <v>23</v>
      </c>
      <c r="C24" s="120">
        <v>113</v>
      </c>
      <c r="D24" s="120">
        <v>496.29</v>
      </c>
      <c r="E24" s="120">
        <v>61</v>
      </c>
      <c r="F24" s="120">
        <v>171.87</v>
      </c>
    </row>
    <row r="25" spans="1:6" ht="12.75" customHeight="1" x14ac:dyDescent="0.2">
      <c r="A25" s="149">
        <v>19</v>
      </c>
      <c r="B25" s="120" t="s">
        <v>24</v>
      </c>
      <c r="C25" s="120">
        <v>2904</v>
      </c>
      <c r="D25" s="120">
        <v>10946.41</v>
      </c>
      <c r="E25" s="120">
        <v>2098</v>
      </c>
      <c r="F25" s="120">
        <v>7793.8099999999986</v>
      </c>
    </row>
    <row r="26" spans="1:6" ht="12.75" customHeight="1" x14ac:dyDescent="0.2">
      <c r="A26" s="149">
        <v>20</v>
      </c>
      <c r="B26" s="120" t="s">
        <v>25</v>
      </c>
      <c r="C26" s="120">
        <v>251494</v>
      </c>
      <c r="D26" s="120">
        <v>1074071.6300000001</v>
      </c>
      <c r="E26" s="120">
        <v>46041</v>
      </c>
      <c r="F26" s="120">
        <v>199796.71999999997</v>
      </c>
    </row>
    <row r="27" spans="1:6" ht="12.75" customHeight="1" x14ac:dyDescent="0.2">
      <c r="A27" s="149">
        <v>21</v>
      </c>
      <c r="B27" s="120" t="s">
        <v>26</v>
      </c>
      <c r="C27" s="120">
        <v>126629</v>
      </c>
      <c r="D27" s="120">
        <v>1065385.3900000006</v>
      </c>
      <c r="E27" s="120">
        <v>54055</v>
      </c>
      <c r="F27" s="120">
        <v>241683.5500000001</v>
      </c>
    </row>
    <row r="28" spans="1:6" ht="12.75" customHeight="1" x14ac:dyDescent="0.2">
      <c r="A28" s="149">
        <v>22</v>
      </c>
      <c r="B28" s="120" t="s">
        <v>27</v>
      </c>
      <c r="C28" s="120">
        <v>27975</v>
      </c>
      <c r="D28" s="120">
        <v>71116.61000000003</v>
      </c>
      <c r="E28" s="120">
        <v>5881</v>
      </c>
      <c r="F28" s="120">
        <v>18491.150000000001</v>
      </c>
    </row>
    <row r="29" spans="1:6" ht="12.75" customHeight="1" x14ac:dyDescent="0.2">
      <c r="A29" s="149">
        <v>23</v>
      </c>
      <c r="B29" s="120" t="s">
        <v>28</v>
      </c>
      <c r="C29" s="120">
        <v>183898</v>
      </c>
      <c r="D29" s="120">
        <v>106114.53</v>
      </c>
      <c r="E29" s="120">
        <v>51275</v>
      </c>
      <c r="F29" s="120">
        <v>34232.76</v>
      </c>
    </row>
    <row r="30" spans="1:6" ht="12.75" customHeight="1" x14ac:dyDescent="0.2">
      <c r="A30" s="149">
        <v>24</v>
      </c>
      <c r="B30" s="120" t="s">
        <v>29</v>
      </c>
      <c r="C30" s="120">
        <v>15041</v>
      </c>
      <c r="D30" s="120">
        <v>22947.050000000007</v>
      </c>
      <c r="E30" s="120">
        <v>1755</v>
      </c>
      <c r="F30" s="120">
        <v>4358.66</v>
      </c>
    </row>
    <row r="31" spans="1:6" ht="12.75" customHeight="1" x14ac:dyDescent="0.2">
      <c r="A31" s="149">
        <v>25</v>
      </c>
      <c r="B31" s="120" t="s">
        <v>30</v>
      </c>
      <c r="C31" s="120">
        <v>201</v>
      </c>
      <c r="D31" s="120">
        <v>790.95</v>
      </c>
      <c r="E31" s="120">
        <v>23</v>
      </c>
      <c r="F31" s="120">
        <v>90.79</v>
      </c>
    </row>
    <row r="32" spans="1:6" ht="12.75" customHeight="1" x14ac:dyDescent="0.2">
      <c r="A32" s="149">
        <v>26</v>
      </c>
      <c r="B32" s="120" t="s">
        <v>31</v>
      </c>
      <c r="C32" s="120">
        <v>278</v>
      </c>
      <c r="D32" s="120">
        <v>2157.73</v>
      </c>
      <c r="E32" s="120">
        <v>40</v>
      </c>
      <c r="F32" s="120">
        <v>172.2</v>
      </c>
    </row>
    <row r="33" spans="1:6" ht="12.75" customHeight="1" x14ac:dyDescent="0.2">
      <c r="A33" s="149">
        <v>27</v>
      </c>
      <c r="B33" s="120" t="s">
        <v>32</v>
      </c>
      <c r="C33" s="120">
        <v>149</v>
      </c>
      <c r="D33" s="120">
        <v>1723.1</v>
      </c>
      <c r="E33" s="120">
        <v>53</v>
      </c>
      <c r="F33" s="120">
        <v>451.40999999999997</v>
      </c>
    </row>
    <row r="34" spans="1:6" ht="12.75" customHeight="1" x14ac:dyDescent="0.2">
      <c r="A34" s="149">
        <v>28</v>
      </c>
      <c r="B34" s="120" t="s">
        <v>33</v>
      </c>
      <c r="C34" s="120">
        <v>159483</v>
      </c>
      <c r="D34" s="120">
        <v>77773.469999999987</v>
      </c>
      <c r="E34" s="120">
        <v>43005</v>
      </c>
      <c r="F34" s="120">
        <v>34905.390000000007</v>
      </c>
    </row>
    <row r="35" spans="1:6" ht="12.75" customHeight="1" x14ac:dyDescent="0.2">
      <c r="A35" s="149">
        <v>29</v>
      </c>
      <c r="B35" s="120" t="s">
        <v>34</v>
      </c>
      <c r="C35" s="120">
        <v>17</v>
      </c>
      <c r="D35" s="120">
        <v>47.27</v>
      </c>
      <c r="E35" s="120">
        <v>0</v>
      </c>
      <c r="F35" s="120">
        <v>0</v>
      </c>
    </row>
    <row r="36" spans="1:6" ht="12.75" customHeight="1" x14ac:dyDescent="0.2">
      <c r="A36" s="149">
        <v>30</v>
      </c>
      <c r="B36" s="120" t="s">
        <v>35</v>
      </c>
      <c r="C36" s="120">
        <v>122712</v>
      </c>
      <c r="D36" s="120">
        <v>36619.370000000003</v>
      </c>
      <c r="E36" s="120">
        <v>29453</v>
      </c>
      <c r="F36" s="120">
        <v>16238.59</v>
      </c>
    </row>
    <row r="37" spans="1:6" ht="12.75" customHeight="1" x14ac:dyDescent="0.2">
      <c r="A37" s="149">
        <v>31</v>
      </c>
      <c r="B37" s="120" t="s">
        <v>36</v>
      </c>
      <c r="C37" s="120">
        <v>581</v>
      </c>
      <c r="D37" s="120">
        <v>1708.85</v>
      </c>
      <c r="E37" s="120">
        <v>620</v>
      </c>
      <c r="F37" s="120">
        <v>1578.26</v>
      </c>
    </row>
    <row r="38" spans="1:6" ht="12.75" customHeight="1" x14ac:dyDescent="0.2">
      <c r="A38" s="149">
        <v>32</v>
      </c>
      <c r="B38" s="120" t="s">
        <v>38</v>
      </c>
      <c r="C38" s="120">
        <v>94</v>
      </c>
      <c r="D38" s="120">
        <v>419.03</v>
      </c>
      <c r="E38" s="120">
        <v>48</v>
      </c>
      <c r="F38" s="120">
        <v>92.87</v>
      </c>
    </row>
    <row r="39" spans="1:6" ht="12.75" customHeight="1" x14ac:dyDescent="0.2">
      <c r="A39" s="149">
        <v>33</v>
      </c>
      <c r="B39" s="120" t="s">
        <v>39</v>
      </c>
      <c r="C39" s="120">
        <v>69497</v>
      </c>
      <c r="D39" s="120">
        <v>52345.659999999996</v>
      </c>
      <c r="E39" s="120">
        <v>17229</v>
      </c>
      <c r="F39" s="120">
        <v>16780.02</v>
      </c>
    </row>
    <row r="40" spans="1:6" ht="12.75" customHeight="1" x14ac:dyDescent="0.2">
      <c r="A40" s="141"/>
      <c r="B40" s="127" t="s">
        <v>103</v>
      </c>
      <c r="C40" s="127">
        <f>SUM(C19:C39)</f>
        <v>1580014</v>
      </c>
      <c r="D40" s="127">
        <f>SUM(D19:D39)</f>
        <v>2956748.3900000006</v>
      </c>
      <c r="E40" s="127">
        <f>SUM(E19:E39)</f>
        <v>390227</v>
      </c>
      <c r="F40" s="127">
        <f>SUM(F19:F39)</f>
        <v>729427.30000000016</v>
      </c>
    </row>
    <row r="41" spans="1:6" ht="12.75" customHeight="1" x14ac:dyDescent="0.2">
      <c r="A41" s="141"/>
      <c r="B41" s="127" t="s">
        <v>41</v>
      </c>
      <c r="C41" s="175">
        <f>C40+C18</f>
        <v>2670026</v>
      </c>
      <c r="D41" s="175">
        <f>D40+D18</f>
        <v>6867976.9899999993</v>
      </c>
      <c r="E41" s="175">
        <f>E40+E18</f>
        <v>805400</v>
      </c>
      <c r="F41" s="175">
        <f>F40+F18</f>
        <v>1802421.8600000003</v>
      </c>
    </row>
    <row r="42" spans="1:6" ht="12.75" customHeight="1" x14ac:dyDescent="0.2">
      <c r="A42" s="149">
        <v>34</v>
      </c>
      <c r="B42" s="120" t="s">
        <v>43</v>
      </c>
      <c r="C42" s="120">
        <v>270204</v>
      </c>
      <c r="D42" s="120">
        <v>453969.75999999989</v>
      </c>
      <c r="E42" s="120">
        <v>634587</v>
      </c>
      <c r="F42" s="120">
        <v>884.68000000000006</v>
      </c>
    </row>
    <row r="43" spans="1:6" ht="12.75" customHeight="1" x14ac:dyDescent="0.2">
      <c r="A43" s="141"/>
      <c r="B43" s="127" t="s">
        <v>44</v>
      </c>
      <c r="C43" s="127">
        <f>C42</f>
        <v>270204</v>
      </c>
      <c r="D43" s="127">
        <f t="shared" ref="D43:F43" si="0">D42</f>
        <v>453969.75999999989</v>
      </c>
      <c r="E43" s="127">
        <f t="shared" si="0"/>
        <v>634587</v>
      </c>
      <c r="F43" s="127">
        <f t="shared" si="0"/>
        <v>884.68000000000006</v>
      </c>
    </row>
    <row r="44" spans="1:6" ht="12.75" customHeight="1" x14ac:dyDescent="0.2">
      <c r="A44" s="149">
        <v>35</v>
      </c>
      <c r="B44" s="120" t="s">
        <v>45</v>
      </c>
      <c r="C44" s="120">
        <v>2642164</v>
      </c>
      <c r="D44" s="120">
        <v>317046.9800000001</v>
      </c>
      <c r="E44" s="120">
        <v>503212</v>
      </c>
      <c r="F44" s="120">
        <v>240420.16000000003</v>
      </c>
    </row>
    <row r="45" spans="1:6" ht="12.75" customHeight="1" x14ac:dyDescent="0.2">
      <c r="A45" s="141"/>
      <c r="B45" s="127" t="s">
        <v>46</v>
      </c>
      <c r="C45" s="127">
        <f>C44</f>
        <v>2642164</v>
      </c>
      <c r="D45" s="127">
        <f>D44</f>
        <v>317046.9800000001</v>
      </c>
      <c r="E45" s="127">
        <f>E44</f>
        <v>503212</v>
      </c>
      <c r="F45" s="127">
        <f>F44</f>
        <v>240420.16000000003</v>
      </c>
    </row>
    <row r="46" spans="1:6" ht="12.75" customHeight="1" x14ac:dyDescent="0.2">
      <c r="A46" s="149">
        <v>36</v>
      </c>
      <c r="B46" s="120" t="s">
        <v>47</v>
      </c>
      <c r="C46" s="120">
        <v>222593</v>
      </c>
      <c r="D46" s="120">
        <v>105366.70999999996</v>
      </c>
      <c r="E46" s="120">
        <v>56389</v>
      </c>
      <c r="F46" s="120">
        <v>40052.179999999986</v>
      </c>
    </row>
    <row r="47" spans="1:6" ht="12.75" customHeight="1" x14ac:dyDescent="0.2">
      <c r="A47" s="149">
        <v>37</v>
      </c>
      <c r="B47" s="120" t="s">
        <v>48</v>
      </c>
      <c r="C47" s="120">
        <v>47348</v>
      </c>
      <c r="D47" s="120">
        <v>19007.46</v>
      </c>
      <c r="E47" s="120">
        <v>10089</v>
      </c>
      <c r="F47" s="120">
        <v>6702.5199999999995</v>
      </c>
    </row>
    <row r="48" spans="1:6" ht="12.75" customHeight="1" x14ac:dyDescent="0.2">
      <c r="A48" s="149">
        <v>38</v>
      </c>
      <c r="B48" s="120" t="s">
        <v>49</v>
      </c>
      <c r="C48" s="120">
        <v>203132</v>
      </c>
      <c r="D48" s="120">
        <v>55115.260000000017</v>
      </c>
      <c r="E48" s="120">
        <v>33681</v>
      </c>
      <c r="F48" s="120">
        <v>18934.71999999999</v>
      </c>
    </row>
    <row r="49" spans="1:6" ht="12.75" customHeight="1" x14ac:dyDescent="0.2">
      <c r="A49" s="149">
        <v>39</v>
      </c>
      <c r="B49" s="120" t="s">
        <v>51</v>
      </c>
      <c r="C49" s="120">
        <v>282119</v>
      </c>
      <c r="D49" s="120">
        <v>120166.15000000007</v>
      </c>
      <c r="E49" s="120">
        <v>72334</v>
      </c>
      <c r="F49" s="120">
        <v>49585.07</v>
      </c>
    </row>
    <row r="50" spans="1:6" ht="12.75" customHeight="1" x14ac:dyDescent="0.2">
      <c r="A50" s="149">
        <v>40</v>
      </c>
      <c r="B50" s="120" t="s">
        <v>1007</v>
      </c>
      <c r="C50" s="120">
        <v>51036</v>
      </c>
      <c r="D50" s="120">
        <v>14110.18</v>
      </c>
      <c r="E50" s="120">
        <v>10299</v>
      </c>
      <c r="F50" s="120">
        <v>7210.18</v>
      </c>
    </row>
    <row r="51" spans="1:6" ht="12.75" customHeight="1" x14ac:dyDescent="0.2">
      <c r="A51" s="149">
        <v>41</v>
      </c>
      <c r="B51" s="120" t="s">
        <v>52</v>
      </c>
      <c r="C51" s="120">
        <v>121566</v>
      </c>
      <c r="D51" s="120">
        <v>44165.549999999996</v>
      </c>
      <c r="E51" s="120">
        <v>29576</v>
      </c>
      <c r="F51" s="120">
        <v>20339.670000000002</v>
      </c>
    </row>
    <row r="52" spans="1:6" ht="12.75" customHeight="1" x14ac:dyDescent="0.2">
      <c r="A52" s="149">
        <v>42</v>
      </c>
      <c r="B52" s="120" t="s">
        <v>53</v>
      </c>
      <c r="C52" s="120">
        <v>60647</v>
      </c>
      <c r="D52" s="120">
        <v>30250.329999999998</v>
      </c>
      <c r="E52" s="120">
        <v>17073</v>
      </c>
      <c r="F52" s="120">
        <v>13464.210000000001</v>
      </c>
    </row>
    <row r="53" spans="1:6" ht="12.75" customHeight="1" x14ac:dyDescent="0.2">
      <c r="A53" s="149">
        <v>43</v>
      </c>
      <c r="B53" s="120" t="s">
        <v>54</v>
      </c>
      <c r="C53" s="120">
        <v>107989</v>
      </c>
      <c r="D53" s="120">
        <v>30858.289999999997</v>
      </c>
      <c r="E53" s="120">
        <v>17012</v>
      </c>
      <c r="F53" s="120">
        <v>9438.2500000000018</v>
      </c>
    </row>
    <row r="54" spans="1:6" ht="12.75" customHeight="1" x14ac:dyDescent="0.2">
      <c r="A54" s="141"/>
      <c r="B54" s="127" t="s">
        <v>55</v>
      </c>
      <c r="C54" s="127">
        <f>SUM(C46:C53)</f>
        <v>1096430</v>
      </c>
      <c r="D54" s="127">
        <f>SUM(D46:D53)</f>
        <v>419039.93</v>
      </c>
      <c r="E54" s="127">
        <f>SUM(E46:E53)</f>
        <v>246453</v>
      </c>
      <c r="F54" s="127">
        <f>SUM(F46:F53)</f>
        <v>165726.79999999996</v>
      </c>
    </row>
    <row r="55" spans="1:6" ht="12.75" customHeight="1" x14ac:dyDescent="0.2">
      <c r="A55" s="119"/>
      <c r="B55" s="175" t="s">
        <v>5</v>
      </c>
      <c r="C55" s="127">
        <f>C54+C45+C43+C41</f>
        <v>6678824</v>
      </c>
      <c r="D55" s="127">
        <f>D54+D45+D43+D41</f>
        <v>8058033.6599999992</v>
      </c>
      <c r="E55" s="127">
        <f>E54+E45+E43+E41</f>
        <v>2189652</v>
      </c>
      <c r="F55" s="127">
        <f>F54+F45+F43+F41</f>
        <v>2209453.5000000005</v>
      </c>
    </row>
    <row r="56" spans="1:6" ht="12.75" customHeight="1" x14ac:dyDescent="0.2">
      <c r="A56" s="82"/>
      <c r="B56" s="82"/>
      <c r="C56" s="82"/>
      <c r="D56" s="87" t="s">
        <v>957</v>
      </c>
      <c r="E56" s="82"/>
      <c r="F56" s="82"/>
    </row>
    <row r="57" spans="1:6" ht="12.75" customHeight="1" x14ac:dyDescent="0.2">
      <c r="A57" s="82"/>
      <c r="B57" s="82"/>
      <c r="C57" s="82"/>
      <c r="D57" s="82"/>
      <c r="E57" s="82"/>
      <c r="F57" s="82"/>
    </row>
    <row r="58" spans="1:6" ht="12.75" customHeight="1" x14ac:dyDescent="0.2">
      <c r="A58" s="82"/>
      <c r="B58" s="82"/>
      <c r="C58" s="232"/>
      <c r="D58" s="232"/>
      <c r="E58" s="232"/>
      <c r="F58" s="232"/>
    </row>
    <row r="59" spans="1:6" ht="12.75" customHeight="1" x14ac:dyDescent="0.2">
      <c r="A59" s="82"/>
      <c r="B59" s="82"/>
      <c r="C59" s="82"/>
      <c r="D59" s="82"/>
      <c r="E59" s="82"/>
      <c r="F59" s="82"/>
    </row>
    <row r="60" spans="1:6" ht="12.75" customHeight="1" x14ac:dyDescent="0.2">
      <c r="A60" s="82"/>
      <c r="B60" s="82"/>
      <c r="C60" s="172"/>
      <c r="D60" s="172"/>
      <c r="E60" s="172"/>
      <c r="F60" s="172"/>
    </row>
    <row r="61" spans="1:6" ht="12.75" customHeight="1" x14ac:dyDescent="0.2">
      <c r="A61" s="82"/>
      <c r="B61" s="82"/>
      <c r="C61" s="82"/>
      <c r="D61" s="82"/>
      <c r="E61" s="82"/>
      <c r="F61" s="82"/>
    </row>
    <row r="62" spans="1:6" ht="12.75" customHeight="1" x14ac:dyDescent="0.2">
      <c r="A62" s="82"/>
      <c r="B62" s="82"/>
      <c r="C62" s="82"/>
      <c r="D62" s="82"/>
      <c r="E62" s="82"/>
      <c r="F62" s="82"/>
    </row>
    <row r="63" spans="1:6" ht="12.75" customHeight="1" x14ac:dyDescent="0.2">
      <c r="A63" s="82"/>
      <c r="B63" s="82"/>
      <c r="C63" s="82"/>
      <c r="D63" s="82"/>
      <c r="E63" s="82"/>
      <c r="F63" s="82"/>
    </row>
    <row r="64" spans="1:6" ht="12.75" customHeight="1" x14ac:dyDescent="0.2">
      <c r="A64" s="82"/>
      <c r="B64" s="82"/>
      <c r="C64" s="82"/>
      <c r="D64" s="82"/>
      <c r="E64" s="82"/>
      <c r="F64" s="82"/>
    </row>
    <row r="65" spans="1:6" ht="12.75" customHeight="1" x14ac:dyDescent="0.2">
      <c r="A65" s="82"/>
      <c r="B65" s="82"/>
      <c r="C65" s="82"/>
      <c r="D65" s="82"/>
      <c r="E65" s="82"/>
      <c r="F65" s="82"/>
    </row>
    <row r="66" spans="1:6" ht="12.75" customHeight="1" x14ac:dyDescent="0.2">
      <c r="A66" s="82"/>
      <c r="B66" s="82"/>
      <c r="C66" s="82"/>
      <c r="D66" s="82"/>
      <c r="E66" s="82"/>
      <c r="F66" s="82"/>
    </row>
    <row r="67" spans="1:6" ht="12.75" customHeight="1" x14ac:dyDescent="0.2">
      <c r="A67" s="82"/>
      <c r="B67" s="82"/>
      <c r="C67" s="82"/>
      <c r="D67" s="82"/>
      <c r="E67" s="82"/>
      <c r="F67" s="82"/>
    </row>
    <row r="68" spans="1:6" ht="12.75" customHeight="1" x14ac:dyDescent="0.2">
      <c r="A68" s="82"/>
      <c r="B68" s="82"/>
      <c r="C68" s="82"/>
      <c r="D68" s="82"/>
      <c r="E68" s="82"/>
      <c r="F68" s="82"/>
    </row>
    <row r="69" spans="1:6" ht="12.75" customHeight="1" x14ac:dyDescent="0.2">
      <c r="A69" s="82"/>
      <c r="B69" s="82"/>
      <c r="C69" s="82"/>
      <c r="D69" s="82"/>
      <c r="E69" s="82"/>
      <c r="F69" s="82"/>
    </row>
    <row r="70" spans="1:6" ht="12.75" customHeight="1" x14ac:dyDescent="0.2">
      <c r="A70" s="82"/>
      <c r="B70" s="82"/>
      <c r="C70" s="82"/>
      <c r="D70" s="82"/>
      <c r="E70" s="82"/>
      <c r="F70" s="82"/>
    </row>
    <row r="71" spans="1:6" ht="12.75" customHeight="1" x14ac:dyDescent="0.2">
      <c r="A71" s="82"/>
      <c r="B71" s="82"/>
      <c r="C71" s="82"/>
      <c r="D71" s="82"/>
      <c r="E71" s="82"/>
      <c r="F71" s="82"/>
    </row>
    <row r="72" spans="1:6" ht="12.75" customHeight="1" x14ac:dyDescent="0.2">
      <c r="A72" s="82"/>
      <c r="B72" s="82"/>
      <c r="C72" s="82"/>
      <c r="D72" s="82"/>
      <c r="E72" s="82"/>
      <c r="F72" s="82"/>
    </row>
    <row r="73" spans="1:6" ht="12.75" customHeight="1" x14ac:dyDescent="0.2">
      <c r="A73" s="82"/>
      <c r="B73" s="82"/>
      <c r="C73" s="82"/>
      <c r="D73" s="82"/>
      <c r="E73" s="82"/>
      <c r="F73" s="82"/>
    </row>
    <row r="74" spans="1:6" ht="12.75" customHeight="1" x14ac:dyDescent="0.2">
      <c r="A74" s="82"/>
      <c r="B74" s="82"/>
      <c r="C74" s="82"/>
      <c r="D74" s="82"/>
      <c r="E74" s="82"/>
      <c r="F74" s="82"/>
    </row>
    <row r="75" spans="1:6" ht="12.75" customHeight="1" x14ac:dyDescent="0.2">
      <c r="A75" s="82"/>
      <c r="B75" s="82"/>
      <c r="C75" s="82"/>
      <c r="D75" s="82"/>
      <c r="E75" s="82"/>
      <c r="F75" s="82"/>
    </row>
    <row r="76" spans="1:6" ht="12.75" customHeight="1" x14ac:dyDescent="0.2">
      <c r="A76" s="82"/>
      <c r="B76" s="82"/>
      <c r="C76" s="82"/>
      <c r="D76" s="82"/>
      <c r="E76" s="82"/>
      <c r="F76" s="82"/>
    </row>
    <row r="77" spans="1:6" ht="12.75" customHeight="1" x14ac:dyDescent="0.2">
      <c r="A77" s="82"/>
      <c r="B77" s="82"/>
      <c r="C77" s="82"/>
      <c r="D77" s="82"/>
      <c r="E77" s="82"/>
      <c r="F77" s="82"/>
    </row>
    <row r="78" spans="1:6" ht="12.75" customHeight="1" x14ac:dyDescent="0.2">
      <c r="A78" s="82"/>
      <c r="B78" s="82"/>
      <c r="C78" s="82"/>
      <c r="D78" s="82"/>
      <c r="E78" s="82"/>
      <c r="F78" s="82"/>
    </row>
    <row r="79" spans="1:6" ht="12.75" customHeight="1" x14ac:dyDescent="0.2">
      <c r="A79" s="82"/>
      <c r="B79" s="82"/>
      <c r="C79" s="82"/>
      <c r="D79" s="82"/>
      <c r="E79" s="82"/>
      <c r="F79" s="82"/>
    </row>
    <row r="80" spans="1:6" ht="12.75" customHeight="1" x14ac:dyDescent="0.2">
      <c r="A80" s="82"/>
      <c r="B80" s="82"/>
      <c r="C80" s="82"/>
      <c r="D80" s="82"/>
      <c r="E80" s="82"/>
      <c r="F80" s="82"/>
    </row>
    <row r="81" spans="1:6" ht="12.75" customHeight="1" x14ac:dyDescent="0.2">
      <c r="A81" s="82"/>
      <c r="B81" s="82"/>
      <c r="C81" s="82"/>
      <c r="D81" s="82"/>
      <c r="E81" s="82"/>
      <c r="F81" s="82"/>
    </row>
    <row r="82" spans="1:6" ht="12.75" customHeight="1" x14ac:dyDescent="0.2">
      <c r="A82" s="82"/>
      <c r="B82" s="82"/>
      <c r="C82" s="82"/>
      <c r="D82" s="82"/>
      <c r="E82" s="82"/>
      <c r="F82" s="82"/>
    </row>
    <row r="83" spans="1:6" ht="12.75" customHeight="1" x14ac:dyDescent="0.2">
      <c r="A83" s="82"/>
      <c r="B83" s="82"/>
      <c r="C83" s="82"/>
      <c r="D83" s="82"/>
      <c r="E83" s="82"/>
      <c r="F83" s="82"/>
    </row>
    <row r="84" spans="1:6" ht="12.75" customHeight="1" x14ac:dyDescent="0.2">
      <c r="A84" s="82"/>
      <c r="B84" s="82"/>
      <c r="C84" s="82"/>
      <c r="D84" s="82"/>
      <c r="E84" s="82"/>
      <c r="F84" s="82"/>
    </row>
    <row r="85" spans="1:6" ht="12.75" customHeight="1" x14ac:dyDescent="0.2">
      <c r="A85" s="82"/>
      <c r="B85" s="82"/>
      <c r="C85" s="82"/>
      <c r="D85" s="82"/>
      <c r="E85" s="82"/>
      <c r="F85" s="82"/>
    </row>
    <row r="86" spans="1:6" ht="12.75" customHeight="1" x14ac:dyDescent="0.2">
      <c r="A86" s="82"/>
      <c r="B86" s="82"/>
      <c r="C86" s="82"/>
      <c r="D86" s="82"/>
      <c r="E86" s="82"/>
      <c r="F86" s="82"/>
    </row>
    <row r="87" spans="1:6" ht="12.75" customHeight="1" x14ac:dyDescent="0.2">
      <c r="A87" s="82"/>
      <c r="B87" s="82"/>
      <c r="C87" s="82"/>
      <c r="D87" s="82"/>
      <c r="E87" s="82"/>
      <c r="F87" s="82"/>
    </row>
    <row r="88" spans="1:6" ht="12.75" customHeight="1" x14ac:dyDescent="0.2">
      <c r="A88" s="82"/>
      <c r="B88" s="82"/>
      <c r="C88" s="82"/>
      <c r="D88" s="82"/>
      <c r="E88" s="82"/>
      <c r="F88" s="82"/>
    </row>
    <row r="89" spans="1:6" ht="12.75" customHeight="1" x14ac:dyDescent="0.2">
      <c r="A89" s="82"/>
      <c r="B89" s="82"/>
      <c r="C89" s="82"/>
      <c r="D89" s="82"/>
      <c r="E89" s="82"/>
      <c r="F89" s="82"/>
    </row>
    <row r="90" spans="1:6" ht="12.75" customHeight="1" x14ac:dyDescent="0.2">
      <c r="A90" s="82"/>
      <c r="B90" s="82"/>
      <c r="C90" s="82"/>
      <c r="D90" s="82"/>
      <c r="E90" s="82"/>
      <c r="F90" s="82"/>
    </row>
    <row r="91" spans="1:6" ht="12.75" customHeight="1" x14ac:dyDescent="0.2">
      <c r="A91" s="82"/>
      <c r="B91" s="82"/>
      <c r="C91" s="82"/>
      <c r="D91" s="82"/>
      <c r="E91" s="82"/>
      <c r="F91" s="82"/>
    </row>
    <row r="92" spans="1:6" ht="12.75" customHeight="1" x14ac:dyDescent="0.2">
      <c r="A92" s="82"/>
      <c r="B92" s="82"/>
      <c r="C92" s="82"/>
      <c r="D92" s="82"/>
      <c r="E92" s="82"/>
      <c r="F92" s="82"/>
    </row>
    <row r="93" spans="1:6" ht="12.75" customHeight="1" x14ac:dyDescent="0.2">
      <c r="A93" s="82"/>
      <c r="B93" s="82"/>
      <c r="C93" s="82"/>
      <c r="D93" s="82"/>
      <c r="E93" s="82"/>
      <c r="F93" s="82"/>
    </row>
    <row r="94" spans="1:6" ht="12.75" customHeight="1" x14ac:dyDescent="0.2">
      <c r="A94" s="82"/>
      <c r="B94" s="82"/>
      <c r="C94" s="82"/>
      <c r="D94" s="82"/>
      <c r="E94" s="82"/>
      <c r="F94" s="82"/>
    </row>
    <row r="95" spans="1:6" ht="12.75" customHeight="1" x14ac:dyDescent="0.2">
      <c r="A95" s="82"/>
      <c r="B95" s="82"/>
      <c r="C95" s="82"/>
      <c r="D95" s="82"/>
      <c r="E95" s="82"/>
      <c r="F95" s="82"/>
    </row>
    <row r="96" spans="1:6" ht="12.75" customHeight="1" x14ac:dyDescent="0.2">
      <c r="A96" s="82"/>
      <c r="B96" s="82"/>
      <c r="C96" s="82"/>
      <c r="D96" s="82"/>
      <c r="E96" s="82"/>
      <c r="F96" s="82"/>
    </row>
    <row r="97" spans="1:6" ht="12.75" customHeight="1" x14ac:dyDescent="0.2">
      <c r="A97" s="82"/>
      <c r="B97" s="82"/>
      <c r="C97" s="82"/>
      <c r="D97" s="82"/>
      <c r="E97" s="82"/>
      <c r="F97" s="82"/>
    </row>
    <row r="98" spans="1:6" ht="12.75" customHeight="1" x14ac:dyDescent="0.2">
      <c r="A98" s="82"/>
      <c r="B98" s="82"/>
      <c r="C98" s="82"/>
      <c r="D98" s="82"/>
      <c r="E98" s="82"/>
      <c r="F98" s="82"/>
    </row>
  </sheetData>
  <mergeCells count="6">
    <mergeCell ref="A1:F1"/>
    <mergeCell ref="B3:D3"/>
    <mergeCell ref="A4:A5"/>
    <mergeCell ref="B4:B5"/>
    <mergeCell ref="C4:D4"/>
    <mergeCell ref="E4:F4"/>
  </mergeCells>
  <conditionalFormatting sqref="G1:G1048576">
    <cfRule type="cellIs" dxfId="0" priority="1" operator="greaterThan">
      <formula>100</formula>
    </cfRule>
  </conditionalFormatting>
  <pageMargins left="1.1811023622047245" right="0.43307086614173229" top="0.74803149606299213" bottom="0.51181102362204722" header="0" footer="0"/>
  <pageSetup paperSize="9" scale="9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14.28515625" defaultRowHeight="15" customHeight="1" x14ac:dyDescent="0.2"/>
  <cols>
    <col min="1" max="1" width="4.140625" customWidth="1"/>
    <col min="2" max="2" width="26" customWidth="1"/>
    <col min="3" max="6" width="10.140625" customWidth="1"/>
    <col min="7" max="7" width="9" customWidth="1"/>
    <col min="8" max="8" width="12" customWidth="1"/>
    <col min="9" max="11" width="9" customWidth="1"/>
  </cols>
  <sheetData>
    <row r="1" spans="1:11" ht="34.5" customHeight="1" x14ac:dyDescent="0.2">
      <c r="A1" s="419" t="s">
        <v>237</v>
      </c>
      <c r="B1" s="415"/>
      <c r="C1" s="415"/>
      <c r="D1" s="415"/>
      <c r="E1" s="415"/>
      <c r="F1" s="415"/>
      <c r="G1" s="415"/>
      <c r="H1" s="415"/>
      <c r="I1" s="39"/>
      <c r="J1" s="39"/>
      <c r="K1" s="39"/>
    </row>
    <row r="2" spans="1:11" ht="13.5" customHeight="1" x14ac:dyDescent="0.2">
      <c r="A2" s="6"/>
      <c r="B2" s="6"/>
      <c r="C2" s="6"/>
      <c r="D2" s="6"/>
      <c r="E2" s="6"/>
      <c r="F2" s="6"/>
      <c r="G2" s="6"/>
      <c r="H2" s="6"/>
      <c r="I2" s="39"/>
      <c r="J2" s="39"/>
      <c r="K2" s="39"/>
    </row>
    <row r="3" spans="1:11" ht="13.5" customHeight="1" x14ac:dyDescent="0.2">
      <c r="A3" s="18"/>
      <c r="B3" s="13"/>
      <c r="C3" s="13"/>
      <c r="D3" s="13"/>
      <c r="E3" s="13"/>
      <c r="F3" s="13" t="s">
        <v>238</v>
      </c>
      <c r="G3" s="13"/>
      <c r="H3" s="40"/>
      <c r="I3" s="13"/>
      <c r="J3" s="13"/>
      <c r="K3" s="13"/>
    </row>
    <row r="4" spans="1:11" ht="13.5" customHeight="1" x14ac:dyDescent="0.2">
      <c r="A4" s="41" t="s">
        <v>0</v>
      </c>
      <c r="B4" s="41" t="s">
        <v>239</v>
      </c>
      <c r="C4" s="41" t="s">
        <v>240</v>
      </c>
      <c r="D4" s="41" t="s">
        <v>241</v>
      </c>
      <c r="E4" s="41" t="s">
        <v>242</v>
      </c>
      <c r="F4" s="41" t="s">
        <v>243</v>
      </c>
      <c r="G4" s="41" t="s">
        <v>244</v>
      </c>
      <c r="H4" s="27" t="s">
        <v>245</v>
      </c>
      <c r="I4" s="42"/>
      <c r="J4" s="42"/>
      <c r="K4" s="42"/>
    </row>
    <row r="5" spans="1:11" ht="13.5" customHeight="1" x14ac:dyDescent="0.2">
      <c r="A5" s="9">
        <v>1</v>
      </c>
      <c r="B5" s="3" t="s">
        <v>6</v>
      </c>
      <c r="C5" s="3">
        <v>3143526</v>
      </c>
      <c r="D5" s="3">
        <v>1660004</v>
      </c>
      <c r="E5" s="3">
        <v>2911946</v>
      </c>
      <c r="F5" s="3">
        <v>2998891</v>
      </c>
      <c r="G5" s="3">
        <v>217916</v>
      </c>
      <c r="H5" s="25">
        <v>755.12851192299979</v>
      </c>
      <c r="I5" s="13"/>
      <c r="J5" s="13"/>
      <c r="K5" s="13"/>
    </row>
    <row r="6" spans="1:11" ht="13.5" customHeight="1" x14ac:dyDescent="0.2">
      <c r="A6" s="9">
        <v>2</v>
      </c>
      <c r="B6" s="3" t="s">
        <v>7</v>
      </c>
      <c r="C6" s="3">
        <v>4203843</v>
      </c>
      <c r="D6" s="3">
        <v>2308317</v>
      </c>
      <c r="E6" s="3">
        <v>3739084</v>
      </c>
      <c r="F6" s="3">
        <v>3654063</v>
      </c>
      <c r="G6" s="3">
        <v>350836</v>
      </c>
      <c r="H6" s="25">
        <v>1036.034843138</v>
      </c>
      <c r="I6" s="13"/>
      <c r="J6" s="13"/>
      <c r="K6" s="13"/>
    </row>
    <row r="7" spans="1:11" ht="13.5" customHeight="1" x14ac:dyDescent="0.2">
      <c r="A7" s="9">
        <v>3</v>
      </c>
      <c r="B7" s="3" t="s">
        <v>8</v>
      </c>
      <c r="C7" s="3">
        <v>633301</v>
      </c>
      <c r="D7" s="3">
        <v>334447</v>
      </c>
      <c r="E7" s="3">
        <v>245993</v>
      </c>
      <c r="F7" s="3">
        <v>579744</v>
      </c>
      <c r="G7" s="3">
        <v>93441</v>
      </c>
      <c r="H7" s="25">
        <v>232.9194305</v>
      </c>
      <c r="I7" s="13"/>
      <c r="J7" s="13"/>
      <c r="K7" s="13"/>
    </row>
    <row r="8" spans="1:11" ht="13.5" customHeight="1" x14ac:dyDescent="0.2">
      <c r="A8" s="9">
        <v>4</v>
      </c>
      <c r="B8" s="3" t="s">
        <v>9</v>
      </c>
      <c r="C8" s="3">
        <v>435224</v>
      </c>
      <c r="D8" s="3">
        <v>211148</v>
      </c>
      <c r="E8" s="3">
        <v>260514</v>
      </c>
      <c r="F8" s="3">
        <v>388403</v>
      </c>
      <c r="G8" s="3">
        <v>60511</v>
      </c>
      <c r="H8" s="25">
        <v>195.99498820599999</v>
      </c>
      <c r="I8" s="13"/>
      <c r="J8" s="13"/>
      <c r="K8" s="13"/>
    </row>
    <row r="9" spans="1:11" ht="13.5" customHeight="1" x14ac:dyDescent="0.2">
      <c r="A9" s="9">
        <v>5</v>
      </c>
      <c r="B9" s="3" t="s">
        <v>10</v>
      </c>
      <c r="C9" s="3">
        <v>2337134</v>
      </c>
      <c r="D9" s="3">
        <v>1225784</v>
      </c>
      <c r="E9" s="3">
        <v>1282239</v>
      </c>
      <c r="F9" s="3">
        <v>2030481</v>
      </c>
      <c r="G9" s="3">
        <v>291247</v>
      </c>
      <c r="H9" s="25">
        <v>595.18224493399998</v>
      </c>
      <c r="I9" s="13"/>
      <c r="J9" s="13"/>
      <c r="K9" s="13"/>
    </row>
    <row r="10" spans="1:11" ht="13.5" customHeight="1" x14ac:dyDescent="0.2">
      <c r="A10" s="9">
        <v>6</v>
      </c>
      <c r="B10" s="3" t="s">
        <v>11</v>
      </c>
      <c r="C10" s="3">
        <v>1059986</v>
      </c>
      <c r="D10" s="3">
        <v>589555</v>
      </c>
      <c r="E10" s="3">
        <v>552260</v>
      </c>
      <c r="F10" s="3">
        <v>923879</v>
      </c>
      <c r="G10" s="3">
        <v>14202</v>
      </c>
      <c r="H10" s="25">
        <v>376.52000569199998</v>
      </c>
      <c r="I10" s="13"/>
      <c r="J10" s="13"/>
      <c r="K10" s="13"/>
    </row>
    <row r="11" spans="1:11" ht="13.5" customHeight="1" x14ac:dyDescent="0.2">
      <c r="A11" s="9">
        <v>7</v>
      </c>
      <c r="B11" s="3" t="s">
        <v>12</v>
      </c>
      <c r="C11" s="3">
        <v>76930</v>
      </c>
      <c r="D11" s="3">
        <v>37954</v>
      </c>
      <c r="E11" s="3">
        <v>72500</v>
      </c>
      <c r="F11" s="3">
        <v>62798</v>
      </c>
      <c r="G11" s="3">
        <v>10837</v>
      </c>
      <c r="H11" s="25">
        <v>24.652056096999996</v>
      </c>
      <c r="I11" s="13"/>
      <c r="J11" s="13"/>
      <c r="K11" s="13"/>
    </row>
    <row r="12" spans="1:11" ht="13.5" customHeight="1" x14ac:dyDescent="0.2">
      <c r="A12" s="9">
        <v>8</v>
      </c>
      <c r="B12" s="3" t="s">
        <v>196</v>
      </c>
      <c r="C12" s="3">
        <v>48381</v>
      </c>
      <c r="D12" s="3">
        <v>22947</v>
      </c>
      <c r="E12" s="3">
        <v>33398</v>
      </c>
      <c r="F12" s="3">
        <v>33464</v>
      </c>
      <c r="G12" s="3">
        <v>474</v>
      </c>
      <c r="H12" s="25">
        <v>10.0713945</v>
      </c>
      <c r="I12" s="13"/>
      <c r="J12" s="13"/>
      <c r="K12" s="13"/>
    </row>
    <row r="13" spans="1:11" ht="13.5" customHeight="1" x14ac:dyDescent="0.2">
      <c r="A13" s="9">
        <v>9</v>
      </c>
      <c r="B13" s="3" t="s">
        <v>13</v>
      </c>
      <c r="C13" s="3">
        <v>1780845</v>
      </c>
      <c r="D13" s="3">
        <v>915401</v>
      </c>
      <c r="E13" s="3">
        <v>1641407</v>
      </c>
      <c r="F13" s="3">
        <v>1561278</v>
      </c>
      <c r="G13" s="3">
        <v>139297</v>
      </c>
      <c r="H13" s="25">
        <v>530.36227009400011</v>
      </c>
      <c r="I13" s="13"/>
      <c r="J13" s="13"/>
      <c r="K13" s="13"/>
    </row>
    <row r="14" spans="1:11" ht="13.5" customHeight="1" x14ac:dyDescent="0.2">
      <c r="A14" s="9">
        <v>10</v>
      </c>
      <c r="B14" s="3" t="s">
        <v>14</v>
      </c>
      <c r="C14" s="3">
        <v>13600781</v>
      </c>
      <c r="D14" s="3">
        <v>7157604</v>
      </c>
      <c r="E14" s="3">
        <v>12799846</v>
      </c>
      <c r="F14" s="3">
        <v>10372609</v>
      </c>
      <c r="G14" s="3">
        <v>307933</v>
      </c>
      <c r="H14" s="25">
        <v>2582.5796721569995</v>
      </c>
      <c r="I14" s="13"/>
      <c r="J14" s="13"/>
      <c r="K14" s="13"/>
    </row>
    <row r="15" spans="1:11" ht="13.5" customHeight="1" x14ac:dyDescent="0.2">
      <c r="A15" s="9">
        <v>11</v>
      </c>
      <c r="B15" s="3" t="s">
        <v>15</v>
      </c>
      <c r="C15" s="3">
        <v>666403</v>
      </c>
      <c r="D15" s="3">
        <v>322863</v>
      </c>
      <c r="E15" s="3">
        <v>333246</v>
      </c>
      <c r="F15" s="3">
        <v>554705</v>
      </c>
      <c r="G15" s="3">
        <v>67817</v>
      </c>
      <c r="H15" s="25">
        <v>206.57589948399996</v>
      </c>
      <c r="I15" s="13"/>
      <c r="J15" s="13"/>
      <c r="K15" s="13"/>
    </row>
    <row r="16" spans="1:11" ht="13.5" customHeight="1" x14ac:dyDescent="0.2">
      <c r="A16" s="9">
        <v>12</v>
      </c>
      <c r="B16" s="3" t="s">
        <v>16</v>
      </c>
      <c r="C16" s="3">
        <v>1544420</v>
      </c>
      <c r="D16" s="3">
        <v>792904</v>
      </c>
      <c r="E16" s="3">
        <v>783137</v>
      </c>
      <c r="F16" s="3">
        <v>1352473</v>
      </c>
      <c r="G16" s="3">
        <v>225854</v>
      </c>
      <c r="H16" s="25">
        <v>469.48417396200017</v>
      </c>
      <c r="I16" s="13"/>
      <c r="J16" s="13"/>
      <c r="K16" s="13"/>
    </row>
    <row r="17" spans="1:11" ht="13.5" customHeight="1" x14ac:dyDescent="0.2">
      <c r="A17" s="11"/>
      <c r="B17" s="4" t="s">
        <v>246</v>
      </c>
      <c r="C17" s="4">
        <f t="shared" ref="C17:H17" si="0">SUM(C5:C16)</f>
        <v>29530774</v>
      </c>
      <c r="D17" s="4">
        <f t="shared" si="0"/>
        <v>15578928</v>
      </c>
      <c r="E17" s="4">
        <f t="shared" si="0"/>
        <v>24655570</v>
      </c>
      <c r="F17" s="4">
        <f t="shared" si="0"/>
        <v>24512788</v>
      </c>
      <c r="G17" s="4">
        <f t="shared" si="0"/>
        <v>1780365</v>
      </c>
      <c r="H17" s="26">
        <f t="shared" si="0"/>
        <v>7015.505490687</v>
      </c>
      <c r="I17" s="13"/>
      <c r="J17" s="15"/>
      <c r="K17" s="15"/>
    </row>
    <row r="18" spans="1:11" ht="13.5" customHeight="1" x14ac:dyDescent="0.2">
      <c r="A18" s="9">
        <v>13</v>
      </c>
      <c r="B18" s="3" t="s">
        <v>247</v>
      </c>
      <c r="C18" s="3">
        <v>44823</v>
      </c>
      <c r="D18" s="3">
        <v>16449</v>
      </c>
      <c r="E18" s="3">
        <v>34857</v>
      </c>
      <c r="F18" s="3">
        <v>35019</v>
      </c>
      <c r="G18" s="3">
        <v>10724</v>
      </c>
      <c r="H18" s="25">
        <v>19.775404298000005</v>
      </c>
      <c r="I18" s="13"/>
      <c r="J18" s="13"/>
      <c r="K18" s="13"/>
    </row>
    <row r="19" spans="1:11" ht="13.5" customHeight="1" x14ac:dyDescent="0.2">
      <c r="A19" s="9">
        <v>14</v>
      </c>
      <c r="B19" s="3" t="s">
        <v>248</v>
      </c>
      <c r="C19" s="3">
        <v>344</v>
      </c>
      <c r="D19" s="3">
        <v>163</v>
      </c>
      <c r="E19" s="3">
        <v>235</v>
      </c>
      <c r="F19" s="3">
        <v>273</v>
      </c>
      <c r="G19" s="3">
        <v>52</v>
      </c>
      <c r="H19" s="25">
        <v>6.4718795999999995E-2</v>
      </c>
      <c r="I19" s="13"/>
      <c r="J19" s="13"/>
      <c r="K19" s="13"/>
    </row>
    <row r="20" spans="1:11" ht="13.5" customHeight="1" x14ac:dyDescent="0.2">
      <c r="A20" s="9">
        <v>15</v>
      </c>
      <c r="B20" s="3" t="s">
        <v>249</v>
      </c>
      <c r="C20" s="3">
        <v>1354</v>
      </c>
      <c r="D20" s="3">
        <v>597</v>
      </c>
      <c r="E20" s="3">
        <v>631</v>
      </c>
      <c r="F20" s="3">
        <v>1053</v>
      </c>
      <c r="G20" s="3">
        <v>224</v>
      </c>
      <c r="H20" s="25">
        <v>0.88389345899999994</v>
      </c>
      <c r="I20" s="13"/>
      <c r="J20" s="13"/>
      <c r="K20" s="13"/>
    </row>
    <row r="21" spans="1:11" ht="13.5" customHeight="1" x14ac:dyDescent="0.2">
      <c r="A21" s="9">
        <v>16</v>
      </c>
      <c r="B21" s="3" t="s">
        <v>250</v>
      </c>
      <c r="C21" s="3">
        <v>111399</v>
      </c>
      <c r="D21" s="3">
        <v>71533</v>
      </c>
      <c r="E21" s="3">
        <v>111385</v>
      </c>
      <c r="F21" s="3">
        <v>61614</v>
      </c>
      <c r="G21" s="3">
        <v>24000</v>
      </c>
      <c r="H21" s="25">
        <v>29.016565468000007</v>
      </c>
      <c r="I21" s="13"/>
      <c r="J21" s="13"/>
      <c r="K21" s="13"/>
    </row>
    <row r="22" spans="1:11" ht="13.5" customHeight="1" x14ac:dyDescent="0.2">
      <c r="A22" s="9">
        <v>17</v>
      </c>
      <c r="B22" s="3" t="s">
        <v>251</v>
      </c>
      <c r="C22" s="3">
        <v>329337</v>
      </c>
      <c r="D22" s="3">
        <v>150074</v>
      </c>
      <c r="E22" s="3">
        <v>329337</v>
      </c>
      <c r="F22" s="3">
        <v>244511</v>
      </c>
      <c r="G22" s="3">
        <v>136239</v>
      </c>
      <c r="H22" s="25">
        <v>25.148095504</v>
      </c>
      <c r="I22" s="13"/>
      <c r="J22" s="13"/>
      <c r="K22" s="13"/>
    </row>
    <row r="23" spans="1:11" ht="13.5" customHeight="1" x14ac:dyDescent="0.2">
      <c r="A23" s="9">
        <v>18</v>
      </c>
      <c r="B23" s="3" t="s">
        <v>252</v>
      </c>
      <c r="C23" s="3">
        <v>44602</v>
      </c>
      <c r="D23" s="3">
        <v>20217</v>
      </c>
      <c r="E23" s="3">
        <v>36178</v>
      </c>
      <c r="F23" s="3">
        <v>36076</v>
      </c>
      <c r="G23" s="3">
        <v>5132</v>
      </c>
      <c r="H23" s="25">
        <v>17.450387033000002</v>
      </c>
      <c r="I23" s="13"/>
      <c r="J23" s="13"/>
      <c r="K23" s="13"/>
    </row>
    <row r="24" spans="1:11" ht="13.5" customHeight="1" x14ac:dyDescent="0.2">
      <c r="A24" s="9">
        <v>19</v>
      </c>
      <c r="B24" s="3" t="s">
        <v>253</v>
      </c>
      <c r="C24" s="3">
        <v>23197</v>
      </c>
      <c r="D24" s="3">
        <v>5974</v>
      </c>
      <c r="E24" s="3">
        <v>20023</v>
      </c>
      <c r="F24" s="3">
        <v>20103</v>
      </c>
      <c r="G24" s="3">
        <v>2879</v>
      </c>
      <c r="H24" s="25">
        <v>3.5048478109999999</v>
      </c>
      <c r="I24" s="13"/>
      <c r="J24" s="13"/>
      <c r="K24" s="13"/>
    </row>
    <row r="25" spans="1:11" ht="13.5" customHeight="1" x14ac:dyDescent="0.2">
      <c r="A25" s="9">
        <v>20</v>
      </c>
      <c r="B25" s="3" t="s">
        <v>254</v>
      </c>
      <c r="C25" s="3">
        <v>138</v>
      </c>
      <c r="D25" s="3">
        <v>60</v>
      </c>
      <c r="E25" s="3">
        <v>118</v>
      </c>
      <c r="F25" s="3">
        <v>89</v>
      </c>
      <c r="G25" s="3">
        <v>14</v>
      </c>
      <c r="H25" s="25">
        <v>2.4704E-2</v>
      </c>
      <c r="I25" s="13"/>
      <c r="J25" s="13"/>
      <c r="K25" s="13"/>
    </row>
    <row r="26" spans="1:11" ht="13.5" customHeight="1" x14ac:dyDescent="0.2">
      <c r="A26" s="9">
        <v>21</v>
      </c>
      <c r="B26" s="3" t="s">
        <v>214</v>
      </c>
      <c r="C26" s="3">
        <v>164</v>
      </c>
      <c r="D26" s="3">
        <v>73</v>
      </c>
      <c r="E26" s="3">
        <v>158</v>
      </c>
      <c r="F26" s="3">
        <v>135</v>
      </c>
      <c r="G26" s="3">
        <v>22</v>
      </c>
      <c r="H26" s="25">
        <v>2.2283476999999999E-2</v>
      </c>
      <c r="I26" s="13"/>
      <c r="J26" s="13"/>
      <c r="K26" s="13"/>
    </row>
    <row r="27" spans="1:11" ht="13.5" customHeight="1" x14ac:dyDescent="0.2">
      <c r="A27" s="9">
        <v>22</v>
      </c>
      <c r="B27" s="3" t="s">
        <v>255</v>
      </c>
      <c r="C27" s="3">
        <v>6945</v>
      </c>
      <c r="D27" s="3">
        <v>2565</v>
      </c>
      <c r="E27" s="3">
        <v>438</v>
      </c>
      <c r="F27" s="3">
        <v>4564</v>
      </c>
      <c r="G27" s="3">
        <v>2610</v>
      </c>
      <c r="H27" s="25">
        <v>0.83683861700000006</v>
      </c>
      <c r="I27" s="13"/>
      <c r="J27" s="13"/>
      <c r="K27" s="13"/>
    </row>
    <row r="28" spans="1:11" ht="13.5" customHeight="1" x14ac:dyDescent="0.2">
      <c r="A28" s="9">
        <v>23</v>
      </c>
      <c r="B28" s="3" t="s">
        <v>256</v>
      </c>
      <c r="C28" s="3">
        <v>515</v>
      </c>
      <c r="D28" s="3">
        <v>200</v>
      </c>
      <c r="E28" s="3">
        <v>391</v>
      </c>
      <c r="F28" s="3">
        <v>274</v>
      </c>
      <c r="G28" s="3">
        <v>51</v>
      </c>
      <c r="H28" s="25">
        <v>8.1170551000000007E-2</v>
      </c>
      <c r="I28" s="13"/>
      <c r="J28" s="13"/>
      <c r="K28" s="13"/>
    </row>
    <row r="29" spans="1:11" ht="13.5" customHeight="1" x14ac:dyDescent="0.2">
      <c r="A29" s="9">
        <v>24</v>
      </c>
      <c r="B29" s="3" t="s">
        <v>257</v>
      </c>
      <c r="C29" s="3">
        <v>17524</v>
      </c>
      <c r="D29" s="3">
        <v>17519</v>
      </c>
      <c r="E29" s="3">
        <v>17524</v>
      </c>
      <c r="F29" s="3">
        <v>9812</v>
      </c>
      <c r="G29" s="3">
        <v>7</v>
      </c>
      <c r="H29" s="25">
        <v>2.6601652809999998</v>
      </c>
      <c r="I29" s="13"/>
      <c r="J29" s="13"/>
      <c r="K29" s="13"/>
    </row>
    <row r="30" spans="1:11" ht="13.5" customHeight="1" x14ac:dyDescent="0.2">
      <c r="A30" s="9">
        <v>25</v>
      </c>
      <c r="B30" s="3" t="s">
        <v>258</v>
      </c>
      <c r="C30" s="3">
        <v>189</v>
      </c>
      <c r="D30" s="3">
        <v>78</v>
      </c>
      <c r="E30" s="3">
        <v>102</v>
      </c>
      <c r="F30" s="3">
        <v>166</v>
      </c>
      <c r="G30" s="3">
        <v>51</v>
      </c>
      <c r="H30" s="25">
        <v>4.6350026000000003E-2</v>
      </c>
      <c r="I30" s="13"/>
      <c r="J30" s="13"/>
      <c r="K30" s="13"/>
    </row>
    <row r="31" spans="1:11" ht="13.5" customHeight="1" x14ac:dyDescent="0.2">
      <c r="A31" s="9">
        <v>26</v>
      </c>
      <c r="B31" s="3" t="s">
        <v>259</v>
      </c>
      <c r="C31" s="3">
        <v>848</v>
      </c>
      <c r="D31" s="3">
        <v>518</v>
      </c>
      <c r="E31" s="3">
        <v>796</v>
      </c>
      <c r="F31" s="3">
        <v>624</v>
      </c>
      <c r="G31" s="3">
        <v>216</v>
      </c>
      <c r="H31" s="25">
        <v>0.10564800100000001</v>
      </c>
      <c r="I31" s="13"/>
      <c r="J31" s="13"/>
      <c r="K31" s="13"/>
    </row>
    <row r="32" spans="1:11" ht="13.5" customHeight="1" x14ac:dyDescent="0.2">
      <c r="A32" s="11"/>
      <c r="B32" s="4" t="s">
        <v>260</v>
      </c>
      <c r="C32" s="4">
        <f t="shared" ref="C32:H32" si="1">SUM(C18:C31)</f>
        <v>581379</v>
      </c>
      <c r="D32" s="4">
        <f t="shared" si="1"/>
        <v>286020</v>
      </c>
      <c r="E32" s="4">
        <f t="shared" si="1"/>
        <v>552173</v>
      </c>
      <c r="F32" s="4">
        <f t="shared" si="1"/>
        <v>414313</v>
      </c>
      <c r="G32" s="4">
        <f t="shared" si="1"/>
        <v>182221</v>
      </c>
      <c r="H32" s="26">
        <f t="shared" si="1"/>
        <v>99.621072322000018</v>
      </c>
      <c r="I32" s="15"/>
      <c r="J32" s="15"/>
      <c r="K32" s="15"/>
    </row>
    <row r="33" spans="1:11" ht="13.5" customHeight="1" x14ac:dyDescent="0.2">
      <c r="A33" s="9">
        <v>27</v>
      </c>
      <c r="B33" s="3" t="s">
        <v>261</v>
      </c>
      <c r="C33" s="3">
        <v>3620472</v>
      </c>
      <c r="D33" s="3">
        <v>2052854</v>
      </c>
      <c r="E33" s="3">
        <v>3329296</v>
      </c>
      <c r="F33" s="3">
        <v>2964861</v>
      </c>
      <c r="G33" s="3">
        <v>476085</v>
      </c>
      <c r="H33" s="25">
        <v>739.07520395100005</v>
      </c>
      <c r="I33" s="13"/>
      <c r="J33" s="13"/>
      <c r="K33" s="13"/>
    </row>
    <row r="34" spans="1:11" ht="13.5" customHeight="1" x14ac:dyDescent="0.2">
      <c r="A34" s="9">
        <v>28</v>
      </c>
      <c r="B34" s="3" t="s">
        <v>262</v>
      </c>
      <c r="C34" s="3">
        <v>1664391</v>
      </c>
      <c r="D34" s="3">
        <v>908177</v>
      </c>
      <c r="E34" s="3">
        <v>603833</v>
      </c>
      <c r="F34" s="3">
        <v>1555592</v>
      </c>
      <c r="G34" s="3">
        <v>323245</v>
      </c>
      <c r="H34" s="25">
        <v>403.18394470499993</v>
      </c>
      <c r="I34" s="13"/>
      <c r="J34" s="13"/>
      <c r="K34" s="13"/>
    </row>
    <row r="35" spans="1:11" ht="13.5" customHeight="1" x14ac:dyDescent="0.2">
      <c r="A35" s="11"/>
      <c r="B35" s="4" t="s">
        <v>263</v>
      </c>
      <c r="C35" s="4">
        <f t="shared" ref="C35:H35" si="2">C34+C33</f>
        <v>5284863</v>
      </c>
      <c r="D35" s="4">
        <f t="shared" si="2"/>
        <v>2961031</v>
      </c>
      <c r="E35" s="4">
        <f t="shared" si="2"/>
        <v>3933129</v>
      </c>
      <c r="F35" s="4">
        <f t="shared" si="2"/>
        <v>4520453</v>
      </c>
      <c r="G35" s="4">
        <f t="shared" si="2"/>
        <v>799330</v>
      </c>
      <c r="H35" s="26">
        <f t="shared" si="2"/>
        <v>1142.259148656</v>
      </c>
      <c r="I35" s="15"/>
      <c r="J35" s="15"/>
      <c r="K35" s="15"/>
    </row>
    <row r="36" spans="1:11" ht="13.5" customHeight="1" x14ac:dyDescent="0.2">
      <c r="A36" s="11"/>
      <c r="B36" s="4" t="s">
        <v>264</v>
      </c>
      <c r="C36" s="4">
        <f t="shared" ref="C36:H36" si="3">C35+C32+C17</f>
        <v>35397016</v>
      </c>
      <c r="D36" s="4">
        <f t="shared" si="3"/>
        <v>18825979</v>
      </c>
      <c r="E36" s="4">
        <f t="shared" si="3"/>
        <v>29140872</v>
      </c>
      <c r="F36" s="4">
        <f t="shared" si="3"/>
        <v>29447554</v>
      </c>
      <c r="G36" s="4">
        <f t="shared" si="3"/>
        <v>2761916</v>
      </c>
      <c r="H36" s="26">
        <f t="shared" si="3"/>
        <v>8257.3857116649997</v>
      </c>
      <c r="I36" s="15"/>
      <c r="J36" s="15"/>
      <c r="K36" s="15"/>
    </row>
    <row r="37" spans="1:11" ht="13.5" customHeight="1" x14ac:dyDescent="0.2">
      <c r="A37" s="18"/>
      <c r="B37" s="13"/>
      <c r="C37" s="13"/>
      <c r="D37" s="15" t="s">
        <v>140</v>
      </c>
      <c r="E37" s="13"/>
      <c r="F37" s="13"/>
      <c r="G37" s="13"/>
      <c r="H37" s="40"/>
      <c r="I37" s="13"/>
      <c r="J37" s="13"/>
      <c r="K37" s="13"/>
    </row>
    <row r="38" spans="1:11" ht="13.5" customHeight="1" x14ac:dyDescent="0.2">
      <c r="A38" s="18"/>
      <c r="B38" s="13"/>
      <c r="C38" s="13"/>
      <c r="D38" s="13"/>
      <c r="E38" s="13"/>
      <c r="F38" s="13"/>
      <c r="G38" s="13"/>
      <c r="H38" s="40"/>
      <c r="I38" s="13"/>
      <c r="J38" s="13"/>
      <c r="K38" s="13"/>
    </row>
    <row r="39" spans="1:11" ht="13.5" customHeight="1" x14ac:dyDescent="0.2">
      <c r="A39" s="18"/>
      <c r="B39" s="13"/>
      <c r="C39" s="13"/>
      <c r="D39" s="13"/>
      <c r="E39" s="13"/>
      <c r="F39" s="13"/>
      <c r="G39" s="13"/>
      <c r="H39" s="40"/>
      <c r="I39" s="13"/>
      <c r="J39" s="13"/>
      <c r="K39" s="13"/>
    </row>
    <row r="40" spans="1:11" ht="13.5" customHeight="1" x14ac:dyDescent="0.2">
      <c r="A40" s="18"/>
      <c r="B40" s="13"/>
      <c r="C40" s="13"/>
      <c r="D40" s="13"/>
      <c r="E40" s="13"/>
      <c r="F40" s="13"/>
      <c r="G40" s="13"/>
      <c r="H40" s="40"/>
      <c r="I40" s="13"/>
      <c r="J40" s="13"/>
      <c r="K40" s="13"/>
    </row>
    <row r="41" spans="1:11" ht="13.5" customHeight="1" x14ac:dyDescent="0.2">
      <c r="A41" s="18"/>
      <c r="B41" s="13"/>
      <c r="C41" s="13"/>
      <c r="D41" s="13"/>
      <c r="E41" s="13"/>
      <c r="F41" s="13"/>
      <c r="G41" s="13"/>
      <c r="H41" s="40"/>
      <c r="I41" s="13"/>
      <c r="J41" s="13"/>
      <c r="K41" s="13"/>
    </row>
    <row r="42" spans="1:11" ht="13.5" customHeight="1" x14ac:dyDescent="0.2">
      <c r="A42" s="18"/>
      <c r="B42" s="13"/>
      <c r="C42" s="13"/>
      <c r="D42" s="13"/>
      <c r="E42" s="13"/>
      <c r="F42" s="13"/>
      <c r="G42" s="13"/>
      <c r="H42" s="40"/>
      <c r="I42" s="13"/>
      <c r="J42" s="13"/>
      <c r="K42" s="13"/>
    </row>
    <row r="43" spans="1:11" ht="13.5" customHeight="1" x14ac:dyDescent="0.2">
      <c r="A43" s="18"/>
      <c r="B43" s="13"/>
      <c r="C43" s="13"/>
      <c r="D43" s="13"/>
      <c r="E43" s="13"/>
      <c r="F43" s="13"/>
      <c r="G43" s="13"/>
      <c r="H43" s="40"/>
      <c r="I43" s="13"/>
      <c r="J43" s="13"/>
      <c r="K43" s="13"/>
    </row>
    <row r="44" spans="1:11" ht="13.5" customHeight="1" x14ac:dyDescent="0.2">
      <c r="A44" s="18"/>
      <c r="B44" s="13"/>
      <c r="C44" s="13"/>
      <c r="D44" s="13"/>
      <c r="E44" s="13"/>
      <c r="F44" s="13"/>
      <c r="G44" s="13"/>
      <c r="H44" s="40"/>
      <c r="I44" s="13"/>
      <c r="J44" s="13"/>
      <c r="K44" s="13"/>
    </row>
    <row r="45" spans="1:11" ht="13.5" customHeight="1" x14ac:dyDescent="0.2">
      <c r="A45" s="18"/>
      <c r="B45" s="13"/>
      <c r="C45" s="13"/>
      <c r="D45" s="13"/>
      <c r="E45" s="13"/>
      <c r="F45" s="13"/>
      <c r="G45" s="13"/>
      <c r="H45" s="40"/>
      <c r="I45" s="13"/>
      <c r="J45" s="13"/>
      <c r="K45" s="13"/>
    </row>
    <row r="46" spans="1:11" ht="13.5" customHeight="1" x14ac:dyDescent="0.2">
      <c r="A46" s="18"/>
      <c r="B46" s="13"/>
      <c r="C46" s="13"/>
      <c r="D46" s="13"/>
      <c r="E46" s="13"/>
      <c r="F46" s="13"/>
      <c r="G46" s="13"/>
      <c r="H46" s="40"/>
      <c r="I46" s="13"/>
      <c r="J46" s="13"/>
      <c r="K46" s="13"/>
    </row>
    <row r="47" spans="1:11" ht="13.5" customHeight="1" x14ac:dyDescent="0.2">
      <c r="A47" s="18"/>
      <c r="B47" s="13"/>
      <c r="C47" s="13"/>
      <c r="D47" s="13"/>
      <c r="E47" s="13"/>
      <c r="F47" s="13"/>
      <c r="G47" s="13"/>
      <c r="H47" s="40"/>
      <c r="I47" s="13"/>
      <c r="J47" s="13"/>
      <c r="K47" s="13"/>
    </row>
    <row r="48" spans="1:11" ht="13.5" customHeight="1" x14ac:dyDescent="0.2">
      <c r="A48" s="18"/>
      <c r="B48" s="13"/>
      <c r="C48" s="13"/>
      <c r="D48" s="13"/>
      <c r="E48" s="13"/>
      <c r="F48" s="13"/>
      <c r="G48" s="13"/>
      <c r="H48" s="40"/>
      <c r="I48" s="13"/>
      <c r="J48" s="13"/>
      <c r="K48" s="13"/>
    </row>
    <row r="49" spans="1:11" ht="13.5" customHeight="1" x14ac:dyDescent="0.2">
      <c r="A49" s="18"/>
      <c r="B49" s="13"/>
      <c r="C49" s="13"/>
      <c r="D49" s="13"/>
      <c r="E49" s="13"/>
      <c r="F49" s="13"/>
      <c r="G49" s="13"/>
      <c r="H49" s="40"/>
      <c r="I49" s="13"/>
      <c r="J49" s="13"/>
      <c r="K49" s="13"/>
    </row>
    <row r="50" spans="1:11" ht="13.5" customHeight="1" x14ac:dyDescent="0.2">
      <c r="A50" s="18"/>
      <c r="B50" s="13"/>
      <c r="C50" s="13"/>
      <c r="D50" s="13"/>
      <c r="E50" s="13"/>
      <c r="F50" s="13"/>
      <c r="G50" s="13"/>
      <c r="H50" s="40"/>
      <c r="I50" s="13"/>
      <c r="J50" s="13"/>
      <c r="K50" s="13"/>
    </row>
    <row r="51" spans="1:11" ht="13.5" customHeight="1" x14ac:dyDescent="0.2">
      <c r="A51" s="18"/>
      <c r="B51" s="13"/>
      <c r="C51" s="13"/>
      <c r="D51" s="13"/>
      <c r="E51" s="13"/>
      <c r="F51" s="13"/>
      <c r="G51" s="13"/>
      <c r="H51" s="40"/>
      <c r="I51" s="13"/>
      <c r="J51" s="13"/>
      <c r="K51" s="13"/>
    </row>
    <row r="52" spans="1:11" ht="13.5" customHeight="1" x14ac:dyDescent="0.2">
      <c r="A52" s="18"/>
      <c r="B52" s="13"/>
      <c r="C52" s="13"/>
      <c r="D52" s="13"/>
      <c r="E52" s="13"/>
      <c r="F52" s="13"/>
      <c r="G52" s="13"/>
      <c r="H52" s="40"/>
      <c r="I52" s="13"/>
      <c r="J52" s="13"/>
      <c r="K52" s="13"/>
    </row>
    <row r="53" spans="1:11" ht="13.5" customHeight="1" x14ac:dyDescent="0.2">
      <c r="A53" s="18"/>
      <c r="B53" s="13"/>
      <c r="C53" s="13"/>
      <c r="D53" s="13"/>
      <c r="E53" s="13"/>
      <c r="F53" s="13"/>
      <c r="G53" s="13"/>
      <c r="H53" s="40"/>
      <c r="I53" s="13"/>
      <c r="J53" s="13"/>
      <c r="K53" s="13"/>
    </row>
    <row r="54" spans="1:11" ht="13.5" customHeight="1" x14ac:dyDescent="0.2">
      <c r="A54" s="18"/>
      <c r="B54" s="13"/>
      <c r="C54" s="13"/>
      <c r="D54" s="13"/>
      <c r="E54" s="13"/>
      <c r="F54" s="13"/>
      <c r="G54" s="13"/>
      <c r="H54" s="40"/>
      <c r="I54" s="13"/>
      <c r="J54" s="13"/>
      <c r="K54" s="13"/>
    </row>
    <row r="55" spans="1:11" ht="13.5" customHeight="1" x14ac:dyDescent="0.2">
      <c r="A55" s="18"/>
      <c r="B55" s="13"/>
      <c r="C55" s="13"/>
      <c r="D55" s="13"/>
      <c r="E55" s="13"/>
      <c r="F55" s="13"/>
      <c r="G55" s="13"/>
      <c r="H55" s="40"/>
      <c r="I55" s="13"/>
      <c r="J55" s="13"/>
      <c r="K55" s="13"/>
    </row>
    <row r="56" spans="1:11" ht="13.5" customHeight="1" x14ac:dyDescent="0.2">
      <c r="A56" s="18"/>
      <c r="B56" s="13"/>
      <c r="C56" s="13"/>
      <c r="D56" s="13"/>
      <c r="E56" s="13"/>
      <c r="F56" s="13"/>
      <c r="G56" s="13"/>
      <c r="H56" s="40"/>
      <c r="I56" s="13"/>
      <c r="J56" s="13"/>
      <c r="K56" s="13"/>
    </row>
    <row r="57" spans="1:11" ht="13.5" customHeight="1" x14ac:dyDescent="0.2">
      <c r="A57" s="18"/>
      <c r="B57" s="13"/>
      <c r="C57" s="13"/>
      <c r="D57" s="13"/>
      <c r="E57" s="13"/>
      <c r="F57" s="13"/>
      <c r="G57" s="13"/>
      <c r="H57" s="40"/>
      <c r="I57" s="13"/>
      <c r="J57" s="13"/>
      <c r="K57" s="13"/>
    </row>
    <row r="58" spans="1:11" ht="13.5" customHeight="1" x14ac:dyDescent="0.2">
      <c r="A58" s="18"/>
      <c r="B58" s="13"/>
      <c r="C58" s="13"/>
      <c r="D58" s="13"/>
      <c r="E58" s="13"/>
      <c r="F58" s="13"/>
      <c r="G58" s="13"/>
      <c r="H58" s="40"/>
      <c r="I58" s="13"/>
      <c r="J58" s="13"/>
      <c r="K58" s="13"/>
    </row>
    <row r="59" spans="1:11" ht="13.5" customHeight="1" x14ac:dyDescent="0.2">
      <c r="A59" s="18"/>
      <c r="B59" s="13"/>
      <c r="C59" s="13"/>
      <c r="D59" s="13"/>
      <c r="E59" s="13"/>
      <c r="F59" s="13"/>
      <c r="G59" s="13"/>
      <c r="H59" s="40"/>
      <c r="I59" s="13"/>
      <c r="J59" s="13"/>
      <c r="K59" s="13"/>
    </row>
    <row r="60" spans="1:11" ht="13.5" customHeight="1" x14ac:dyDescent="0.2">
      <c r="A60" s="18"/>
      <c r="B60" s="13"/>
      <c r="C60" s="13"/>
      <c r="D60" s="13"/>
      <c r="E60" s="13"/>
      <c r="F60" s="13"/>
      <c r="G60" s="13"/>
      <c r="H60" s="40"/>
      <c r="I60" s="13"/>
      <c r="J60" s="13"/>
      <c r="K60" s="13"/>
    </row>
    <row r="61" spans="1:11" ht="13.5" customHeight="1" x14ac:dyDescent="0.2">
      <c r="A61" s="18"/>
      <c r="B61" s="13"/>
      <c r="C61" s="13"/>
      <c r="D61" s="13"/>
      <c r="E61" s="13"/>
      <c r="F61" s="13"/>
      <c r="G61" s="13"/>
      <c r="H61" s="40"/>
      <c r="I61" s="13"/>
      <c r="J61" s="13"/>
      <c r="K61" s="13"/>
    </row>
    <row r="62" spans="1:11" ht="13.5" customHeight="1" x14ac:dyDescent="0.2">
      <c r="A62" s="18"/>
      <c r="B62" s="13"/>
      <c r="C62" s="13"/>
      <c r="D62" s="13"/>
      <c r="E62" s="13"/>
      <c r="F62" s="13"/>
      <c r="G62" s="13"/>
      <c r="H62" s="40"/>
      <c r="I62" s="13"/>
      <c r="J62" s="13"/>
      <c r="K62" s="13"/>
    </row>
    <row r="63" spans="1:11" ht="13.5" customHeight="1" x14ac:dyDescent="0.2">
      <c r="A63" s="18"/>
      <c r="B63" s="13"/>
      <c r="C63" s="13"/>
      <c r="D63" s="13"/>
      <c r="E63" s="13"/>
      <c r="F63" s="13"/>
      <c r="G63" s="13"/>
      <c r="H63" s="40"/>
      <c r="I63" s="13"/>
      <c r="J63" s="13"/>
      <c r="K63" s="13"/>
    </row>
    <row r="64" spans="1:11" ht="13.5" customHeight="1" x14ac:dyDescent="0.2">
      <c r="A64" s="18"/>
      <c r="B64" s="13"/>
      <c r="C64" s="13"/>
      <c r="D64" s="13"/>
      <c r="E64" s="13"/>
      <c r="F64" s="13"/>
      <c r="G64" s="13"/>
      <c r="H64" s="40"/>
      <c r="I64" s="13"/>
      <c r="J64" s="13"/>
      <c r="K64" s="13"/>
    </row>
    <row r="65" spans="1:11" ht="13.5" customHeight="1" x14ac:dyDescent="0.2">
      <c r="A65" s="18"/>
      <c r="B65" s="13"/>
      <c r="C65" s="13"/>
      <c r="D65" s="13"/>
      <c r="E65" s="13"/>
      <c r="F65" s="13"/>
      <c r="G65" s="13"/>
      <c r="H65" s="40"/>
      <c r="I65" s="13"/>
      <c r="J65" s="13"/>
      <c r="K65" s="13"/>
    </row>
    <row r="66" spans="1:11" ht="13.5" customHeight="1" x14ac:dyDescent="0.2">
      <c r="A66" s="18"/>
      <c r="B66" s="13"/>
      <c r="C66" s="13"/>
      <c r="D66" s="13"/>
      <c r="E66" s="13"/>
      <c r="F66" s="13"/>
      <c r="G66" s="13"/>
      <c r="H66" s="40"/>
      <c r="I66" s="13"/>
      <c r="J66" s="13"/>
      <c r="K66" s="13"/>
    </row>
    <row r="67" spans="1:11" ht="13.5" customHeight="1" x14ac:dyDescent="0.2">
      <c r="A67" s="18"/>
      <c r="B67" s="13"/>
      <c r="C67" s="13"/>
      <c r="D67" s="13"/>
      <c r="E67" s="13"/>
      <c r="F67" s="13"/>
      <c r="G67" s="13"/>
      <c r="H67" s="40"/>
      <c r="I67" s="13"/>
      <c r="J67" s="13"/>
      <c r="K67" s="13"/>
    </row>
    <row r="68" spans="1:11" ht="13.5" customHeight="1" x14ac:dyDescent="0.2">
      <c r="A68" s="18"/>
      <c r="B68" s="13"/>
      <c r="C68" s="13"/>
      <c r="D68" s="13"/>
      <c r="E68" s="13"/>
      <c r="F68" s="13"/>
      <c r="G68" s="13"/>
      <c r="H68" s="40"/>
      <c r="I68" s="13"/>
      <c r="J68" s="13"/>
      <c r="K68" s="13"/>
    </row>
    <row r="69" spans="1:11" ht="13.5" customHeight="1" x14ac:dyDescent="0.2">
      <c r="A69" s="18"/>
      <c r="B69" s="13"/>
      <c r="C69" s="13"/>
      <c r="D69" s="13"/>
      <c r="E69" s="13"/>
      <c r="F69" s="13"/>
      <c r="G69" s="13"/>
      <c r="H69" s="40"/>
      <c r="I69" s="13"/>
      <c r="J69" s="13"/>
      <c r="K69" s="13"/>
    </row>
    <row r="70" spans="1:11" ht="13.5" customHeight="1" x14ac:dyDescent="0.2">
      <c r="A70" s="18"/>
      <c r="B70" s="13"/>
      <c r="C70" s="13"/>
      <c r="D70" s="13"/>
      <c r="E70" s="13"/>
      <c r="F70" s="13"/>
      <c r="G70" s="13"/>
      <c r="H70" s="40"/>
      <c r="I70" s="13"/>
      <c r="J70" s="13"/>
      <c r="K70" s="13"/>
    </row>
    <row r="71" spans="1:11" ht="13.5" customHeight="1" x14ac:dyDescent="0.2">
      <c r="A71" s="18"/>
      <c r="B71" s="13"/>
      <c r="C71" s="13"/>
      <c r="D71" s="13"/>
      <c r="E71" s="13"/>
      <c r="F71" s="13"/>
      <c r="G71" s="13"/>
      <c r="H71" s="40"/>
      <c r="I71" s="13"/>
      <c r="J71" s="13"/>
      <c r="K71" s="13"/>
    </row>
    <row r="72" spans="1:11" ht="13.5" customHeight="1" x14ac:dyDescent="0.2">
      <c r="A72" s="18"/>
      <c r="B72" s="13"/>
      <c r="C72" s="13"/>
      <c r="D72" s="13"/>
      <c r="E72" s="13"/>
      <c r="F72" s="13"/>
      <c r="G72" s="13"/>
      <c r="H72" s="40"/>
      <c r="I72" s="13"/>
      <c r="J72" s="13"/>
      <c r="K72" s="13"/>
    </row>
    <row r="73" spans="1:11" ht="13.5" customHeight="1" x14ac:dyDescent="0.2">
      <c r="A73" s="18"/>
      <c r="B73" s="13"/>
      <c r="C73" s="13"/>
      <c r="D73" s="13"/>
      <c r="E73" s="13"/>
      <c r="F73" s="13"/>
      <c r="G73" s="13"/>
      <c r="H73" s="40"/>
      <c r="I73" s="13"/>
      <c r="J73" s="13"/>
      <c r="K73" s="13"/>
    </row>
    <row r="74" spans="1:11" ht="13.5" customHeight="1" x14ac:dyDescent="0.2">
      <c r="A74" s="18"/>
      <c r="B74" s="13"/>
      <c r="C74" s="13"/>
      <c r="D74" s="13"/>
      <c r="E74" s="13"/>
      <c r="F74" s="13"/>
      <c r="G74" s="13"/>
      <c r="H74" s="40"/>
      <c r="I74" s="13"/>
      <c r="J74" s="13"/>
      <c r="K74" s="13"/>
    </row>
    <row r="75" spans="1:11" ht="13.5" customHeight="1" x14ac:dyDescent="0.2">
      <c r="A75" s="18"/>
      <c r="B75" s="13"/>
      <c r="C75" s="13"/>
      <c r="D75" s="13"/>
      <c r="E75" s="13"/>
      <c r="F75" s="13"/>
      <c r="G75" s="13"/>
      <c r="H75" s="40"/>
      <c r="I75" s="13"/>
      <c r="J75" s="13"/>
      <c r="K75" s="13"/>
    </row>
    <row r="76" spans="1:11" ht="13.5" customHeight="1" x14ac:dyDescent="0.2">
      <c r="A76" s="18"/>
      <c r="B76" s="13"/>
      <c r="C76" s="13"/>
      <c r="D76" s="13"/>
      <c r="E76" s="13"/>
      <c r="F76" s="13"/>
      <c r="G76" s="13"/>
      <c r="H76" s="40"/>
      <c r="I76" s="13"/>
      <c r="J76" s="13"/>
      <c r="K76" s="13"/>
    </row>
    <row r="77" spans="1:11" ht="13.5" customHeight="1" x14ac:dyDescent="0.2">
      <c r="A77" s="18"/>
      <c r="B77" s="13"/>
      <c r="C77" s="13"/>
      <c r="D77" s="13"/>
      <c r="E77" s="13"/>
      <c r="F77" s="13"/>
      <c r="G77" s="13"/>
      <c r="H77" s="40"/>
      <c r="I77" s="13"/>
      <c r="J77" s="13"/>
      <c r="K77" s="13"/>
    </row>
    <row r="78" spans="1:11" ht="13.5" customHeight="1" x14ac:dyDescent="0.2">
      <c r="A78" s="18"/>
      <c r="B78" s="13"/>
      <c r="C78" s="13"/>
      <c r="D78" s="13"/>
      <c r="E78" s="13"/>
      <c r="F78" s="13"/>
      <c r="G78" s="13"/>
      <c r="H78" s="40"/>
      <c r="I78" s="13"/>
      <c r="J78" s="13"/>
      <c r="K78" s="13"/>
    </row>
    <row r="79" spans="1:11" ht="13.5" customHeight="1" x14ac:dyDescent="0.2">
      <c r="A79" s="18"/>
      <c r="B79" s="13"/>
      <c r="C79" s="13"/>
      <c r="D79" s="13"/>
      <c r="E79" s="13"/>
      <c r="F79" s="13"/>
      <c r="G79" s="13"/>
      <c r="H79" s="40"/>
      <c r="I79" s="13"/>
      <c r="J79" s="13"/>
      <c r="K79" s="13"/>
    </row>
    <row r="80" spans="1:11" ht="13.5" customHeight="1" x14ac:dyDescent="0.2">
      <c r="A80" s="18"/>
      <c r="B80" s="13"/>
      <c r="C80" s="13"/>
      <c r="D80" s="13"/>
      <c r="E80" s="13"/>
      <c r="F80" s="13"/>
      <c r="G80" s="13"/>
      <c r="H80" s="40"/>
      <c r="I80" s="13"/>
      <c r="J80" s="13"/>
      <c r="K80" s="13"/>
    </row>
    <row r="81" spans="1:11" ht="13.5" customHeight="1" x14ac:dyDescent="0.2">
      <c r="A81" s="18"/>
      <c r="B81" s="13"/>
      <c r="C81" s="13"/>
      <c r="D81" s="13"/>
      <c r="E81" s="13"/>
      <c r="F81" s="13"/>
      <c r="G81" s="13"/>
      <c r="H81" s="40"/>
      <c r="I81" s="13"/>
      <c r="J81" s="13"/>
      <c r="K81" s="13"/>
    </row>
    <row r="82" spans="1:11" ht="13.5" customHeight="1" x14ac:dyDescent="0.2">
      <c r="A82" s="18"/>
      <c r="B82" s="13"/>
      <c r="C82" s="13"/>
      <c r="D82" s="13"/>
      <c r="E82" s="13"/>
      <c r="F82" s="13"/>
      <c r="G82" s="13"/>
      <c r="H82" s="40"/>
      <c r="I82" s="13"/>
      <c r="J82" s="13"/>
      <c r="K82" s="13"/>
    </row>
    <row r="83" spans="1:11" ht="13.5" customHeight="1" x14ac:dyDescent="0.2">
      <c r="A83" s="18"/>
      <c r="B83" s="13"/>
      <c r="C83" s="13"/>
      <c r="D83" s="13"/>
      <c r="E83" s="13"/>
      <c r="F83" s="13"/>
      <c r="G83" s="13"/>
      <c r="H83" s="40"/>
      <c r="I83" s="13"/>
      <c r="J83" s="13"/>
      <c r="K83" s="13"/>
    </row>
    <row r="84" spans="1:11" ht="13.5" customHeight="1" x14ac:dyDescent="0.2">
      <c r="A84" s="18"/>
      <c r="B84" s="13"/>
      <c r="C84" s="13"/>
      <c r="D84" s="13"/>
      <c r="E84" s="13"/>
      <c r="F84" s="13"/>
      <c r="G84" s="13"/>
      <c r="H84" s="40"/>
      <c r="I84" s="13"/>
      <c r="J84" s="13"/>
      <c r="K84" s="13"/>
    </row>
    <row r="85" spans="1:11" ht="13.5" customHeight="1" x14ac:dyDescent="0.2">
      <c r="A85" s="18"/>
      <c r="B85" s="13"/>
      <c r="C85" s="13"/>
      <c r="D85" s="13"/>
      <c r="E85" s="13"/>
      <c r="F85" s="13"/>
      <c r="G85" s="13"/>
      <c r="H85" s="40"/>
      <c r="I85" s="13"/>
      <c r="J85" s="13"/>
      <c r="K85" s="13"/>
    </row>
    <row r="86" spans="1:11" ht="13.5" customHeight="1" x14ac:dyDescent="0.2">
      <c r="A86" s="18"/>
      <c r="B86" s="13"/>
      <c r="C86" s="13"/>
      <c r="D86" s="13"/>
      <c r="E86" s="13"/>
      <c r="F86" s="13"/>
      <c r="G86" s="13"/>
      <c r="H86" s="40"/>
      <c r="I86" s="13"/>
      <c r="J86" s="13"/>
      <c r="K86" s="13"/>
    </row>
    <row r="87" spans="1:11" ht="13.5" customHeight="1" x14ac:dyDescent="0.2">
      <c r="A87" s="18"/>
      <c r="B87" s="13"/>
      <c r="C87" s="13"/>
      <c r="D87" s="13"/>
      <c r="E87" s="13"/>
      <c r="F87" s="13"/>
      <c r="G87" s="13"/>
      <c r="H87" s="40"/>
      <c r="I87" s="13"/>
      <c r="J87" s="13"/>
      <c r="K87" s="13"/>
    </row>
    <row r="88" spans="1:11" ht="13.5" customHeight="1" x14ac:dyDescent="0.2">
      <c r="A88" s="18"/>
      <c r="B88" s="13"/>
      <c r="C88" s="13"/>
      <c r="D88" s="13"/>
      <c r="E88" s="13"/>
      <c r="F88" s="13"/>
      <c r="G88" s="13"/>
      <c r="H88" s="40"/>
      <c r="I88" s="13"/>
      <c r="J88" s="13"/>
      <c r="K88" s="13"/>
    </row>
    <row r="89" spans="1:11" ht="13.5" customHeight="1" x14ac:dyDescent="0.2">
      <c r="A89" s="18"/>
      <c r="B89" s="13"/>
      <c r="C89" s="13"/>
      <c r="D89" s="13"/>
      <c r="E89" s="13"/>
      <c r="F89" s="13"/>
      <c r="G89" s="13"/>
      <c r="H89" s="40"/>
      <c r="I89" s="13"/>
      <c r="J89" s="13"/>
      <c r="K89" s="13"/>
    </row>
    <row r="90" spans="1:11" ht="13.5" customHeight="1" x14ac:dyDescent="0.2">
      <c r="A90" s="18"/>
      <c r="B90" s="13"/>
      <c r="C90" s="13"/>
      <c r="D90" s="13"/>
      <c r="E90" s="13"/>
      <c r="F90" s="13"/>
      <c r="G90" s="13"/>
      <c r="H90" s="40"/>
      <c r="I90" s="13"/>
      <c r="J90" s="13"/>
      <c r="K90" s="13"/>
    </row>
    <row r="91" spans="1:11" ht="13.5" customHeight="1" x14ac:dyDescent="0.2">
      <c r="A91" s="18"/>
      <c r="B91" s="13"/>
      <c r="C91" s="13"/>
      <c r="D91" s="13"/>
      <c r="E91" s="13"/>
      <c r="F91" s="13"/>
      <c r="G91" s="13"/>
      <c r="H91" s="40"/>
      <c r="I91" s="13"/>
      <c r="J91" s="13"/>
      <c r="K91" s="13"/>
    </row>
    <row r="92" spans="1:11" ht="13.5" customHeight="1" x14ac:dyDescent="0.2">
      <c r="A92" s="18"/>
      <c r="B92" s="13"/>
      <c r="C92" s="13"/>
      <c r="D92" s="13"/>
      <c r="E92" s="13"/>
      <c r="F92" s="13"/>
      <c r="G92" s="13"/>
      <c r="H92" s="40"/>
      <c r="I92" s="13"/>
      <c r="J92" s="13"/>
      <c r="K92" s="13"/>
    </row>
    <row r="93" spans="1:11" ht="13.5" customHeight="1" x14ac:dyDescent="0.2">
      <c r="A93" s="18"/>
      <c r="B93" s="13"/>
      <c r="C93" s="13"/>
      <c r="D93" s="13"/>
      <c r="E93" s="13"/>
      <c r="F93" s="13"/>
      <c r="G93" s="13"/>
      <c r="H93" s="40"/>
      <c r="I93" s="13"/>
      <c r="J93" s="13"/>
      <c r="K93" s="13"/>
    </row>
    <row r="94" spans="1:11" ht="13.5" customHeight="1" x14ac:dyDescent="0.2">
      <c r="A94" s="18"/>
      <c r="B94" s="13"/>
      <c r="C94" s="13"/>
      <c r="D94" s="13"/>
      <c r="E94" s="13"/>
      <c r="F94" s="13"/>
      <c r="G94" s="13"/>
      <c r="H94" s="40"/>
      <c r="I94" s="13"/>
      <c r="J94" s="13"/>
      <c r="K94" s="13"/>
    </row>
    <row r="95" spans="1:11" ht="13.5" customHeight="1" x14ac:dyDescent="0.2">
      <c r="A95" s="18"/>
      <c r="B95" s="13"/>
      <c r="C95" s="13"/>
      <c r="D95" s="13"/>
      <c r="E95" s="13"/>
      <c r="F95" s="13"/>
      <c r="G95" s="13"/>
      <c r="H95" s="40"/>
      <c r="I95" s="13"/>
      <c r="J95" s="13"/>
      <c r="K95" s="13"/>
    </row>
    <row r="96" spans="1:11" ht="13.5" customHeight="1" x14ac:dyDescent="0.2">
      <c r="A96" s="18"/>
      <c r="B96" s="13"/>
      <c r="C96" s="13"/>
      <c r="D96" s="13"/>
      <c r="E96" s="13"/>
      <c r="F96" s="13"/>
      <c r="G96" s="13"/>
      <c r="H96" s="40"/>
      <c r="I96" s="13"/>
      <c r="J96" s="13"/>
      <c r="K96" s="13"/>
    </row>
    <row r="97" spans="1:11" ht="13.5" customHeight="1" x14ac:dyDescent="0.2">
      <c r="A97" s="18"/>
      <c r="B97" s="13"/>
      <c r="C97" s="13"/>
      <c r="D97" s="13"/>
      <c r="E97" s="13"/>
      <c r="F97" s="13"/>
      <c r="G97" s="13"/>
      <c r="H97" s="40"/>
      <c r="I97" s="13"/>
      <c r="J97" s="13"/>
      <c r="K97" s="13"/>
    </row>
    <row r="98" spans="1:11" ht="13.5" customHeight="1" x14ac:dyDescent="0.2">
      <c r="A98" s="18"/>
      <c r="B98" s="13"/>
      <c r="C98" s="13"/>
      <c r="D98" s="13"/>
      <c r="E98" s="13"/>
      <c r="F98" s="13"/>
      <c r="G98" s="13"/>
      <c r="H98" s="40"/>
      <c r="I98" s="13"/>
      <c r="J98" s="13"/>
      <c r="K98" s="13"/>
    </row>
    <row r="99" spans="1:11" ht="13.5" customHeight="1" x14ac:dyDescent="0.2">
      <c r="A99" s="18"/>
      <c r="B99" s="13"/>
      <c r="C99" s="13"/>
      <c r="D99" s="13"/>
      <c r="E99" s="13"/>
      <c r="F99" s="13"/>
      <c r="G99" s="13"/>
      <c r="H99" s="40"/>
      <c r="I99" s="13"/>
      <c r="J99" s="13"/>
      <c r="K99" s="13"/>
    </row>
    <row r="100" spans="1:11" ht="13.5" customHeight="1" x14ac:dyDescent="0.2">
      <c r="A100" s="18"/>
      <c r="B100" s="13"/>
      <c r="C100" s="13"/>
      <c r="D100" s="13"/>
      <c r="E100" s="13"/>
      <c r="F100" s="13"/>
      <c r="G100" s="13"/>
      <c r="H100" s="40"/>
      <c r="I100" s="13"/>
      <c r="J100" s="13"/>
      <c r="K100" s="13"/>
    </row>
  </sheetData>
  <mergeCells count="1">
    <mergeCell ref="A1:H1"/>
  </mergeCells>
  <pageMargins left="1.2" right="0.45" top="0.75" bottom="0.75" header="0" footer="0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0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14.28515625" defaultRowHeight="15" customHeight="1" x14ac:dyDescent="0.2"/>
  <cols>
    <col min="1" max="1" width="4.85546875" customWidth="1"/>
    <col min="2" max="2" width="14.140625" customWidth="1"/>
    <col min="3" max="3" width="7.85546875" customWidth="1"/>
    <col min="4" max="4" width="9.85546875" customWidth="1"/>
    <col min="5" max="5" width="7.85546875" customWidth="1"/>
    <col min="6" max="6" width="9" customWidth="1"/>
    <col min="7" max="14" width="7.85546875" customWidth="1"/>
    <col min="15" max="15" width="9.5703125" customWidth="1"/>
    <col min="16" max="19" width="7.85546875" customWidth="1"/>
  </cols>
  <sheetData>
    <row r="1" spans="1:19" ht="53.25" customHeight="1" x14ac:dyDescent="0.2">
      <c r="A1" s="555" t="s">
        <v>265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9"/>
      <c r="R1" s="539"/>
      <c r="S1" s="2"/>
    </row>
    <row r="2" spans="1:19" ht="24" customHeight="1" x14ac:dyDescent="0.2">
      <c r="A2" s="31" t="s">
        <v>162</v>
      </c>
      <c r="B2" s="31" t="s">
        <v>266</v>
      </c>
      <c r="C2" s="541" t="s">
        <v>267</v>
      </c>
      <c r="D2" s="540"/>
      <c r="E2" s="538" t="s">
        <v>268</v>
      </c>
      <c r="F2" s="539"/>
      <c r="G2" s="539"/>
      <c r="H2" s="539"/>
      <c r="I2" s="539"/>
      <c r="J2" s="539"/>
      <c r="K2" s="539"/>
      <c r="L2" s="540"/>
      <c r="M2" s="538" t="s">
        <v>269</v>
      </c>
      <c r="N2" s="539"/>
      <c r="O2" s="539"/>
      <c r="P2" s="539"/>
      <c r="Q2" s="539"/>
      <c r="R2" s="540"/>
      <c r="S2" s="2"/>
    </row>
    <row r="3" spans="1:19" ht="12.75" customHeight="1" x14ac:dyDescent="0.2">
      <c r="A3" s="43"/>
      <c r="B3" s="43"/>
      <c r="C3" s="44" t="s">
        <v>270</v>
      </c>
      <c r="D3" s="44" t="s">
        <v>271</v>
      </c>
      <c r="E3" s="44" t="s">
        <v>272</v>
      </c>
      <c r="F3" s="44" t="s">
        <v>273</v>
      </c>
      <c r="G3" s="45" t="s">
        <v>274</v>
      </c>
      <c r="H3" s="45" t="s">
        <v>275</v>
      </c>
      <c r="I3" s="45" t="s">
        <v>276</v>
      </c>
      <c r="J3" s="45" t="s">
        <v>277</v>
      </c>
      <c r="K3" s="45" t="s">
        <v>278</v>
      </c>
      <c r="L3" s="45" t="s">
        <v>279</v>
      </c>
      <c r="M3" s="44" t="s">
        <v>280</v>
      </c>
      <c r="N3" s="44" t="s">
        <v>281</v>
      </c>
      <c r="O3" s="44" t="s">
        <v>282</v>
      </c>
      <c r="P3" s="45" t="s">
        <v>283</v>
      </c>
      <c r="Q3" s="45" t="s">
        <v>284</v>
      </c>
      <c r="R3" s="45" t="s">
        <v>285</v>
      </c>
      <c r="S3" s="2"/>
    </row>
    <row r="4" spans="1:19" ht="12" customHeight="1" x14ac:dyDescent="0.2">
      <c r="A4" s="29">
        <v>1</v>
      </c>
      <c r="B4" s="46" t="s">
        <v>286</v>
      </c>
      <c r="C4" s="47">
        <v>14</v>
      </c>
      <c r="D4" s="47">
        <v>380</v>
      </c>
      <c r="E4" s="47" t="s">
        <v>287</v>
      </c>
      <c r="F4" s="47">
        <v>409</v>
      </c>
      <c r="G4" s="47" t="s">
        <v>288</v>
      </c>
      <c r="H4" s="47" t="s">
        <v>289</v>
      </c>
      <c r="I4" s="47" t="s">
        <v>290</v>
      </c>
      <c r="J4" s="47" t="s">
        <v>291</v>
      </c>
      <c r="K4" s="47" t="s">
        <v>292</v>
      </c>
      <c r="L4" s="47">
        <v>0</v>
      </c>
      <c r="M4" s="47" t="s">
        <v>293</v>
      </c>
      <c r="N4" s="47" t="s">
        <v>294</v>
      </c>
      <c r="O4" s="47" t="s">
        <v>295</v>
      </c>
      <c r="P4" s="47" t="s">
        <v>296</v>
      </c>
      <c r="Q4" s="47" t="s">
        <v>297</v>
      </c>
      <c r="R4" s="47" t="s">
        <v>298</v>
      </c>
      <c r="S4" s="48" t="s">
        <v>299</v>
      </c>
    </row>
    <row r="5" spans="1:19" ht="12" customHeight="1" x14ac:dyDescent="0.2">
      <c r="A5" s="29">
        <v>2</v>
      </c>
      <c r="B5" s="46" t="s">
        <v>300</v>
      </c>
      <c r="C5" s="47">
        <v>18</v>
      </c>
      <c r="D5" s="47">
        <v>400</v>
      </c>
      <c r="E5" s="47" t="s">
        <v>287</v>
      </c>
      <c r="F5" s="47" t="s">
        <v>301</v>
      </c>
      <c r="G5" s="47" t="s">
        <v>302</v>
      </c>
      <c r="H5" s="47" t="s">
        <v>303</v>
      </c>
      <c r="I5" s="47" t="s">
        <v>304</v>
      </c>
      <c r="J5" s="47" t="s">
        <v>305</v>
      </c>
      <c r="K5" s="47">
        <v>0</v>
      </c>
      <c r="L5" s="47">
        <v>0</v>
      </c>
      <c r="M5" s="47" t="s">
        <v>306</v>
      </c>
      <c r="N5" s="47" t="s">
        <v>307</v>
      </c>
      <c r="O5" s="47" t="s">
        <v>308</v>
      </c>
      <c r="P5" s="47" t="s">
        <v>309</v>
      </c>
      <c r="Q5" s="47" t="s">
        <v>310</v>
      </c>
      <c r="R5" s="47" t="s">
        <v>311</v>
      </c>
      <c r="S5" s="2" t="s">
        <v>312</v>
      </c>
    </row>
    <row r="6" spans="1:19" ht="12" customHeight="1" x14ac:dyDescent="0.2">
      <c r="A6" s="29">
        <v>3</v>
      </c>
      <c r="B6" s="46" t="s">
        <v>313</v>
      </c>
      <c r="C6" s="47">
        <v>15</v>
      </c>
      <c r="D6" s="47">
        <v>375</v>
      </c>
      <c r="E6" s="47" t="s">
        <v>314</v>
      </c>
      <c r="F6" s="47" t="s">
        <v>315</v>
      </c>
      <c r="G6" s="47" t="s">
        <v>316</v>
      </c>
      <c r="H6" s="47">
        <v>0</v>
      </c>
      <c r="I6" s="47" t="s">
        <v>317</v>
      </c>
      <c r="J6" s="47" t="s">
        <v>318</v>
      </c>
      <c r="K6" s="47" t="s">
        <v>319</v>
      </c>
      <c r="L6" s="47">
        <v>0</v>
      </c>
      <c r="M6" s="47" t="s">
        <v>320</v>
      </c>
      <c r="N6" s="47" t="s">
        <v>321</v>
      </c>
      <c r="O6" s="47" t="s">
        <v>322</v>
      </c>
      <c r="P6" s="47" t="s">
        <v>323</v>
      </c>
      <c r="Q6" s="47" t="s">
        <v>324</v>
      </c>
      <c r="R6" s="47" t="s">
        <v>325</v>
      </c>
      <c r="S6" s="2" t="s">
        <v>326</v>
      </c>
    </row>
    <row r="7" spans="1:19" ht="12" customHeight="1" x14ac:dyDescent="0.2">
      <c r="A7" s="29">
        <v>4</v>
      </c>
      <c r="B7" s="46" t="s">
        <v>327</v>
      </c>
      <c r="C7" s="47">
        <v>16</v>
      </c>
      <c r="D7" s="47">
        <v>450</v>
      </c>
      <c r="E7" s="47" t="s">
        <v>328</v>
      </c>
      <c r="F7" s="47" t="s">
        <v>329</v>
      </c>
      <c r="G7" s="47" t="s">
        <v>330</v>
      </c>
      <c r="H7" s="47" t="s">
        <v>331</v>
      </c>
      <c r="I7" s="47" t="s">
        <v>317</v>
      </c>
      <c r="J7" s="47" t="s">
        <v>332</v>
      </c>
      <c r="K7" s="47" t="s">
        <v>333</v>
      </c>
      <c r="L7" s="47">
        <v>1</v>
      </c>
      <c r="M7" s="47" t="s">
        <v>334</v>
      </c>
      <c r="N7" s="47" t="s">
        <v>335</v>
      </c>
      <c r="O7" s="47" t="s">
        <v>336</v>
      </c>
      <c r="P7" s="47" t="s">
        <v>337</v>
      </c>
      <c r="Q7" s="47" t="s">
        <v>338</v>
      </c>
      <c r="R7" s="47" t="s">
        <v>339</v>
      </c>
      <c r="S7" s="2"/>
    </row>
    <row r="8" spans="1:19" ht="12" customHeight="1" x14ac:dyDescent="0.2">
      <c r="A8" s="29">
        <v>5</v>
      </c>
      <c r="B8" s="46" t="s">
        <v>340</v>
      </c>
      <c r="C8" s="47">
        <v>0</v>
      </c>
      <c r="D8" s="47">
        <v>0</v>
      </c>
      <c r="E8" s="47" t="s">
        <v>341</v>
      </c>
      <c r="F8" s="47">
        <v>0</v>
      </c>
      <c r="G8" s="47" t="s">
        <v>341</v>
      </c>
      <c r="H8" s="47">
        <v>0</v>
      </c>
      <c r="I8" s="47">
        <v>0</v>
      </c>
      <c r="J8" s="47">
        <v>0</v>
      </c>
      <c r="K8" s="47">
        <v>0</v>
      </c>
      <c r="L8" s="47">
        <v>0</v>
      </c>
      <c r="M8" s="47" t="s">
        <v>342</v>
      </c>
      <c r="N8" s="47" t="s">
        <v>343</v>
      </c>
      <c r="O8" s="47" t="s">
        <v>344</v>
      </c>
      <c r="P8" s="47" t="s">
        <v>345</v>
      </c>
      <c r="Q8" s="47" t="s">
        <v>346</v>
      </c>
      <c r="R8" s="47" t="s">
        <v>347</v>
      </c>
      <c r="S8" s="2"/>
    </row>
    <row r="9" spans="1:19" ht="12" customHeight="1" x14ac:dyDescent="0.2">
      <c r="A9" s="29">
        <v>6</v>
      </c>
      <c r="B9" s="46" t="s">
        <v>348</v>
      </c>
      <c r="C9" s="47">
        <v>20</v>
      </c>
      <c r="D9" s="47">
        <v>450</v>
      </c>
      <c r="E9" s="47" t="s">
        <v>349</v>
      </c>
      <c r="F9" s="47" t="s">
        <v>350</v>
      </c>
      <c r="G9" s="47" t="s">
        <v>351</v>
      </c>
      <c r="H9" s="47" t="s">
        <v>291</v>
      </c>
      <c r="I9" s="47" t="s">
        <v>352</v>
      </c>
      <c r="J9" s="47" t="s">
        <v>353</v>
      </c>
      <c r="K9" s="47" t="s">
        <v>354</v>
      </c>
      <c r="L9" s="47" t="s">
        <v>355</v>
      </c>
      <c r="M9" s="47" t="s">
        <v>356</v>
      </c>
      <c r="N9" s="47" t="s">
        <v>357</v>
      </c>
      <c r="O9" s="47" t="s">
        <v>358</v>
      </c>
      <c r="P9" s="47" t="s">
        <v>359</v>
      </c>
      <c r="Q9" s="47" t="s">
        <v>360</v>
      </c>
      <c r="R9" s="47" t="s">
        <v>361</v>
      </c>
      <c r="S9" s="2"/>
    </row>
    <row r="10" spans="1:19" ht="12" customHeight="1" x14ac:dyDescent="0.2">
      <c r="A10" s="29">
        <v>7</v>
      </c>
      <c r="B10" s="46" t="s">
        <v>362</v>
      </c>
      <c r="C10" s="47">
        <v>17</v>
      </c>
      <c r="D10" s="47">
        <v>500</v>
      </c>
      <c r="E10" s="47" t="s">
        <v>328</v>
      </c>
      <c r="F10" s="47" t="s">
        <v>363</v>
      </c>
      <c r="G10" s="47" t="s">
        <v>364</v>
      </c>
      <c r="H10" s="47" t="s">
        <v>365</v>
      </c>
      <c r="I10" s="47" t="s">
        <v>366</v>
      </c>
      <c r="J10" s="47" t="s">
        <v>367</v>
      </c>
      <c r="K10" s="47" t="s">
        <v>368</v>
      </c>
      <c r="L10" s="47" t="s">
        <v>369</v>
      </c>
      <c r="M10" s="47" t="s">
        <v>370</v>
      </c>
      <c r="N10" s="47" t="s">
        <v>371</v>
      </c>
      <c r="O10" s="47" t="s">
        <v>372</v>
      </c>
      <c r="P10" s="47" t="s">
        <v>373</v>
      </c>
      <c r="Q10" s="47" t="s">
        <v>374</v>
      </c>
      <c r="R10" s="47" t="s">
        <v>375</v>
      </c>
      <c r="S10" s="2"/>
    </row>
    <row r="11" spans="1:19" ht="12" customHeight="1" x14ac:dyDescent="0.2">
      <c r="A11" s="29">
        <v>8</v>
      </c>
      <c r="B11" s="46" t="s">
        <v>376</v>
      </c>
      <c r="C11" s="47">
        <v>14</v>
      </c>
      <c r="D11" s="47">
        <v>400</v>
      </c>
      <c r="E11" s="47" t="s">
        <v>377</v>
      </c>
      <c r="F11" s="47" t="s">
        <v>378</v>
      </c>
      <c r="G11" s="47" t="s">
        <v>379</v>
      </c>
      <c r="H11" s="47" t="s">
        <v>380</v>
      </c>
      <c r="I11" s="47" t="s">
        <v>381</v>
      </c>
      <c r="J11" s="47" t="s">
        <v>382</v>
      </c>
      <c r="K11" s="47" t="s">
        <v>383</v>
      </c>
      <c r="L11" s="47" t="s">
        <v>384</v>
      </c>
      <c r="M11" s="47" t="s">
        <v>298</v>
      </c>
      <c r="N11" s="47" t="s">
        <v>385</v>
      </c>
      <c r="O11" s="47" t="s">
        <v>386</v>
      </c>
      <c r="P11" s="47" t="s">
        <v>387</v>
      </c>
      <c r="Q11" s="47" t="s">
        <v>388</v>
      </c>
      <c r="R11" s="47" t="s">
        <v>287</v>
      </c>
      <c r="S11" s="2"/>
    </row>
    <row r="12" spans="1:19" ht="12" customHeight="1" x14ac:dyDescent="0.2">
      <c r="A12" s="29">
        <v>9</v>
      </c>
      <c r="B12" s="46" t="s">
        <v>389</v>
      </c>
      <c r="C12" s="47">
        <v>16</v>
      </c>
      <c r="D12" s="47">
        <v>450</v>
      </c>
      <c r="E12" s="47" t="s">
        <v>390</v>
      </c>
      <c r="F12" s="47" t="s">
        <v>391</v>
      </c>
      <c r="G12" s="47" t="s">
        <v>392</v>
      </c>
      <c r="H12" s="47" t="s">
        <v>289</v>
      </c>
      <c r="I12" s="47" t="s">
        <v>381</v>
      </c>
      <c r="J12" s="47" t="s">
        <v>393</v>
      </c>
      <c r="K12" s="47" t="s">
        <v>334</v>
      </c>
      <c r="L12" s="47" t="s">
        <v>377</v>
      </c>
      <c r="M12" s="47" t="s">
        <v>394</v>
      </c>
      <c r="N12" s="47" t="s">
        <v>395</v>
      </c>
      <c r="O12" s="47" t="s">
        <v>396</v>
      </c>
      <c r="P12" s="47" t="s">
        <v>397</v>
      </c>
      <c r="Q12" s="47" t="s">
        <v>398</v>
      </c>
      <c r="R12" s="47" t="s">
        <v>320</v>
      </c>
      <c r="S12" s="2"/>
    </row>
    <row r="13" spans="1:19" ht="12" customHeight="1" x14ac:dyDescent="0.2">
      <c r="A13" s="29">
        <v>10</v>
      </c>
      <c r="B13" s="46" t="s">
        <v>399</v>
      </c>
      <c r="C13" s="47">
        <v>18</v>
      </c>
      <c r="D13" s="47">
        <v>450</v>
      </c>
      <c r="E13" s="47" t="s">
        <v>400</v>
      </c>
      <c r="F13" s="47" t="s">
        <v>401</v>
      </c>
      <c r="G13" s="47" t="s">
        <v>402</v>
      </c>
      <c r="H13" s="47" t="s">
        <v>403</v>
      </c>
      <c r="I13" s="47" t="s">
        <v>404</v>
      </c>
      <c r="J13" s="47" t="s">
        <v>405</v>
      </c>
      <c r="K13" s="47" t="s">
        <v>406</v>
      </c>
      <c r="L13" s="47" t="s">
        <v>407</v>
      </c>
      <c r="M13" s="47" t="s">
        <v>408</v>
      </c>
      <c r="N13" s="47" t="s">
        <v>409</v>
      </c>
      <c r="O13" s="47" t="s">
        <v>410</v>
      </c>
      <c r="P13" s="47" t="s">
        <v>411</v>
      </c>
      <c r="Q13" s="47" t="s">
        <v>412</v>
      </c>
      <c r="R13" s="47" t="s">
        <v>413</v>
      </c>
      <c r="S13" s="2"/>
    </row>
    <row r="14" spans="1:19" ht="12" customHeight="1" x14ac:dyDescent="0.2">
      <c r="A14" s="29">
        <v>11</v>
      </c>
      <c r="B14" s="46" t="s">
        <v>414</v>
      </c>
      <c r="C14" s="47">
        <v>15</v>
      </c>
      <c r="D14" s="47">
        <v>450</v>
      </c>
      <c r="E14" s="47" t="s">
        <v>390</v>
      </c>
      <c r="F14" s="47" t="s">
        <v>301</v>
      </c>
      <c r="G14" s="47" t="s">
        <v>415</v>
      </c>
      <c r="H14" s="47">
        <v>0</v>
      </c>
      <c r="I14" s="47" t="s">
        <v>416</v>
      </c>
      <c r="J14" s="47" t="s">
        <v>365</v>
      </c>
      <c r="K14" s="47" t="s">
        <v>417</v>
      </c>
      <c r="L14" s="47" t="s">
        <v>349</v>
      </c>
      <c r="M14" s="47" t="s">
        <v>418</v>
      </c>
      <c r="N14" s="47" t="s">
        <v>419</v>
      </c>
      <c r="O14" s="47" t="s">
        <v>420</v>
      </c>
      <c r="P14" s="47" t="s">
        <v>421</v>
      </c>
      <c r="Q14" s="47" t="s">
        <v>422</v>
      </c>
      <c r="R14" s="47" t="s">
        <v>423</v>
      </c>
      <c r="S14" s="2"/>
    </row>
    <row r="15" spans="1:19" ht="12" customHeight="1" x14ac:dyDescent="0.2">
      <c r="A15" s="29">
        <v>12</v>
      </c>
      <c r="B15" s="46" t="s">
        <v>424</v>
      </c>
      <c r="C15" s="47">
        <v>16</v>
      </c>
      <c r="D15" s="47">
        <v>300</v>
      </c>
      <c r="E15" s="47" t="s">
        <v>425</v>
      </c>
      <c r="F15" s="47" t="s">
        <v>426</v>
      </c>
      <c r="G15" s="47" t="s">
        <v>427</v>
      </c>
      <c r="H15" s="47" t="s">
        <v>428</v>
      </c>
      <c r="I15" s="47" t="s">
        <v>429</v>
      </c>
      <c r="J15" s="47" t="s">
        <v>430</v>
      </c>
      <c r="K15" s="47" t="s">
        <v>431</v>
      </c>
      <c r="L15" s="47" t="s">
        <v>331</v>
      </c>
      <c r="M15" s="47" t="s">
        <v>432</v>
      </c>
      <c r="N15" s="47" t="s">
        <v>433</v>
      </c>
      <c r="O15" s="47" t="s">
        <v>434</v>
      </c>
      <c r="P15" s="47" t="s">
        <v>435</v>
      </c>
      <c r="Q15" s="47" t="s">
        <v>436</v>
      </c>
      <c r="R15" s="47" t="s">
        <v>437</v>
      </c>
      <c r="S15" s="2"/>
    </row>
    <row r="16" spans="1:19" ht="12" customHeight="1" x14ac:dyDescent="0.2">
      <c r="A16" s="29">
        <v>13</v>
      </c>
      <c r="B16" s="46" t="s">
        <v>438</v>
      </c>
      <c r="C16" s="47">
        <v>15</v>
      </c>
      <c r="D16" s="47">
        <v>400</v>
      </c>
      <c r="E16" s="47" t="s">
        <v>390</v>
      </c>
      <c r="F16" s="47" t="s">
        <v>439</v>
      </c>
      <c r="G16" s="47" t="s">
        <v>440</v>
      </c>
      <c r="H16" s="47" t="s">
        <v>441</v>
      </c>
      <c r="I16" s="47" t="s">
        <v>442</v>
      </c>
      <c r="J16" s="47" t="s">
        <v>384</v>
      </c>
      <c r="K16" s="47" t="s">
        <v>443</v>
      </c>
      <c r="L16" s="47" t="s">
        <v>349</v>
      </c>
      <c r="M16" s="47" t="s">
        <v>361</v>
      </c>
      <c r="N16" s="47" t="s">
        <v>444</v>
      </c>
      <c r="O16" s="47" t="s">
        <v>445</v>
      </c>
      <c r="P16" s="47" t="s">
        <v>446</v>
      </c>
      <c r="Q16" s="47" t="s">
        <v>447</v>
      </c>
      <c r="R16" s="47" t="s">
        <v>448</v>
      </c>
      <c r="S16" s="2"/>
    </row>
    <row r="17" spans="1:19" ht="12" customHeight="1" x14ac:dyDescent="0.2">
      <c r="A17" s="29">
        <v>14</v>
      </c>
      <c r="B17" s="46" t="s">
        <v>449</v>
      </c>
      <c r="C17" s="47">
        <v>17</v>
      </c>
      <c r="D17" s="47">
        <v>450</v>
      </c>
      <c r="E17" s="47" t="s">
        <v>328</v>
      </c>
      <c r="F17" s="47" t="s">
        <v>450</v>
      </c>
      <c r="G17" s="47" t="s">
        <v>451</v>
      </c>
      <c r="H17" s="47">
        <v>0</v>
      </c>
      <c r="I17" s="47" t="s">
        <v>413</v>
      </c>
      <c r="J17" s="47" t="s">
        <v>452</v>
      </c>
      <c r="K17" s="47" t="s">
        <v>453</v>
      </c>
      <c r="L17" s="47" t="s">
        <v>349</v>
      </c>
      <c r="M17" s="47" t="s">
        <v>454</v>
      </c>
      <c r="N17" s="47" t="s">
        <v>455</v>
      </c>
      <c r="O17" s="47" t="s">
        <v>456</v>
      </c>
      <c r="P17" s="47" t="s">
        <v>457</v>
      </c>
      <c r="Q17" s="47" t="s">
        <v>458</v>
      </c>
      <c r="R17" s="47" t="s">
        <v>314</v>
      </c>
      <c r="S17" s="2"/>
    </row>
    <row r="18" spans="1:19" ht="12" customHeight="1" x14ac:dyDescent="0.2">
      <c r="A18" s="29">
        <v>15</v>
      </c>
      <c r="B18" s="46" t="s">
        <v>459</v>
      </c>
      <c r="C18" s="47">
        <v>15</v>
      </c>
      <c r="D18" s="47">
        <v>375</v>
      </c>
      <c r="E18" s="47" t="s">
        <v>425</v>
      </c>
      <c r="F18" s="47" t="s">
        <v>460</v>
      </c>
      <c r="G18" s="47" t="s">
        <v>461</v>
      </c>
      <c r="H18" s="47" t="s">
        <v>462</v>
      </c>
      <c r="I18" s="47" t="s">
        <v>463</v>
      </c>
      <c r="J18" s="47" t="s">
        <v>464</v>
      </c>
      <c r="K18" s="47" t="s">
        <v>465</v>
      </c>
      <c r="L18" s="47">
        <v>0</v>
      </c>
      <c r="M18" s="47" t="s">
        <v>466</v>
      </c>
      <c r="N18" s="47" t="s">
        <v>467</v>
      </c>
      <c r="O18" s="47" t="s">
        <v>468</v>
      </c>
      <c r="P18" s="47" t="s">
        <v>469</v>
      </c>
      <c r="Q18" s="47" t="s">
        <v>470</v>
      </c>
      <c r="R18" s="47" t="s">
        <v>471</v>
      </c>
      <c r="S18" s="2"/>
    </row>
    <row r="19" spans="1:19" ht="12" customHeight="1" x14ac:dyDescent="0.2">
      <c r="A19" s="29">
        <v>16</v>
      </c>
      <c r="B19" s="46" t="s">
        <v>472</v>
      </c>
      <c r="C19" s="47">
        <v>15</v>
      </c>
      <c r="D19" s="47">
        <v>450</v>
      </c>
      <c r="E19" s="47" t="s">
        <v>377</v>
      </c>
      <c r="F19" s="47" t="s">
        <v>473</v>
      </c>
      <c r="G19" s="47" t="s">
        <v>474</v>
      </c>
      <c r="H19" s="47" t="s">
        <v>475</v>
      </c>
      <c r="I19" s="47" t="s">
        <v>384</v>
      </c>
      <c r="J19" s="47" t="s">
        <v>369</v>
      </c>
      <c r="K19" s="47" t="s">
        <v>476</v>
      </c>
      <c r="L19" s="47" t="s">
        <v>331</v>
      </c>
      <c r="M19" s="47" t="s">
        <v>370</v>
      </c>
      <c r="N19" s="47" t="s">
        <v>477</v>
      </c>
      <c r="O19" s="47" t="s">
        <v>478</v>
      </c>
      <c r="P19" s="47" t="s">
        <v>479</v>
      </c>
      <c r="Q19" s="47" t="s">
        <v>480</v>
      </c>
      <c r="R19" s="47" t="s">
        <v>481</v>
      </c>
      <c r="S19" s="2"/>
    </row>
    <row r="20" spans="1:19" ht="12" customHeight="1" x14ac:dyDescent="0.2">
      <c r="A20" s="29">
        <v>17</v>
      </c>
      <c r="B20" s="46" t="s">
        <v>482</v>
      </c>
      <c r="C20" s="47">
        <v>15</v>
      </c>
      <c r="D20" s="47">
        <v>450</v>
      </c>
      <c r="E20" s="47" t="s">
        <v>390</v>
      </c>
      <c r="F20" s="47" t="s">
        <v>483</v>
      </c>
      <c r="G20" s="47" t="s">
        <v>484</v>
      </c>
      <c r="H20" s="47" t="s">
        <v>485</v>
      </c>
      <c r="I20" s="47" t="s">
        <v>333</v>
      </c>
      <c r="J20" s="47" t="s">
        <v>292</v>
      </c>
      <c r="K20" s="47" t="s">
        <v>486</v>
      </c>
      <c r="L20" s="47" t="s">
        <v>317</v>
      </c>
      <c r="M20" s="47" t="s">
        <v>487</v>
      </c>
      <c r="N20" s="47" t="s">
        <v>488</v>
      </c>
      <c r="O20" s="47" t="s">
        <v>489</v>
      </c>
      <c r="P20" s="47" t="s">
        <v>490</v>
      </c>
      <c r="Q20" s="47" t="s">
        <v>491</v>
      </c>
      <c r="R20" s="47" t="s">
        <v>492</v>
      </c>
      <c r="S20" s="2"/>
    </row>
    <row r="21" spans="1:19" ht="12" customHeight="1" x14ac:dyDescent="0.2">
      <c r="A21" s="29">
        <v>18</v>
      </c>
      <c r="B21" s="46" t="s">
        <v>493</v>
      </c>
      <c r="C21" s="47">
        <v>17</v>
      </c>
      <c r="D21" s="47">
        <v>325</v>
      </c>
      <c r="E21" s="47" t="s">
        <v>425</v>
      </c>
      <c r="F21" s="47" t="s">
        <v>494</v>
      </c>
      <c r="G21" s="47" t="s">
        <v>495</v>
      </c>
      <c r="H21" s="47" t="s">
        <v>496</v>
      </c>
      <c r="I21" s="47" t="s">
        <v>497</v>
      </c>
      <c r="J21" s="47">
        <v>0</v>
      </c>
      <c r="K21" s="47" t="s">
        <v>475</v>
      </c>
      <c r="L21" s="47" t="s">
        <v>365</v>
      </c>
      <c r="M21" s="47" t="s">
        <v>498</v>
      </c>
      <c r="N21" s="47" t="s">
        <v>499</v>
      </c>
      <c r="O21" s="47" t="s">
        <v>500</v>
      </c>
      <c r="P21" s="47" t="s">
        <v>501</v>
      </c>
      <c r="Q21" s="47" t="s">
        <v>502</v>
      </c>
      <c r="R21" s="47" t="s">
        <v>503</v>
      </c>
      <c r="S21" s="2"/>
    </row>
    <row r="22" spans="1:19" ht="12" customHeight="1" x14ac:dyDescent="0.2">
      <c r="A22" s="29">
        <v>19</v>
      </c>
      <c r="B22" s="46" t="s">
        <v>504</v>
      </c>
      <c r="C22" s="47">
        <v>12</v>
      </c>
      <c r="D22" s="47">
        <v>375</v>
      </c>
      <c r="E22" s="47" t="s">
        <v>314</v>
      </c>
      <c r="F22" s="47" t="s">
        <v>505</v>
      </c>
      <c r="G22" s="47" t="s">
        <v>506</v>
      </c>
      <c r="H22" s="47">
        <v>0</v>
      </c>
      <c r="I22" s="47" t="s">
        <v>428</v>
      </c>
      <c r="J22" s="47" t="s">
        <v>507</v>
      </c>
      <c r="K22" s="47" t="s">
        <v>508</v>
      </c>
      <c r="L22" s="47">
        <v>0</v>
      </c>
      <c r="M22" s="47" t="s">
        <v>509</v>
      </c>
      <c r="N22" s="47" t="s">
        <v>510</v>
      </c>
      <c r="O22" s="47" t="s">
        <v>511</v>
      </c>
      <c r="P22" s="47" t="s">
        <v>512</v>
      </c>
      <c r="Q22" s="47" t="s">
        <v>513</v>
      </c>
      <c r="R22" s="47" t="s">
        <v>514</v>
      </c>
      <c r="S22" s="2"/>
    </row>
    <row r="23" spans="1:19" ht="12" customHeight="1" x14ac:dyDescent="0.2">
      <c r="A23" s="29">
        <v>20</v>
      </c>
      <c r="B23" s="46" t="s">
        <v>515</v>
      </c>
      <c r="C23" s="47">
        <v>15</v>
      </c>
      <c r="D23" s="47">
        <v>450</v>
      </c>
      <c r="E23" s="47" t="s">
        <v>390</v>
      </c>
      <c r="F23" s="47" t="s">
        <v>516</v>
      </c>
      <c r="G23" s="47" t="s">
        <v>517</v>
      </c>
      <c r="H23" s="47" t="s">
        <v>452</v>
      </c>
      <c r="I23" s="47" t="s">
        <v>349</v>
      </c>
      <c r="J23" s="47" t="s">
        <v>518</v>
      </c>
      <c r="K23" s="47" t="s">
        <v>290</v>
      </c>
      <c r="L23" s="47">
        <v>0</v>
      </c>
      <c r="M23" s="47" t="s">
        <v>519</v>
      </c>
      <c r="N23" s="47" t="s">
        <v>520</v>
      </c>
      <c r="O23" s="47" t="s">
        <v>521</v>
      </c>
      <c r="P23" s="47" t="s">
        <v>522</v>
      </c>
      <c r="Q23" s="47" t="s">
        <v>523</v>
      </c>
      <c r="R23" s="47" t="s">
        <v>524</v>
      </c>
      <c r="S23" s="2"/>
    </row>
    <row r="24" spans="1:19" ht="12" customHeight="1" x14ac:dyDescent="0.2">
      <c r="A24" s="29">
        <v>21</v>
      </c>
      <c r="B24" s="46" t="s">
        <v>525</v>
      </c>
      <c r="C24" s="47">
        <v>20</v>
      </c>
      <c r="D24" s="47">
        <v>450</v>
      </c>
      <c r="E24" s="47" t="s">
        <v>328</v>
      </c>
      <c r="F24" s="47" t="s">
        <v>526</v>
      </c>
      <c r="G24" s="47" t="s">
        <v>527</v>
      </c>
      <c r="H24" s="47" t="s">
        <v>528</v>
      </c>
      <c r="I24" s="47" t="s">
        <v>529</v>
      </c>
      <c r="J24" s="47" t="s">
        <v>530</v>
      </c>
      <c r="K24" s="47" t="s">
        <v>464</v>
      </c>
      <c r="L24" s="47" t="s">
        <v>531</v>
      </c>
      <c r="M24" s="47" t="s">
        <v>532</v>
      </c>
      <c r="N24" s="47" t="s">
        <v>533</v>
      </c>
      <c r="O24" s="47" t="s">
        <v>534</v>
      </c>
      <c r="P24" s="47" t="s">
        <v>535</v>
      </c>
      <c r="Q24" s="47" t="s">
        <v>345</v>
      </c>
      <c r="R24" s="47" t="s">
        <v>536</v>
      </c>
      <c r="S24" s="2"/>
    </row>
    <row r="25" spans="1:19" ht="12" customHeight="1" x14ac:dyDescent="0.2">
      <c r="A25" s="29">
        <v>22</v>
      </c>
      <c r="B25" s="46" t="s">
        <v>537</v>
      </c>
      <c r="C25" s="47">
        <v>14</v>
      </c>
      <c r="D25" s="47">
        <v>350</v>
      </c>
      <c r="E25" s="47" t="s">
        <v>390</v>
      </c>
      <c r="F25" s="47" t="s">
        <v>538</v>
      </c>
      <c r="G25" s="47" t="s">
        <v>539</v>
      </c>
      <c r="H25" s="47">
        <v>0</v>
      </c>
      <c r="I25" s="47" t="s">
        <v>475</v>
      </c>
      <c r="J25" s="47" t="s">
        <v>540</v>
      </c>
      <c r="K25" s="47" t="s">
        <v>541</v>
      </c>
      <c r="L25" s="47" t="s">
        <v>304</v>
      </c>
      <c r="M25" s="47" t="s">
        <v>542</v>
      </c>
      <c r="N25" s="47" t="s">
        <v>543</v>
      </c>
      <c r="O25" s="47" t="s">
        <v>544</v>
      </c>
      <c r="P25" s="47" t="s">
        <v>545</v>
      </c>
      <c r="Q25" s="47" t="s">
        <v>546</v>
      </c>
      <c r="R25" s="47" t="s">
        <v>331</v>
      </c>
      <c r="S25" s="2"/>
    </row>
    <row r="26" spans="1:19" ht="12" customHeight="1" x14ac:dyDescent="0.2">
      <c r="A26" s="29">
        <v>23</v>
      </c>
      <c r="B26" s="46" t="s">
        <v>547</v>
      </c>
      <c r="C26" s="47">
        <v>15</v>
      </c>
      <c r="D26" s="47">
        <v>375</v>
      </c>
      <c r="E26" s="47" t="s">
        <v>328</v>
      </c>
      <c r="F26" s="47" t="s">
        <v>548</v>
      </c>
      <c r="G26" s="47" t="s">
        <v>451</v>
      </c>
      <c r="H26" s="47" t="s">
        <v>549</v>
      </c>
      <c r="I26" s="47" t="s">
        <v>550</v>
      </c>
      <c r="J26" s="47" t="s">
        <v>551</v>
      </c>
      <c r="K26" s="47" t="s">
        <v>552</v>
      </c>
      <c r="L26" s="47">
        <v>0</v>
      </c>
      <c r="M26" s="47" t="s">
        <v>356</v>
      </c>
      <c r="N26" s="47" t="s">
        <v>553</v>
      </c>
      <c r="O26" s="47" t="s">
        <v>554</v>
      </c>
      <c r="P26" s="47" t="s">
        <v>555</v>
      </c>
      <c r="Q26" s="47" t="s">
        <v>556</v>
      </c>
      <c r="R26" s="47" t="s">
        <v>557</v>
      </c>
      <c r="S26" s="2"/>
    </row>
    <row r="27" spans="1:19" ht="12" customHeight="1" x14ac:dyDescent="0.2">
      <c r="A27" s="29">
        <v>24</v>
      </c>
      <c r="B27" s="46" t="s">
        <v>558</v>
      </c>
      <c r="C27" s="47">
        <v>15</v>
      </c>
      <c r="D27" s="47">
        <v>350</v>
      </c>
      <c r="E27" s="47" t="s">
        <v>314</v>
      </c>
      <c r="F27" s="47" t="s">
        <v>559</v>
      </c>
      <c r="G27" s="47" t="s">
        <v>560</v>
      </c>
      <c r="H27" s="47" t="s">
        <v>561</v>
      </c>
      <c r="I27" s="47" t="s">
        <v>452</v>
      </c>
      <c r="J27" s="47" t="s">
        <v>562</v>
      </c>
      <c r="K27" s="47" t="s">
        <v>514</v>
      </c>
      <c r="L27" s="47" t="s">
        <v>407</v>
      </c>
      <c r="M27" s="47" t="s">
        <v>563</v>
      </c>
      <c r="N27" s="47" t="s">
        <v>564</v>
      </c>
      <c r="O27" s="47" t="s">
        <v>565</v>
      </c>
      <c r="P27" s="47" t="s">
        <v>566</v>
      </c>
      <c r="Q27" s="47" t="s">
        <v>567</v>
      </c>
      <c r="R27" s="47" t="s">
        <v>568</v>
      </c>
      <c r="S27" s="2"/>
    </row>
    <row r="28" spans="1:19" ht="12" customHeight="1" x14ac:dyDescent="0.2">
      <c r="A28" s="29">
        <v>25</v>
      </c>
      <c r="B28" s="46" t="s">
        <v>569</v>
      </c>
      <c r="C28" s="47">
        <v>14</v>
      </c>
      <c r="D28" s="47">
        <v>350</v>
      </c>
      <c r="E28" s="47" t="s">
        <v>287</v>
      </c>
      <c r="F28" s="47" t="s">
        <v>570</v>
      </c>
      <c r="G28" s="47" t="s">
        <v>571</v>
      </c>
      <c r="H28" s="47" t="s">
        <v>572</v>
      </c>
      <c r="I28" s="47" t="s">
        <v>429</v>
      </c>
      <c r="J28" s="47" t="s">
        <v>314</v>
      </c>
      <c r="K28" s="47" t="s">
        <v>573</v>
      </c>
      <c r="L28" s="47" t="s">
        <v>377</v>
      </c>
      <c r="M28" s="47" t="s">
        <v>574</v>
      </c>
      <c r="N28" s="47" t="s">
        <v>575</v>
      </c>
      <c r="O28" s="47" t="s">
        <v>576</v>
      </c>
      <c r="P28" s="47" t="s">
        <v>577</v>
      </c>
      <c r="Q28" s="47" t="s">
        <v>578</v>
      </c>
      <c r="R28" s="47" t="s">
        <v>579</v>
      </c>
      <c r="S28" s="2"/>
    </row>
    <row r="29" spans="1:19" ht="12" customHeight="1" x14ac:dyDescent="0.2">
      <c r="A29" s="29">
        <v>26</v>
      </c>
      <c r="B29" s="46" t="s">
        <v>580</v>
      </c>
      <c r="C29" s="47">
        <v>15</v>
      </c>
      <c r="D29" s="47">
        <v>450</v>
      </c>
      <c r="E29" s="47" t="s">
        <v>328</v>
      </c>
      <c r="F29" s="47" t="s">
        <v>350</v>
      </c>
      <c r="G29" s="47" t="s">
        <v>581</v>
      </c>
      <c r="H29" s="47" t="s">
        <v>542</v>
      </c>
      <c r="I29" s="47" t="s">
        <v>408</v>
      </c>
      <c r="J29" s="47" t="s">
        <v>407</v>
      </c>
      <c r="K29" s="47" t="s">
        <v>562</v>
      </c>
      <c r="L29" s="47" t="s">
        <v>365</v>
      </c>
      <c r="M29" s="47" t="s">
        <v>485</v>
      </c>
      <c r="N29" s="47" t="s">
        <v>582</v>
      </c>
      <c r="O29" s="47" t="s">
        <v>583</v>
      </c>
      <c r="P29" s="47" t="s">
        <v>584</v>
      </c>
      <c r="Q29" s="47" t="s">
        <v>585</v>
      </c>
      <c r="R29" s="47" t="s">
        <v>586</v>
      </c>
      <c r="S29" s="2"/>
    </row>
    <row r="30" spans="1:19" ht="12" customHeight="1" x14ac:dyDescent="0.2">
      <c r="A30" s="29">
        <v>27</v>
      </c>
      <c r="B30" s="46" t="s">
        <v>587</v>
      </c>
      <c r="C30" s="47">
        <v>14</v>
      </c>
      <c r="D30" s="47">
        <v>375</v>
      </c>
      <c r="E30" s="47" t="s">
        <v>380</v>
      </c>
      <c r="F30" s="47" t="s">
        <v>586</v>
      </c>
      <c r="G30" s="47" t="s">
        <v>588</v>
      </c>
      <c r="H30" s="47" t="s">
        <v>353</v>
      </c>
      <c r="I30" s="47" t="s">
        <v>589</v>
      </c>
      <c r="J30" s="47" t="s">
        <v>590</v>
      </c>
      <c r="K30" s="47" t="s">
        <v>368</v>
      </c>
      <c r="L30" s="47" t="s">
        <v>430</v>
      </c>
      <c r="M30" s="47" t="s">
        <v>591</v>
      </c>
      <c r="N30" s="47" t="s">
        <v>592</v>
      </c>
      <c r="O30" s="47" t="s">
        <v>593</v>
      </c>
      <c r="P30" s="47" t="s">
        <v>594</v>
      </c>
      <c r="Q30" s="47" t="s">
        <v>595</v>
      </c>
      <c r="R30" s="47" t="s">
        <v>596</v>
      </c>
      <c r="S30" s="2"/>
    </row>
    <row r="31" spans="1:19" ht="12" customHeight="1" x14ac:dyDescent="0.2">
      <c r="A31" s="29">
        <v>28</v>
      </c>
      <c r="B31" s="46" t="s">
        <v>597</v>
      </c>
      <c r="C31" s="47">
        <v>12</v>
      </c>
      <c r="D31" s="47">
        <v>300</v>
      </c>
      <c r="E31" s="47" t="s">
        <v>384</v>
      </c>
      <c r="F31" s="47" t="s">
        <v>598</v>
      </c>
      <c r="G31" s="47" t="s">
        <v>599</v>
      </c>
      <c r="H31" s="47" t="s">
        <v>600</v>
      </c>
      <c r="I31" s="47" t="s">
        <v>601</v>
      </c>
      <c r="J31" s="47" t="s">
        <v>602</v>
      </c>
      <c r="K31" s="47" t="s">
        <v>405</v>
      </c>
      <c r="L31" s="47" t="s">
        <v>380</v>
      </c>
      <c r="M31" s="47" t="s">
        <v>603</v>
      </c>
      <c r="N31" s="47" t="s">
        <v>604</v>
      </c>
      <c r="O31" s="47" t="s">
        <v>605</v>
      </c>
      <c r="P31" s="47" t="s">
        <v>606</v>
      </c>
      <c r="Q31" s="47" t="s">
        <v>607</v>
      </c>
      <c r="R31" s="47" t="s">
        <v>380</v>
      </c>
      <c r="S31" s="2"/>
    </row>
    <row r="32" spans="1:19" ht="12" customHeight="1" x14ac:dyDescent="0.2">
      <c r="A32" s="29">
        <v>29</v>
      </c>
      <c r="B32" s="46" t="s">
        <v>608</v>
      </c>
      <c r="C32" s="47">
        <v>12</v>
      </c>
      <c r="D32" s="47">
        <v>350</v>
      </c>
      <c r="E32" s="47" t="s">
        <v>452</v>
      </c>
      <c r="F32" s="47" t="s">
        <v>609</v>
      </c>
      <c r="G32" s="47" t="s">
        <v>610</v>
      </c>
      <c r="H32" s="47" t="s">
        <v>611</v>
      </c>
      <c r="I32" s="47" t="s">
        <v>612</v>
      </c>
      <c r="J32" s="47" t="s">
        <v>613</v>
      </c>
      <c r="K32" s="47" t="s">
        <v>304</v>
      </c>
      <c r="L32" s="47" t="s">
        <v>304</v>
      </c>
      <c r="M32" s="47" t="s">
        <v>614</v>
      </c>
      <c r="N32" s="47" t="s">
        <v>615</v>
      </c>
      <c r="O32" s="47" t="s">
        <v>616</v>
      </c>
      <c r="P32" s="47" t="s">
        <v>617</v>
      </c>
      <c r="Q32" s="47" t="s">
        <v>618</v>
      </c>
      <c r="R32" s="47" t="s">
        <v>600</v>
      </c>
      <c r="S32" s="2"/>
    </row>
    <row r="33" spans="1:19" ht="12" customHeight="1" x14ac:dyDescent="0.2">
      <c r="A33" s="29">
        <v>30</v>
      </c>
      <c r="B33" s="46" t="s">
        <v>619</v>
      </c>
      <c r="C33" s="47">
        <v>12</v>
      </c>
      <c r="D33" s="47">
        <v>375</v>
      </c>
      <c r="E33" s="47" t="s">
        <v>289</v>
      </c>
      <c r="F33" s="47" t="s">
        <v>620</v>
      </c>
      <c r="G33" s="47" t="s">
        <v>621</v>
      </c>
      <c r="H33" s="47" t="s">
        <v>600</v>
      </c>
      <c r="I33" s="47" t="s">
        <v>590</v>
      </c>
      <c r="J33" s="47" t="s">
        <v>289</v>
      </c>
      <c r="K33" s="47" t="s">
        <v>622</v>
      </c>
      <c r="L33" s="47" t="s">
        <v>317</v>
      </c>
      <c r="M33" s="47" t="s">
        <v>366</v>
      </c>
      <c r="N33" s="47" t="s">
        <v>623</v>
      </c>
      <c r="O33" s="47" t="s">
        <v>624</v>
      </c>
      <c r="P33" s="47" t="s">
        <v>625</v>
      </c>
      <c r="Q33" s="47" t="s">
        <v>626</v>
      </c>
      <c r="R33" s="47" t="s">
        <v>627</v>
      </c>
      <c r="S33" s="2"/>
    </row>
    <row r="34" spans="1:19" ht="12" customHeight="1" x14ac:dyDescent="0.2">
      <c r="A34" s="29">
        <v>31</v>
      </c>
      <c r="B34" s="46" t="s">
        <v>628</v>
      </c>
      <c r="C34" s="47">
        <v>16</v>
      </c>
      <c r="D34" s="47">
        <v>300</v>
      </c>
      <c r="E34" s="47" t="s">
        <v>380</v>
      </c>
      <c r="F34" s="47" t="s">
        <v>629</v>
      </c>
      <c r="G34" s="47" t="s">
        <v>630</v>
      </c>
      <c r="H34" s="47" t="s">
        <v>631</v>
      </c>
      <c r="I34" s="47" t="s">
        <v>632</v>
      </c>
      <c r="J34" s="47" t="s">
        <v>633</v>
      </c>
      <c r="K34" s="47" t="s">
        <v>562</v>
      </c>
      <c r="L34" s="47" t="s">
        <v>407</v>
      </c>
      <c r="M34" s="47" t="s">
        <v>634</v>
      </c>
      <c r="N34" s="47" t="s">
        <v>635</v>
      </c>
      <c r="O34" s="47" t="s">
        <v>636</v>
      </c>
      <c r="P34" s="47" t="s">
        <v>637</v>
      </c>
      <c r="Q34" s="47" t="s">
        <v>638</v>
      </c>
      <c r="R34" s="47" t="s">
        <v>378</v>
      </c>
      <c r="S34" s="2"/>
    </row>
    <row r="35" spans="1:19" ht="12" customHeight="1" x14ac:dyDescent="0.2">
      <c r="A35" s="29">
        <v>32</v>
      </c>
      <c r="B35" s="46" t="s">
        <v>639</v>
      </c>
      <c r="C35" s="47">
        <v>15</v>
      </c>
      <c r="D35" s="47">
        <v>350</v>
      </c>
      <c r="E35" s="47" t="s">
        <v>314</v>
      </c>
      <c r="F35" s="47" t="s">
        <v>640</v>
      </c>
      <c r="G35" s="47" t="s">
        <v>641</v>
      </c>
      <c r="H35" s="47">
        <v>0</v>
      </c>
      <c r="I35" s="47" t="s">
        <v>400</v>
      </c>
      <c r="J35" s="47" t="s">
        <v>481</v>
      </c>
      <c r="K35" s="47" t="s">
        <v>431</v>
      </c>
      <c r="L35" s="47" t="s">
        <v>317</v>
      </c>
      <c r="M35" s="47" t="s">
        <v>642</v>
      </c>
      <c r="N35" s="47" t="s">
        <v>643</v>
      </c>
      <c r="O35" s="47" t="s">
        <v>644</v>
      </c>
      <c r="P35" s="47" t="s">
        <v>645</v>
      </c>
      <c r="Q35" s="47" t="s">
        <v>646</v>
      </c>
      <c r="R35" s="47" t="s">
        <v>509</v>
      </c>
      <c r="S35" s="2"/>
    </row>
    <row r="36" spans="1:19" ht="12" customHeight="1" x14ac:dyDescent="0.2">
      <c r="A36" s="29">
        <v>33</v>
      </c>
      <c r="B36" s="46" t="s">
        <v>647</v>
      </c>
      <c r="C36" s="47">
        <v>17</v>
      </c>
      <c r="D36" s="47">
        <v>500</v>
      </c>
      <c r="E36" s="47" t="s">
        <v>328</v>
      </c>
      <c r="F36" s="47" t="s">
        <v>648</v>
      </c>
      <c r="G36" s="47" t="s">
        <v>641</v>
      </c>
      <c r="H36" s="47" t="s">
        <v>428</v>
      </c>
      <c r="I36" s="47" t="s">
        <v>649</v>
      </c>
      <c r="J36" s="47" t="s">
        <v>328</v>
      </c>
      <c r="K36" s="47" t="s">
        <v>634</v>
      </c>
      <c r="L36" s="47" t="s">
        <v>349</v>
      </c>
      <c r="M36" s="47" t="s">
        <v>650</v>
      </c>
      <c r="N36" s="47" t="s">
        <v>651</v>
      </c>
      <c r="O36" s="47" t="s">
        <v>652</v>
      </c>
      <c r="P36" s="47" t="s">
        <v>480</v>
      </c>
      <c r="Q36" s="47" t="s">
        <v>386</v>
      </c>
      <c r="R36" s="47" t="s">
        <v>653</v>
      </c>
      <c r="S36" s="2"/>
    </row>
    <row r="37" spans="1:19" ht="12" customHeight="1" x14ac:dyDescent="0.2">
      <c r="A37" s="29">
        <v>34</v>
      </c>
      <c r="B37" s="49" t="s">
        <v>654</v>
      </c>
      <c r="C37" s="47">
        <v>20</v>
      </c>
      <c r="D37" s="47">
        <v>650</v>
      </c>
      <c r="E37" s="47" t="s">
        <v>600</v>
      </c>
      <c r="F37" s="47" t="s">
        <v>655</v>
      </c>
      <c r="G37" s="47" t="s">
        <v>656</v>
      </c>
      <c r="H37" s="47" t="s">
        <v>352</v>
      </c>
      <c r="I37" s="47" t="s">
        <v>306</v>
      </c>
      <c r="J37" s="47" t="s">
        <v>657</v>
      </c>
      <c r="K37" s="47" t="s">
        <v>658</v>
      </c>
      <c r="L37" s="47" t="s">
        <v>659</v>
      </c>
      <c r="M37" s="47" t="s">
        <v>660</v>
      </c>
      <c r="N37" s="47" t="s">
        <v>661</v>
      </c>
      <c r="O37" s="47" t="s">
        <v>662</v>
      </c>
      <c r="P37" s="47" t="s">
        <v>663</v>
      </c>
      <c r="Q37" s="47" t="s">
        <v>664</v>
      </c>
      <c r="R37" s="47" t="s">
        <v>665</v>
      </c>
      <c r="S37" s="2"/>
    </row>
    <row r="38" spans="1:19" ht="12" customHeight="1" x14ac:dyDescent="0.2">
      <c r="A38" s="29">
        <v>35</v>
      </c>
      <c r="B38" s="49" t="s">
        <v>666</v>
      </c>
      <c r="C38" s="47">
        <v>10</v>
      </c>
      <c r="D38" s="47">
        <v>250</v>
      </c>
      <c r="E38" s="47" t="s">
        <v>384</v>
      </c>
      <c r="F38" s="47" t="s">
        <v>667</v>
      </c>
      <c r="G38" s="47" t="s">
        <v>668</v>
      </c>
      <c r="H38" s="47" t="s">
        <v>331</v>
      </c>
      <c r="I38" s="47" t="s">
        <v>669</v>
      </c>
      <c r="J38" s="47" t="s">
        <v>331</v>
      </c>
      <c r="K38" s="47" t="s">
        <v>670</v>
      </c>
      <c r="L38" s="47" t="s">
        <v>425</v>
      </c>
      <c r="M38" s="47" t="s">
        <v>671</v>
      </c>
      <c r="N38" s="47" t="s">
        <v>672</v>
      </c>
      <c r="O38" s="47" t="s">
        <v>673</v>
      </c>
      <c r="P38" s="47" t="s">
        <v>674</v>
      </c>
      <c r="Q38" s="47" t="s">
        <v>675</v>
      </c>
      <c r="R38" s="47" t="s">
        <v>676</v>
      </c>
      <c r="S38" s="2"/>
    </row>
    <row r="39" spans="1:19" ht="12" customHeight="1" x14ac:dyDescent="0.2">
      <c r="A39" s="29">
        <v>36</v>
      </c>
      <c r="B39" s="49" t="s">
        <v>677</v>
      </c>
      <c r="C39" s="47">
        <v>16</v>
      </c>
      <c r="D39" s="47">
        <v>400</v>
      </c>
      <c r="E39" s="47" t="s">
        <v>377</v>
      </c>
      <c r="F39" s="47" t="s">
        <v>678</v>
      </c>
      <c r="G39" s="47" t="s">
        <v>316</v>
      </c>
      <c r="H39" s="47" t="s">
        <v>304</v>
      </c>
      <c r="I39" s="47" t="s">
        <v>679</v>
      </c>
      <c r="J39" s="47" t="s">
        <v>304</v>
      </c>
      <c r="K39" s="47" t="s">
        <v>680</v>
      </c>
      <c r="L39" s="47" t="s">
        <v>304</v>
      </c>
      <c r="M39" s="47" t="s">
        <v>681</v>
      </c>
      <c r="N39" s="47" t="s">
        <v>682</v>
      </c>
      <c r="O39" s="47" t="s">
        <v>683</v>
      </c>
      <c r="P39" s="47" t="s">
        <v>684</v>
      </c>
      <c r="Q39" s="47" t="s">
        <v>685</v>
      </c>
      <c r="R39" s="47" t="s">
        <v>681</v>
      </c>
      <c r="S39" s="2"/>
    </row>
    <row r="40" spans="1:19" ht="12" customHeight="1" x14ac:dyDescent="0.2">
      <c r="A40" s="29">
        <v>37</v>
      </c>
      <c r="B40" s="49" t="s">
        <v>686</v>
      </c>
      <c r="C40" s="47">
        <v>8</v>
      </c>
      <c r="D40" s="47">
        <v>300</v>
      </c>
      <c r="E40" s="47" t="s">
        <v>425</v>
      </c>
      <c r="F40" s="47" t="s">
        <v>687</v>
      </c>
      <c r="G40" s="47" t="s">
        <v>688</v>
      </c>
      <c r="H40" s="47">
        <v>0</v>
      </c>
      <c r="I40" s="47" t="s">
        <v>689</v>
      </c>
      <c r="J40" s="47" t="s">
        <v>353</v>
      </c>
      <c r="K40" s="47" t="s">
        <v>487</v>
      </c>
      <c r="L40" s="47" t="s">
        <v>304</v>
      </c>
      <c r="M40" s="47" t="s">
        <v>649</v>
      </c>
      <c r="N40" s="47" t="s">
        <v>690</v>
      </c>
      <c r="O40" s="47" t="s">
        <v>691</v>
      </c>
      <c r="P40" s="47" t="s">
        <v>692</v>
      </c>
      <c r="Q40" s="47" t="s">
        <v>693</v>
      </c>
      <c r="R40" s="47" t="s">
        <v>694</v>
      </c>
      <c r="S40" s="2"/>
    </row>
    <row r="41" spans="1:19" ht="12" customHeight="1" x14ac:dyDescent="0.2">
      <c r="A41" s="29">
        <v>38</v>
      </c>
      <c r="B41" s="49" t="s">
        <v>695</v>
      </c>
      <c r="C41" s="47">
        <v>10</v>
      </c>
      <c r="D41" s="47">
        <v>250</v>
      </c>
      <c r="E41" s="47" t="s">
        <v>380</v>
      </c>
      <c r="F41" s="47" t="s">
        <v>649</v>
      </c>
      <c r="G41" s="47" t="s">
        <v>696</v>
      </c>
      <c r="H41" s="47" t="s">
        <v>697</v>
      </c>
      <c r="I41" s="47" t="s">
        <v>698</v>
      </c>
      <c r="J41" s="47" t="s">
        <v>568</v>
      </c>
      <c r="K41" s="47" t="s">
        <v>699</v>
      </c>
      <c r="L41" s="47" t="s">
        <v>331</v>
      </c>
      <c r="M41" s="47" t="s">
        <v>700</v>
      </c>
      <c r="N41" s="47" t="s">
        <v>701</v>
      </c>
      <c r="O41" s="47" t="s">
        <v>702</v>
      </c>
      <c r="P41" s="47" t="s">
        <v>703</v>
      </c>
      <c r="Q41" s="47" t="s">
        <v>704</v>
      </c>
      <c r="R41" s="47" t="s">
        <v>705</v>
      </c>
      <c r="S41" s="2"/>
    </row>
    <row r="42" spans="1:19" ht="12" customHeight="1" x14ac:dyDescent="0.2">
      <c r="A42" s="29">
        <v>39</v>
      </c>
      <c r="B42" s="49" t="s">
        <v>706</v>
      </c>
      <c r="C42" s="47">
        <v>12</v>
      </c>
      <c r="D42" s="47">
        <v>280</v>
      </c>
      <c r="E42" s="47" t="s">
        <v>380</v>
      </c>
      <c r="F42" s="47" t="s">
        <v>454</v>
      </c>
      <c r="G42" s="47" t="s">
        <v>707</v>
      </c>
      <c r="H42" s="47" t="s">
        <v>708</v>
      </c>
      <c r="I42" s="47" t="s">
        <v>709</v>
      </c>
      <c r="J42" s="47" t="s">
        <v>561</v>
      </c>
      <c r="K42" s="47" t="s">
        <v>540</v>
      </c>
      <c r="L42" s="47" t="s">
        <v>430</v>
      </c>
      <c r="M42" s="47" t="s">
        <v>710</v>
      </c>
      <c r="N42" s="47" t="s">
        <v>711</v>
      </c>
      <c r="O42" s="47" t="s">
        <v>712</v>
      </c>
      <c r="P42" s="47" t="s">
        <v>713</v>
      </c>
      <c r="Q42" s="47" t="s">
        <v>714</v>
      </c>
      <c r="R42" s="47" t="s">
        <v>715</v>
      </c>
      <c r="S42" s="2"/>
    </row>
    <row r="43" spans="1:19" ht="12" customHeight="1" x14ac:dyDescent="0.2">
      <c r="A43" s="29">
        <v>40</v>
      </c>
      <c r="B43" s="49" t="s">
        <v>716</v>
      </c>
      <c r="C43" s="47">
        <v>20</v>
      </c>
      <c r="D43" s="47">
        <v>500</v>
      </c>
      <c r="E43" s="47" t="s">
        <v>717</v>
      </c>
      <c r="F43" s="47" t="s">
        <v>718</v>
      </c>
      <c r="G43" s="47" t="s">
        <v>719</v>
      </c>
      <c r="H43" s="47" t="s">
        <v>349</v>
      </c>
      <c r="I43" s="47" t="s">
        <v>669</v>
      </c>
      <c r="J43" s="47" t="s">
        <v>622</v>
      </c>
      <c r="K43" s="47" t="s">
        <v>720</v>
      </c>
      <c r="L43" s="47" t="s">
        <v>425</v>
      </c>
      <c r="M43" s="47" t="s">
        <v>356</v>
      </c>
      <c r="N43" s="47" t="s">
        <v>721</v>
      </c>
      <c r="O43" s="47" t="s">
        <v>722</v>
      </c>
      <c r="P43" s="47" t="s">
        <v>723</v>
      </c>
      <c r="Q43" s="47" t="s">
        <v>724</v>
      </c>
      <c r="R43" s="47" t="s">
        <v>725</v>
      </c>
      <c r="S43" s="2"/>
    </row>
    <row r="44" spans="1:19" ht="12" customHeight="1" x14ac:dyDescent="0.2">
      <c r="A44" s="29">
        <v>41</v>
      </c>
      <c r="B44" s="49" t="s">
        <v>726</v>
      </c>
      <c r="C44" s="47">
        <v>15</v>
      </c>
      <c r="D44" s="47">
        <v>325</v>
      </c>
      <c r="E44" s="47" t="s">
        <v>287</v>
      </c>
      <c r="F44" s="47" t="s">
        <v>727</v>
      </c>
      <c r="G44" s="47" t="s">
        <v>728</v>
      </c>
      <c r="H44" s="47" t="s">
        <v>381</v>
      </c>
      <c r="I44" s="47" t="s">
        <v>352</v>
      </c>
      <c r="J44" s="47" t="s">
        <v>729</v>
      </c>
      <c r="K44" s="47" t="s">
        <v>443</v>
      </c>
      <c r="L44" s="47" t="s">
        <v>304</v>
      </c>
      <c r="M44" s="47" t="s">
        <v>730</v>
      </c>
      <c r="N44" s="47" t="s">
        <v>731</v>
      </c>
      <c r="O44" s="47" t="s">
        <v>732</v>
      </c>
      <c r="P44" s="47" t="s">
        <v>733</v>
      </c>
      <c r="Q44" s="47" t="s">
        <v>734</v>
      </c>
      <c r="R44" s="47" t="s">
        <v>735</v>
      </c>
      <c r="S44" s="2"/>
    </row>
    <row r="45" spans="1:19" ht="12" customHeight="1" x14ac:dyDescent="0.2">
      <c r="A45" s="29">
        <v>42</v>
      </c>
      <c r="B45" s="49" t="s">
        <v>736</v>
      </c>
      <c r="C45" s="47">
        <v>10</v>
      </c>
      <c r="D45" s="47">
        <v>250</v>
      </c>
      <c r="E45" s="47" t="s">
        <v>380</v>
      </c>
      <c r="F45" s="47" t="s">
        <v>418</v>
      </c>
      <c r="G45" s="47" t="s">
        <v>737</v>
      </c>
      <c r="H45" s="47" t="s">
        <v>353</v>
      </c>
      <c r="I45" s="47" t="s">
        <v>325</v>
      </c>
      <c r="J45" s="47" t="s">
        <v>529</v>
      </c>
      <c r="K45" s="47" t="s">
        <v>403</v>
      </c>
      <c r="L45" s="47" t="s">
        <v>407</v>
      </c>
      <c r="M45" s="47" t="s">
        <v>298</v>
      </c>
      <c r="N45" s="47" t="s">
        <v>335</v>
      </c>
      <c r="O45" s="47" t="s">
        <v>738</v>
      </c>
      <c r="P45" s="47" t="s">
        <v>739</v>
      </c>
      <c r="Q45" s="47" t="s">
        <v>479</v>
      </c>
      <c r="R45" s="47" t="s">
        <v>306</v>
      </c>
      <c r="S45" s="2"/>
    </row>
    <row r="46" spans="1:19" ht="12" customHeight="1" x14ac:dyDescent="0.2">
      <c r="A46" s="29">
        <v>43</v>
      </c>
      <c r="B46" s="49" t="s">
        <v>740</v>
      </c>
      <c r="C46" s="47">
        <v>15</v>
      </c>
      <c r="D46" s="47">
        <v>350</v>
      </c>
      <c r="E46" s="47" t="s">
        <v>287</v>
      </c>
      <c r="F46" s="47" t="s">
        <v>741</v>
      </c>
      <c r="G46" s="47" t="s">
        <v>742</v>
      </c>
      <c r="H46" s="47" t="s">
        <v>659</v>
      </c>
      <c r="I46" s="47" t="s">
        <v>743</v>
      </c>
      <c r="J46" s="47" t="s">
        <v>552</v>
      </c>
      <c r="K46" s="47" t="s">
        <v>709</v>
      </c>
      <c r="L46" s="47" t="s">
        <v>331</v>
      </c>
      <c r="M46" s="47" t="s">
        <v>496</v>
      </c>
      <c r="N46" s="47" t="s">
        <v>744</v>
      </c>
      <c r="O46" s="47" t="s">
        <v>745</v>
      </c>
      <c r="P46" s="47" t="s">
        <v>746</v>
      </c>
      <c r="Q46" s="47" t="s">
        <v>747</v>
      </c>
      <c r="R46" s="47" t="s">
        <v>287</v>
      </c>
      <c r="S46" s="2"/>
    </row>
    <row r="47" spans="1:19" ht="12" customHeight="1" x14ac:dyDescent="0.2">
      <c r="A47" s="29">
        <v>44</v>
      </c>
      <c r="B47" s="49" t="s">
        <v>748</v>
      </c>
      <c r="C47" s="47">
        <v>12</v>
      </c>
      <c r="D47" s="47">
        <v>300</v>
      </c>
      <c r="E47" s="47" t="s">
        <v>384</v>
      </c>
      <c r="F47" s="47" t="s">
        <v>749</v>
      </c>
      <c r="G47" s="47" t="s">
        <v>750</v>
      </c>
      <c r="H47" s="47" t="s">
        <v>743</v>
      </c>
      <c r="I47" s="47" t="s">
        <v>751</v>
      </c>
      <c r="J47" s="47" t="s">
        <v>590</v>
      </c>
      <c r="K47" s="47" t="s">
        <v>466</v>
      </c>
      <c r="L47" s="47" t="s">
        <v>430</v>
      </c>
      <c r="M47" s="47" t="s">
        <v>752</v>
      </c>
      <c r="N47" s="47" t="s">
        <v>753</v>
      </c>
      <c r="O47" s="47" t="s">
        <v>754</v>
      </c>
      <c r="P47" s="47" t="s">
        <v>755</v>
      </c>
      <c r="Q47" s="47" t="s">
        <v>756</v>
      </c>
      <c r="R47" s="47" t="s">
        <v>757</v>
      </c>
      <c r="S47" s="2"/>
    </row>
    <row r="48" spans="1:19" ht="12" customHeight="1" x14ac:dyDescent="0.2">
      <c r="A48" s="29">
        <v>45</v>
      </c>
      <c r="B48" s="49" t="s">
        <v>758</v>
      </c>
      <c r="C48" s="47">
        <v>14</v>
      </c>
      <c r="D48" s="47">
        <v>350</v>
      </c>
      <c r="E48" s="47" t="s">
        <v>287</v>
      </c>
      <c r="F48" s="47" t="s">
        <v>759</v>
      </c>
      <c r="G48" s="47" t="s">
        <v>760</v>
      </c>
      <c r="H48" s="47" t="s">
        <v>400</v>
      </c>
      <c r="I48" s="47" t="s">
        <v>761</v>
      </c>
      <c r="J48" s="47" t="s">
        <v>425</v>
      </c>
      <c r="K48" s="47" t="s">
        <v>613</v>
      </c>
      <c r="L48" s="47" t="s">
        <v>407</v>
      </c>
      <c r="M48" s="47" t="s">
        <v>762</v>
      </c>
      <c r="N48" s="47" t="s">
        <v>763</v>
      </c>
      <c r="O48" s="47" t="s">
        <v>764</v>
      </c>
      <c r="P48" s="47" t="s">
        <v>765</v>
      </c>
      <c r="Q48" s="47" t="s">
        <v>766</v>
      </c>
      <c r="R48" s="47" t="s">
        <v>767</v>
      </c>
      <c r="S48" s="2"/>
    </row>
    <row r="49" spans="1:19" ht="12" customHeight="1" x14ac:dyDescent="0.2">
      <c r="A49" s="29">
        <v>46</v>
      </c>
      <c r="B49" s="49" t="s">
        <v>768</v>
      </c>
      <c r="C49" s="47">
        <v>10</v>
      </c>
      <c r="D49" s="47">
        <v>300</v>
      </c>
      <c r="E49" s="47" t="s">
        <v>425</v>
      </c>
      <c r="F49" s="47" t="s">
        <v>769</v>
      </c>
      <c r="G49" s="47" t="s">
        <v>770</v>
      </c>
      <c r="H49" s="47">
        <v>0</v>
      </c>
      <c r="I49" s="47" t="s">
        <v>540</v>
      </c>
      <c r="J49" s="47" t="s">
        <v>771</v>
      </c>
      <c r="K49" s="47" t="s">
        <v>601</v>
      </c>
      <c r="L49" s="47" t="s">
        <v>331</v>
      </c>
      <c r="M49" s="47" t="s">
        <v>370</v>
      </c>
      <c r="N49" s="47" t="s">
        <v>772</v>
      </c>
      <c r="O49" s="47" t="s">
        <v>773</v>
      </c>
      <c r="P49" s="47" t="s">
        <v>774</v>
      </c>
      <c r="Q49" s="47" t="s">
        <v>775</v>
      </c>
      <c r="R49" s="47" t="s">
        <v>776</v>
      </c>
      <c r="S49" s="2"/>
    </row>
    <row r="50" spans="1:19" ht="12" customHeight="1" x14ac:dyDescent="0.2">
      <c r="A50" s="29">
        <v>47</v>
      </c>
      <c r="B50" s="49" t="s">
        <v>777</v>
      </c>
      <c r="C50" s="47">
        <v>14</v>
      </c>
      <c r="D50" s="47">
        <v>360</v>
      </c>
      <c r="E50" s="47" t="s">
        <v>314</v>
      </c>
      <c r="F50" s="47" t="s">
        <v>778</v>
      </c>
      <c r="G50" s="47" t="s">
        <v>779</v>
      </c>
      <c r="H50" s="47">
        <v>0</v>
      </c>
      <c r="I50" s="47" t="s">
        <v>669</v>
      </c>
      <c r="J50" s="47">
        <v>0</v>
      </c>
      <c r="K50" s="47" t="s">
        <v>780</v>
      </c>
      <c r="L50" s="47" t="s">
        <v>781</v>
      </c>
      <c r="M50" s="47" t="s">
        <v>730</v>
      </c>
      <c r="N50" s="47" t="s">
        <v>782</v>
      </c>
      <c r="O50" s="47" t="s">
        <v>783</v>
      </c>
      <c r="P50" s="47" t="s">
        <v>784</v>
      </c>
      <c r="Q50" s="47" t="s">
        <v>785</v>
      </c>
      <c r="R50" s="47" t="s">
        <v>786</v>
      </c>
      <c r="S50" s="2"/>
    </row>
    <row r="51" spans="1:19" ht="12" customHeight="1" x14ac:dyDescent="0.2">
      <c r="A51" s="29">
        <v>48</v>
      </c>
      <c r="B51" s="49" t="s">
        <v>787</v>
      </c>
      <c r="C51" s="47">
        <v>16</v>
      </c>
      <c r="D51" s="47">
        <v>400</v>
      </c>
      <c r="E51" s="47" t="s">
        <v>390</v>
      </c>
      <c r="F51" s="47" t="s">
        <v>788</v>
      </c>
      <c r="G51" s="47" t="s">
        <v>789</v>
      </c>
      <c r="H51" s="47" t="s">
        <v>790</v>
      </c>
      <c r="I51" s="47" t="s">
        <v>791</v>
      </c>
      <c r="J51" s="47" t="s">
        <v>303</v>
      </c>
      <c r="K51" s="47" t="s">
        <v>431</v>
      </c>
      <c r="L51" s="47" t="s">
        <v>331</v>
      </c>
      <c r="M51" s="47" t="s">
        <v>792</v>
      </c>
      <c r="N51" s="47" t="s">
        <v>793</v>
      </c>
      <c r="O51" s="47" t="s">
        <v>794</v>
      </c>
      <c r="P51" s="47" t="s">
        <v>795</v>
      </c>
      <c r="Q51" s="47" t="s">
        <v>796</v>
      </c>
      <c r="R51" s="47" t="s">
        <v>350</v>
      </c>
      <c r="S51" s="2"/>
    </row>
    <row r="52" spans="1:19" ht="12" customHeight="1" x14ac:dyDescent="0.2">
      <c r="A52" s="29">
        <v>49</v>
      </c>
      <c r="B52" s="49" t="s">
        <v>797</v>
      </c>
      <c r="C52" s="47">
        <v>18</v>
      </c>
      <c r="D52" s="47">
        <v>476</v>
      </c>
      <c r="E52" s="47" t="s">
        <v>400</v>
      </c>
      <c r="F52" s="47" t="s">
        <v>798</v>
      </c>
      <c r="G52" s="47" t="s">
        <v>799</v>
      </c>
      <c r="H52" s="47" t="s">
        <v>800</v>
      </c>
      <c r="I52" s="47" t="s">
        <v>536</v>
      </c>
      <c r="J52" s="47" t="s">
        <v>801</v>
      </c>
      <c r="K52" s="47" t="s">
        <v>557</v>
      </c>
      <c r="L52" s="47" t="s">
        <v>430</v>
      </c>
      <c r="M52" s="47" t="s">
        <v>802</v>
      </c>
      <c r="N52" s="47" t="s">
        <v>803</v>
      </c>
      <c r="O52" s="47" t="s">
        <v>804</v>
      </c>
      <c r="P52" s="47" t="s">
        <v>805</v>
      </c>
      <c r="Q52" s="47" t="s">
        <v>806</v>
      </c>
      <c r="R52" s="47" t="s">
        <v>807</v>
      </c>
      <c r="S52" s="2"/>
    </row>
    <row r="53" spans="1:19" ht="12" customHeight="1" x14ac:dyDescent="0.2">
      <c r="A53" s="29">
        <v>50</v>
      </c>
      <c r="B53" s="49" t="s">
        <v>808</v>
      </c>
      <c r="C53" s="47">
        <v>10</v>
      </c>
      <c r="D53" s="47">
        <v>350</v>
      </c>
      <c r="E53" s="47" t="s">
        <v>384</v>
      </c>
      <c r="F53" s="47" t="s">
        <v>809</v>
      </c>
      <c r="G53" s="47" t="s">
        <v>810</v>
      </c>
      <c r="H53" s="47" t="s">
        <v>319</v>
      </c>
      <c r="I53" s="47" t="s">
        <v>325</v>
      </c>
      <c r="J53" s="47" t="s">
        <v>530</v>
      </c>
      <c r="K53" s="47" t="s">
        <v>405</v>
      </c>
      <c r="L53" s="47" t="s">
        <v>377</v>
      </c>
      <c r="M53" s="47" t="s">
        <v>811</v>
      </c>
      <c r="N53" s="47" t="s">
        <v>812</v>
      </c>
      <c r="O53" s="47" t="s">
        <v>813</v>
      </c>
      <c r="P53" s="47" t="s">
        <v>814</v>
      </c>
      <c r="Q53" s="47" t="s">
        <v>815</v>
      </c>
      <c r="R53" s="47" t="s">
        <v>816</v>
      </c>
      <c r="S53" s="2"/>
    </row>
    <row r="54" spans="1:19" ht="12" customHeight="1" x14ac:dyDescent="0.2">
      <c r="A54" s="29">
        <v>51</v>
      </c>
      <c r="B54" s="49" t="s">
        <v>817</v>
      </c>
      <c r="C54" s="47">
        <v>15</v>
      </c>
      <c r="D54" s="47">
        <v>350</v>
      </c>
      <c r="E54" s="47" t="s">
        <v>314</v>
      </c>
      <c r="F54" s="47" t="s">
        <v>570</v>
      </c>
      <c r="G54" s="47" t="s">
        <v>818</v>
      </c>
      <c r="H54" s="47" t="s">
        <v>356</v>
      </c>
      <c r="I54" s="47" t="s">
        <v>819</v>
      </c>
      <c r="J54" s="47" t="s">
        <v>697</v>
      </c>
      <c r="K54" s="47" t="s">
        <v>820</v>
      </c>
      <c r="L54" s="47" t="s">
        <v>289</v>
      </c>
      <c r="M54" s="47" t="s">
        <v>821</v>
      </c>
      <c r="N54" s="47" t="s">
        <v>822</v>
      </c>
      <c r="O54" s="47" t="s">
        <v>823</v>
      </c>
      <c r="P54" s="47" t="s">
        <v>824</v>
      </c>
      <c r="Q54" s="47" t="s">
        <v>825</v>
      </c>
      <c r="R54" s="47" t="s">
        <v>826</v>
      </c>
      <c r="S54" s="2"/>
    </row>
    <row r="55" spans="1:19" ht="12" customHeight="1" x14ac:dyDescent="0.2">
      <c r="A55" s="32"/>
      <c r="B55" s="32" t="s">
        <v>5</v>
      </c>
      <c r="C55" s="50">
        <v>736</v>
      </c>
      <c r="D55" s="50">
        <v>19196</v>
      </c>
      <c r="E55" s="50" t="s">
        <v>827</v>
      </c>
      <c r="F55" s="50" t="s">
        <v>828</v>
      </c>
      <c r="G55" s="50" t="s">
        <v>829</v>
      </c>
      <c r="H55" s="50" t="s">
        <v>830</v>
      </c>
      <c r="I55" s="50" t="s">
        <v>831</v>
      </c>
      <c r="J55" s="50" t="s">
        <v>832</v>
      </c>
      <c r="K55" s="50" t="s">
        <v>833</v>
      </c>
      <c r="L55" s="50" t="s">
        <v>834</v>
      </c>
      <c r="M55" s="50" t="s">
        <v>835</v>
      </c>
      <c r="N55" s="50" t="s">
        <v>836</v>
      </c>
      <c r="O55" s="50" t="s">
        <v>837</v>
      </c>
      <c r="P55" s="50" t="s">
        <v>838</v>
      </c>
      <c r="Q55" s="50" t="s">
        <v>839</v>
      </c>
      <c r="R55" s="50" t="s">
        <v>840</v>
      </c>
      <c r="S55" s="10"/>
    </row>
    <row r="56" spans="1:19" ht="12.75" customHeight="1" x14ac:dyDescent="0.2">
      <c r="A56" s="2"/>
      <c r="B56" s="2"/>
      <c r="C56" s="2"/>
      <c r="D56" s="2"/>
      <c r="E56" s="2"/>
      <c r="F56" s="2"/>
      <c r="G56" s="2"/>
      <c r="H56" s="2"/>
      <c r="I56" s="10" t="s">
        <v>58</v>
      </c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19" ht="12.7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1:19" ht="12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1:19" ht="12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1:19" ht="12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1:19" ht="12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1:19" ht="12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1:19" ht="12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1:19" ht="12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1:19" ht="12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1:19" ht="12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1:19" ht="12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1:19" ht="12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1:19" ht="12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1:19" ht="12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1:19" ht="12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1:19" ht="12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1:19" ht="12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1:19" ht="12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1:19" ht="12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1:19" ht="12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1:19" ht="12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1:19" ht="12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1:19" ht="12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1:19" ht="12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1:19" ht="12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1:19" ht="12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1:19" ht="12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1:19" ht="12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1:19" ht="12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1:19" ht="12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1:19" ht="12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spans="1:19" ht="12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spans="1:19" ht="12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1:19" ht="12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1:19" ht="12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</row>
    <row r="92" spans="1:19" ht="12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</row>
    <row r="93" spans="1:19" ht="12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1:19" ht="12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1:19" ht="12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1:19" ht="12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1:19" ht="12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1:19" ht="12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1:19" ht="12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1:19" ht="12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</sheetData>
  <mergeCells count="4">
    <mergeCell ref="C2:D2"/>
    <mergeCell ref="E2:L2"/>
    <mergeCell ref="M2:R2"/>
    <mergeCell ref="A1:R1"/>
  </mergeCells>
  <pageMargins left="1.45" right="0.7" top="0.25" bottom="0.25" header="0" footer="0"/>
  <pageSetup scale="75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FADCC"/>
  </sheetPr>
  <dimension ref="A1:J87"/>
  <sheetViews>
    <sheetView view="pageBreakPreview" zoomScale="85" zoomScaleNormal="85" zoomScaleSheetLayoutView="85" workbookViewId="0">
      <pane xSplit="3" ySplit="5" topLeftCell="D54" activePane="bottomRight" state="frozen"/>
      <selection pane="topRight" activeCell="D1" sqref="D1"/>
      <selection pane="bottomLeft" activeCell="A6" sqref="A6"/>
      <selection pane="bottomRight" activeCell="E58" sqref="E58"/>
    </sheetView>
  </sheetViews>
  <sheetFormatPr defaultColWidth="14.28515625" defaultRowHeight="15" customHeight="1" x14ac:dyDescent="0.2"/>
  <cols>
    <col min="1" max="1" width="4.85546875" style="106" customWidth="1"/>
    <col min="2" max="2" width="27.42578125" style="106" customWidth="1"/>
    <col min="3" max="3" width="12.42578125" style="106" customWidth="1"/>
    <col min="4" max="4" width="15" style="106" customWidth="1"/>
    <col min="5" max="5" width="17.5703125" style="106" customWidth="1"/>
    <col min="6" max="6" width="17.28515625" style="106" customWidth="1"/>
    <col min="7" max="7" width="11.140625" style="404" customWidth="1"/>
    <col min="8" max="8" width="16.28515625" style="106" customWidth="1"/>
    <col min="9" max="9" width="13.42578125" style="106" customWidth="1"/>
    <col min="10" max="10" width="11.85546875" style="106" customWidth="1"/>
    <col min="11" max="16384" width="14.28515625" style="106"/>
  </cols>
  <sheetData>
    <row r="1" spans="1:10" ht="12.75" customHeight="1" x14ac:dyDescent="0.2">
      <c r="A1" s="425" t="s">
        <v>1045</v>
      </c>
      <c r="B1" s="426"/>
      <c r="C1" s="426"/>
      <c r="D1" s="426"/>
      <c r="E1" s="426"/>
      <c r="F1" s="426"/>
      <c r="G1" s="426"/>
      <c r="H1" s="426"/>
      <c r="I1" s="426"/>
      <c r="J1" s="426"/>
    </row>
    <row r="2" spans="1:10" ht="18" customHeight="1" x14ac:dyDescent="0.2">
      <c r="A2" s="427" t="s">
        <v>65</v>
      </c>
      <c r="B2" s="426"/>
      <c r="C2" s="426"/>
      <c r="D2" s="426"/>
      <c r="E2" s="426"/>
      <c r="F2" s="426"/>
      <c r="G2" s="426"/>
      <c r="H2" s="426"/>
      <c r="I2" s="426"/>
      <c r="J2" s="426"/>
    </row>
    <row r="3" spans="1:10" ht="14.25" customHeight="1" x14ac:dyDescent="0.2">
      <c r="A3" s="130"/>
      <c r="B3" s="107" t="s">
        <v>60</v>
      </c>
      <c r="C3" s="131"/>
      <c r="D3" s="132"/>
      <c r="E3" s="131"/>
      <c r="F3" s="133"/>
      <c r="G3" s="133"/>
      <c r="H3" s="433" t="s">
        <v>66</v>
      </c>
      <c r="I3" s="426"/>
      <c r="J3" s="426"/>
    </row>
    <row r="4" spans="1:10" ht="18" customHeight="1" x14ac:dyDescent="0.2">
      <c r="A4" s="428" t="s">
        <v>67</v>
      </c>
      <c r="B4" s="428" t="s">
        <v>1</v>
      </c>
      <c r="C4" s="430" t="s">
        <v>68</v>
      </c>
      <c r="D4" s="432"/>
      <c r="E4" s="430" t="s">
        <v>63</v>
      </c>
      <c r="F4" s="431"/>
      <c r="G4" s="432"/>
      <c r="H4" s="434" t="s">
        <v>64</v>
      </c>
      <c r="I4" s="431"/>
      <c r="J4" s="432"/>
    </row>
    <row r="5" spans="1:10" ht="69.75" customHeight="1" x14ac:dyDescent="0.2">
      <c r="A5" s="429"/>
      <c r="B5" s="429"/>
      <c r="C5" s="119" t="s">
        <v>1039</v>
      </c>
      <c r="D5" s="119" t="s">
        <v>1042</v>
      </c>
      <c r="E5" s="119" t="s">
        <v>1039</v>
      </c>
      <c r="F5" s="119" t="s">
        <v>1042</v>
      </c>
      <c r="G5" s="119" t="s">
        <v>1043</v>
      </c>
      <c r="H5" s="119" t="s">
        <v>1039</v>
      </c>
      <c r="I5" s="119" t="s">
        <v>1042</v>
      </c>
      <c r="J5" s="119" t="s">
        <v>1046</v>
      </c>
    </row>
    <row r="6" spans="1:10" ht="13.5" customHeight="1" x14ac:dyDescent="0.2">
      <c r="A6" s="110">
        <v>1</v>
      </c>
      <c r="B6" s="111" t="s">
        <v>6</v>
      </c>
      <c r="C6" s="120">
        <v>2763085.4400000004</v>
      </c>
      <c r="D6" s="120">
        <f>'CD Ratio_2'!C6+'CD Ratio_2'!D6+'CD Ratio_2'!E6</f>
        <v>2852862.11</v>
      </c>
      <c r="E6" s="120">
        <v>2240400.89</v>
      </c>
      <c r="F6" s="120">
        <f>'CD Ratio_2'!F6+'CD Ratio_2'!G6+'CD Ratio_2'!H6</f>
        <v>2338703.3000000003</v>
      </c>
      <c r="G6" s="120">
        <v>0</v>
      </c>
      <c r="H6" s="121">
        <f>E6/C6*100</f>
        <v>81.083301209824327</v>
      </c>
      <c r="I6" s="121">
        <f>F6/D6*100</f>
        <v>81.97743914093347</v>
      </c>
      <c r="J6" s="121">
        <f>(F6+G6)*100/D6</f>
        <v>81.97743914093347</v>
      </c>
    </row>
    <row r="7" spans="1:10" ht="13.5" customHeight="1" x14ac:dyDescent="0.2">
      <c r="A7" s="122">
        <v>2</v>
      </c>
      <c r="B7" s="113" t="s">
        <v>7</v>
      </c>
      <c r="C7" s="120">
        <v>4356150.9799999986</v>
      </c>
      <c r="D7" s="120">
        <f>'CD Ratio_2'!C7+'CD Ratio_2'!D7+'CD Ratio_2'!E7</f>
        <v>4331781.4800000004</v>
      </c>
      <c r="E7" s="120">
        <v>3788374.12</v>
      </c>
      <c r="F7" s="120">
        <f>'CD Ratio_2'!F7+'CD Ratio_2'!G7+'CD Ratio_2'!H7</f>
        <v>3945674.4899999993</v>
      </c>
      <c r="G7" s="120">
        <v>0</v>
      </c>
      <c r="H7" s="121">
        <f t="shared" ref="H7:H57" si="0">E7/C7*100</f>
        <v>86.966088581254851</v>
      </c>
      <c r="I7" s="121">
        <f t="shared" ref="I7:I56" si="1">F7/D7*100</f>
        <v>91.086646642203178</v>
      </c>
      <c r="J7" s="121">
        <f t="shared" ref="J6:J57" si="2">(F7+G7)*100/D7</f>
        <v>91.086646642203178</v>
      </c>
    </row>
    <row r="8" spans="1:10" ht="13.5" customHeight="1" x14ac:dyDescent="0.2">
      <c r="A8" s="110">
        <v>3</v>
      </c>
      <c r="B8" s="113" t="s">
        <v>8</v>
      </c>
      <c r="C8" s="120">
        <v>1331790.69</v>
      </c>
      <c r="D8" s="120">
        <f>'CD Ratio_2'!C8+'CD Ratio_2'!D8+'CD Ratio_2'!E8</f>
        <v>1393760.74</v>
      </c>
      <c r="E8" s="120">
        <v>884839.21999999986</v>
      </c>
      <c r="F8" s="120">
        <f>'CD Ratio_2'!F8+'CD Ratio_2'!G8+'CD Ratio_2'!H8</f>
        <v>914795.4700000002</v>
      </c>
      <c r="G8" s="120">
        <v>0</v>
      </c>
      <c r="H8" s="121">
        <f t="shared" si="0"/>
        <v>66.439811198860383</v>
      </c>
      <c r="I8" s="121">
        <f t="shared" si="1"/>
        <v>65.635043644578488</v>
      </c>
      <c r="J8" s="121">
        <f t="shared" si="2"/>
        <v>65.635043644578488</v>
      </c>
    </row>
    <row r="9" spans="1:10" ht="13.5" customHeight="1" x14ac:dyDescent="0.2">
      <c r="A9" s="122">
        <v>4</v>
      </c>
      <c r="B9" s="113" t="s">
        <v>9</v>
      </c>
      <c r="C9" s="120">
        <v>2213061.7800000003</v>
      </c>
      <c r="D9" s="120">
        <f>'CD Ratio_2'!C9+'CD Ratio_2'!D9+'CD Ratio_2'!E9</f>
        <v>2110919.5500000003</v>
      </c>
      <c r="E9" s="120">
        <v>2378919.77</v>
      </c>
      <c r="F9" s="120">
        <f>'CD Ratio_2'!F9+'CD Ratio_2'!G9+'CD Ratio_2'!H9</f>
        <v>2465133.0200000005</v>
      </c>
      <c r="G9" s="120">
        <v>0</v>
      </c>
      <c r="H9" s="121">
        <f t="shared" si="0"/>
        <v>107.49450338435649</v>
      </c>
      <c r="I9" s="121">
        <f t="shared" si="1"/>
        <v>116.78005540286934</v>
      </c>
      <c r="J9" s="121">
        <f t="shared" si="2"/>
        <v>116.78005540286935</v>
      </c>
    </row>
    <row r="10" spans="1:10" ht="13.5" customHeight="1" x14ac:dyDescent="0.2">
      <c r="A10" s="110">
        <v>5</v>
      </c>
      <c r="B10" s="113" t="s">
        <v>10</v>
      </c>
      <c r="C10" s="120">
        <v>4575088.4400000013</v>
      </c>
      <c r="D10" s="120">
        <f>'CD Ratio_2'!C10+'CD Ratio_2'!D10+'CD Ratio_2'!E10</f>
        <v>4747194.76</v>
      </c>
      <c r="E10" s="120">
        <v>2576040.8600000008</v>
      </c>
      <c r="F10" s="120">
        <f>'CD Ratio_2'!F10+'CD Ratio_2'!G10+'CD Ratio_2'!H10</f>
        <v>2623251.19</v>
      </c>
      <c r="G10" s="120">
        <v>0</v>
      </c>
      <c r="H10" s="121">
        <f t="shared" si="0"/>
        <v>56.305815587687306</v>
      </c>
      <c r="I10" s="121">
        <f t="shared" si="1"/>
        <v>55.258975513361918</v>
      </c>
      <c r="J10" s="121">
        <f t="shared" si="2"/>
        <v>55.258975513361918</v>
      </c>
    </row>
    <row r="11" spans="1:10" ht="13.5" customHeight="1" x14ac:dyDescent="0.2">
      <c r="A11" s="122">
        <v>6</v>
      </c>
      <c r="B11" s="113" t="s">
        <v>11</v>
      </c>
      <c r="C11" s="120">
        <v>2103026.04</v>
      </c>
      <c r="D11" s="120">
        <f>'CD Ratio_2'!C11+'CD Ratio_2'!D11+'CD Ratio_2'!E11</f>
        <v>2212986.7099999995</v>
      </c>
      <c r="E11" s="120">
        <v>1262340.7199999997</v>
      </c>
      <c r="F11" s="120">
        <f>'CD Ratio_2'!F11+'CD Ratio_2'!G11+'CD Ratio_2'!H11</f>
        <v>1306266.9899999998</v>
      </c>
      <c r="G11" s="120">
        <v>5374</v>
      </c>
      <c r="H11" s="121">
        <f t="shared" si="0"/>
        <v>60.024968592400299</v>
      </c>
      <c r="I11" s="121">
        <f t="shared" si="1"/>
        <v>59.027330986547135</v>
      </c>
      <c r="J11" s="121">
        <f t="shared" si="2"/>
        <v>59.270170221672956</v>
      </c>
    </row>
    <row r="12" spans="1:10" ht="13.5" customHeight="1" x14ac:dyDescent="0.2">
      <c r="A12" s="110">
        <v>7</v>
      </c>
      <c r="B12" s="113" t="s">
        <v>12</v>
      </c>
      <c r="C12" s="120">
        <v>305605.6100000001</v>
      </c>
      <c r="D12" s="120">
        <f>'CD Ratio_2'!C12+'CD Ratio_2'!D12+'CD Ratio_2'!E12</f>
        <v>333030.97999999992</v>
      </c>
      <c r="E12" s="120">
        <v>434587.35</v>
      </c>
      <c r="F12" s="120">
        <f>'CD Ratio_2'!F12+'CD Ratio_2'!G12+'CD Ratio_2'!H12</f>
        <v>446009.62999999995</v>
      </c>
      <c r="G12" s="120">
        <v>0</v>
      </c>
      <c r="H12" s="121">
        <f t="shared" si="0"/>
        <v>142.20529197746069</v>
      </c>
      <c r="I12" s="121">
        <f t="shared" si="1"/>
        <v>133.92436643581928</v>
      </c>
      <c r="J12" s="121">
        <f t="shared" si="2"/>
        <v>133.92436643581928</v>
      </c>
    </row>
    <row r="13" spans="1:10" ht="13.5" customHeight="1" x14ac:dyDescent="0.2">
      <c r="A13" s="122">
        <v>8</v>
      </c>
      <c r="B13" s="113" t="s">
        <v>967</v>
      </c>
      <c r="C13" s="120">
        <v>197266.97999999998</v>
      </c>
      <c r="D13" s="120">
        <f>'CD Ratio_2'!C13+'CD Ratio_2'!D13+'CD Ratio_2'!E13</f>
        <v>272937.49</v>
      </c>
      <c r="E13" s="120">
        <v>127987.01000000001</v>
      </c>
      <c r="F13" s="120">
        <f>'CD Ratio_2'!F13+'CD Ratio_2'!G13+'CD Ratio_2'!H13</f>
        <v>140148.93000000002</v>
      </c>
      <c r="G13" s="120">
        <v>0</v>
      </c>
      <c r="H13" s="121">
        <f t="shared" si="0"/>
        <v>64.880098027556372</v>
      </c>
      <c r="I13" s="121">
        <f t="shared" si="1"/>
        <v>51.348361853844274</v>
      </c>
      <c r="J13" s="121">
        <f t="shared" si="2"/>
        <v>51.348361853844274</v>
      </c>
    </row>
    <row r="14" spans="1:10" ht="13.5" customHeight="1" x14ac:dyDescent="0.2">
      <c r="A14" s="110">
        <v>9</v>
      </c>
      <c r="B14" s="113" t="s">
        <v>13</v>
      </c>
      <c r="C14" s="120">
        <v>3982894.1900000004</v>
      </c>
      <c r="D14" s="120">
        <f>'CD Ratio_2'!C14+'CD Ratio_2'!D14+'CD Ratio_2'!E14</f>
        <v>4076061.24</v>
      </c>
      <c r="E14" s="120">
        <v>3438921.3899999992</v>
      </c>
      <c r="F14" s="120">
        <f>'CD Ratio_2'!F14+'CD Ratio_2'!G14+'CD Ratio_2'!H14</f>
        <v>3814212.0300000003</v>
      </c>
      <c r="G14" s="120">
        <v>0</v>
      </c>
      <c r="H14" s="121">
        <f t="shared" si="0"/>
        <v>86.342273380855218</v>
      </c>
      <c r="I14" s="121">
        <f t="shared" si="1"/>
        <v>93.575925517743201</v>
      </c>
      <c r="J14" s="121">
        <f t="shared" si="2"/>
        <v>93.575925517743201</v>
      </c>
    </row>
    <row r="15" spans="1:10" ht="13.5" customHeight="1" x14ac:dyDescent="0.2">
      <c r="A15" s="122">
        <v>10</v>
      </c>
      <c r="B15" s="113" t="s">
        <v>14</v>
      </c>
      <c r="C15" s="120">
        <v>21070678.359999999</v>
      </c>
      <c r="D15" s="120">
        <f>'CD Ratio_2'!C15+'CD Ratio_2'!D15+'CD Ratio_2'!E15</f>
        <v>21756362.289999999</v>
      </c>
      <c r="E15" s="120">
        <v>11492127.330000002</v>
      </c>
      <c r="F15" s="120">
        <f>'CD Ratio_2'!F15+'CD Ratio_2'!G15+'CD Ratio_2'!H15</f>
        <v>12030185.779999999</v>
      </c>
      <c r="G15" s="120">
        <v>2781047</v>
      </c>
      <c r="H15" s="121">
        <f t="shared" si="0"/>
        <v>54.540851194503269</v>
      </c>
      <c r="I15" s="121">
        <f t="shared" si="1"/>
        <v>55.295024138890639</v>
      </c>
      <c r="J15" s="121">
        <f t="shared" si="2"/>
        <v>68.077707948482598</v>
      </c>
    </row>
    <row r="16" spans="1:10" ht="13.5" customHeight="1" x14ac:dyDescent="0.2">
      <c r="A16" s="110">
        <v>11</v>
      </c>
      <c r="B16" s="113" t="s">
        <v>15</v>
      </c>
      <c r="C16" s="120">
        <v>1104347.6399999999</v>
      </c>
      <c r="D16" s="120">
        <f>'CD Ratio_2'!C16+'CD Ratio_2'!D16+'CD Ratio_2'!E16</f>
        <v>1150604.1800000002</v>
      </c>
      <c r="E16" s="120">
        <v>897120.32000000007</v>
      </c>
      <c r="F16" s="120">
        <f>'CD Ratio_2'!F16+'CD Ratio_2'!G16+'CD Ratio_2'!H16</f>
        <v>878157.01000000024</v>
      </c>
      <c r="G16" s="120">
        <v>0</v>
      </c>
      <c r="H16" s="121">
        <f t="shared" si="0"/>
        <v>81.235318255400102</v>
      </c>
      <c r="I16" s="121">
        <f t="shared" si="1"/>
        <v>76.321381867394237</v>
      </c>
      <c r="J16" s="121">
        <f t="shared" si="2"/>
        <v>76.321381867394237</v>
      </c>
    </row>
    <row r="17" spans="1:10" ht="13.5" customHeight="1" x14ac:dyDescent="0.2">
      <c r="A17" s="122">
        <v>12</v>
      </c>
      <c r="B17" s="113" t="s">
        <v>16</v>
      </c>
      <c r="C17" s="120">
        <v>4869187.6099999994</v>
      </c>
      <c r="D17" s="120">
        <f>'CD Ratio_2'!C17+'CD Ratio_2'!D17+'CD Ratio_2'!E17</f>
        <v>5068993.2100000009</v>
      </c>
      <c r="E17" s="120">
        <v>2218411.5300000003</v>
      </c>
      <c r="F17" s="120">
        <f>'CD Ratio_2'!F17+'CD Ratio_2'!G17+'CD Ratio_2'!H17</f>
        <v>2230969.2599999998</v>
      </c>
      <c r="G17" s="572">
        <v>18976</v>
      </c>
      <c r="H17" s="121">
        <f t="shared" si="0"/>
        <v>45.560198285315209</v>
      </c>
      <c r="I17" s="121">
        <f t="shared" si="1"/>
        <v>44.012078288027524</v>
      </c>
      <c r="J17" s="121">
        <f t="shared" si="2"/>
        <v>44.386432705440519</v>
      </c>
    </row>
    <row r="18" spans="1:10" s="139" customFormat="1" ht="13.5" customHeight="1" x14ac:dyDescent="0.2">
      <c r="A18" s="112"/>
      <c r="B18" s="114" t="s">
        <v>17</v>
      </c>
      <c r="C18" s="123">
        <v>48872183.760000005</v>
      </c>
      <c r="D18" s="123">
        <f>SUM(D6:D17)</f>
        <v>50307494.740000002</v>
      </c>
      <c r="E18" s="123">
        <v>31740070.510000002</v>
      </c>
      <c r="F18" s="127">
        <f>'CD Ratio_2'!F18+'CD Ratio_2'!G18+'CD Ratio_2'!H18</f>
        <v>33133507.100000001</v>
      </c>
      <c r="G18" s="123">
        <f>SUM(G6:G17)</f>
        <v>2805397</v>
      </c>
      <c r="H18" s="121">
        <f t="shared" si="0"/>
        <v>64.945062954150259</v>
      </c>
      <c r="I18" s="121">
        <f t="shared" si="1"/>
        <v>65.861970013098698</v>
      </c>
      <c r="J18" s="121">
        <f t="shared" si="2"/>
        <v>71.438469130176358</v>
      </c>
    </row>
    <row r="19" spans="1:10" ht="13.5" customHeight="1" x14ac:dyDescent="0.2">
      <c r="A19" s="122">
        <v>13</v>
      </c>
      <c r="B19" s="113" t="s">
        <v>18</v>
      </c>
      <c r="C19" s="120">
        <v>2085802.0099999998</v>
      </c>
      <c r="D19" s="120">
        <f>'CD Ratio_2'!C19+'CD Ratio_2'!D19+'CD Ratio_2'!E19</f>
        <v>2256675.61</v>
      </c>
      <c r="E19" s="120">
        <v>2436093.39</v>
      </c>
      <c r="F19" s="120">
        <f>'CD Ratio_2'!F19+'CD Ratio_2'!G19+'CD Ratio_2'!H19</f>
        <v>2442901.5100000002</v>
      </c>
      <c r="G19" s="120">
        <v>0</v>
      </c>
      <c r="H19" s="121">
        <f t="shared" si="0"/>
        <v>116.79408583943211</v>
      </c>
      <c r="I19" s="121">
        <f t="shared" si="1"/>
        <v>108.25222283498692</v>
      </c>
      <c r="J19" s="121">
        <f t="shared" si="2"/>
        <v>108.25222283498692</v>
      </c>
    </row>
    <row r="20" spans="1:10" ht="13.5" customHeight="1" x14ac:dyDescent="0.2">
      <c r="A20" s="110">
        <v>14</v>
      </c>
      <c r="B20" s="113" t="s">
        <v>19</v>
      </c>
      <c r="C20" s="120">
        <v>312683.59999999998</v>
      </c>
      <c r="D20" s="120">
        <f>'CD Ratio_2'!C20+'CD Ratio_2'!D20+'CD Ratio_2'!E20</f>
        <v>346040.91000000003</v>
      </c>
      <c r="E20" s="120">
        <v>912501.0199999999</v>
      </c>
      <c r="F20" s="120">
        <f>'CD Ratio_2'!F20+'CD Ratio_2'!G20+'CD Ratio_2'!H20</f>
        <v>908775.82000000007</v>
      </c>
      <c r="G20" s="120">
        <v>0</v>
      </c>
      <c r="H20" s="121">
        <f t="shared" si="0"/>
        <v>291.82887110165035</v>
      </c>
      <c r="I20" s="121">
        <f t="shared" si="1"/>
        <v>262.62091959011434</v>
      </c>
      <c r="J20" s="121">
        <f t="shared" si="2"/>
        <v>262.62091959011434</v>
      </c>
    </row>
    <row r="21" spans="1:10" ht="13.5" customHeight="1" x14ac:dyDescent="0.2">
      <c r="A21" s="122">
        <v>15</v>
      </c>
      <c r="B21" s="113" t="s">
        <v>20</v>
      </c>
      <c r="C21" s="120">
        <v>26652.799999999996</v>
      </c>
      <c r="D21" s="120">
        <f>'CD Ratio_2'!C21+'CD Ratio_2'!D21+'CD Ratio_2'!E21</f>
        <v>30594.99</v>
      </c>
      <c r="E21" s="120">
        <v>5235.53</v>
      </c>
      <c r="F21" s="120">
        <f>'CD Ratio_2'!F21+'CD Ratio_2'!G21+'CD Ratio_2'!H21</f>
        <v>6356.8399999999992</v>
      </c>
      <c r="G21" s="120">
        <v>0</v>
      </c>
      <c r="H21" s="121">
        <f t="shared" si="0"/>
        <v>19.643452095089447</v>
      </c>
      <c r="I21" s="121">
        <f t="shared" si="1"/>
        <v>20.777388716257136</v>
      </c>
      <c r="J21" s="121">
        <f t="shared" si="2"/>
        <v>20.777388716257136</v>
      </c>
    </row>
    <row r="22" spans="1:10" s="351" customFormat="1" ht="13.5" customHeight="1" x14ac:dyDescent="0.2">
      <c r="A22" s="110">
        <v>16</v>
      </c>
      <c r="B22" s="113" t="s">
        <v>21</v>
      </c>
      <c r="C22" s="120">
        <v>19195.66</v>
      </c>
      <c r="D22" s="120">
        <f>'CD Ratio_2'!C22+'CD Ratio_2'!D22+'CD Ratio_2'!E22</f>
        <v>19799</v>
      </c>
      <c r="E22" s="120">
        <v>18054.59</v>
      </c>
      <c r="F22" s="120">
        <f>'CD Ratio_2'!F22+'CD Ratio_2'!G22+'CD Ratio_2'!H22</f>
        <v>19272.64</v>
      </c>
      <c r="G22" s="120">
        <v>0</v>
      </c>
      <c r="H22" s="121">
        <f t="shared" si="0"/>
        <v>94.055583397497145</v>
      </c>
      <c r="I22" s="121">
        <f t="shared" si="1"/>
        <v>97.341481893024891</v>
      </c>
      <c r="J22" s="121">
        <v>0</v>
      </c>
    </row>
    <row r="23" spans="1:10" ht="13.5" customHeight="1" x14ac:dyDescent="0.2">
      <c r="A23" s="122">
        <v>17</v>
      </c>
      <c r="B23" s="113" t="s">
        <v>22</v>
      </c>
      <c r="C23" s="120">
        <v>118499.12</v>
      </c>
      <c r="D23" s="120">
        <f>'CD Ratio_2'!C23+'CD Ratio_2'!D23+'CD Ratio_2'!E23</f>
        <v>126766.86000000002</v>
      </c>
      <c r="E23" s="120">
        <v>252490.43999999997</v>
      </c>
      <c r="F23" s="120">
        <f>'CD Ratio_2'!F23+'CD Ratio_2'!G23+'CD Ratio_2'!H23</f>
        <v>263261.99</v>
      </c>
      <c r="G23" s="120">
        <v>0</v>
      </c>
      <c r="H23" s="121">
        <f t="shared" si="0"/>
        <v>213.07368358516078</v>
      </c>
      <c r="I23" s="121">
        <f t="shared" si="1"/>
        <v>207.67414291085223</v>
      </c>
      <c r="J23" s="121">
        <f t="shared" si="2"/>
        <v>207.67414291085223</v>
      </c>
    </row>
    <row r="24" spans="1:10" ht="13.5" customHeight="1" x14ac:dyDescent="0.2">
      <c r="A24" s="122">
        <v>18</v>
      </c>
      <c r="B24" s="113" t="s">
        <v>23</v>
      </c>
      <c r="C24" s="124">
        <v>4891.49</v>
      </c>
      <c r="D24" s="120">
        <f>'CD Ratio_2'!C24+'CD Ratio_2'!D24+'CD Ratio_2'!E24</f>
        <v>5004.93</v>
      </c>
      <c r="E24" s="124">
        <v>930.3</v>
      </c>
      <c r="F24" s="120">
        <f>'CD Ratio_2'!F24+'CD Ratio_2'!G24+'CD Ratio_2'!H24</f>
        <v>1007.26</v>
      </c>
      <c r="G24" s="120">
        <v>0</v>
      </c>
      <c r="H24" s="121">
        <f t="shared" si="0"/>
        <v>19.018744799641826</v>
      </c>
      <c r="I24" s="121">
        <f t="shared" si="1"/>
        <v>20.125356398590988</v>
      </c>
      <c r="J24" s="121">
        <f t="shared" si="2"/>
        <v>20.125356398590988</v>
      </c>
    </row>
    <row r="25" spans="1:10" ht="13.5" customHeight="1" x14ac:dyDescent="0.2">
      <c r="A25" s="110">
        <v>19</v>
      </c>
      <c r="B25" s="113" t="s">
        <v>24</v>
      </c>
      <c r="C25" s="120">
        <v>153671.59000000003</v>
      </c>
      <c r="D25" s="120">
        <f>'CD Ratio_2'!C25+'CD Ratio_2'!D25+'CD Ratio_2'!E25</f>
        <v>171709.49000000002</v>
      </c>
      <c r="E25" s="120">
        <v>98014.52</v>
      </c>
      <c r="F25" s="120">
        <f>'CD Ratio_2'!F25+'CD Ratio_2'!G25+'CD Ratio_2'!H25</f>
        <v>100544.15000000001</v>
      </c>
      <c r="G25" s="120">
        <v>0</v>
      </c>
      <c r="H25" s="121">
        <f t="shared" si="0"/>
        <v>63.78180898629342</v>
      </c>
      <c r="I25" s="121">
        <f t="shared" si="1"/>
        <v>58.554800902384599</v>
      </c>
      <c r="J25" s="121">
        <f t="shared" si="2"/>
        <v>58.554800902384599</v>
      </c>
    </row>
    <row r="26" spans="1:10" ht="12.75" customHeight="1" x14ac:dyDescent="0.2">
      <c r="A26" s="122">
        <v>20</v>
      </c>
      <c r="B26" s="113" t="s">
        <v>25</v>
      </c>
      <c r="C26" s="120">
        <v>5029073.2700000005</v>
      </c>
      <c r="D26" s="120">
        <f>'CD Ratio_2'!C26+'CD Ratio_2'!D26+'CD Ratio_2'!E26</f>
        <v>5192463.8699999992</v>
      </c>
      <c r="E26" s="120">
        <v>7043980.7400000002</v>
      </c>
      <c r="F26" s="120">
        <f>'CD Ratio_2'!F26+'CD Ratio_2'!G26+'CD Ratio_2'!H26</f>
        <v>7204648.9000000004</v>
      </c>
      <c r="G26" s="120">
        <v>0</v>
      </c>
      <c r="H26" s="121">
        <f t="shared" si="0"/>
        <v>140.06518421633572</v>
      </c>
      <c r="I26" s="121">
        <f t="shared" si="1"/>
        <v>138.75202756105074</v>
      </c>
      <c r="J26" s="121">
        <f t="shared" si="2"/>
        <v>138.75202756105074</v>
      </c>
    </row>
    <row r="27" spans="1:10" ht="13.5" customHeight="1" x14ac:dyDescent="0.2">
      <c r="A27" s="110">
        <v>21</v>
      </c>
      <c r="B27" s="113" t="s">
        <v>26</v>
      </c>
      <c r="C27" s="120">
        <v>3487944.0100000007</v>
      </c>
      <c r="D27" s="120">
        <f>'CD Ratio_2'!C27+'CD Ratio_2'!D27+'CD Ratio_2'!E27</f>
        <v>3594195.0200000009</v>
      </c>
      <c r="E27" s="120">
        <v>3973235.3099999996</v>
      </c>
      <c r="F27" s="120">
        <f>'CD Ratio_2'!F27+'CD Ratio_2'!G27+'CD Ratio_2'!H27</f>
        <v>3994439.5600000033</v>
      </c>
      <c r="G27" s="120">
        <v>0</v>
      </c>
      <c r="H27" s="121">
        <f t="shared" si="0"/>
        <v>113.9133913448341</v>
      </c>
      <c r="I27" s="121">
        <f t="shared" si="1"/>
        <v>111.13586040192116</v>
      </c>
      <c r="J27" s="121">
        <f t="shared" si="2"/>
        <v>111.13586040192116</v>
      </c>
    </row>
    <row r="28" spans="1:10" ht="13.5" customHeight="1" x14ac:dyDescent="0.2">
      <c r="A28" s="122">
        <v>22</v>
      </c>
      <c r="B28" s="113" t="s">
        <v>27</v>
      </c>
      <c r="C28" s="124">
        <v>939454.80999999971</v>
      </c>
      <c r="D28" s="120">
        <f>'CD Ratio_2'!C28+'CD Ratio_2'!D28+'CD Ratio_2'!E28</f>
        <v>995611.24999999988</v>
      </c>
      <c r="E28" s="120">
        <v>510357.17</v>
      </c>
      <c r="F28" s="120">
        <f>'CD Ratio_2'!F28+'CD Ratio_2'!G28+'CD Ratio_2'!H28</f>
        <v>561745.17000000016</v>
      </c>
      <c r="G28" s="120">
        <v>0</v>
      </c>
      <c r="H28" s="121">
        <f t="shared" si="0"/>
        <v>54.324823777314016</v>
      </c>
      <c r="I28" s="121">
        <f t="shared" si="1"/>
        <v>56.422139665456797</v>
      </c>
      <c r="J28" s="121">
        <f t="shared" si="2"/>
        <v>56.422139665456797</v>
      </c>
    </row>
    <row r="29" spans="1:10" ht="13.5" customHeight="1" x14ac:dyDescent="0.2">
      <c r="A29" s="110">
        <v>23</v>
      </c>
      <c r="B29" s="113" t="s">
        <v>28</v>
      </c>
      <c r="C29" s="120">
        <v>638266.70000000007</v>
      </c>
      <c r="D29" s="120">
        <f>'CD Ratio_2'!C29+'CD Ratio_2'!D29+'CD Ratio_2'!E29</f>
        <v>660341.9700000002</v>
      </c>
      <c r="E29" s="120">
        <v>944415.47999999986</v>
      </c>
      <c r="F29" s="120">
        <f>'CD Ratio_2'!F29+'CD Ratio_2'!G29+'CD Ratio_2'!H29</f>
        <v>976820.89999999991</v>
      </c>
      <c r="G29" s="120">
        <v>0</v>
      </c>
      <c r="H29" s="121">
        <f t="shared" si="0"/>
        <v>147.96565134919302</v>
      </c>
      <c r="I29" s="121">
        <f t="shared" si="1"/>
        <v>147.9265205572197</v>
      </c>
      <c r="J29" s="121">
        <f t="shared" si="2"/>
        <v>147.9265205572197</v>
      </c>
    </row>
    <row r="30" spans="1:10" ht="13.5" customHeight="1" x14ac:dyDescent="0.2">
      <c r="A30" s="122">
        <v>24</v>
      </c>
      <c r="B30" s="113" t="s">
        <v>29</v>
      </c>
      <c r="C30" s="120">
        <v>628659.38</v>
      </c>
      <c r="D30" s="120">
        <f>'CD Ratio_2'!C30+'CD Ratio_2'!D30+'CD Ratio_2'!E30</f>
        <v>650934.34</v>
      </c>
      <c r="E30" s="120">
        <v>1074745.26</v>
      </c>
      <c r="F30" s="120">
        <f>'CD Ratio_2'!F30+'CD Ratio_2'!G30+'CD Ratio_2'!H30</f>
        <v>1042027.6599999999</v>
      </c>
      <c r="G30" s="120">
        <v>0</v>
      </c>
      <c r="H30" s="121">
        <f t="shared" si="0"/>
        <v>170.95827950582714</v>
      </c>
      <c r="I30" s="121">
        <f t="shared" si="1"/>
        <v>160.08183866901228</v>
      </c>
      <c r="J30" s="121">
        <f t="shared" si="2"/>
        <v>160.08183866901228</v>
      </c>
    </row>
    <row r="31" spans="1:10" ht="13.5" customHeight="1" x14ac:dyDescent="0.2">
      <c r="A31" s="110">
        <v>25</v>
      </c>
      <c r="B31" s="113" t="s">
        <v>30</v>
      </c>
      <c r="C31" s="120">
        <v>5546.21</v>
      </c>
      <c r="D31" s="120">
        <f>'CD Ratio_2'!C31+'CD Ratio_2'!D31+'CD Ratio_2'!E31</f>
        <v>5629.41</v>
      </c>
      <c r="E31" s="120">
        <v>4812.5200000000004</v>
      </c>
      <c r="F31" s="120">
        <f>'CD Ratio_2'!F31+'CD Ratio_2'!G31+'CD Ratio_2'!H31</f>
        <v>5156.59</v>
      </c>
      <c r="G31" s="120">
        <v>0</v>
      </c>
      <c r="H31" s="121">
        <f t="shared" si="0"/>
        <v>86.77132672581817</v>
      </c>
      <c r="I31" s="121">
        <f t="shared" si="1"/>
        <v>91.600896008640348</v>
      </c>
      <c r="J31" s="121">
        <f t="shared" si="2"/>
        <v>91.600896008640333</v>
      </c>
    </row>
    <row r="32" spans="1:10" ht="13.5" customHeight="1" x14ac:dyDescent="0.2">
      <c r="A32" s="122">
        <v>26</v>
      </c>
      <c r="B32" s="113" t="s">
        <v>31</v>
      </c>
      <c r="C32" s="120">
        <v>31529.54</v>
      </c>
      <c r="D32" s="120">
        <f>'CD Ratio_2'!C32+'CD Ratio_2'!D32+'CD Ratio_2'!E32</f>
        <v>33431.629999999997</v>
      </c>
      <c r="E32" s="120">
        <v>25398.719999999998</v>
      </c>
      <c r="F32" s="120">
        <f>'CD Ratio_2'!F32+'CD Ratio_2'!G32+'CD Ratio_2'!H32</f>
        <v>27205.65</v>
      </c>
      <c r="G32" s="120">
        <v>0</v>
      </c>
      <c r="H32" s="121">
        <f t="shared" si="0"/>
        <v>80.555314159356584</v>
      </c>
      <c r="I32" s="121">
        <f t="shared" si="1"/>
        <v>81.376977431252982</v>
      </c>
      <c r="J32" s="121">
        <f t="shared" si="2"/>
        <v>81.376977431252982</v>
      </c>
    </row>
    <row r="33" spans="1:10" ht="13.5" customHeight="1" x14ac:dyDescent="0.2">
      <c r="A33" s="110">
        <v>27</v>
      </c>
      <c r="B33" s="113" t="s">
        <v>32</v>
      </c>
      <c r="C33" s="120">
        <v>27026.309999999998</v>
      </c>
      <c r="D33" s="120">
        <f>'CD Ratio_2'!C33+'CD Ratio_2'!D33+'CD Ratio_2'!E33</f>
        <v>28794.78</v>
      </c>
      <c r="E33" s="120">
        <v>22061.9</v>
      </c>
      <c r="F33" s="120">
        <f>'CD Ratio_2'!F33+'CD Ratio_2'!G33+'CD Ratio_2'!H33</f>
        <v>23538.180000000004</v>
      </c>
      <c r="G33" s="120">
        <v>0</v>
      </c>
      <c r="H33" s="121">
        <f t="shared" si="0"/>
        <v>81.631195675621285</v>
      </c>
      <c r="I33" s="121">
        <f t="shared" si="1"/>
        <v>81.74460787684437</v>
      </c>
      <c r="J33" s="121">
        <f t="shared" si="2"/>
        <v>81.74460787684437</v>
      </c>
    </row>
    <row r="34" spans="1:10" ht="13.5" customHeight="1" x14ac:dyDescent="0.2">
      <c r="A34" s="122">
        <v>28</v>
      </c>
      <c r="B34" s="113" t="s">
        <v>33</v>
      </c>
      <c r="C34" s="120">
        <v>596357.69000000006</v>
      </c>
      <c r="D34" s="120">
        <f>'CD Ratio_2'!C34+'CD Ratio_2'!D34+'CD Ratio_2'!E34</f>
        <v>611551.8600000001</v>
      </c>
      <c r="E34" s="120">
        <v>1289469.54</v>
      </c>
      <c r="F34" s="120">
        <f>'CD Ratio_2'!F34+'CD Ratio_2'!G34+'CD Ratio_2'!H34</f>
        <v>1274424.52</v>
      </c>
      <c r="G34" s="120">
        <v>0</v>
      </c>
      <c r="H34" s="121">
        <f t="shared" si="0"/>
        <v>216.22418250362463</v>
      </c>
      <c r="I34" s="121">
        <f t="shared" si="1"/>
        <v>208.39189664143936</v>
      </c>
      <c r="J34" s="121">
        <f t="shared" si="2"/>
        <v>208.39189664143933</v>
      </c>
    </row>
    <row r="35" spans="1:10" ht="13.5" customHeight="1" x14ac:dyDescent="0.2">
      <c r="A35" s="110">
        <v>29</v>
      </c>
      <c r="B35" s="113" t="s">
        <v>34</v>
      </c>
      <c r="C35" s="120">
        <v>10193.379999999999</v>
      </c>
      <c r="D35" s="120">
        <f>'CD Ratio_2'!C35+'CD Ratio_2'!D35+'CD Ratio_2'!E35</f>
        <v>10193.379999999999</v>
      </c>
      <c r="E35" s="120">
        <v>16698.86</v>
      </c>
      <c r="F35" s="120">
        <f>'CD Ratio_2'!F35+'CD Ratio_2'!G35+'CD Ratio_2'!H35</f>
        <v>16698.86</v>
      </c>
      <c r="G35" s="120">
        <v>0</v>
      </c>
      <c r="H35" s="121">
        <f t="shared" si="0"/>
        <v>163.82063653076804</v>
      </c>
      <c r="I35" s="121">
        <f t="shared" si="1"/>
        <v>163.82063653076804</v>
      </c>
      <c r="J35" s="121">
        <f t="shared" si="2"/>
        <v>163.82063653076801</v>
      </c>
    </row>
    <row r="36" spans="1:10" ht="13.5" customHeight="1" x14ac:dyDescent="0.2">
      <c r="A36" s="122">
        <v>30</v>
      </c>
      <c r="B36" s="113" t="s">
        <v>35</v>
      </c>
      <c r="C36" s="120">
        <v>88833.950000000012</v>
      </c>
      <c r="D36" s="120">
        <f>'CD Ratio_2'!C36+'CD Ratio_2'!D36+'CD Ratio_2'!E36</f>
        <v>96524.000000000015</v>
      </c>
      <c r="E36" s="120">
        <v>121718.37</v>
      </c>
      <c r="F36" s="120">
        <f>'CD Ratio_2'!F36+'CD Ratio_2'!G36+'CD Ratio_2'!H36</f>
        <v>126493.96</v>
      </c>
      <c r="G36" s="120">
        <v>0</v>
      </c>
      <c r="H36" s="121">
        <f t="shared" si="0"/>
        <v>137.01785184605657</v>
      </c>
      <c r="I36" s="121">
        <f t="shared" si="1"/>
        <v>131.0492312792673</v>
      </c>
      <c r="J36" s="121">
        <f t="shared" si="2"/>
        <v>131.0492312792673</v>
      </c>
    </row>
    <row r="37" spans="1:10" ht="13.5" customHeight="1" x14ac:dyDescent="0.2">
      <c r="A37" s="110">
        <v>31</v>
      </c>
      <c r="B37" s="113" t="s">
        <v>36</v>
      </c>
      <c r="C37" s="120">
        <v>48878.16</v>
      </c>
      <c r="D37" s="120">
        <f>'CD Ratio_2'!C37+'CD Ratio_2'!D37+'CD Ratio_2'!E37</f>
        <v>52061.75</v>
      </c>
      <c r="E37" s="120">
        <v>7322.8899999999994</v>
      </c>
      <c r="F37" s="120">
        <f>'CD Ratio_2'!F37+'CD Ratio_2'!G37+'CD Ratio_2'!H37</f>
        <v>13006.42</v>
      </c>
      <c r="G37" s="120">
        <v>0</v>
      </c>
      <c r="H37" s="121">
        <f t="shared" si="0"/>
        <v>14.981926488231142</v>
      </c>
      <c r="I37" s="121">
        <f t="shared" si="1"/>
        <v>24.982679222269706</v>
      </c>
      <c r="J37" s="121">
        <f t="shared" si="2"/>
        <v>24.982679222269709</v>
      </c>
    </row>
    <row r="38" spans="1:10" ht="12.75" customHeight="1" x14ac:dyDescent="0.2">
      <c r="A38" s="110">
        <v>32</v>
      </c>
      <c r="B38" s="113" t="s">
        <v>38</v>
      </c>
      <c r="C38" s="120">
        <v>3610.74</v>
      </c>
      <c r="D38" s="120">
        <f>'CD Ratio_2'!C38+'CD Ratio_2'!D38+'CD Ratio_2'!E38</f>
        <v>3778.8</v>
      </c>
      <c r="E38" s="120">
        <v>6411.91</v>
      </c>
      <c r="F38" s="120">
        <f>'CD Ratio_2'!F38+'CD Ratio_2'!G38+'CD Ratio_2'!H38</f>
        <v>5810.03</v>
      </c>
      <c r="G38" s="120">
        <v>0</v>
      </c>
      <c r="H38" s="121">
        <f t="shared" si="0"/>
        <v>177.57883425558197</v>
      </c>
      <c r="I38" s="121">
        <f t="shared" si="1"/>
        <v>153.75330792844289</v>
      </c>
      <c r="J38" s="121">
        <f t="shared" si="2"/>
        <v>153.75330792844289</v>
      </c>
    </row>
    <row r="39" spans="1:10" ht="13.5" customHeight="1" x14ac:dyDescent="0.2">
      <c r="A39" s="122">
        <v>33</v>
      </c>
      <c r="B39" s="113" t="s">
        <v>39</v>
      </c>
      <c r="C39" s="120">
        <v>394691.73999999993</v>
      </c>
      <c r="D39" s="120">
        <f>'CD Ratio_2'!C39+'CD Ratio_2'!D39+'CD Ratio_2'!E39</f>
        <v>397859.01000000013</v>
      </c>
      <c r="E39" s="120">
        <v>677590.97</v>
      </c>
      <c r="F39" s="120">
        <f>'CD Ratio_2'!F39+'CD Ratio_2'!G39+'CD Ratio_2'!H39</f>
        <v>673191.17000000016</v>
      </c>
      <c r="G39" s="120">
        <v>0</v>
      </c>
      <c r="H39" s="121">
        <f t="shared" si="0"/>
        <v>171.67599453690116</v>
      </c>
      <c r="I39" s="121">
        <f t="shared" si="1"/>
        <v>169.20344973461829</v>
      </c>
      <c r="J39" s="121">
        <f t="shared" si="2"/>
        <v>169.20344973461829</v>
      </c>
    </row>
    <row r="40" spans="1:10" s="139" customFormat="1" ht="13.5" customHeight="1" x14ac:dyDescent="0.2">
      <c r="A40" s="112"/>
      <c r="B40" s="114" t="s">
        <v>40</v>
      </c>
      <c r="C40" s="123">
        <v>14651462.160000002</v>
      </c>
      <c r="D40" s="123">
        <f>SUM(D19:D39)</f>
        <v>15289962.860000003</v>
      </c>
      <c r="E40" s="123">
        <v>19441539.43</v>
      </c>
      <c r="F40" s="127">
        <f>'CD Ratio_2'!F40+'CD Ratio_2'!G40+'CD Ratio_2'!H40</f>
        <v>19687327.780000001</v>
      </c>
      <c r="G40" s="123">
        <f>SUM(G19:G39)</f>
        <v>0</v>
      </c>
      <c r="H40" s="121">
        <f t="shared" si="0"/>
        <v>132.69351016089985</v>
      </c>
      <c r="I40" s="121">
        <f t="shared" si="1"/>
        <v>128.75981426680846</v>
      </c>
      <c r="J40" s="121">
        <f t="shared" si="2"/>
        <v>128.75981426680846</v>
      </c>
    </row>
    <row r="41" spans="1:10" s="139" customFormat="1" ht="13.5" customHeight="1" x14ac:dyDescent="0.2">
      <c r="A41" s="126"/>
      <c r="B41" s="114" t="s">
        <v>41</v>
      </c>
      <c r="C41" s="123">
        <v>63523645.920000009</v>
      </c>
      <c r="D41" s="123">
        <f>D40+D18</f>
        <v>65597457.600000009</v>
      </c>
      <c r="E41" s="123">
        <v>51181609.940000005</v>
      </c>
      <c r="F41" s="127">
        <f>'CD Ratio_2'!F41+'CD Ratio_2'!G41+'CD Ratio_2'!H41</f>
        <v>52820834.88000001</v>
      </c>
      <c r="G41" s="123">
        <f>G40+G18</f>
        <v>2805397</v>
      </c>
      <c r="H41" s="121">
        <f t="shared" si="0"/>
        <v>80.57095778862687</v>
      </c>
      <c r="I41" s="121">
        <f t="shared" si="1"/>
        <v>80.522686110932455</v>
      </c>
      <c r="J41" s="308">
        <f t="shared" si="2"/>
        <v>84.799371675648601</v>
      </c>
    </row>
    <row r="42" spans="1:10" ht="13.5" customHeight="1" x14ac:dyDescent="0.2">
      <c r="A42" s="122">
        <v>34</v>
      </c>
      <c r="B42" s="113" t="s">
        <v>43</v>
      </c>
      <c r="C42" s="120">
        <v>3274089.1200000006</v>
      </c>
      <c r="D42" s="120">
        <f>'CD Ratio_2'!C42+'CD Ratio_2'!D42+'CD Ratio_2'!E42</f>
        <v>3332063.6700000009</v>
      </c>
      <c r="E42" s="120">
        <v>2194336.0499999993</v>
      </c>
      <c r="F42" s="127">
        <f>'CD Ratio_2'!F42+'CD Ratio_2'!G42+'CD Ratio_2'!H42</f>
        <v>2234184.7600000007</v>
      </c>
      <c r="G42" s="120">
        <v>0</v>
      </c>
      <c r="H42" s="121">
        <f t="shared" si="0"/>
        <v>67.021268193212748</v>
      </c>
      <c r="I42" s="121">
        <f t="shared" si="1"/>
        <v>67.051082490269465</v>
      </c>
      <c r="J42" s="121">
        <f t="shared" si="2"/>
        <v>67.051082490269465</v>
      </c>
    </row>
    <row r="43" spans="1:10" s="139" customFormat="1" ht="13.5" customHeight="1" x14ac:dyDescent="0.2">
      <c r="A43" s="112"/>
      <c r="B43" s="114" t="s">
        <v>44</v>
      </c>
      <c r="C43" s="123">
        <v>3274089.1200000006</v>
      </c>
      <c r="D43" s="123">
        <f>SUM(D42:D42)</f>
        <v>3332063.6700000009</v>
      </c>
      <c r="E43" s="123">
        <v>2194336.0499999993</v>
      </c>
      <c r="F43" s="127">
        <f>'CD Ratio_2'!F43+'CD Ratio_2'!G43+'CD Ratio_2'!H43</f>
        <v>2234184.7600000007</v>
      </c>
      <c r="G43" s="123">
        <f>SUM(G42:G42)</f>
        <v>0</v>
      </c>
      <c r="H43" s="121">
        <f t="shared" si="0"/>
        <v>67.021268193212748</v>
      </c>
      <c r="I43" s="121">
        <f t="shared" si="1"/>
        <v>67.051082490269465</v>
      </c>
      <c r="J43" s="308">
        <f t="shared" si="2"/>
        <v>67.051082490269465</v>
      </c>
    </row>
    <row r="44" spans="1:10" ht="13.5" customHeight="1" x14ac:dyDescent="0.2">
      <c r="A44" s="122">
        <v>35</v>
      </c>
      <c r="B44" s="113" t="s">
        <v>45</v>
      </c>
      <c r="C44" s="120">
        <v>3997017.1500000004</v>
      </c>
      <c r="D44" s="120">
        <f>'CD Ratio_2'!C44+'CD Ratio_2'!D44+'CD Ratio_2'!E44</f>
        <v>3979843.24</v>
      </c>
      <c r="E44" s="120">
        <v>4586530.17</v>
      </c>
      <c r="F44" s="120">
        <f>'CD Ratio_2'!F44+'CD Ratio_2'!G44+'CD Ratio_2'!H44</f>
        <v>4928597.2600000007</v>
      </c>
      <c r="G44" s="120">
        <v>0</v>
      </c>
      <c r="H44" s="121">
        <f t="shared" si="0"/>
        <v>114.74882388232935</v>
      </c>
      <c r="I44" s="121">
        <f t="shared" si="1"/>
        <v>123.83897964785166</v>
      </c>
      <c r="J44" s="121">
        <f t="shared" si="2"/>
        <v>123.83897964785166</v>
      </c>
    </row>
    <row r="45" spans="1:10" s="139" customFormat="1" ht="13.5" customHeight="1" x14ac:dyDescent="0.2">
      <c r="A45" s="126"/>
      <c r="B45" s="114" t="s">
        <v>46</v>
      </c>
      <c r="C45" s="123">
        <v>3997017.1500000004</v>
      </c>
      <c r="D45" s="123">
        <f>D44</f>
        <v>3979843.24</v>
      </c>
      <c r="E45" s="123">
        <v>4586530.17</v>
      </c>
      <c r="F45" s="120">
        <f>'CD Ratio_2'!F45+'CD Ratio_2'!G45+'CD Ratio_2'!H45</f>
        <v>4928597.2600000007</v>
      </c>
      <c r="G45" s="123">
        <f>G44</f>
        <v>0</v>
      </c>
      <c r="H45" s="121">
        <f t="shared" si="0"/>
        <v>114.74882388232935</v>
      </c>
      <c r="I45" s="121">
        <f t="shared" si="1"/>
        <v>123.83897964785166</v>
      </c>
      <c r="J45" s="308">
        <f t="shared" si="2"/>
        <v>123.83897964785166</v>
      </c>
    </row>
    <row r="46" spans="1:10" ht="13.5" customHeight="1" x14ac:dyDescent="0.2">
      <c r="A46" s="122">
        <v>36</v>
      </c>
      <c r="B46" s="113" t="s">
        <v>47</v>
      </c>
      <c r="C46" s="124">
        <v>493690.85999999993</v>
      </c>
      <c r="D46" s="120">
        <f>'CD Ratio_2'!C46+'CD Ratio_2'!D46+'CD Ratio_2'!E46</f>
        <v>499562.6</v>
      </c>
      <c r="E46" s="124">
        <v>1486340.85</v>
      </c>
      <c r="F46" s="120">
        <f>'CD Ratio_2'!F46+'CD Ratio_2'!G46+'CD Ratio_2'!H46</f>
        <v>1529589.7199999997</v>
      </c>
      <c r="G46" s="120">
        <v>0</v>
      </c>
      <c r="H46" s="121">
        <f t="shared" si="0"/>
        <v>301.06711920897226</v>
      </c>
      <c r="I46" s="121">
        <f t="shared" si="1"/>
        <v>306.18579533375794</v>
      </c>
      <c r="J46" s="121">
        <f t="shared" si="2"/>
        <v>306.18579533375794</v>
      </c>
    </row>
    <row r="47" spans="1:10" ht="13.5" customHeight="1" x14ac:dyDescent="0.2">
      <c r="A47" s="122">
        <v>37</v>
      </c>
      <c r="B47" s="113" t="s">
        <v>48</v>
      </c>
      <c r="C47" s="120">
        <v>143723.72</v>
      </c>
      <c r="D47" s="120">
        <f>'CD Ratio_2'!C47+'CD Ratio_2'!D47+'CD Ratio_2'!E47</f>
        <v>148258.12</v>
      </c>
      <c r="E47" s="120">
        <v>101093.13</v>
      </c>
      <c r="F47" s="120">
        <f>'CD Ratio_2'!F47+'CD Ratio_2'!G47+'CD Ratio_2'!H47</f>
        <v>108977.33000000002</v>
      </c>
      <c r="G47" s="120">
        <v>0</v>
      </c>
      <c r="H47" s="121">
        <f t="shared" si="0"/>
        <v>70.338514755949817</v>
      </c>
      <c r="I47" s="121">
        <f t="shared" si="1"/>
        <v>73.505134153866265</v>
      </c>
      <c r="J47" s="121">
        <f t="shared" si="2"/>
        <v>73.505134153866265</v>
      </c>
    </row>
    <row r="48" spans="1:10" ht="13.5" customHeight="1" x14ac:dyDescent="0.2">
      <c r="A48" s="122">
        <v>38</v>
      </c>
      <c r="B48" s="113" t="s">
        <v>49</v>
      </c>
      <c r="C48" s="120">
        <v>53691.89</v>
      </c>
      <c r="D48" s="120">
        <f>'CD Ratio_2'!C48+'CD Ratio_2'!D48+'CD Ratio_2'!E48</f>
        <v>53631.119999999995</v>
      </c>
      <c r="E48" s="120">
        <v>102112.34000000001</v>
      </c>
      <c r="F48" s="120">
        <f>'CD Ratio_2'!F48+'CD Ratio_2'!G48+'CD Ratio_2'!H48</f>
        <v>105617.1</v>
      </c>
      <c r="G48" s="120">
        <v>0</v>
      </c>
      <c r="H48" s="121">
        <f t="shared" si="0"/>
        <v>190.18205542773779</v>
      </c>
      <c r="I48" s="121">
        <f t="shared" si="1"/>
        <v>196.93248994240659</v>
      </c>
      <c r="J48" s="121">
        <f t="shared" si="2"/>
        <v>196.93248994240659</v>
      </c>
    </row>
    <row r="49" spans="1:10" ht="13.5" customHeight="1" x14ac:dyDescent="0.2">
      <c r="A49" s="122">
        <v>39</v>
      </c>
      <c r="B49" s="113" t="s">
        <v>51</v>
      </c>
      <c r="C49" s="120">
        <v>77980.539999999994</v>
      </c>
      <c r="D49" s="120">
        <f>'CD Ratio_2'!C49+'CD Ratio_2'!D49+'CD Ratio_2'!E49</f>
        <v>82971.049999999988</v>
      </c>
      <c r="E49" s="120">
        <v>218474.68000000002</v>
      </c>
      <c r="F49" s="120">
        <f>'CD Ratio_2'!F49+'CD Ratio_2'!G49+'CD Ratio_2'!H49</f>
        <v>228741.52</v>
      </c>
      <c r="G49" s="120">
        <v>0</v>
      </c>
      <c r="H49" s="121">
        <f t="shared" si="0"/>
        <v>280.16564132538713</v>
      </c>
      <c r="I49" s="121">
        <f t="shared" si="1"/>
        <v>275.68835153948277</v>
      </c>
      <c r="J49" s="121">
        <f t="shared" si="2"/>
        <v>275.68835153948277</v>
      </c>
    </row>
    <row r="50" spans="1:10" ht="13.5" customHeight="1" x14ac:dyDescent="0.2">
      <c r="A50" s="122">
        <v>40</v>
      </c>
      <c r="B50" s="113" t="s">
        <v>1007</v>
      </c>
      <c r="C50" s="120">
        <v>16033.189999999999</v>
      </c>
      <c r="D50" s="120">
        <f>'CD Ratio_2'!C50+'CD Ratio_2'!D50+'CD Ratio_2'!E50</f>
        <v>16778.47</v>
      </c>
      <c r="E50" s="120">
        <v>38391.429999999993</v>
      </c>
      <c r="F50" s="120">
        <f>'CD Ratio_2'!F50+'CD Ratio_2'!G50+'CD Ratio_2'!H50</f>
        <v>39665.199999999997</v>
      </c>
      <c r="G50" s="120">
        <v>0</v>
      </c>
      <c r="H50" s="121">
        <f t="shared" si="0"/>
        <v>239.44972896847099</v>
      </c>
      <c r="I50" s="121">
        <f t="shared" si="1"/>
        <v>236.40534566024192</v>
      </c>
      <c r="J50" s="121">
        <f t="shared" si="2"/>
        <v>236.40534566024192</v>
      </c>
    </row>
    <row r="51" spans="1:10" ht="13.5" customHeight="1" x14ac:dyDescent="0.2">
      <c r="A51" s="122">
        <v>41</v>
      </c>
      <c r="B51" s="113" t="s">
        <v>52</v>
      </c>
      <c r="C51" s="124">
        <v>11590.49</v>
      </c>
      <c r="D51" s="120">
        <f>'CD Ratio_2'!C51+'CD Ratio_2'!D51+'CD Ratio_2'!E51</f>
        <v>12720.35</v>
      </c>
      <c r="E51" s="124">
        <v>68576.040000000008</v>
      </c>
      <c r="F51" s="120">
        <f>'CD Ratio_2'!F51+'CD Ratio_2'!G51+'CD Ratio_2'!H51</f>
        <v>70842.170000000013</v>
      </c>
      <c r="G51" s="120">
        <v>0</v>
      </c>
      <c r="H51" s="121">
        <f t="shared" si="0"/>
        <v>591.65781601985771</v>
      </c>
      <c r="I51" s="121">
        <f t="shared" si="1"/>
        <v>556.91997468623117</v>
      </c>
      <c r="J51" s="121">
        <f t="shared" si="2"/>
        <v>556.91997468623117</v>
      </c>
    </row>
    <row r="52" spans="1:10" ht="13.5" customHeight="1" x14ac:dyDescent="0.2">
      <c r="A52" s="122">
        <v>42</v>
      </c>
      <c r="B52" s="113" t="s">
        <v>53</v>
      </c>
      <c r="C52" s="120">
        <v>39441.520000000004</v>
      </c>
      <c r="D52" s="120">
        <f>'CD Ratio_2'!C52+'CD Ratio_2'!D52+'CD Ratio_2'!E52</f>
        <v>36858.820000000007</v>
      </c>
      <c r="E52" s="120">
        <v>56201.590000000004</v>
      </c>
      <c r="F52" s="120">
        <f>'CD Ratio_2'!F52+'CD Ratio_2'!G52+'CD Ratio_2'!H52</f>
        <v>61372.990000000005</v>
      </c>
      <c r="G52" s="120">
        <v>0</v>
      </c>
      <c r="H52" s="121">
        <f t="shared" si="0"/>
        <v>142.49346881154682</v>
      </c>
      <c r="I52" s="121">
        <f t="shared" si="1"/>
        <v>166.50828756861992</v>
      </c>
      <c r="J52" s="121">
        <f t="shared" si="2"/>
        <v>166.50828756861992</v>
      </c>
    </row>
    <row r="53" spans="1:10" ht="13.5" customHeight="1" x14ac:dyDescent="0.2">
      <c r="A53" s="122">
        <v>43</v>
      </c>
      <c r="B53" s="113" t="s">
        <v>54</v>
      </c>
      <c r="C53" s="124">
        <v>48195.069999999992</v>
      </c>
      <c r="D53" s="120">
        <f>'CD Ratio_2'!C53+'CD Ratio_2'!D53+'CD Ratio_2'!E53</f>
        <v>49822.77</v>
      </c>
      <c r="E53" s="120">
        <v>47743.709999999992</v>
      </c>
      <c r="F53" s="120">
        <f>'CD Ratio_2'!F53+'CD Ratio_2'!G53+'CD Ratio_2'!H53</f>
        <v>45376.23</v>
      </c>
      <c r="G53" s="120">
        <v>0</v>
      </c>
      <c r="H53" s="121">
        <f t="shared" si="0"/>
        <v>99.063472674694736</v>
      </c>
      <c r="I53" s="121">
        <f t="shared" si="1"/>
        <v>91.075285456830287</v>
      </c>
      <c r="J53" s="121">
        <f t="shared" si="2"/>
        <v>91.075285456830287</v>
      </c>
    </row>
    <row r="54" spans="1:10" s="139" customFormat="1" ht="13.5" customHeight="1" x14ac:dyDescent="0.2">
      <c r="A54" s="405"/>
      <c r="B54" s="574" t="s">
        <v>55</v>
      </c>
      <c r="C54" s="316">
        <v>884347.27999999991</v>
      </c>
      <c r="D54" s="316">
        <f>SUM(D46:D53)</f>
        <v>900603.29999999981</v>
      </c>
      <c r="E54" s="316">
        <v>2118933.77</v>
      </c>
      <c r="F54" s="178">
        <f>'CD Ratio_2'!F54+'CD Ratio_2'!G54+'CD Ratio_2'!H54</f>
        <v>2190182.2599999998</v>
      </c>
      <c r="G54" s="316">
        <f>SUM(G46:G53)</f>
        <v>0</v>
      </c>
      <c r="H54" s="317">
        <f t="shared" si="0"/>
        <v>239.60426157470627</v>
      </c>
      <c r="I54" s="317">
        <f t="shared" si="1"/>
        <v>243.19056570190227</v>
      </c>
      <c r="J54" s="575">
        <f t="shared" si="2"/>
        <v>243.19056570190227</v>
      </c>
    </row>
    <row r="55" spans="1:10" s="139" customFormat="1" ht="21.75" customHeight="1" x14ac:dyDescent="0.2">
      <c r="A55" s="581">
        <v>44</v>
      </c>
      <c r="B55" s="582" t="s">
        <v>56</v>
      </c>
      <c r="C55" s="318">
        <v>147713.26999999999</v>
      </c>
      <c r="D55" s="361">
        <f>'CD Ratio_2'!C55+'CD Ratio_2'!D55+'CD Ratio_2'!E55</f>
        <v>169258.21000000002</v>
      </c>
      <c r="E55" s="318">
        <v>0</v>
      </c>
      <c r="F55" s="318">
        <v>0</v>
      </c>
      <c r="G55" s="318">
        <v>0</v>
      </c>
      <c r="H55" s="583">
        <f t="shared" si="0"/>
        <v>0</v>
      </c>
      <c r="I55" s="583">
        <f t="shared" si="1"/>
        <v>0</v>
      </c>
      <c r="J55" s="583">
        <f t="shared" si="2"/>
        <v>0</v>
      </c>
    </row>
    <row r="56" spans="1:10" s="139" customFormat="1" ht="23.25" customHeight="1" x14ac:dyDescent="0.2">
      <c r="A56" s="581"/>
      <c r="B56" s="584" t="s">
        <v>57</v>
      </c>
      <c r="C56" s="318">
        <v>147713.26999999999</v>
      </c>
      <c r="D56" s="361">
        <f>'CD Ratio_2'!C56+'CD Ratio_2'!D56+'CD Ratio_2'!E56</f>
        <v>169258.21000000002</v>
      </c>
      <c r="E56" s="318">
        <v>0</v>
      </c>
      <c r="F56" s="318">
        <v>0</v>
      </c>
      <c r="G56" s="318">
        <f>G55</f>
        <v>0</v>
      </c>
      <c r="H56" s="583">
        <f t="shared" si="0"/>
        <v>0</v>
      </c>
      <c r="I56" s="583">
        <f t="shared" si="1"/>
        <v>0</v>
      </c>
      <c r="J56" s="318">
        <f>J55</f>
        <v>0</v>
      </c>
    </row>
    <row r="57" spans="1:10" s="139" customFormat="1" ht="13.5" customHeight="1" x14ac:dyDescent="0.2">
      <c r="A57" s="576"/>
      <c r="B57" s="577" t="s">
        <v>5</v>
      </c>
      <c r="C57" s="578">
        <v>71826812.74000001</v>
      </c>
      <c r="D57" s="578">
        <f>D56+D54+D45+D43+D41</f>
        <v>73979226.020000011</v>
      </c>
      <c r="E57" s="578">
        <v>60081409.930000007</v>
      </c>
      <c r="F57" s="578">
        <f>F56+F54+F45+F43+F41</f>
        <v>62173799.160000011</v>
      </c>
      <c r="G57" s="578">
        <f>G56+G54+G45+G43+G41</f>
        <v>2805397</v>
      </c>
      <c r="H57" s="579">
        <f t="shared" si="0"/>
        <v>83.647606844930976</v>
      </c>
      <c r="I57" s="580">
        <f>F57/D57*100</f>
        <v>84.04224064630192</v>
      </c>
      <c r="J57" s="580">
        <f t="shared" si="2"/>
        <v>87.8343822391885</v>
      </c>
    </row>
    <row r="58" spans="1:10" ht="18" customHeight="1" x14ac:dyDescent="0.2">
      <c r="A58" s="136"/>
      <c r="B58" s="129"/>
      <c r="C58" s="132"/>
      <c r="D58" s="132"/>
      <c r="E58" s="379" t="s">
        <v>1075</v>
      </c>
      <c r="F58" s="133"/>
      <c r="G58" s="573"/>
      <c r="H58" s="129"/>
      <c r="I58" s="129"/>
      <c r="J58" s="133"/>
    </row>
    <row r="59" spans="1:10" ht="18" customHeight="1" x14ac:dyDescent="0.2">
      <c r="A59" s="136"/>
      <c r="B59" s="129"/>
      <c r="C59" s="132"/>
      <c r="D59" s="132"/>
      <c r="E59" s="132"/>
      <c r="F59" s="133"/>
      <c r="G59" s="133"/>
      <c r="H59" s="129"/>
      <c r="I59" s="129"/>
      <c r="J59" s="129"/>
    </row>
    <row r="60" spans="1:10" ht="18" customHeight="1" x14ac:dyDescent="0.2">
      <c r="A60" s="136"/>
      <c r="B60" s="129"/>
      <c r="C60" s="132"/>
      <c r="D60" s="132"/>
      <c r="E60" s="132"/>
      <c r="F60" s="133"/>
      <c r="G60" s="133"/>
      <c r="H60" s="129"/>
      <c r="I60" s="129"/>
      <c r="J60" s="129"/>
    </row>
    <row r="61" spans="1:10" ht="18" customHeight="1" x14ac:dyDescent="0.2">
      <c r="A61" s="136"/>
      <c r="B61" s="129"/>
      <c r="C61" s="132"/>
      <c r="D61" s="132"/>
      <c r="E61" s="132"/>
      <c r="F61" s="133"/>
      <c r="G61" s="133"/>
      <c r="H61" s="129"/>
      <c r="I61" s="129"/>
      <c r="J61" s="129"/>
    </row>
    <row r="62" spans="1:10" ht="18" customHeight="1" x14ac:dyDescent="0.2">
      <c r="A62" s="136"/>
      <c r="B62" s="129"/>
      <c r="C62" s="132"/>
      <c r="D62" s="132"/>
      <c r="E62" s="132"/>
      <c r="F62" s="133"/>
      <c r="G62" s="133"/>
      <c r="H62" s="129"/>
      <c r="I62" s="129"/>
      <c r="J62" s="129"/>
    </row>
    <row r="63" spans="1:10" ht="18" customHeight="1" x14ac:dyDescent="0.2">
      <c r="A63" s="136"/>
      <c r="B63" s="129"/>
      <c r="C63" s="132"/>
      <c r="D63" s="132"/>
      <c r="E63" s="132"/>
      <c r="F63" s="133"/>
      <c r="G63" s="133"/>
      <c r="H63" s="129"/>
      <c r="I63" s="129"/>
      <c r="J63" s="129"/>
    </row>
    <row r="64" spans="1:10" ht="18" customHeight="1" x14ac:dyDescent="0.2">
      <c r="A64" s="136"/>
      <c r="B64" s="129"/>
      <c r="C64" s="132"/>
      <c r="D64" s="132"/>
      <c r="E64" s="132"/>
      <c r="F64" s="133"/>
      <c r="G64" s="133"/>
      <c r="H64" s="129"/>
      <c r="I64" s="129"/>
      <c r="J64" s="129"/>
    </row>
    <row r="65" spans="1:10" ht="18" customHeight="1" x14ac:dyDescent="0.2">
      <c r="A65" s="136"/>
      <c r="B65" s="129"/>
      <c r="C65" s="132"/>
      <c r="D65" s="132"/>
      <c r="E65" s="132"/>
      <c r="F65" s="133"/>
      <c r="G65" s="133"/>
      <c r="H65" s="129"/>
      <c r="I65" s="129"/>
      <c r="J65" s="129"/>
    </row>
    <row r="66" spans="1:10" ht="18" customHeight="1" x14ac:dyDescent="0.2">
      <c r="A66" s="136"/>
      <c r="B66" s="129"/>
      <c r="C66" s="132"/>
      <c r="D66" s="132"/>
      <c r="E66" s="132"/>
      <c r="F66" s="133"/>
      <c r="G66" s="133"/>
      <c r="H66" s="129"/>
      <c r="I66" s="129"/>
      <c r="J66" s="129"/>
    </row>
    <row r="67" spans="1:10" ht="18" customHeight="1" x14ac:dyDescent="0.2">
      <c r="A67" s="136"/>
      <c r="B67" s="129"/>
      <c r="C67" s="132"/>
      <c r="D67" s="132"/>
      <c r="E67" s="132"/>
      <c r="F67" s="133"/>
      <c r="G67" s="133"/>
      <c r="H67" s="129"/>
      <c r="I67" s="129"/>
      <c r="J67" s="129"/>
    </row>
    <row r="68" spans="1:10" ht="18" customHeight="1" x14ac:dyDescent="0.2">
      <c r="A68" s="136"/>
      <c r="B68" s="129"/>
      <c r="C68" s="132"/>
      <c r="D68" s="132"/>
      <c r="E68" s="132"/>
      <c r="F68" s="133"/>
      <c r="G68" s="133"/>
      <c r="H68" s="129"/>
      <c r="I68" s="129"/>
      <c r="J68" s="129"/>
    </row>
    <row r="69" spans="1:10" ht="18" customHeight="1" x14ac:dyDescent="0.2">
      <c r="A69" s="136"/>
      <c r="B69" s="129"/>
      <c r="C69" s="132"/>
      <c r="D69" s="132"/>
      <c r="E69" s="132"/>
      <c r="F69" s="133"/>
      <c r="G69" s="133"/>
      <c r="H69" s="129"/>
      <c r="I69" s="129"/>
      <c r="J69" s="129"/>
    </row>
    <row r="70" spans="1:10" ht="18" customHeight="1" x14ac:dyDescent="0.2">
      <c r="A70" s="136"/>
      <c r="B70" s="129"/>
      <c r="C70" s="132"/>
      <c r="D70" s="132"/>
      <c r="E70" s="132"/>
      <c r="F70" s="133"/>
      <c r="G70" s="133"/>
      <c r="H70" s="129"/>
      <c r="I70" s="129"/>
      <c r="J70" s="129"/>
    </row>
    <row r="71" spans="1:10" ht="18" customHeight="1" x14ac:dyDescent="0.2">
      <c r="A71" s="136"/>
      <c r="B71" s="129"/>
      <c r="C71" s="132"/>
      <c r="D71" s="132"/>
      <c r="E71" s="132"/>
      <c r="F71" s="133"/>
      <c r="G71" s="133"/>
      <c r="H71" s="129"/>
      <c r="I71" s="129"/>
      <c r="J71" s="129"/>
    </row>
    <row r="72" spans="1:10" ht="18" customHeight="1" x14ac:dyDescent="0.2">
      <c r="A72" s="136"/>
      <c r="B72" s="129"/>
      <c r="C72" s="132"/>
      <c r="D72" s="132"/>
      <c r="E72" s="132"/>
      <c r="F72" s="133"/>
      <c r="G72" s="133"/>
      <c r="H72" s="129"/>
      <c r="I72" s="129"/>
      <c r="J72" s="129"/>
    </row>
    <row r="73" spans="1:10" ht="18" customHeight="1" x14ac:dyDescent="0.2">
      <c r="A73" s="136"/>
      <c r="B73" s="129"/>
      <c r="C73" s="132"/>
      <c r="D73" s="132"/>
      <c r="E73" s="132"/>
      <c r="F73" s="133"/>
      <c r="G73" s="133"/>
      <c r="H73" s="129"/>
      <c r="I73" s="129"/>
      <c r="J73" s="129"/>
    </row>
    <row r="74" spans="1:10" ht="18" customHeight="1" x14ac:dyDescent="0.2">
      <c r="A74" s="136"/>
      <c r="B74" s="129"/>
      <c r="C74" s="132"/>
      <c r="D74" s="132"/>
      <c r="E74" s="132"/>
      <c r="F74" s="133"/>
      <c r="G74" s="133"/>
      <c r="H74" s="129"/>
      <c r="I74" s="129"/>
      <c r="J74" s="129"/>
    </row>
    <row r="75" spans="1:10" ht="18" customHeight="1" x14ac:dyDescent="0.2">
      <c r="A75" s="136"/>
      <c r="B75" s="129"/>
      <c r="C75" s="132"/>
      <c r="D75" s="132"/>
      <c r="E75" s="132"/>
      <c r="F75" s="133"/>
      <c r="G75" s="133"/>
      <c r="H75" s="129"/>
      <c r="I75" s="129"/>
      <c r="J75" s="129"/>
    </row>
    <row r="76" spans="1:10" ht="18" customHeight="1" x14ac:dyDescent="0.2">
      <c r="A76" s="136"/>
      <c r="B76" s="129"/>
      <c r="C76" s="132"/>
      <c r="D76" s="132"/>
      <c r="E76" s="132"/>
      <c r="F76" s="133"/>
      <c r="G76" s="133"/>
      <c r="H76" s="129"/>
      <c r="I76" s="129"/>
      <c r="J76" s="129"/>
    </row>
    <row r="77" spans="1:10" ht="18" customHeight="1" x14ac:dyDescent="0.2">
      <c r="A77" s="136"/>
      <c r="B77" s="129"/>
      <c r="C77" s="132"/>
      <c r="D77" s="132"/>
      <c r="E77" s="132"/>
      <c r="F77" s="133"/>
      <c r="G77" s="133"/>
      <c r="H77" s="129"/>
      <c r="I77" s="129"/>
      <c r="J77" s="129"/>
    </row>
    <row r="78" spans="1:10" ht="18" customHeight="1" x14ac:dyDescent="0.2">
      <c r="A78" s="136"/>
      <c r="B78" s="129"/>
      <c r="C78" s="132"/>
      <c r="D78" s="132"/>
      <c r="E78" s="132"/>
      <c r="F78" s="133"/>
      <c r="G78" s="133"/>
      <c r="H78" s="129"/>
      <c r="I78" s="129"/>
      <c r="J78" s="129"/>
    </row>
    <row r="79" spans="1:10" ht="18" customHeight="1" x14ac:dyDescent="0.2">
      <c r="A79" s="136"/>
      <c r="B79" s="129"/>
      <c r="C79" s="132"/>
      <c r="D79" s="132"/>
      <c r="E79" s="132"/>
      <c r="F79" s="133"/>
      <c r="G79" s="133"/>
      <c r="H79" s="129"/>
      <c r="I79" s="129"/>
      <c r="J79" s="129"/>
    </row>
    <row r="80" spans="1:10" ht="18" customHeight="1" x14ac:dyDescent="0.2">
      <c r="A80" s="136"/>
      <c r="B80" s="129"/>
      <c r="C80" s="132"/>
      <c r="D80" s="132"/>
      <c r="E80" s="132"/>
      <c r="F80" s="133"/>
      <c r="G80" s="133"/>
      <c r="H80" s="129"/>
      <c r="I80" s="129"/>
      <c r="J80" s="129"/>
    </row>
    <row r="81" spans="1:10" ht="18" customHeight="1" x14ac:dyDescent="0.2">
      <c r="A81" s="136"/>
      <c r="B81" s="129"/>
      <c r="C81" s="132"/>
      <c r="D81" s="132"/>
      <c r="E81" s="132"/>
      <c r="F81" s="133"/>
      <c r="G81" s="133"/>
      <c r="H81" s="129"/>
      <c r="I81" s="129"/>
      <c r="J81" s="129"/>
    </row>
    <row r="82" spans="1:10" ht="18" customHeight="1" x14ac:dyDescent="0.2">
      <c r="A82" s="136"/>
      <c r="B82" s="129"/>
      <c r="C82" s="132"/>
      <c r="D82" s="132"/>
      <c r="E82" s="132"/>
      <c r="F82" s="133"/>
      <c r="G82" s="133"/>
      <c r="H82" s="129"/>
      <c r="I82" s="129"/>
      <c r="J82" s="129"/>
    </row>
    <row r="83" spans="1:10" ht="18" customHeight="1" x14ac:dyDescent="0.2">
      <c r="A83" s="136"/>
      <c r="B83" s="129"/>
      <c r="C83" s="132"/>
      <c r="D83" s="132"/>
      <c r="E83" s="132"/>
      <c r="F83" s="133"/>
      <c r="G83" s="133"/>
      <c r="H83" s="129"/>
      <c r="I83" s="129"/>
      <c r="J83" s="129"/>
    </row>
    <row r="84" spans="1:10" ht="18" customHeight="1" x14ac:dyDescent="0.2">
      <c r="A84" s="136"/>
      <c r="B84" s="129"/>
      <c r="C84" s="132"/>
      <c r="D84" s="132"/>
      <c r="E84" s="132"/>
      <c r="F84" s="133"/>
      <c r="G84" s="133"/>
      <c r="H84" s="129"/>
      <c r="I84" s="129"/>
      <c r="J84" s="129"/>
    </row>
    <row r="85" spans="1:10" ht="18" customHeight="1" x14ac:dyDescent="0.2">
      <c r="A85" s="136"/>
      <c r="B85" s="129"/>
      <c r="C85" s="132"/>
      <c r="D85" s="132"/>
      <c r="E85" s="132"/>
      <c r="F85" s="133"/>
      <c r="G85" s="133"/>
      <c r="H85" s="129"/>
      <c r="I85" s="129"/>
      <c r="J85" s="129"/>
    </row>
    <row r="86" spans="1:10" ht="18" customHeight="1" x14ac:dyDescent="0.2">
      <c r="A86" s="136"/>
      <c r="B86" s="129"/>
      <c r="C86" s="132"/>
      <c r="D86" s="132"/>
      <c r="E86" s="132"/>
      <c r="F86" s="133"/>
      <c r="G86" s="133"/>
      <c r="H86" s="129"/>
      <c r="I86" s="129"/>
      <c r="J86" s="129"/>
    </row>
    <row r="87" spans="1:10" ht="18" customHeight="1" x14ac:dyDescent="0.2">
      <c r="A87" s="136"/>
      <c r="B87" s="129"/>
      <c r="C87" s="132"/>
      <c r="D87" s="132"/>
      <c r="E87" s="132"/>
      <c r="F87" s="133"/>
      <c r="G87" s="133"/>
      <c r="H87" s="129"/>
      <c r="I87" s="129"/>
      <c r="J87" s="129"/>
    </row>
  </sheetData>
  <mergeCells count="8">
    <mergeCell ref="A1:J1"/>
    <mergeCell ref="A2:J2"/>
    <mergeCell ref="A4:A5"/>
    <mergeCell ref="E4:G4"/>
    <mergeCell ref="B4:B5"/>
    <mergeCell ref="C4:D4"/>
    <mergeCell ref="H3:J3"/>
    <mergeCell ref="H4:J4"/>
  </mergeCells>
  <printOptions horizontalCentered="1"/>
  <pageMargins left="0.39370078740157483" right="0.23622047244094491" top="0.31496062992125984" bottom="0" header="0" footer="0"/>
  <pageSetup scale="75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defaultColWidth="14.28515625" defaultRowHeight="15" customHeight="1" x14ac:dyDescent="0.2"/>
  <cols>
    <col min="1" max="1" width="4.140625" customWidth="1"/>
    <col min="2" max="2" width="30" customWidth="1"/>
    <col min="3" max="4" width="10.140625" customWidth="1"/>
    <col min="5" max="5" width="9.5703125" customWidth="1"/>
    <col min="6" max="6" width="9" customWidth="1"/>
    <col min="7" max="7" width="8.42578125" customWidth="1"/>
    <col min="8" max="8" width="9" customWidth="1"/>
    <col min="9" max="9" width="8" customWidth="1"/>
    <col min="10" max="10" width="9" customWidth="1"/>
    <col min="11" max="11" width="18.28515625" customWidth="1"/>
  </cols>
  <sheetData>
    <row r="1" spans="1:11" ht="12.75" customHeight="1" x14ac:dyDescent="0.2">
      <c r="A1" s="557" t="s">
        <v>841</v>
      </c>
      <c r="B1" s="415"/>
      <c r="C1" s="415"/>
      <c r="D1" s="415"/>
      <c r="E1" s="415"/>
      <c r="F1" s="415"/>
      <c r="G1" s="415"/>
      <c r="H1" s="415"/>
      <c r="I1" s="415"/>
      <c r="J1" s="415"/>
      <c r="K1" s="2"/>
    </row>
    <row r="2" spans="1:11" ht="12.75" customHeight="1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2"/>
    </row>
    <row r="3" spans="1:11" ht="12.75" customHeight="1" x14ac:dyDescent="0.2">
      <c r="A3" s="1" t="s">
        <v>842</v>
      </c>
      <c r="B3" s="1"/>
      <c r="C3" s="2"/>
      <c r="D3" s="8"/>
      <c r="E3" s="2"/>
      <c r="F3" s="8"/>
      <c r="G3" s="2"/>
      <c r="H3" s="558" t="s">
        <v>843</v>
      </c>
      <c r="I3" s="415"/>
      <c r="J3" s="415"/>
      <c r="K3" s="2"/>
    </row>
    <row r="4" spans="1:11" ht="12.75" customHeight="1" x14ac:dyDescent="0.2">
      <c r="A4" s="559" t="s">
        <v>0</v>
      </c>
      <c r="B4" s="561" t="s">
        <v>76</v>
      </c>
      <c r="C4" s="538" t="s">
        <v>844</v>
      </c>
      <c r="D4" s="540"/>
      <c r="E4" s="538" t="s">
        <v>845</v>
      </c>
      <c r="F4" s="540"/>
      <c r="G4" s="538" t="s">
        <v>846</v>
      </c>
      <c r="H4" s="540"/>
      <c r="I4" s="538" t="s">
        <v>72</v>
      </c>
      <c r="J4" s="540"/>
      <c r="K4" s="2"/>
    </row>
    <row r="5" spans="1:11" ht="19.5" customHeight="1" x14ac:dyDescent="0.2">
      <c r="A5" s="560"/>
      <c r="B5" s="560"/>
      <c r="C5" s="34" t="s">
        <v>847</v>
      </c>
      <c r="D5" s="24" t="s">
        <v>123</v>
      </c>
      <c r="E5" s="34" t="s">
        <v>847</v>
      </c>
      <c r="F5" s="24" t="s">
        <v>123</v>
      </c>
      <c r="G5" s="34" t="s">
        <v>847</v>
      </c>
      <c r="H5" s="24" t="s">
        <v>123</v>
      </c>
      <c r="I5" s="34" t="s">
        <v>847</v>
      </c>
      <c r="J5" s="24" t="s">
        <v>123</v>
      </c>
      <c r="K5" s="2"/>
    </row>
    <row r="6" spans="1:11" ht="12.75" customHeight="1" x14ac:dyDescent="0.2">
      <c r="A6" s="562" t="s">
        <v>848</v>
      </c>
      <c r="B6" s="424"/>
      <c r="C6" s="424"/>
      <c r="D6" s="424"/>
      <c r="E6" s="424"/>
      <c r="F6" s="424"/>
      <c r="G6" s="424"/>
      <c r="H6" s="424"/>
      <c r="I6" s="424"/>
      <c r="J6" s="563"/>
      <c r="K6" s="2"/>
    </row>
    <row r="7" spans="1:11" ht="12.75" customHeight="1" x14ac:dyDescent="0.2">
      <c r="A7" s="51">
        <v>1</v>
      </c>
      <c r="B7" s="52" t="s">
        <v>6</v>
      </c>
      <c r="C7" s="53">
        <v>2220</v>
      </c>
      <c r="D7" s="53">
        <v>4.93</v>
      </c>
      <c r="E7" s="53">
        <v>3805</v>
      </c>
      <c r="F7" s="53">
        <v>109.67</v>
      </c>
      <c r="G7" s="53">
        <v>2860</v>
      </c>
      <c r="H7" s="53">
        <v>245.02</v>
      </c>
      <c r="I7" s="53">
        <f t="shared" ref="I7:I18" si="0">C7+E7+G7</f>
        <v>8885</v>
      </c>
      <c r="J7" s="53">
        <f t="shared" ref="J7:J18" si="1">D7+F7+H7</f>
        <v>359.62</v>
      </c>
      <c r="K7" s="2"/>
    </row>
    <row r="8" spans="1:11" ht="12.75" customHeight="1" x14ac:dyDescent="0.2">
      <c r="A8" s="51">
        <v>2</v>
      </c>
      <c r="B8" s="52" t="s">
        <v>7</v>
      </c>
      <c r="C8" s="53">
        <v>92213</v>
      </c>
      <c r="D8" s="53">
        <v>84.53</v>
      </c>
      <c r="E8" s="53">
        <v>21286</v>
      </c>
      <c r="F8" s="53">
        <v>326.88</v>
      </c>
      <c r="G8" s="53">
        <v>2731</v>
      </c>
      <c r="H8" s="53">
        <v>143.85</v>
      </c>
      <c r="I8" s="53">
        <f t="shared" si="0"/>
        <v>116230</v>
      </c>
      <c r="J8" s="53">
        <f t="shared" si="1"/>
        <v>555.26</v>
      </c>
      <c r="K8" s="2"/>
    </row>
    <row r="9" spans="1:11" ht="12.75" customHeight="1" x14ac:dyDescent="0.2">
      <c r="A9" s="51">
        <v>3</v>
      </c>
      <c r="B9" s="52" t="s">
        <v>8</v>
      </c>
      <c r="C9" s="53">
        <v>54047</v>
      </c>
      <c r="D9" s="53">
        <v>131.22</v>
      </c>
      <c r="E9" s="53">
        <v>4123</v>
      </c>
      <c r="F9" s="53">
        <v>63.77</v>
      </c>
      <c r="G9" s="53">
        <v>358</v>
      </c>
      <c r="H9" s="53">
        <v>27.53</v>
      </c>
      <c r="I9" s="53">
        <f t="shared" si="0"/>
        <v>58528</v>
      </c>
      <c r="J9" s="53">
        <f t="shared" si="1"/>
        <v>222.52</v>
      </c>
      <c r="K9" s="2"/>
    </row>
    <row r="10" spans="1:11" ht="12.75" customHeight="1" x14ac:dyDescent="0.2">
      <c r="A10" s="51">
        <v>4</v>
      </c>
      <c r="B10" s="52" t="s">
        <v>9</v>
      </c>
      <c r="C10" s="53">
        <v>27928</v>
      </c>
      <c r="D10" s="53">
        <v>36.78</v>
      </c>
      <c r="E10" s="53">
        <v>7477</v>
      </c>
      <c r="F10" s="53">
        <v>186.67</v>
      </c>
      <c r="G10" s="53">
        <v>2164</v>
      </c>
      <c r="H10" s="53">
        <v>177.23</v>
      </c>
      <c r="I10" s="53">
        <f t="shared" si="0"/>
        <v>37569</v>
      </c>
      <c r="J10" s="53">
        <f t="shared" si="1"/>
        <v>400.67999999999995</v>
      </c>
      <c r="K10" s="2"/>
    </row>
    <row r="11" spans="1:11" ht="12.75" customHeight="1" x14ac:dyDescent="0.2">
      <c r="A11" s="51">
        <v>5</v>
      </c>
      <c r="B11" s="52" t="s">
        <v>10</v>
      </c>
      <c r="C11" s="53">
        <v>70805</v>
      </c>
      <c r="D11" s="53">
        <v>64.540000000000006</v>
      </c>
      <c r="E11" s="53">
        <v>15787</v>
      </c>
      <c r="F11" s="53">
        <v>262.99</v>
      </c>
      <c r="G11" s="53">
        <v>3361</v>
      </c>
      <c r="H11" s="53">
        <v>233.65</v>
      </c>
      <c r="I11" s="53">
        <f t="shared" si="0"/>
        <v>89953</v>
      </c>
      <c r="J11" s="53">
        <f t="shared" si="1"/>
        <v>561.18000000000006</v>
      </c>
      <c r="K11" s="2"/>
    </row>
    <row r="12" spans="1:11" ht="12.75" customHeight="1" x14ac:dyDescent="0.2">
      <c r="A12" s="51">
        <v>6</v>
      </c>
      <c r="B12" s="52" t="s">
        <v>11</v>
      </c>
      <c r="C12" s="53">
        <v>42466</v>
      </c>
      <c r="D12" s="53">
        <v>98.42</v>
      </c>
      <c r="E12" s="53">
        <v>2805</v>
      </c>
      <c r="F12" s="53">
        <v>44.01</v>
      </c>
      <c r="G12" s="53">
        <v>283</v>
      </c>
      <c r="H12" s="53">
        <v>19.46</v>
      </c>
      <c r="I12" s="53">
        <f t="shared" si="0"/>
        <v>45554</v>
      </c>
      <c r="J12" s="53">
        <f t="shared" si="1"/>
        <v>161.89000000000001</v>
      </c>
      <c r="K12" s="2"/>
    </row>
    <row r="13" spans="1:11" ht="12.75" customHeight="1" x14ac:dyDescent="0.2">
      <c r="A13" s="51">
        <v>7</v>
      </c>
      <c r="B13" s="52" t="s">
        <v>12</v>
      </c>
      <c r="C13" s="53">
        <v>3103</v>
      </c>
      <c r="D13" s="53">
        <v>3.53</v>
      </c>
      <c r="E13" s="53">
        <v>692</v>
      </c>
      <c r="F13" s="53">
        <v>13.96</v>
      </c>
      <c r="G13" s="53">
        <v>101</v>
      </c>
      <c r="H13" s="53">
        <v>7.47</v>
      </c>
      <c r="I13" s="53">
        <f t="shared" si="0"/>
        <v>3896</v>
      </c>
      <c r="J13" s="53">
        <f t="shared" si="1"/>
        <v>24.96</v>
      </c>
      <c r="K13" s="2"/>
    </row>
    <row r="14" spans="1:11" ht="12.75" customHeight="1" x14ac:dyDescent="0.2">
      <c r="A14" s="51">
        <v>8</v>
      </c>
      <c r="B14" s="52" t="s">
        <v>196</v>
      </c>
      <c r="C14" s="53">
        <v>6429</v>
      </c>
      <c r="D14" s="53">
        <v>2.97</v>
      </c>
      <c r="E14" s="53">
        <v>648</v>
      </c>
      <c r="F14" s="53">
        <v>12.03</v>
      </c>
      <c r="G14" s="53">
        <v>119</v>
      </c>
      <c r="H14" s="53">
        <v>9.09</v>
      </c>
      <c r="I14" s="53">
        <f t="shared" si="0"/>
        <v>7196</v>
      </c>
      <c r="J14" s="53">
        <f t="shared" si="1"/>
        <v>24.09</v>
      </c>
      <c r="K14" s="2"/>
    </row>
    <row r="15" spans="1:11" ht="12.75" customHeight="1" x14ac:dyDescent="0.2">
      <c r="A15" s="51">
        <v>9</v>
      </c>
      <c r="B15" s="52" t="s">
        <v>13</v>
      </c>
      <c r="C15" s="53">
        <v>33999</v>
      </c>
      <c r="D15" s="53">
        <v>33.979999999999997</v>
      </c>
      <c r="E15" s="53">
        <v>6976</v>
      </c>
      <c r="F15" s="53">
        <v>108.57</v>
      </c>
      <c r="G15" s="53">
        <v>2336</v>
      </c>
      <c r="H15" s="53">
        <v>164.76</v>
      </c>
      <c r="I15" s="53">
        <f t="shared" si="0"/>
        <v>43311</v>
      </c>
      <c r="J15" s="53">
        <f t="shared" si="1"/>
        <v>307.30999999999995</v>
      </c>
      <c r="K15" s="2"/>
    </row>
    <row r="16" spans="1:11" ht="12.75" customHeight="1" x14ac:dyDescent="0.2">
      <c r="A16" s="51">
        <v>10</v>
      </c>
      <c r="B16" s="52" t="s">
        <v>14</v>
      </c>
      <c r="C16" s="53">
        <v>124226</v>
      </c>
      <c r="D16" s="53">
        <v>137.04</v>
      </c>
      <c r="E16" s="53">
        <v>24304</v>
      </c>
      <c r="F16" s="53">
        <v>733</v>
      </c>
      <c r="G16" s="53">
        <v>17530</v>
      </c>
      <c r="H16" s="53">
        <v>1303.2</v>
      </c>
      <c r="I16" s="53">
        <f t="shared" si="0"/>
        <v>166060</v>
      </c>
      <c r="J16" s="53">
        <f t="shared" si="1"/>
        <v>2173.2399999999998</v>
      </c>
      <c r="K16" s="2"/>
    </row>
    <row r="17" spans="1:11" ht="12.75" customHeight="1" x14ac:dyDescent="0.2">
      <c r="A17" s="51">
        <v>11</v>
      </c>
      <c r="B17" s="52" t="s">
        <v>15</v>
      </c>
      <c r="C17" s="53">
        <v>15275</v>
      </c>
      <c r="D17" s="53">
        <v>11.19</v>
      </c>
      <c r="E17" s="53">
        <v>2598</v>
      </c>
      <c r="F17" s="53">
        <v>38.369999999999997</v>
      </c>
      <c r="G17" s="53">
        <v>570</v>
      </c>
      <c r="H17" s="53">
        <v>41.65</v>
      </c>
      <c r="I17" s="53">
        <f t="shared" si="0"/>
        <v>18443</v>
      </c>
      <c r="J17" s="53">
        <f t="shared" si="1"/>
        <v>91.21</v>
      </c>
      <c r="K17" s="2"/>
    </row>
    <row r="18" spans="1:11" ht="12.75" customHeight="1" x14ac:dyDescent="0.2">
      <c r="A18" s="51">
        <v>12</v>
      </c>
      <c r="B18" s="52" t="s">
        <v>16</v>
      </c>
      <c r="C18" s="53">
        <v>32090</v>
      </c>
      <c r="D18" s="53">
        <v>25.53</v>
      </c>
      <c r="E18" s="53">
        <v>6449</v>
      </c>
      <c r="F18" s="53">
        <v>109.28</v>
      </c>
      <c r="G18" s="53">
        <v>1642</v>
      </c>
      <c r="H18" s="53">
        <v>108.5</v>
      </c>
      <c r="I18" s="53">
        <f t="shared" si="0"/>
        <v>40181</v>
      </c>
      <c r="J18" s="53">
        <f t="shared" si="1"/>
        <v>243.31</v>
      </c>
      <c r="K18" s="2"/>
    </row>
    <row r="19" spans="1:11" ht="12.75" customHeight="1" x14ac:dyDescent="0.2">
      <c r="A19" s="54"/>
      <c r="B19" s="55" t="s">
        <v>246</v>
      </c>
      <c r="C19" s="56">
        <f t="shared" ref="C19:J19" si="2">SUM(C7:C18)</f>
        <v>504801</v>
      </c>
      <c r="D19" s="56">
        <f t="shared" si="2"/>
        <v>634.66000000000008</v>
      </c>
      <c r="E19" s="56">
        <f t="shared" si="2"/>
        <v>96950</v>
      </c>
      <c r="F19" s="56">
        <f t="shared" si="2"/>
        <v>2009.1999999999998</v>
      </c>
      <c r="G19" s="56">
        <f t="shared" si="2"/>
        <v>34055</v>
      </c>
      <c r="H19" s="56">
        <f t="shared" si="2"/>
        <v>2481.4100000000003</v>
      </c>
      <c r="I19" s="56">
        <f t="shared" si="2"/>
        <v>635806</v>
      </c>
      <c r="J19" s="56">
        <f t="shared" si="2"/>
        <v>5125.2700000000004</v>
      </c>
      <c r="K19" s="2"/>
    </row>
    <row r="20" spans="1:11" ht="12.75" customHeight="1" x14ac:dyDescent="0.2">
      <c r="A20" s="564" t="s">
        <v>849</v>
      </c>
      <c r="B20" s="539"/>
      <c r="C20" s="539"/>
      <c r="D20" s="539"/>
      <c r="E20" s="539"/>
      <c r="F20" s="539"/>
      <c r="G20" s="539"/>
      <c r="H20" s="539"/>
      <c r="I20" s="539"/>
      <c r="J20" s="540"/>
      <c r="K20" s="2"/>
    </row>
    <row r="21" spans="1:11" ht="12.75" customHeight="1" x14ac:dyDescent="0.2">
      <c r="A21" s="51">
        <v>13</v>
      </c>
      <c r="B21" s="52" t="s">
        <v>18</v>
      </c>
      <c r="C21" s="53">
        <v>43586</v>
      </c>
      <c r="D21" s="53">
        <v>158.69999999999999</v>
      </c>
      <c r="E21" s="53">
        <v>350</v>
      </c>
      <c r="F21" s="53">
        <v>10.77</v>
      </c>
      <c r="G21" s="53">
        <v>303</v>
      </c>
      <c r="H21" s="53">
        <v>25.24</v>
      </c>
      <c r="I21" s="53">
        <f t="shared" ref="I21:I35" si="3">C21+E21+G21</f>
        <v>44239</v>
      </c>
      <c r="J21" s="53">
        <f t="shared" ref="J21:J35" si="4">D21+F21+H21</f>
        <v>194.71</v>
      </c>
      <c r="K21" s="2"/>
    </row>
    <row r="22" spans="1:11" ht="12.75" customHeight="1" x14ac:dyDescent="0.2">
      <c r="A22" s="51">
        <v>14</v>
      </c>
      <c r="B22" s="52" t="s">
        <v>19</v>
      </c>
      <c r="C22" s="53">
        <v>146897</v>
      </c>
      <c r="D22" s="53">
        <v>508.55</v>
      </c>
      <c r="E22" s="53">
        <v>103552</v>
      </c>
      <c r="F22" s="53">
        <v>1009.09</v>
      </c>
      <c r="G22" s="53">
        <v>1271</v>
      </c>
      <c r="H22" s="53">
        <v>87.31</v>
      </c>
      <c r="I22" s="53">
        <f t="shared" si="3"/>
        <v>251720</v>
      </c>
      <c r="J22" s="53">
        <f t="shared" si="4"/>
        <v>1604.95</v>
      </c>
      <c r="K22" s="2"/>
    </row>
    <row r="23" spans="1:11" ht="12.75" customHeight="1" x14ac:dyDescent="0.2">
      <c r="A23" s="51">
        <v>15</v>
      </c>
      <c r="B23" s="52" t="s">
        <v>218</v>
      </c>
      <c r="C23" s="53">
        <v>21</v>
      </c>
      <c r="D23" s="53">
        <v>0.03</v>
      </c>
      <c r="E23" s="53">
        <v>813</v>
      </c>
      <c r="F23" s="53">
        <v>27.74</v>
      </c>
      <c r="G23" s="53">
        <v>342</v>
      </c>
      <c r="H23" s="53">
        <v>19.829999999999998</v>
      </c>
      <c r="I23" s="53">
        <f t="shared" si="3"/>
        <v>1176</v>
      </c>
      <c r="J23" s="53">
        <f t="shared" si="4"/>
        <v>47.599999999999994</v>
      </c>
      <c r="K23" s="2"/>
    </row>
    <row r="24" spans="1:11" ht="12.75" customHeight="1" x14ac:dyDescent="0.2">
      <c r="A24" s="51">
        <v>16</v>
      </c>
      <c r="B24" s="52" t="s">
        <v>850</v>
      </c>
      <c r="C24" s="53">
        <v>0</v>
      </c>
      <c r="D24" s="53">
        <v>0</v>
      </c>
      <c r="E24" s="53">
        <v>1</v>
      </c>
      <c r="F24" s="53">
        <v>0.02</v>
      </c>
      <c r="G24" s="53">
        <v>0</v>
      </c>
      <c r="H24" s="53">
        <v>0</v>
      </c>
      <c r="I24" s="53">
        <f t="shared" si="3"/>
        <v>1</v>
      </c>
      <c r="J24" s="53">
        <f t="shared" si="4"/>
        <v>0.02</v>
      </c>
      <c r="K24" s="2"/>
    </row>
    <row r="25" spans="1:11" ht="12.75" customHeight="1" x14ac:dyDescent="0.2">
      <c r="A25" s="51">
        <v>17</v>
      </c>
      <c r="B25" s="52" t="s">
        <v>851</v>
      </c>
      <c r="C25" s="53">
        <v>20</v>
      </c>
      <c r="D25" s="53">
        <v>0.04</v>
      </c>
      <c r="E25" s="53">
        <v>13</v>
      </c>
      <c r="F25" s="53">
        <v>0.31</v>
      </c>
      <c r="G25" s="53">
        <v>1</v>
      </c>
      <c r="H25" s="53">
        <v>0.1</v>
      </c>
      <c r="I25" s="53">
        <f t="shared" si="3"/>
        <v>34</v>
      </c>
      <c r="J25" s="53">
        <f t="shared" si="4"/>
        <v>0.44999999999999996</v>
      </c>
      <c r="K25" s="2"/>
    </row>
    <row r="26" spans="1:11" ht="12.75" customHeight="1" x14ac:dyDescent="0.2">
      <c r="A26" s="51">
        <v>18</v>
      </c>
      <c r="B26" s="52" t="s">
        <v>25</v>
      </c>
      <c r="C26" s="53">
        <v>32742</v>
      </c>
      <c r="D26" s="53">
        <v>91.33</v>
      </c>
      <c r="E26" s="53">
        <v>1543</v>
      </c>
      <c r="F26" s="53">
        <v>36.4</v>
      </c>
      <c r="G26" s="53">
        <v>955</v>
      </c>
      <c r="H26" s="53">
        <v>56.78</v>
      </c>
      <c r="I26" s="53">
        <f t="shared" si="3"/>
        <v>35240</v>
      </c>
      <c r="J26" s="53">
        <f t="shared" si="4"/>
        <v>184.51</v>
      </c>
      <c r="K26" s="2"/>
    </row>
    <row r="27" spans="1:11" ht="12.75" customHeight="1" x14ac:dyDescent="0.2">
      <c r="A27" s="51">
        <v>19</v>
      </c>
      <c r="B27" s="52" t="s">
        <v>26</v>
      </c>
      <c r="C27" s="53">
        <v>142</v>
      </c>
      <c r="D27" s="53">
        <v>0.55000000000000004</v>
      </c>
      <c r="E27" s="53">
        <v>4157</v>
      </c>
      <c r="F27" s="53">
        <v>141.91</v>
      </c>
      <c r="G27" s="53">
        <v>1829</v>
      </c>
      <c r="H27" s="53">
        <v>110.89</v>
      </c>
      <c r="I27" s="53">
        <f t="shared" si="3"/>
        <v>6128</v>
      </c>
      <c r="J27" s="53">
        <f t="shared" si="4"/>
        <v>253.35000000000002</v>
      </c>
      <c r="K27" s="2"/>
    </row>
    <row r="28" spans="1:11" ht="12.75" customHeight="1" x14ac:dyDescent="0.2">
      <c r="A28" s="51">
        <v>20</v>
      </c>
      <c r="B28" s="52" t="s">
        <v>852</v>
      </c>
      <c r="C28" s="53">
        <v>4867</v>
      </c>
      <c r="D28" s="53">
        <v>11.8</v>
      </c>
      <c r="E28" s="53">
        <v>1888</v>
      </c>
      <c r="F28" s="53">
        <v>18.97</v>
      </c>
      <c r="G28" s="53">
        <v>1201</v>
      </c>
      <c r="H28" s="53">
        <v>39.35</v>
      </c>
      <c r="I28" s="53">
        <f t="shared" si="3"/>
        <v>7956</v>
      </c>
      <c r="J28" s="53">
        <f t="shared" si="4"/>
        <v>70.12</v>
      </c>
      <c r="K28" s="2"/>
    </row>
    <row r="29" spans="1:11" ht="12.75" customHeight="1" x14ac:dyDescent="0.2">
      <c r="A29" s="51">
        <v>21</v>
      </c>
      <c r="B29" s="52" t="s">
        <v>853</v>
      </c>
      <c r="C29" s="53">
        <v>55104</v>
      </c>
      <c r="D29" s="53">
        <v>185.61</v>
      </c>
      <c r="E29" s="53">
        <v>28988</v>
      </c>
      <c r="F29" s="53">
        <v>329.45</v>
      </c>
      <c r="G29" s="53">
        <v>549</v>
      </c>
      <c r="H29" s="53">
        <v>32.31</v>
      </c>
      <c r="I29" s="53">
        <f t="shared" si="3"/>
        <v>84641</v>
      </c>
      <c r="J29" s="53">
        <f t="shared" si="4"/>
        <v>547.36999999999989</v>
      </c>
      <c r="K29" s="2"/>
    </row>
    <row r="30" spans="1:11" ht="12.75" customHeight="1" x14ac:dyDescent="0.2">
      <c r="A30" s="51">
        <v>22</v>
      </c>
      <c r="B30" s="52" t="s">
        <v>854</v>
      </c>
      <c r="C30" s="53">
        <v>420686</v>
      </c>
      <c r="D30" s="53">
        <v>973.5</v>
      </c>
      <c r="E30" s="53">
        <v>57969</v>
      </c>
      <c r="F30" s="53">
        <v>566.21</v>
      </c>
      <c r="G30" s="53">
        <v>4787</v>
      </c>
      <c r="H30" s="53">
        <v>218.85</v>
      </c>
      <c r="I30" s="53">
        <f t="shared" si="3"/>
        <v>483442</v>
      </c>
      <c r="J30" s="53">
        <f t="shared" si="4"/>
        <v>1758.56</v>
      </c>
      <c r="K30" s="2"/>
    </row>
    <row r="31" spans="1:11" ht="12.75" customHeight="1" x14ac:dyDescent="0.2">
      <c r="A31" s="51">
        <v>23</v>
      </c>
      <c r="B31" s="52" t="s">
        <v>855</v>
      </c>
      <c r="C31" s="53">
        <v>33</v>
      </c>
      <c r="D31" s="53">
        <v>0.05</v>
      </c>
      <c r="E31" s="53">
        <v>86</v>
      </c>
      <c r="F31" s="53">
        <v>1.98</v>
      </c>
      <c r="G31" s="53">
        <v>16</v>
      </c>
      <c r="H31" s="53">
        <v>1.19</v>
      </c>
      <c r="I31" s="53">
        <f t="shared" si="3"/>
        <v>135</v>
      </c>
      <c r="J31" s="53">
        <f t="shared" si="4"/>
        <v>3.2199999999999998</v>
      </c>
      <c r="K31" s="2"/>
    </row>
    <row r="32" spans="1:11" ht="12.75" customHeight="1" x14ac:dyDescent="0.2">
      <c r="A32" s="51">
        <v>24</v>
      </c>
      <c r="B32" s="52" t="s">
        <v>856</v>
      </c>
      <c r="C32" s="53">
        <v>42</v>
      </c>
      <c r="D32" s="53">
        <v>0.05</v>
      </c>
      <c r="E32" s="53">
        <v>47</v>
      </c>
      <c r="F32" s="53">
        <v>0.64</v>
      </c>
      <c r="G32" s="53">
        <v>31</v>
      </c>
      <c r="H32" s="53">
        <v>0.62</v>
      </c>
      <c r="I32" s="53">
        <f t="shared" si="3"/>
        <v>120</v>
      </c>
      <c r="J32" s="53">
        <f t="shared" si="4"/>
        <v>1.31</v>
      </c>
      <c r="K32" s="2"/>
    </row>
    <row r="33" spans="1:11" ht="12.75" customHeight="1" x14ac:dyDescent="0.2">
      <c r="A33" s="51">
        <v>25</v>
      </c>
      <c r="B33" s="52" t="s">
        <v>33</v>
      </c>
      <c r="C33" s="53">
        <v>38240</v>
      </c>
      <c r="D33" s="53">
        <v>131.63999999999999</v>
      </c>
      <c r="E33" s="53">
        <v>3039</v>
      </c>
      <c r="F33" s="53">
        <v>10.59</v>
      </c>
      <c r="G33" s="53">
        <v>47</v>
      </c>
      <c r="H33" s="53">
        <v>0.93</v>
      </c>
      <c r="I33" s="53">
        <f t="shared" si="3"/>
        <v>41326</v>
      </c>
      <c r="J33" s="53">
        <f t="shared" si="4"/>
        <v>143.16</v>
      </c>
      <c r="K33" s="2"/>
    </row>
    <row r="34" spans="1:11" ht="12.75" customHeight="1" x14ac:dyDescent="0.2">
      <c r="A34" s="51">
        <v>26</v>
      </c>
      <c r="B34" s="52" t="s">
        <v>215</v>
      </c>
      <c r="C34" s="53">
        <v>7607</v>
      </c>
      <c r="D34" s="53">
        <v>12.58</v>
      </c>
      <c r="E34" s="53">
        <v>104</v>
      </c>
      <c r="F34" s="53">
        <v>3.28</v>
      </c>
      <c r="G34" s="53">
        <v>39</v>
      </c>
      <c r="H34" s="53">
        <v>2.6</v>
      </c>
      <c r="I34" s="53">
        <f t="shared" si="3"/>
        <v>7750</v>
      </c>
      <c r="J34" s="53">
        <f t="shared" si="4"/>
        <v>18.46</v>
      </c>
      <c r="K34" s="2"/>
    </row>
    <row r="35" spans="1:11" ht="12.75" customHeight="1" x14ac:dyDescent="0.2">
      <c r="A35" s="57">
        <v>27</v>
      </c>
      <c r="B35" s="58" t="s">
        <v>39</v>
      </c>
      <c r="C35" s="59">
        <v>46655</v>
      </c>
      <c r="D35" s="59">
        <v>156.63999999999999</v>
      </c>
      <c r="E35" s="59">
        <v>11</v>
      </c>
      <c r="F35" s="59">
        <v>0.06</v>
      </c>
      <c r="G35" s="59">
        <v>0</v>
      </c>
      <c r="H35" s="59">
        <v>0</v>
      </c>
      <c r="I35" s="53">
        <f t="shared" si="3"/>
        <v>46666</v>
      </c>
      <c r="J35" s="53">
        <f t="shared" si="4"/>
        <v>156.69999999999999</v>
      </c>
      <c r="K35" s="2"/>
    </row>
    <row r="36" spans="1:11" ht="12.75" customHeight="1" x14ac:dyDescent="0.2">
      <c r="A36" s="60"/>
      <c r="B36" s="61" t="s">
        <v>260</v>
      </c>
      <c r="C36" s="62">
        <f t="shared" ref="C36:J36" si="5">SUM(C21:C35)</f>
        <v>796642</v>
      </c>
      <c r="D36" s="62">
        <f t="shared" si="5"/>
        <v>2231.0699999999997</v>
      </c>
      <c r="E36" s="62">
        <f t="shared" si="5"/>
        <v>202561</v>
      </c>
      <c r="F36" s="62">
        <f t="shared" si="5"/>
        <v>2157.42</v>
      </c>
      <c r="G36" s="62">
        <f t="shared" si="5"/>
        <v>11371</v>
      </c>
      <c r="H36" s="62">
        <f t="shared" si="5"/>
        <v>596</v>
      </c>
      <c r="I36" s="62">
        <f t="shared" si="5"/>
        <v>1010574</v>
      </c>
      <c r="J36" s="62">
        <f t="shared" si="5"/>
        <v>4984.49</v>
      </c>
      <c r="K36" s="2"/>
    </row>
    <row r="37" spans="1:11" ht="12.75" customHeight="1" x14ac:dyDescent="0.2">
      <c r="A37" s="556" t="s">
        <v>857</v>
      </c>
      <c r="B37" s="539"/>
      <c r="C37" s="539"/>
      <c r="D37" s="539"/>
      <c r="E37" s="539"/>
      <c r="F37" s="539"/>
      <c r="G37" s="539"/>
      <c r="H37" s="539"/>
      <c r="I37" s="539"/>
      <c r="J37" s="540"/>
      <c r="K37" s="2"/>
    </row>
    <row r="38" spans="1:11" ht="12.75" customHeight="1" x14ac:dyDescent="0.2">
      <c r="A38" s="24">
        <v>28</v>
      </c>
      <c r="B38" s="63" t="s">
        <v>858</v>
      </c>
      <c r="C38" s="60">
        <v>73015</v>
      </c>
      <c r="D38" s="60">
        <v>106.39</v>
      </c>
      <c r="E38" s="60">
        <v>28043</v>
      </c>
      <c r="F38" s="60">
        <v>403.41</v>
      </c>
      <c r="G38" s="60">
        <v>1790</v>
      </c>
      <c r="H38" s="60">
        <v>118.71</v>
      </c>
      <c r="I38" s="64">
        <f>C38+E38+G38</f>
        <v>102848</v>
      </c>
      <c r="J38" s="64">
        <f>D38+F38+H38</f>
        <v>628.51</v>
      </c>
      <c r="K38" s="2"/>
    </row>
    <row r="39" spans="1:11" ht="12.75" customHeight="1" x14ac:dyDescent="0.2">
      <c r="A39" s="65">
        <v>29</v>
      </c>
      <c r="B39" s="63" t="s">
        <v>262</v>
      </c>
      <c r="C39" s="60">
        <v>5819</v>
      </c>
      <c r="D39" s="60">
        <v>19.61</v>
      </c>
      <c r="E39" s="60">
        <v>1894</v>
      </c>
      <c r="F39" s="60">
        <v>31.59</v>
      </c>
      <c r="G39" s="60">
        <v>122</v>
      </c>
      <c r="H39" s="60">
        <v>8.7100000000000009</v>
      </c>
      <c r="I39" s="60">
        <f>C39+E39+G39</f>
        <v>7835</v>
      </c>
      <c r="J39" s="60">
        <f>D39+F39+H39</f>
        <v>59.910000000000004</v>
      </c>
      <c r="K39" s="2"/>
    </row>
    <row r="40" spans="1:11" ht="12.75" customHeight="1" x14ac:dyDescent="0.2">
      <c r="A40" s="65"/>
      <c r="B40" s="61" t="s">
        <v>263</v>
      </c>
      <c r="C40" s="62">
        <f t="shared" ref="C40:J40" si="6">C39+C38</f>
        <v>78834</v>
      </c>
      <c r="D40" s="62">
        <f t="shared" si="6"/>
        <v>126</v>
      </c>
      <c r="E40" s="62">
        <f t="shared" si="6"/>
        <v>29937</v>
      </c>
      <c r="F40" s="62">
        <f t="shared" si="6"/>
        <v>435</v>
      </c>
      <c r="G40" s="62">
        <f t="shared" si="6"/>
        <v>1912</v>
      </c>
      <c r="H40" s="62">
        <f t="shared" si="6"/>
        <v>127.41999999999999</v>
      </c>
      <c r="I40" s="62">
        <f t="shared" si="6"/>
        <v>110683</v>
      </c>
      <c r="J40" s="62">
        <f t="shared" si="6"/>
        <v>688.42</v>
      </c>
      <c r="K40" s="2"/>
    </row>
    <row r="41" spans="1:11" ht="12.75" customHeight="1" x14ac:dyDescent="0.2">
      <c r="A41" s="65">
        <v>30</v>
      </c>
      <c r="B41" s="20" t="s">
        <v>52</v>
      </c>
      <c r="C41" s="20">
        <v>43095</v>
      </c>
      <c r="D41" s="20">
        <v>131.32</v>
      </c>
      <c r="E41" s="20">
        <v>80</v>
      </c>
      <c r="F41" s="20">
        <v>1.25</v>
      </c>
      <c r="G41" s="20">
        <v>68</v>
      </c>
      <c r="H41" s="20">
        <v>4.91</v>
      </c>
      <c r="I41" s="20">
        <f t="shared" ref="I41:I50" si="7">C41+E41+G41</f>
        <v>43243</v>
      </c>
      <c r="J41" s="20">
        <f t="shared" ref="J41:J50" si="8">D41+F41+H41</f>
        <v>137.47999999999999</v>
      </c>
      <c r="K41" s="2"/>
    </row>
    <row r="42" spans="1:11" ht="12.75" customHeight="1" x14ac:dyDescent="0.2">
      <c r="A42" s="65">
        <v>31</v>
      </c>
      <c r="B42" s="63" t="s">
        <v>54</v>
      </c>
      <c r="C42" s="60">
        <v>33665</v>
      </c>
      <c r="D42" s="60">
        <v>110.46</v>
      </c>
      <c r="E42" s="60">
        <v>6123</v>
      </c>
      <c r="F42" s="60">
        <v>39.85</v>
      </c>
      <c r="G42" s="60">
        <v>71</v>
      </c>
      <c r="H42" s="60">
        <v>5.01</v>
      </c>
      <c r="I42" s="20">
        <f t="shared" si="7"/>
        <v>39859</v>
      </c>
      <c r="J42" s="20">
        <f t="shared" si="8"/>
        <v>155.32</v>
      </c>
      <c r="K42" s="2"/>
    </row>
    <row r="43" spans="1:11" ht="12.75" customHeight="1" x14ac:dyDescent="0.2">
      <c r="A43" s="65">
        <v>32</v>
      </c>
      <c r="B43" s="20" t="s">
        <v>50</v>
      </c>
      <c r="C43" s="20">
        <v>42679</v>
      </c>
      <c r="D43" s="20">
        <v>132.69999999999999</v>
      </c>
      <c r="E43" s="20">
        <v>0</v>
      </c>
      <c r="F43" s="20">
        <v>0</v>
      </c>
      <c r="G43" s="20">
        <v>0</v>
      </c>
      <c r="H43" s="20">
        <v>0</v>
      </c>
      <c r="I43" s="20">
        <f t="shared" si="7"/>
        <v>42679</v>
      </c>
      <c r="J43" s="20">
        <f t="shared" si="8"/>
        <v>132.69999999999999</v>
      </c>
      <c r="K43" s="2"/>
    </row>
    <row r="44" spans="1:11" ht="12.75" customHeight="1" x14ac:dyDescent="0.2">
      <c r="A44" s="65">
        <v>33</v>
      </c>
      <c r="B44" s="20" t="s">
        <v>53</v>
      </c>
      <c r="C44" s="20">
        <v>20156</v>
      </c>
      <c r="D44" s="20">
        <v>72.19</v>
      </c>
      <c r="E44" s="20">
        <v>4259</v>
      </c>
      <c r="F44" s="20">
        <v>32.83</v>
      </c>
      <c r="G44" s="20">
        <v>0</v>
      </c>
      <c r="H44" s="20">
        <v>0</v>
      </c>
      <c r="I44" s="20">
        <f t="shared" si="7"/>
        <v>24415</v>
      </c>
      <c r="J44" s="20">
        <f t="shared" si="8"/>
        <v>105.02</v>
      </c>
      <c r="K44" s="2"/>
    </row>
    <row r="45" spans="1:11" ht="12.75" customHeight="1" x14ac:dyDescent="0.2">
      <c r="A45" s="65">
        <v>34</v>
      </c>
      <c r="B45" s="30" t="s">
        <v>859</v>
      </c>
      <c r="C45" s="30">
        <v>47</v>
      </c>
      <c r="D45" s="20">
        <v>0.21</v>
      </c>
      <c r="E45" s="30">
        <v>204</v>
      </c>
      <c r="F45" s="20">
        <v>2.13</v>
      </c>
      <c r="G45" s="30">
        <v>0</v>
      </c>
      <c r="H45" s="20">
        <v>0</v>
      </c>
      <c r="I45" s="20">
        <f t="shared" si="7"/>
        <v>251</v>
      </c>
      <c r="J45" s="20">
        <f t="shared" si="8"/>
        <v>2.34</v>
      </c>
      <c r="K45" s="2"/>
    </row>
    <row r="46" spans="1:11" ht="12.75" customHeight="1" x14ac:dyDescent="0.2">
      <c r="A46" s="65">
        <v>35</v>
      </c>
      <c r="B46" s="30" t="s">
        <v>48</v>
      </c>
      <c r="C46" s="30">
        <v>23990</v>
      </c>
      <c r="D46" s="20">
        <v>75.53</v>
      </c>
      <c r="E46" s="30">
        <v>0</v>
      </c>
      <c r="F46" s="20">
        <v>0</v>
      </c>
      <c r="G46" s="30">
        <v>0</v>
      </c>
      <c r="H46" s="20">
        <v>0</v>
      </c>
      <c r="I46" s="20">
        <f t="shared" si="7"/>
        <v>23990</v>
      </c>
      <c r="J46" s="20">
        <f t="shared" si="8"/>
        <v>75.53</v>
      </c>
      <c r="K46" s="2"/>
    </row>
    <row r="47" spans="1:11" ht="12.75" customHeight="1" x14ac:dyDescent="0.2">
      <c r="A47" s="65">
        <v>36</v>
      </c>
      <c r="B47" s="30" t="s">
        <v>860</v>
      </c>
      <c r="C47" s="30">
        <v>504</v>
      </c>
      <c r="D47" s="20">
        <v>1.34</v>
      </c>
      <c r="E47" s="30">
        <v>8848</v>
      </c>
      <c r="F47" s="20">
        <v>234.05</v>
      </c>
      <c r="G47" s="30">
        <v>2928</v>
      </c>
      <c r="H47" s="20">
        <v>198.13</v>
      </c>
      <c r="I47" s="20">
        <f t="shared" si="7"/>
        <v>12280</v>
      </c>
      <c r="J47" s="20">
        <f t="shared" si="8"/>
        <v>433.52</v>
      </c>
      <c r="K47" s="2"/>
    </row>
    <row r="48" spans="1:11" ht="12.75" customHeight="1" x14ac:dyDescent="0.2">
      <c r="A48" s="65">
        <v>37</v>
      </c>
      <c r="B48" s="30" t="s">
        <v>861</v>
      </c>
      <c r="C48" s="30">
        <v>65341</v>
      </c>
      <c r="D48" s="20">
        <v>222.46</v>
      </c>
      <c r="E48" s="30">
        <v>4421</v>
      </c>
      <c r="F48" s="20">
        <v>26.69</v>
      </c>
      <c r="G48" s="30">
        <v>1</v>
      </c>
      <c r="H48" s="20">
        <v>0.1</v>
      </c>
      <c r="I48" s="20">
        <f t="shared" si="7"/>
        <v>69763</v>
      </c>
      <c r="J48" s="20">
        <f t="shared" si="8"/>
        <v>249.25</v>
      </c>
      <c r="K48" s="2"/>
    </row>
    <row r="49" spans="1:11" ht="12.75" customHeight="1" x14ac:dyDescent="0.2">
      <c r="A49" s="32"/>
      <c r="B49" s="32" t="s">
        <v>862</v>
      </c>
      <c r="C49" s="22">
        <f t="shared" ref="C49:H49" si="9">SUM(C41:C48)</f>
        <v>229477</v>
      </c>
      <c r="D49" s="22">
        <f t="shared" si="9"/>
        <v>746.21</v>
      </c>
      <c r="E49" s="22">
        <f t="shared" si="9"/>
        <v>23935</v>
      </c>
      <c r="F49" s="22">
        <f t="shared" si="9"/>
        <v>336.8</v>
      </c>
      <c r="G49" s="22">
        <f t="shared" si="9"/>
        <v>3068</v>
      </c>
      <c r="H49" s="22">
        <f t="shared" si="9"/>
        <v>208.14999999999998</v>
      </c>
      <c r="I49" s="22">
        <f t="shared" si="7"/>
        <v>256480</v>
      </c>
      <c r="J49" s="22">
        <f t="shared" si="8"/>
        <v>1291.1599999999999</v>
      </c>
      <c r="K49" s="10"/>
    </row>
    <row r="50" spans="1:11" ht="12.75" customHeight="1" x14ac:dyDescent="0.2">
      <c r="A50" s="32"/>
      <c r="B50" s="32" t="s">
        <v>264</v>
      </c>
      <c r="C50" s="22">
        <f t="shared" ref="C50:H50" si="10">C49+C40+C36+C19</f>
        <v>1609754</v>
      </c>
      <c r="D50" s="22">
        <f t="shared" si="10"/>
        <v>3737.9399999999996</v>
      </c>
      <c r="E50" s="22">
        <f t="shared" si="10"/>
        <v>353383</v>
      </c>
      <c r="F50" s="22">
        <f t="shared" si="10"/>
        <v>4938.42</v>
      </c>
      <c r="G50" s="22">
        <f t="shared" si="10"/>
        <v>50406</v>
      </c>
      <c r="H50" s="22">
        <f t="shared" si="10"/>
        <v>3412.9800000000005</v>
      </c>
      <c r="I50" s="22">
        <f t="shared" si="7"/>
        <v>2013543</v>
      </c>
      <c r="J50" s="22">
        <f t="shared" si="8"/>
        <v>12089.34</v>
      </c>
      <c r="K50" s="10"/>
    </row>
    <row r="51" spans="1:11" ht="12.75" customHeight="1" x14ac:dyDescent="0.2">
      <c r="A51" s="2"/>
      <c r="B51" s="2"/>
      <c r="C51" s="2"/>
      <c r="D51" s="8"/>
      <c r="E51" s="2" t="s">
        <v>140</v>
      </c>
      <c r="F51" s="8"/>
      <c r="G51" s="2"/>
      <c r="H51" s="8"/>
      <c r="I51" s="2"/>
      <c r="J51" s="8"/>
      <c r="K51" s="2"/>
    </row>
    <row r="52" spans="1:11" ht="12.75" customHeight="1" x14ac:dyDescent="0.2">
      <c r="A52" s="2"/>
      <c r="B52" s="2"/>
      <c r="C52" s="2"/>
      <c r="D52" s="8"/>
      <c r="E52" s="2"/>
      <c r="F52" s="8"/>
      <c r="G52" s="2"/>
      <c r="H52" s="8"/>
      <c r="I52" s="2"/>
      <c r="J52" s="8"/>
      <c r="K52" s="2"/>
    </row>
    <row r="53" spans="1:11" ht="12.75" customHeight="1" x14ac:dyDescent="0.2">
      <c r="A53" s="2"/>
      <c r="B53" s="2"/>
      <c r="C53" s="2"/>
      <c r="D53" s="8"/>
      <c r="E53" s="2"/>
      <c r="F53" s="8"/>
      <c r="G53" s="2"/>
      <c r="H53" s="8"/>
      <c r="I53" s="2"/>
      <c r="J53" s="8"/>
      <c r="K53" s="2"/>
    </row>
    <row r="54" spans="1:11" ht="12.75" customHeight="1" x14ac:dyDescent="0.2">
      <c r="A54" s="2"/>
      <c r="B54" s="2"/>
      <c r="C54" s="2"/>
      <c r="D54" s="8"/>
      <c r="E54" s="2"/>
      <c r="F54" s="8"/>
      <c r="G54" s="2"/>
      <c r="H54" s="8"/>
      <c r="I54" s="2"/>
      <c r="J54" s="8"/>
      <c r="K54" s="2"/>
    </row>
    <row r="55" spans="1:11" ht="12.75" customHeight="1" x14ac:dyDescent="0.2">
      <c r="A55" s="2"/>
      <c r="B55" s="2"/>
      <c r="C55" s="2"/>
      <c r="D55" s="8"/>
      <c r="E55" s="2"/>
      <c r="F55" s="8"/>
      <c r="G55" s="2"/>
      <c r="H55" s="8"/>
      <c r="I55" s="2"/>
      <c r="J55" s="8"/>
      <c r="K55" s="2"/>
    </row>
    <row r="56" spans="1:11" ht="12.75" customHeight="1" x14ac:dyDescent="0.2">
      <c r="A56" s="2"/>
      <c r="B56" s="2"/>
      <c r="C56" s="2"/>
      <c r="D56" s="8"/>
      <c r="E56" s="2"/>
      <c r="F56" s="8"/>
      <c r="G56" s="2"/>
      <c r="H56" s="8"/>
      <c r="I56" s="2"/>
      <c r="J56" s="8"/>
      <c r="K56" s="2"/>
    </row>
    <row r="57" spans="1:11" ht="12.75" customHeight="1" x14ac:dyDescent="0.2">
      <c r="A57" s="2"/>
      <c r="B57" s="2"/>
      <c r="C57" s="2"/>
      <c r="D57" s="8"/>
      <c r="E57" s="2"/>
      <c r="F57" s="8"/>
      <c r="G57" s="2"/>
      <c r="H57" s="8"/>
      <c r="I57" s="2"/>
      <c r="J57" s="8"/>
      <c r="K57" s="2"/>
    </row>
    <row r="58" spans="1:11" ht="12.75" customHeight="1" x14ac:dyDescent="0.2">
      <c r="A58" s="2"/>
      <c r="B58" s="2"/>
      <c r="C58" s="2"/>
      <c r="D58" s="8"/>
      <c r="E58" s="2"/>
      <c r="F58" s="8"/>
      <c r="G58" s="2"/>
      <c r="H58" s="8"/>
      <c r="I58" s="2"/>
      <c r="J58" s="8"/>
      <c r="K58" s="2"/>
    </row>
    <row r="59" spans="1:11" ht="12.75" customHeight="1" x14ac:dyDescent="0.2">
      <c r="A59" s="2"/>
      <c r="B59" s="2"/>
      <c r="C59" s="2"/>
      <c r="D59" s="8"/>
      <c r="E59" s="2"/>
      <c r="F59" s="8"/>
      <c r="G59" s="2"/>
      <c r="H59" s="8"/>
      <c r="I59" s="2"/>
      <c r="J59" s="8"/>
      <c r="K59" s="2"/>
    </row>
    <row r="60" spans="1:11" ht="12.75" customHeight="1" x14ac:dyDescent="0.2">
      <c r="A60" s="2"/>
      <c r="B60" s="2"/>
      <c r="C60" s="2"/>
      <c r="D60" s="8"/>
      <c r="E60" s="2"/>
      <c r="F60" s="8"/>
      <c r="G60" s="2"/>
      <c r="H60" s="8"/>
      <c r="I60" s="2"/>
      <c r="J60" s="8"/>
      <c r="K60" s="2"/>
    </row>
    <row r="61" spans="1:11" ht="12.75" customHeight="1" x14ac:dyDescent="0.2">
      <c r="A61" s="2"/>
      <c r="B61" s="2"/>
      <c r="C61" s="2"/>
      <c r="D61" s="8"/>
      <c r="E61" s="2"/>
      <c r="F61" s="8"/>
      <c r="G61" s="2"/>
      <c r="H61" s="8"/>
      <c r="I61" s="2"/>
      <c r="J61" s="8"/>
      <c r="K61" s="2"/>
    </row>
    <row r="62" spans="1:11" ht="12.75" customHeight="1" x14ac:dyDescent="0.2">
      <c r="A62" s="2"/>
      <c r="B62" s="2"/>
      <c r="C62" s="2"/>
      <c r="D62" s="8"/>
      <c r="E62" s="2"/>
      <c r="F62" s="8"/>
      <c r="G62" s="2"/>
      <c r="H62" s="8"/>
      <c r="I62" s="2"/>
      <c r="J62" s="8"/>
      <c r="K62" s="2"/>
    </row>
    <row r="63" spans="1:11" ht="12.75" customHeight="1" x14ac:dyDescent="0.2">
      <c r="A63" s="2"/>
      <c r="B63" s="2"/>
      <c r="C63" s="2"/>
      <c r="D63" s="8"/>
      <c r="E63" s="2"/>
      <c r="F63" s="8"/>
      <c r="G63" s="2"/>
      <c r="H63" s="8"/>
      <c r="I63" s="2"/>
      <c r="J63" s="8"/>
      <c r="K63" s="2"/>
    </row>
    <row r="64" spans="1:11" ht="12.75" customHeight="1" x14ac:dyDescent="0.2">
      <c r="A64" s="2"/>
      <c r="B64" s="2"/>
      <c r="C64" s="2"/>
      <c r="D64" s="8"/>
      <c r="E64" s="2"/>
      <c r="F64" s="8"/>
      <c r="G64" s="2"/>
      <c r="H64" s="8"/>
      <c r="I64" s="2"/>
      <c r="J64" s="8"/>
      <c r="K64" s="2"/>
    </row>
    <row r="65" spans="1:11" ht="12.75" customHeight="1" x14ac:dyDescent="0.2">
      <c r="A65" s="2"/>
      <c r="B65" s="2"/>
      <c r="C65" s="2"/>
      <c r="D65" s="8"/>
      <c r="E65" s="2"/>
      <c r="F65" s="8"/>
      <c r="G65" s="2"/>
      <c r="H65" s="8"/>
      <c r="I65" s="2"/>
      <c r="J65" s="8"/>
      <c r="K65" s="2"/>
    </row>
    <row r="66" spans="1:11" ht="12.75" customHeight="1" x14ac:dyDescent="0.2">
      <c r="A66" s="2"/>
      <c r="B66" s="2"/>
      <c r="C66" s="2"/>
      <c r="D66" s="8"/>
      <c r="E66" s="2"/>
      <c r="F66" s="8"/>
      <c r="G66" s="2"/>
      <c r="H66" s="8"/>
      <c r="I66" s="2"/>
      <c r="J66" s="8"/>
      <c r="K66" s="2"/>
    </row>
    <row r="67" spans="1:11" ht="12.75" customHeight="1" x14ac:dyDescent="0.2">
      <c r="A67" s="2"/>
      <c r="B67" s="2"/>
      <c r="C67" s="2"/>
      <c r="D67" s="8"/>
      <c r="E67" s="2"/>
      <c r="F67" s="8"/>
      <c r="G67" s="2"/>
      <c r="H67" s="8"/>
      <c r="I67" s="2"/>
      <c r="J67" s="8"/>
      <c r="K67" s="2"/>
    </row>
    <row r="68" spans="1:11" ht="12.75" customHeight="1" x14ac:dyDescent="0.2">
      <c r="A68" s="2"/>
      <c r="B68" s="2"/>
      <c r="C68" s="2"/>
      <c r="D68" s="8"/>
      <c r="E68" s="2"/>
      <c r="F68" s="8"/>
      <c r="G68" s="2"/>
      <c r="H68" s="8"/>
      <c r="I68" s="2"/>
      <c r="J68" s="8"/>
      <c r="K68" s="2"/>
    </row>
    <row r="69" spans="1:11" ht="12.75" customHeight="1" x14ac:dyDescent="0.2">
      <c r="A69" s="2"/>
      <c r="B69" s="2"/>
      <c r="C69" s="2"/>
      <c r="D69" s="8"/>
      <c r="E69" s="2"/>
      <c r="F69" s="8"/>
      <c r="G69" s="2"/>
      <c r="H69" s="8"/>
      <c r="I69" s="2"/>
      <c r="J69" s="8"/>
      <c r="K69" s="2"/>
    </row>
    <row r="70" spans="1:11" ht="12.75" customHeight="1" x14ac:dyDescent="0.2">
      <c r="A70" s="2"/>
      <c r="B70" s="2"/>
      <c r="C70" s="2"/>
      <c r="D70" s="8"/>
      <c r="E70" s="2"/>
      <c r="F70" s="8"/>
      <c r="G70" s="2"/>
      <c r="H70" s="8"/>
      <c r="I70" s="2"/>
      <c r="J70" s="8"/>
      <c r="K70" s="2"/>
    </row>
    <row r="71" spans="1:11" ht="12.75" customHeight="1" x14ac:dyDescent="0.2">
      <c r="A71" s="2"/>
      <c r="B71" s="2"/>
      <c r="C71" s="2"/>
      <c r="D71" s="8"/>
      <c r="E71" s="2"/>
      <c r="F71" s="8"/>
      <c r="G71" s="2"/>
      <c r="H71" s="8"/>
      <c r="I71" s="2"/>
      <c r="J71" s="8"/>
      <c r="K71" s="2"/>
    </row>
    <row r="72" spans="1:11" ht="12.75" customHeight="1" x14ac:dyDescent="0.2">
      <c r="A72" s="2"/>
      <c r="B72" s="2"/>
      <c r="C72" s="2"/>
      <c r="D72" s="8"/>
      <c r="E72" s="2"/>
      <c r="F72" s="8"/>
      <c r="G72" s="2"/>
      <c r="H72" s="8"/>
      <c r="I72" s="2"/>
      <c r="J72" s="8"/>
      <c r="K72" s="2"/>
    </row>
    <row r="73" spans="1:11" ht="12.75" customHeight="1" x14ac:dyDescent="0.2">
      <c r="A73" s="2"/>
      <c r="B73" s="2"/>
      <c r="C73" s="2"/>
      <c r="D73" s="8"/>
      <c r="E73" s="2"/>
      <c r="F73" s="8"/>
      <c r="G73" s="2"/>
      <c r="H73" s="8"/>
      <c r="I73" s="2"/>
      <c r="J73" s="8"/>
      <c r="K73" s="2"/>
    </row>
    <row r="74" spans="1:11" ht="12.75" customHeight="1" x14ac:dyDescent="0.2">
      <c r="A74" s="2"/>
      <c r="B74" s="2"/>
      <c r="C74" s="2"/>
      <c r="D74" s="8"/>
      <c r="E74" s="2"/>
      <c r="F74" s="8"/>
      <c r="G74" s="2"/>
      <c r="H74" s="8"/>
      <c r="I74" s="2"/>
      <c r="J74" s="8"/>
      <c r="K74" s="2"/>
    </row>
    <row r="75" spans="1:11" ht="12.75" customHeight="1" x14ac:dyDescent="0.2">
      <c r="A75" s="2"/>
      <c r="B75" s="2"/>
      <c r="C75" s="2"/>
      <c r="D75" s="8"/>
      <c r="E75" s="2"/>
      <c r="F75" s="8"/>
      <c r="G75" s="2"/>
      <c r="H75" s="8"/>
      <c r="I75" s="2"/>
      <c r="J75" s="8"/>
      <c r="K75" s="2"/>
    </row>
    <row r="76" spans="1:11" ht="12.75" customHeight="1" x14ac:dyDescent="0.2">
      <c r="A76" s="2"/>
      <c r="B76" s="2"/>
      <c r="C76" s="2"/>
      <c r="D76" s="8"/>
      <c r="E76" s="2"/>
      <c r="F76" s="8"/>
      <c r="G76" s="2"/>
      <c r="H76" s="8"/>
      <c r="I76" s="2"/>
      <c r="J76" s="8"/>
      <c r="K76" s="2"/>
    </row>
    <row r="77" spans="1:11" ht="12.75" customHeight="1" x14ac:dyDescent="0.2">
      <c r="A77" s="2"/>
      <c r="B77" s="2"/>
      <c r="C77" s="2"/>
      <c r="D77" s="8"/>
      <c r="E77" s="2"/>
      <c r="F77" s="8"/>
      <c r="G77" s="2"/>
      <c r="H77" s="8"/>
      <c r="I77" s="2"/>
      <c r="J77" s="8"/>
      <c r="K77" s="2"/>
    </row>
    <row r="78" spans="1:11" ht="12.75" customHeight="1" x14ac:dyDescent="0.2">
      <c r="A78" s="2"/>
      <c r="B78" s="2"/>
      <c r="C78" s="2"/>
      <c r="D78" s="8"/>
      <c r="E78" s="2"/>
      <c r="F78" s="8"/>
      <c r="G78" s="2"/>
      <c r="H78" s="8"/>
      <c r="I78" s="2"/>
      <c r="J78" s="8"/>
      <c r="K78" s="2"/>
    </row>
    <row r="79" spans="1:11" ht="12.75" customHeight="1" x14ac:dyDescent="0.2">
      <c r="A79" s="2"/>
      <c r="B79" s="2"/>
      <c r="C79" s="2"/>
      <c r="D79" s="8"/>
      <c r="E79" s="2"/>
      <c r="F79" s="8"/>
      <c r="G79" s="2"/>
      <c r="H79" s="8"/>
      <c r="I79" s="2"/>
      <c r="J79" s="8"/>
      <c r="K79" s="2"/>
    </row>
    <row r="80" spans="1:11" ht="12.75" customHeight="1" x14ac:dyDescent="0.2">
      <c r="A80" s="2"/>
      <c r="B80" s="2"/>
      <c r="C80" s="2"/>
      <c r="D80" s="8"/>
      <c r="E80" s="2"/>
      <c r="F80" s="8"/>
      <c r="G80" s="2"/>
      <c r="H80" s="8"/>
      <c r="I80" s="2"/>
      <c r="J80" s="8"/>
      <c r="K80" s="2"/>
    </row>
    <row r="81" spans="1:11" ht="12.75" customHeight="1" x14ac:dyDescent="0.2">
      <c r="A81" s="2"/>
      <c r="B81" s="2"/>
      <c r="C81" s="2"/>
      <c r="D81" s="8"/>
      <c r="E81" s="2"/>
      <c r="F81" s="8"/>
      <c r="G81" s="2"/>
      <c r="H81" s="8"/>
      <c r="I81" s="2"/>
      <c r="J81" s="8"/>
      <c r="K81" s="2"/>
    </row>
    <row r="82" spans="1:11" ht="12.75" customHeight="1" x14ac:dyDescent="0.2">
      <c r="A82" s="2"/>
      <c r="B82" s="2"/>
      <c r="C82" s="2"/>
      <c r="D82" s="8"/>
      <c r="E82" s="2"/>
      <c r="F82" s="8"/>
      <c r="G82" s="2"/>
      <c r="H82" s="8"/>
      <c r="I82" s="2"/>
      <c r="J82" s="8"/>
      <c r="K82" s="2"/>
    </row>
    <row r="83" spans="1:11" ht="12.75" customHeight="1" x14ac:dyDescent="0.2">
      <c r="A83" s="2"/>
      <c r="B83" s="2"/>
      <c r="C83" s="2"/>
      <c r="D83" s="8"/>
      <c r="E83" s="2"/>
      <c r="F83" s="8"/>
      <c r="G83" s="2"/>
      <c r="H83" s="8"/>
      <c r="I83" s="2"/>
      <c r="J83" s="8"/>
      <c r="K83" s="2"/>
    </row>
    <row r="84" spans="1:11" ht="12.75" customHeight="1" x14ac:dyDescent="0.2">
      <c r="A84" s="2"/>
      <c r="B84" s="2"/>
      <c r="C84" s="2"/>
      <c r="D84" s="8"/>
      <c r="E84" s="2"/>
      <c r="F84" s="8"/>
      <c r="G84" s="2"/>
      <c r="H84" s="8"/>
      <c r="I84" s="2"/>
      <c r="J84" s="8"/>
      <c r="K84" s="2"/>
    </row>
    <row r="85" spans="1:11" ht="12.75" customHeight="1" x14ac:dyDescent="0.2">
      <c r="A85" s="2"/>
      <c r="B85" s="2"/>
      <c r="C85" s="2"/>
      <c r="D85" s="8"/>
      <c r="E85" s="2"/>
      <c r="F85" s="8"/>
      <c r="G85" s="2"/>
      <c r="H85" s="8"/>
      <c r="I85" s="2"/>
      <c r="J85" s="8"/>
      <c r="K85" s="2"/>
    </row>
    <row r="86" spans="1:11" ht="12.75" customHeight="1" x14ac:dyDescent="0.2">
      <c r="A86" s="2"/>
      <c r="B86" s="2"/>
      <c r="C86" s="2"/>
      <c r="D86" s="8"/>
      <c r="E86" s="2"/>
      <c r="F86" s="8"/>
      <c r="G86" s="2"/>
      <c r="H86" s="8"/>
      <c r="I86" s="2"/>
      <c r="J86" s="8"/>
      <c r="K86" s="2"/>
    </row>
    <row r="87" spans="1:11" ht="12.75" customHeight="1" x14ac:dyDescent="0.2">
      <c r="A87" s="2"/>
      <c r="B87" s="2"/>
      <c r="C87" s="2"/>
      <c r="D87" s="8"/>
      <c r="E87" s="2"/>
      <c r="F87" s="8"/>
      <c r="G87" s="2"/>
      <c r="H87" s="8"/>
      <c r="I87" s="2"/>
      <c r="J87" s="8"/>
      <c r="K87" s="2"/>
    </row>
    <row r="88" spans="1:11" ht="12.75" customHeight="1" x14ac:dyDescent="0.2">
      <c r="A88" s="2"/>
      <c r="B88" s="2"/>
      <c r="C88" s="2"/>
      <c r="D88" s="8"/>
      <c r="E88" s="2"/>
      <c r="F88" s="8"/>
      <c r="G88" s="2"/>
      <c r="H88" s="8"/>
      <c r="I88" s="2"/>
      <c r="J88" s="8"/>
      <c r="K88" s="2"/>
    </row>
    <row r="89" spans="1:11" ht="12.75" customHeight="1" x14ac:dyDescent="0.2">
      <c r="A89" s="2"/>
      <c r="B89" s="2"/>
      <c r="C89" s="2"/>
      <c r="D89" s="8"/>
      <c r="E89" s="2"/>
      <c r="F89" s="8"/>
      <c r="G89" s="2"/>
      <c r="H89" s="8"/>
      <c r="I89" s="2"/>
      <c r="J89" s="8"/>
      <c r="K89" s="2"/>
    </row>
    <row r="90" spans="1:11" ht="12.75" customHeight="1" x14ac:dyDescent="0.2">
      <c r="A90" s="2"/>
      <c r="B90" s="2"/>
      <c r="C90" s="2"/>
      <c r="D90" s="8"/>
      <c r="E90" s="2"/>
      <c r="F90" s="8"/>
      <c r="G90" s="2"/>
      <c r="H90" s="8"/>
      <c r="I90" s="2"/>
      <c r="J90" s="8"/>
      <c r="K90" s="2"/>
    </row>
    <row r="91" spans="1:11" ht="12.75" customHeight="1" x14ac:dyDescent="0.2">
      <c r="A91" s="2"/>
      <c r="B91" s="2"/>
      <c r="C91" s="2"/>
      <c r="D91" s="8"/>
      <c r="E91" s="2"/>
      <c r="F91" s="8"/>
      <c r="G91" s="2"/>
      <c r="H91" s="8"/>
      <c r="I91" s="2"/>
      <c r="J91" s="8"/>
      <c r="K91" s="2"/>
    </row>
    <row r="92" spans="1:11" ht="12.75" customHeight="1" x14ac:dyDescent="0.2">
      <c r="A92" s="2"/>
      <c r="B92" s="2"/>
      <c r="C92" s="2"/>
      <c r="D92" s="8"/>
      <c r="E92" s="2"/>
      <c r="F92" s="8"/>
      <c r="G92" s="2"/>
      <c r="H92" s="8"/>
      <c r="I92" s="2"/>
      <c r="J92" s="8"/>
      <c r="K92" s="2"/>
    </row>
    <row r="93" spans="1:11" ht="12.75" customHeight="1" x14ac:dyDescent="0.2">
      <c r="A93" s="2"/>
      <c r="B93" s="2"/>
      <c r="C93" s="2"/>
      <c r="D93" s="8"/>
      <c r="E93" s="2"/>
      <c r="F93" s="8"/>
      <c r="G93" s="2"/>
      <c r="H93" s="8"/>
      <c r="I93" s="2"/>
      <c r="J93" s="8"/>
      <c r="K93" s="2"/>
    </row>
    <row r="94" spans="1:11" ht="12.75" customHeight="1" x14ac:dyDescent="0.2">
      <c r="A94" s="2"/>
      <c r="B94" s="2"/>
      <c r="C94" s="2"/>
      <c r="D94" s="8"/>
      <c r="E94" s="2"/>
      <c r="F94" s="8"/>
      <c r="G94" s="2"/>
      <c r="H94" s="8"/>
      <c r="I94" s="2"/>
      <c r="J94" s="8"/>
      <c r="K94" s="2"/>
    </row>
    <row r="95" spans="1:11" ht="12.75" customHeight="1" x14ac:dyDescent="0.2">
      <c r="A95" s="2"/>
      <c r="B95" s="2"/>
      <c r="C95" s="2"/>
      <c r="D95" s="8"/>
      <c r="E95" s="2"/>
      <c r="F95" s="8"/>
      <c r="G95" s="2"/>
      <c r="H95" s="8"/>
      <c r="I95" s="2"/>
      <c r="J95" s="8"/>
      <c r="K95" s="2"/>
    </row>
    <row r="96" spans="1:11" ht="12.75" customHeight="1" x14ac:dyDescent="0.2">
      <c r="A96" s="2"/>
      <c r="B96" s="2"/>
      <c r="C96" s="2"/>
      <c r="D96" s="8"/>
      <c r="E96" s="2"/>
      <c r="F96" s="8"/>
      <c r="G96" s="2"/>
      <c r="H96" s="8"/>
      <c r="I96" s="2"/>
      <c r="J96" s="8"/>
      <c r="K96" s="2"/>
    </row>
    <row r="97" spans="1:11" ht="12.75" customHeight="1" x14ac:dyDescent="0.2">
      <c r="A97" s="2"/>
      <c r="B97" s="2"/>
      <c r="C97" s="2"/>
      <c r="D97" s="8"/>
      <c r="E97" s="2"/>
      <c r="F97" s="8"/>
      <c r="G97" s="2"/>
      <c r="H97" s="8"/>
      <c r="I97" s="2"/>
      <c r="J97" s="8"/>
      <c r="K97" s="2"/>
    </row>
    <row r="98" spans="1:11" ht="12.75" customHeight="1" x14ac:dyDescent="0.2">
      <c r="A98" s="2"/>
      <c r="B98" s="2"/>
      <c r="C98" s="2"/>
      <c r="D98" s="8"/>
      <c r="E98" s="2"/>
      <c r="F98" s="8"/>
      <c r="G98" s="2"/>
      <c r="H98" s="8"/>
      <c r="I98" s="2"/>
      <c r="J98" s="8"/>
      <c r="K98" s="2"/>
    </row>
    <row r="99" spans="1:11" ht="12.75" customHeight="1" x14ac:dyDescent="0.2">
      <c r="A99" s="2"/>
      <c r="B99" s="2"/>
      <c r="C99" s="2"/>
      <c r="D99" s="8"/>
      <c r="E99" s="2"/>
      <c r="F99" s="8"/>
      <c r="G99" s="2"/>
      <c r="H99" s="8"/>
      <c r="I99" s="2"/>
      <c r="J99" s="8"/>
      <c r="K99" s="2"/>
    </row>
    <row r="100" spans="1:11" ht="12.75" customHeight="1" x14ac:dyDescent="0.2">
      <c r="A100" s="2"/>
      <c r="B100" s="2"/>
      <c r="C100" s="2"/>
      <c r="D100" s="8"/>
      <c r="E100" s="2"/>
      <c r="F100" s="8"/>
      <c r="G100" s="2"/>
      <c r="H100" s="8"/>
      <c r="I100" s="2"/>
      <c r="J100" s="8"/>
      <c r="K100" s="2"/>
    </row>
  </sheetData>
  <mergeCells count="11">
    <mergeCell ref="A37:J37"/>
    <mergeCell ref="A1:J1"/>
    <mergeCell ref="H3:J3"/>
    <mergeCell ref="A4:A5"/>
    <mergeCell ref="B4:B5"/>
    <mergeCell ref="C4:D4"/>
    <mergeCell ref="E4:F4"/>
    <mergeCell ref="G4:H4"/>
    <mergeCell ref="I4:J4"/>
    <mergeCell ref="A6:J6"/>
    <mergeCell ref="A20:J20"/>
  </mergeCells>
  <pageMargins left="0.7" right="0.5" top="1" bottom="0.25" header="0" footer="0"/>
  <pageSetup paperSize="9" scale="9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ColWidth="14.28515625" defaultRowHeight="15" customHeight="1" x14ac:dyDescent="0.2"/>
  <cols>
    <col min="1" max="1" width="4.5703125" customWidth="1"/>
    <col min="2" max="2" width="21.85546875" customWidth="1"/>
    <col min="3" max="3" width="9.85546875" customWidth="1"/>
    <col min="4" max="4" width="8.85546875" customWidth="1"/>
    <col min="5" max="5" width="10.5703125" customWidth="1"/>
    <col min="6" max="6" width="8.5703125" customWidth="1"/>
    <col min="7" max="7" width="8.42578125" customWidth="1"/>
    <col min="8" max="8" width="9" customWidth="1"/>
    <col min="9" max="9" width="7.42578125" customWidth="1"/>
    <col min="10" max="10" width="9.85546875" customWidth="1"/>
    <col min="11" max="12" width="7.42578125" customWidth="1"/>
    <col min="13" max="13" width="8" customWidth="1"/>
    <col min="14" max="14" width="8.5703125" customWidth="1"/>
  </cols>
  <sheetData>
    <row r="1" spans="1:14" ht="13.5" customHeight="1" x14ac:dyDescent="0.2">
      <c r="A1" s="565" t="s">
        <v>863</v>
      </c>
      <c r="B1" s="415"/>
      <c r="C1" s="415"/>
      <c r="D1" s="415"/>
      <c r="E1" s="415"/>
      <c r="F1" s="415"/>
      <c r="G1" s="415"/>
      <c r="H1" s="415"/>
      <c r="I1" s="67"/>
      <c r="J1" s="67"/>
      <c r="K1" s="67"/>
      <c r="L1" s="67"/>
      <c r="M1" s="67"/>
      <c r="N1" s="67"/>
    </row>
    <row r="2" spans="1:14" ht="13.5" customHeight="1" x14ac:dyDescent="0.2">
      <c r="A2" s="565" t="s">
        <v>864</v>
      </c>
      <c r="B2" s="415"/>
      <c r="C2" s="415"/>
      <c r="D2" s="415"/>
      <c r="E2" s="415"/>
      <c r="F2" s="415"/>
      <c r="G2" s="415"/>
      <c r="H2" s="415"/>
      <c r="I2" s="67"/>
      <c r="J2" s="67"/>
      <c r="K2" s="67"/>
      <c r="L2" s="67"/>
      <c r="M2" s="67"/>
      <c r="N2" s="67"/>
    </row>
    <row r="3" spans="1:14" ht="13.5" customHeight="1" x14ac:dyDescent="0.2">
      <c r="A3" s="66"/>
      <c r="B3" s="66"/>
      <c r="C3" s="66"/>
      <c r="D3" s="66"/>
      <c r="E3" s="66"/>
      <c r="F3" s="66"/>
      <c r="G3" s="66"/>
      <c r="H3" s="66"/>
      <c r="I3" s="67"/>
      <c r="J3" s="67"/>
      <c r="K3" s="67"/>
      <c r="L3" s="67"/>
      <c r="M3" s="67"/>
      <c r="N3" s="67"/>
    </row>
    <row r="4" spans="1:14" ht="13.5" customHeight="1" x14ac:dyDescent="0.2">
      <c r="A4" s="18"/>
      <c r="B4" s="13"/>
      <c r="C4" s="7"/>
      <c r="D4" s="33"/>
      <c r="E4" s="5"/>
      <c r="F4" s="33" t="s">
        <v>865</v>
      </c>
      <c r="G4" s="5"/>
      <c r="H4" s="33"/>
      <c r="I4" s="5"/>
      <c r="J4" s="5"/>
      <c r="K4" s="5"/>
      <c r="L4" s="5"/>
      <c r="M4" s="5"/>
      <c r="N4" s="5"/>
    </row>
    <row r="5" spans="1:14" ht="13.5" customHeight="1" x14ac:dyDescent="0.2">
      <c r="A5" s="18"/>
      <c r="B5" s="13"/>
      <c r="C5" s="5"/>
      <c r="D5" s="33"/>
      <c r="E5" s="5"/>
      <c r="F5" s="33"/>
      <c r="G5" s="5"/>
      <c r="H5" s="33"/>
      <c r="I5" s="5"/>
      <c r="J5" s="5"/>
      <c r="K5" s="5"/>
      <c r="L5" s="5"/>
      <c r="M5" s="5"/>
      <c r="N5" s="5"/>
    </row>
    <row r="6" spans="1:14" ht="13.5" customHeight="1" x14ac:dyDescent="0.2">
      <c r="A6" s="567" t="s">
        <v>0</v>
      </c>
      <c r="B6" s="566" t="s">
        <v>866</v>
      </c>
      <c r="C6" s="555" t="s">
        <v>867</v>
      </c>
      <c r="D6" s="540"/>
      <c r="E6" s="555" t="s">
        <v>868</v>
      </c>
      <c r="F6" s="540"/>
      <c r="G6" s="555" t="s">
        <v>72</v>
      </c>
      <c r="H6" s="540"/>
      <c r="I6" s="5"/>
      <c r="J6" s="5"/>
      <c r="K6" s="5"/>
      <c r="L6" s="5"/>
      <c r="M6" s="5"/>
      <c r="N6" s="5"/>
    </row>
    <row r="7" spans="1:14" ht="13.5" customHeight="1" x14ac:dyDescent="0.2">
      <c r="A7" s="560"/>
      <c r="B7" s="560"/>
      <c r="C7" s="41" t="s">
        <v>122</v>
      </c>
      <c r="D7" s="68" t="s">
        <v>869</v>
      </c>
      <c r="E7" s="41" t="s">
        <v>122</v>
      </c>
      <c r="F7" s="68" t="s">
        <v>869</v>
      </c>
      <c r="G7" s="41" t="s">
        <v>122</v>
      </c>
      <c r="H7" s="68" t="s">
        <v>869</v>
      </c>
      <c r="I7" s="5"/>
      <c r="J7" s="5"/>
      <c r="K7" s="5"/>
      <c r="L7" s="5"/>
      <c r="M7" s="5"/>
      <c r="N7" s="5"/>
    </row>
    <row r="8" spans="1:14" ht="13.5" customHeight="1" x14ac:dyDescent="0.2">
      <c r="A8" s="9">
        <v>1</v>
      </c>
      <c r="B8" s="3" t="s">
        <v>870</v>
      </c>
      <c r="C8" s="3"/>
      <c r="D8" s="16"/>
      <c r="E8" s="3"/>
      <c r="F8" s="16"/>
      <c r="G8" s="3"/>
      <c r="H8" s="16"/>
      <c r="I8" s="5"/>
      <c r="J8" s="5"/>
      <c r="K8" s="5"/>
      <c r="L8" s="5"/>
      <c r="M8" s="5"/>
      <c r="N8" s="5"/>
    </row>
    <row r="9" spans="1:14" ht="13.5" customHeight="1" x14ac:dyDescent="0.2">
      <c r="A9" s="9">
        <v>2</v>
      </c>
      <c r="B9" s="3" t="s">
        <v>871</v>
      </c>
      <c r="C9" s="3"/>
      <c r="D9" s="16"/>
      <c r="E9" s="3"/>
      <c r="F9" s="16"/>
      <c r="G9" s="3"/>
      <c r="H9" s="16"/>
      <c r="I9" s="5"/>
      <c r="J9" s="5"/>
      <c r="K9" s="5"/>
      <c r="L9" s="5"/>
      <c r="M9" s="5"/>
      <c r="N9" s="5"/>
    </row>
    <row r="10" spans="1:14" ht="13.5" customHeight="1" x14ac:dyDescent="0.2">
      <c r="A10" s="9">
        <v>3</v>
      </c>
      <c r="B10" s="3" t="s">
        <v>872</v>
      </c>
      <c r="C10" s="3"/>
      <c r="D10" s="16"/>
      <c r="E10" s="3"/>
      <c r="F10" s="16"/>
      <c r="G10" s="3"/>
      <c r="H10" s="16"/>
      <c r="I10" s="5"/>
      <c r="J10" s="5"/>
      <c r="K10" s="5"/>
      <c r="L10" s="5"/>
      <c r="M10" s="5"/>
      <c r="N10" s="5"/>
    </row>
    <row r="11" spans="1:14" ht="13.5" customHeight="1" x14ac:dyDescent="0.2">
      <c r="A11" s="9">
        <v>4</v>
      </c>
      <c r="B11" s="3" t="s">
        <v>873</v>
      </c>
      <c r="C11" s="3"/>
      <c r="D11" s="16"/>
      <c r="E11" s="3"/>
      <c r="F11" s="16"/>
      <c r="G11" s="3"/>
      <c r="H11" s="16"/>
      <c r="I11" s="5"/>
      <c r="J11" s="5"/>
      <c r="K11" s="5"/>
      <c r="L11" s="5"/>
      <c r="M11" s="5"/>
      <c r="N11" s="5"/>
    </row>
    <row r="12" spans="1:14" ht="13.5" customHeight="1" x14ac:dyDescent="0.2">
      <c r="A12" s="9">
        <v>5</v>
      </c>
      <c r="B12" s="3" t="s">
        <v>874</v>
      </c>
      <c r="C12" s="3"/>
      <c r="D12" s="16"/>
      <c r="E12" s="3"/>
      <c r="F12" s="16"/>
      <c r="G12" s="3"/>
      <c r="H12" s="16"/>
      <c r="I12" s="5"/>
      <c r="J12" s="5"/>
      <c r="K12" s="5"/>
      <c r="L12" s="5"/>
      <c r="M12" s="5"/>
      <c r="N12" s="5"/>
    </row>
    <row r="13" spans="1:14" ht="13.5" customHeight="1" x14ac:dyDescent="0.2">
      <c r="A13" s="9">
        <v>6</v>
      </c>
      <c r="B13" s="3" t="s">
        <v>875</v>
      </c>
      <c r="C13" s="3"/>
      <c r="D13" s="16"/>
      <c r="E13" s="3"/>
      <c r="F13" s="16"/>
      <c r="G13" s="3"/>
      <c r="H13" s="16"/>
      <c r="I13" s="5"/>
      <c r="J13" s="5"/>
      <c r="K13" s="5"/>
      <c r="L13" s="5"/>
      <c r="M13" s="5"/>
      <c r="N13" s="5"/>
    </row>
    <row r="14" spans="1:14" ht="13.5" customHeight="1" x14ac:dyDescent="0.2">
      <c r="A14" s="9">
        <v>7</v>
      </c>
      <c r="B14" s="3" t="s">
        <v>876</v>
      </c>
      <c r="C14" s="3"/>
      <c r="D14" s="16"/>
      <c r="E14" s="3"/>
      <c r="F14" s="16"/>
      <c r="G14" s="3"/>
      <c r="H14" s="16"/>
      <c r="I14" s="5"/>
      <c r="J14" s="5"/>
      <c r="K14" s="5"/>
      <c r="L14" s="5"/>
      <c r="M14" s="5"/>
      <c r="N14" s="5"/>
    </row>
    <row r="15" spans="1:14" ht="13.5" customHeight="1" x14ac:dyDescent="0.2">
      <c r="A15" s="9">
        <v>8</v>
      </c>
      <c r="B15" s="3" t="s">
        <v>877</v>
      </c>
      <c r="C15" s="3"/>
      <c r="D15" s="16"/>
      <c r="E15" s="3"/>
      <c r="F15" s="16"/>
      <c r="G15" s="3"/>
      <c r="H15" s="16"/>
      <c r="I15" s="5"/>
      <c r="J15" s="5"/>
      <c r="K15" s="5"/>
      <c r="L15" s="5"/>
      <c r="M15" s="5"/>
      <c r="N15" s="5"/>
    </row>
    <row r="16" spans="1:14" ht="13.5" customHeight="1" x14ac:dyDescent="0.2">
      <c r="A16" s="9">
        <v>9</v>
      </c>
      <c r="B16" s="3" t="s">
        <v>878</v>
      </c>
      <c r="C16" s="3"/>
      <c r="D16" s="16"/>
      <c r="E16" s="3"/>
      <c r="F16" s="16"/>
      <c r="G16" s="3"/>
      <c r="H16" s="16"/>
      <c r="I16" s="5"/>
      <c r="J16" s="5"/>
      <c r="K16" s="5"/>
      <c r="L16" s="5"/>
      <c r="M16" s="5"/>
      <c r="N16" s="5"/>
    </row>
    <row r="17" spans="1:14" ht="13.5" customHeight="1" x14ac:dyDescent="0.2">
      <c r="A17" s="9">
        <v>10</v>
      </c>
      <c r="B17" s="3" t="s">
        <v>879</v>
      </c>
      <c r="C17" s="3"/>
      <c r="D17" s="16"/>
      <c r="E17" s="3"/>
      <c r="F17" s="16"/>
      <c r="G17" s="3"/>
      <c r="H17" s="16"/>
      <c r="I17" s="5"/>
      <c r="J17" s="5"/>
      <c r="K17" s="5"/>
      <c r="L17" s="5"/>
      <c r="M17" s="5"/>
      <c r="N17" s="5"/>
    </row>
    <row r="18" spans="1:14" ht="13.5" customHeight="1" x14ac:dyDescent="0.2">
      <c r="A18" s="9">
        <v>11</v>
      </c>
      <c r="B18" s="3" t="s">
        <v>880</v>
      </c>
      <c r="C18" s="3"/>
      <c r="D18" s="16"/>
      <c r="E18" s="3"/>
      <c r="F18" s="16"/>
      <c r="G18" s="3"/>
      <c r="H18" s="16"/>
      <c r="I18" s="5"/>
      <c r="J18" s="5"/>
      <c r="K18" s="5"/>
      <c r="L18" s="5"/>
      <c r="M18" s="5"/>
      <c r="N18" s="5"/>
    </row>
    <row r="19" spans="1:14" ht="13.5" customHeight="1" x14ac:dyDescent="0.2">
      <c r="A19" s="9">
        <v>12</v>
      </c>
      <c r="B19" s="3" t="s">
        <v>881</v>
      </c>
      <c r="C19" s="3"/>
      <c r="D19" s="16"/>
      <c r="E19" s="3"/>
      <c r="F19" s="16"/>
      <c r="G19" s="3"/>
      <c r="H19" s="16"/>
      <c r="I19" s="5"/>
      <c r="J19" s="5"/>
      <c r="K19" s="5"/>
      <c r="L19" s="5"/>
      <c r="M19" s="5"/>
      <c r="N19" s="5"/>
    </row>
    <row r="20" spans="1:14" ht="13.5" customHeight="1" x14ac:dyDescent="0.2">
      <c r="A20" s="9">
        <v>13</v>
      </c>
      <c r="B20" s="3" t="s">
        <v>882</v>
      </c>
      <c r="C20" s="3"/>
      <c r="D20" s="16"/>
      <c r="E20" s="3"/>
      <c r="F20" s="16"/>
      <c r="G20" s="3"/>
      <c r="H20" s="16"/>
      <c r="I20" s="5"/>
      <c r="J20" s="5"/>
      <c r="K20" s="5"/>
      <c r="L20" s="5"/>
      <c r="M20" s="5"/>
      <c r="N20" s="5"/>
    </row>
    <row r="21" spans="1:14" ht="13.5" customHeight="1" x14ac:dyDescent="0.2">
      <c r="A21" s="9">
        <v>14</v>
      </c>
      <c r="B21" s="3" t="s">
        <v>883</v>
      </c>
      <c r="C21" s="3"/>
      <c r="D21" s="16"/>
      <c r="E21" s="3"/>
      <c r="F21" s="16"/>
      <c r="G21" s="3"/>
      <c r="H21" s="16"/>
      <c r="I21" s="5"/>
      <c r="J21" s="5"/>
      <c r="K21" s="5"/>
      <c r="L21" s="5"/>
      <c r="M21" s="5"/>
      <c r="N21" s="5"/>
    </row>
    <row r="22" spans="1:14" ht="13.5" customHeight="1" x14ac:dyDescent="0.2">
      <c r="A22" s="9">
        <v>15</v>
      </c>
      <c r="B22" s="3" t="s">
        <v>884</v>
      </c>
      <c r="C22" s="3"/>
      <c r="D22" s="16"/>
      <c r="E22" s="3"/>
      <c r="F22" s="16"/>
      <c r="G22" s="3"/>
      <c r="H22" s="16"/>
      <c r="I22" s="5"/>
      <c r="J22" s="5"/>
      <c r="K22" s="5"/>
      <c r="L22" s="5"/>
      <c r="M22" s="5"/>
      <c r="N22" s="5"/>
    </row>
    <row r="23" spans="1:14" ht="13.5" customHeight="1" x14ac:dyDescent="0.2">
      <c r="A23" s="9">
        <v>16</v>
      </c>
      <c r="B23" s="3" t="s">
        <v>885</v>
      </c>
      <c r="C23" s="3"/>
      <c r="D23" s="16"/>
      <c r="E23" s="3"/>
      <c r="F23" s="16"/>
      <c r="G23" s="3"/>
      <c r="H23" s="16"/>
      <c r="I23" s="5"/>
      <c r="J23" s="5"/>
      <c r="K23" s="5"/>
      <c r="L23" s="5"/>
      <c r="M23" s="5"/>
      <c r="N23" s="5"/>
    </row>
    <row r="24" spans="1:14" ht="13.5" customHeight="1" x14ac:dyDescent="0.2">
      <c r="A24" s="9">
        <v>17</v>
      </c>
      <c r="B24" s="3" t="s">
        <v>886</v>
      </c>
      <c r="C24" s="3"/>
      <c r="D24" s="16"/>
      <c r="E24" s="3"/>
      <c r="F24" s="16"/>
      <c r="G24" s="3"/>
      <c r="H24" s="16"/>
      <c r="I24" s="5"/>
      <c r="J24" s="5"/>
      <c r="K24" s="5"/>
      <c r="L24" s="5"/>
      <c r="M24" s="5"/>
      <c r="N24" s="5"/>
    </row>
    <row r="25" spans="1:14" ht="13.5" customHeight="1" x14ac:dyDescent="0.2">
      <c r="A25" s="9">
        <v>18</v>
      </c>
      <c r="B25" s="3" t="s">
        <v>887</v>
      </c>
      <c r="C25" s="3"/>
      <c r="D25" s="16"/>
      <c r="E25" s="3"/>
      <c r="F25" s="16"/>
      <c r="G25" s="3"/>
      <c r="H25" s="16"/>
      <c r="I25" s="5"/>
      <c r="J25" s="5"/>
      <c r="K25" s="5"/>
      <c r="L25" s="5"/>
      <c r="M25" s="5"/>
      <c r="N25" s="5"/>
    </row>
    <row r="26" spans="1:14" ht="13.5" customHeight="1" x14ac:dyDescent="0.2">
      <c r="A26" s="11"/>
      <c r="B26" s="4" t="s">
        <v>5</v>
      </c>
      <c r="C26" s="4">
        <f t="shared" ref="C26:H26" si="0">SUM(C8:C25)</f>
        <v>0</v>
      </c>
      <c r="D26" s="17">
        <f t="shared" si="0"/>
        <v>0</v>
      </c>
      <c r="E26" s="4">
        <f t="shared" si="0"/>
        <v>0</v>
      </c>
      <c r="F26" s="17">
        <f t="shared" si="0"/>
        <v>0</v>
      </c>
      <c r="G26" s="4">
        <f t="shared" si="0"/>
        <v>0</v>
      </c>
      <c r="H26" s="17">
        <f t="shared" si="0"/>
        <v>0</v>
      </c>
      <c r="I26" s="5"/>
      <c r="J26" s="5"/>
      <c r="K26" s="5"/>
      <c r="L26" s="5"/>
      <c r="M26" s="5"/>
      <c r="N26" s="5"/>
    </row>
    <row r="27" spans="1:14" ht="13.5" customHeight="1" x14ac:dyDescent="0.2">
      <c r="A27" s="18"/>
      <c r="B27" s="13"/>
      <c r="C27" s="5"/>
      <c r="D27" s="37" t="s">
        <v>58</v>
      </c>
      <c r="E27" s="5"/>
      <c r="F27" s="33"/>
      <c r="G27" s="5"/>
      <c r="H27" s="33"/>
      <c r="I27" s="5"/>
      <c r="J27" s="5"/>
      <c r="K27" s="5"/>
      <c r="L27" s="5"/>
      <c r="M27" s="5"/>
      <c r="N27" s="5"/>
    </row>
    <row r="28" spans="1:14" ht="13.5" customHeight="1" x14ac:dyDescent="0.2">
      <c r="A28" s="18"/>
      <c r="B28" s="13"/>
      <c r="C28" s="5"/>
      <c r="D28" s="33"/>
      <c r="E28" s="5"/>
      <c r="F28" s="33"/>
      <c r="G28" s="5"/>
      <c r="H28" s="33"/>
      <c r="I28" s="5"/>
      <c r="J28" s="5"/>
      <c r="K28" s="5"/>
      <c r="L28" s="5"/>
      <c r="M28" s="5"/>
      <c r="N28" s="5"/>
    </row>
    <row r="29" spans="1:14" ht="13.5" customHeight="1" x14ac:dyDescent="0.2">
      <c r="A29" s="18"/>
      <c r="B29" s="13"/>
      <c r="C29" s="5"/>
      <c r="D29" s="33"/>
      <c r="E29" s="5"/>
      <c r="F29" s="33"/>
      <c r="G29" s="5"/>
      <c r="H29" s="33"/>
      <c r="I29" s="5"/>
      <c r="J29" s="5"/>
      <c r="K29" s="5"/>
      <c r="L29" s="5"/>
      <c r="M29" s="5"/>
      <c r="N29" s="5"/>
    </row>
    <row r="30" spans="1:14" ht="13.5" customHeight="1" x14ac:dyDescent="0.2">
      <c r="A30" s="18"/>
      <c r="B30" s="13"/>
      <c r="C30" s="5"/>
      <c r="D30" s="33"/>
      <c r="E30" s="5"/>
      <c r="F30" s="33"/>
      <c r="G30" s="5"/>
      <c r="H30" s="33"/>
      <c r="I30" s="5"/>
      <c r="J30" s="5"/>
      <c r="K30" s="5"/>
      <c r="L30" s="5"/>
      <c r="M30" s="5"/>
      <c r="N30" s="5"/>
    </row>
    <row r="31" spans="1:14" ht="13.5" customHeight="1" x14ac:dyDescent="0.2">
      <c r="A31" s="18"/>
      <c r="B31" s="13"/>
      <c r="C31" s="5"/>
      <c r="D31" s="33"/>
      <c r="E31" s="5"/>
      <c r="F31" s="33"/>
      <c r="G31" s="5"/>
      <c r="H31" s="33"/>
      <c r="I31" s="5"/>
      <c r="J31" s="5"/>
      <c r="K31" s="5"/>
      <c r="L31" s="5"/>
      <c r="M31" s="5"/>
      <c r="N31" s="5"/>
    </row>
    <row r="32" spans="1:14" ht="13.5" customHeight="1" x14ac:dyDescent="0.2">
      <c r="A32" s="18"/>
      <c r="B32" s="13"/>
      <c r="C32" s="5"/>
      <c r="D32" s="33"/>
      <c r="E32" s="5"/>
      <c r="F32" s="33"/>
      <c r="G32" s="5"/>
      <c r="H32" s="33"/>
      <c r="I32" s="5"/>
      <c r="J32" s="5"/>
      <c r="K32" s="5"/>
      <c r="L32" s="5"/>
      <c r="M32" s="5"/>
      <c r="N32" s="5"/>
    </row>
    <row r="33" spans="1:14" ht="13.5" customHeight="1" x14ac:dyDescent="0.2">
      <c r="A33" s="18"/>
      <c r="B33" s="13"/>
      <c r="C33" s="5"/>
      <c r="D33" s="33"/>
      <c r="E33" s="5"/>
      <c r="F33" s="33"/>
      <c r="G33" s="5"/>
      <c r="H33" s="33"/>
      <c r="I33" s="5"/>
      <c r="J33" s="5"/>
      <c r="K33" s="5"/>
      <c r="L33" s="5"/>
      <c r="M33" s="5"/>
      <c r="N33" s="5"/>
    </row>
    <row r="34" spans="1:14" ht="13.5" customHeight="1" x14ac:dyDescent="0.2">
      <c r="A34" s="18"/>
      <c r="B34" s="13"/>
      <c r="C34" s="5"/>
      <c r="D34" s="33"/>
      <c r="E34" s="5"/>
      <c r="F34" s="33"/>
      <c r="G34" s="5"/>
      <c r="H34" s="33"/>
      <c r="I34" s="5"/>
      <c r="J34" s="5"/>
      <c r="K34" s="5"/>
      <c r="L34" s="5"/>
      <c r="M34" s="5"/>
      <c r="N34" s="5"/>
    </row>
    <row r="35" spans="1:14" ht="13.5" customHeight="1" x14ac:dyDescent="0.2">
      <c r="A35" s="18"/>
      <c r="B35" s="13"/>
      <c r="C35" s="5"/>
      <c r="D35" s="33"/>
      <c r="E35" s="5"/>
      <c r="F35" s="33"/>
      <c r="G35" s="5"/>
      <c r="H35" s="33"/>
      <c r="I35" s="5"/>
      <c r="J35" s="5"/>
      <c r="K35" s="5"/>
      <c r="L35" s="5"/>
      <c r="M35" s="5"/>
      <c r="N35" s="5"/>
    </row>
    <row r="36" spans="1:14" ht="13.5" customHeight="1" x14ac:dyDescent="0.2">
      <c r="A36" s="18"/>
      <c r="B36" s="13"/>
      <c r="C36" s="5"/>
      <c r="D36" s="33"/>
      <c r="E36" s="5"/>
      <c r="F36" s="33"/>
      <c r="G36" s="5"/>
      <c r="H36" s="33"/>
      <c r="I36" s="5"/>
      <c r="J36" s="5"/>
      <c r="K36" s="5"/>
      <c r="L36" s="5"/>
      <c r="M36" s="5"/>
      <c r="N36" s="5"/>
    </row>
    <row r="37" spans="1:14" ht="13.5" customHeight="1" x14ac:dyDescent="0.2">
      <c r="A37" s="18"/>
      <c r="B37" s="13"/>
      <c r="C37" s="5"/>
      <c r="D37" s="33"/>
      <c r="E37" s="5"/>
      <c r="F37" s="33"/>
      <c r="G37" s="5"/>
      <c r="H37" s="33"/>
      <c r="I37" s="5"/>
      <c r="J37" s="5"/>
      <c r="K37" s="5"/>
      <c r="L37" s="5"/>
      <c r="M37" s="5"/>
      <c r="N37" s="5"/>
    </row>
    <row r="38" spans="1:14" ht="13.5" customHeight="1" x14ac:dyDescent="0.2">
      <c r="A38" s="18"/>
      <c r="B38" s="13"/>
      <c r="C38" s="5"/>
      <c r="D38" s="33"/>
      <c r="E38" s="5"/>
      <c r="F38" s="33"/>
      <c r="G38" s="5"/>
      <c r="H38" s="33"/>
      <c r="I38" s="5"/>
      <c r="J38" s="5"/>
      <c r="K38" s="5"/>
      <c r="L38" s="5"/>
      <c r="M38" s="5"/>
      <c r="N38" s="5"/>
    </row>
    <row r="39" spans="1:14" ht="13.5" customHeight="1" x14ac:dyDescent="0.2">
      <c r="A39" s="18"/>
      <c r="B39" s="13"/>
      <c r="C39" s="5"/>
      <c r="D39" s="33"/>
      <c r="E39" s="5"/>
      <c r="F39" s="33"/>
      <c r="G39" s="5"/>
      <c r="H39" s="33"/>
      <c r="I39" s="5"/>
      <c r="J39" s="5"/>
      <c r="K39" s="5"/>
      <c r="L39" s="5"/>
      <c r="M39" s="5"/>
      <c r="N39" s="5"/>
    </row>
    <row r="40" spans="1:14" ht="13.5" customHeight="1" x14ac:dyDescent="0.2">
      <c r="A40" s="18"/>
      <c r="B40" s="13"/>
      <c r="C40" s="5"/>
      <c r="D40" s="33"/>
      <c r="E40" s="5"/>
      <c r="F40" s="33"/>
      <c r="G40" s="5"/>
      <c r="H40" s="33"/>
      <c r="I40" s="5"/>
      <c r="J40" s="5"/>
      <c r="K40" s="5"/>
      <c r="L40" s="5"/>
      <c r="M40" s="5"/>
      <c r="N40" s="5"/>
    </row>
    <row r="41" spans="1:14" ht="13.5" customHeight="1" x14ac:dyDescent="0.2">
      <c r="A41" s="18"/>
      <c r="B41" s="13"/>
      <c r="C41" s="5"/>
      <c r="D41" s="33"/>
      <c r="E41" s="5"/>
      <c r="F41" s="33"/>
      <c r="G41" s="5"/>
      <c r="H41" s="33"/>
      <c r="I41" s="5"/>
      <c r="J41" s="5"/>
      <c r="K41" s="5"/>
      <c r="L41" s="5"/>
      <c r="M41" s="5"/>
      <c r="N41" s="5"/>
    </row>
    <row r="42" spans="1:14" ht="13.5" customHeight="1" x14ac:dyDescent="0.2">
      <c r="A42" s="18"/>
      <c r="B42" s="13"/>
      <c r="C42" s="5"/>
      <c r="D42" s="33"/>
      <c r="E42" s="5"/>
      <c r="F42" s="33"/>
      <c r="G42" s="5"/>
      <c r="H42" s="33"/>
      <c r="I42" s="5"/>
      <c r="J42" s="5"/>
      <c r="K42" s="5"/>
      <c r="L42" s="5"/>
      <c r="M42" s="5"/>
      <c r="N42" s="5"/>
    </row>
    <row r="43" spans="1:14" ht="13.5" customHeight="1" x14ac:dyDescent="0.2">
      <c r="A43" s="18"/>
      <c r="B43" s="13"/>
      <c r="C43" s="5"/>
      <c r="D43" s="33"/>
      <c r="E43" s="5"/>
      <c r="F43" s="33"/>
      <c r="G43" s="5"/>
      <c r="H43" s="33"/>
      <c r="I43" s="5"/>
      <c r="J43" s="5"/>
      <c r="K43" s="5"/>
      <c r="L43" s="5"/>
      <c r="M43" s="5"/>
      <c r="N43" s="5"/>
    </row>
    <row r="44" spans="1:14" ht="13.5" customHeight="1" x14ac:dyDescent="0.2">
      <c r="A44" s="18"/>
      <c r="B44" s="13"/>
      <c r="C44" s="5"/>
      <c r="D44" s="33"/>
      <c r="E44" s="5"/>
      <c r="F44" s="33"/>
      <c r="G44" s="5"/>
      <c r="H44" s="33"/>
      <c r="I44" s="5"/>
      <c r="J44" s="5"/>
      <c r="K44" s="5"/>
      <c r="L44" s="5"/>
      <c r="M44" s="5"/>
      <c r="N44" s="5"/>
    </row>
    <row r="45" spans="1:14" ht="13.5" customHeight="1" x14ac:dyDescent="0.2">
      <c r="A45" s="18"/>
      <c r="B45" s="13"/>
      <c r="C45" s="5"/>
      <c r="D45" s="33"/>
      <c r="E45" s="5"/>
      <c r="F45" s="33"/>
      <c r="G45" s="5"/>
      <c r="H45" s="33"/>
      <c r="I45" s="5"/>
      <c r="J45" s="5"/>
      <c r="K45" s="5"/>
      <c r="L45" s="5"/>
      <c r="M45" s="5"/>
      <c r="N45" s="5"/>
    </row>
    <row r="46" spans="1:14" ht="13.5" customHeight="1" x14ac:dyDescent="0.2">
      <c r="A46" s="18"/>
      <c r="B46" s="13"/>
      <c r="C46" s="5"/>
      <c r="D46" s="33"/>
      <c r="E46" s="5"/>
      <c r="F46" s="33"/>
      <c r="G46" s="5"/>
      <c r="H46" s="33"/>
      <c r="I46" s="5"/>
      <c r="J46" s="5"/>
      <c r="K46" s="5"/>
      <c r="L46" s="5"/>
      <c r="M46" s="5"/>
      <c r="N46" s="5"/>
    </row>
    <row r="47" spans="1:14" ht="13.5" customHeight="1" x14ac:dyDescent="0.2">
      <c r="A47" s="18"/>
      <c r="B47" s="13"/>
      <c r="C47" s="5"/>
      <c r="D47" s="33"/>
      <c r="E47" s="5"/>
      <c r="F47" s="33"/>
      <c r="G47" s="5"/>
      <c r="H47" s="33"/>
      <c r="I47" s="5"/>
      <c r="J47" s="5"/>
      <c r="K47" s="5"/>
      <c r="L47" s="5"/>
      <c r="M47" s="5"/>
      <c r="N47" s="5"/>
    </row>
    <row r="48" spans="1:14" ht="13.5" customHeight="1" x14ac:dyDescent="0.2">
      <c r="A48" s="18"/>
      <c r="B48" s="13"/>
      <c r="C48" s="5"/>
      <c r="D48" s="33"/>
      <c r="E48" s="5"/>
      <c r="F48" s="33"/>
      <c r="G48" s="5"/>
      <c r="H48" s="33"/>
      <c r="I48" s="5"/>
      <c r="J48" s="5"/>
      <c r="K48" s="5"/>
      <c r="L48" s="5"/>
      <c r="M48" s="5"/>
      <c r="N48" s="5"/>
    </row>
    <row r="49" spans="1:14" ht="13.5" customHeight="1" x14ac:dyDescent="0.2">
      <c r="A49" s="18"/>
      <c r="B49" s="13"/>
      <c r="C49" s="5"/>
      <c r="D49" s="33"/>
      <c r="E49" s="5"/>
      <c r="F49" s="33"/>
      <c r="G49" s="5"/>
      <c r="H49" s="33"/>
      <c r="I49" s="5"/>
      <c r="J49" s="5"/>
      <c r="K49" s="5"/>
      <c r="L49" s="5"/>
      <c r="M49" s="5"/>
      <c r="N49" s="5"/>
    </row>
    <row r="50" spans="1:14" ht="13.5" customHeight="1" x14ac:dyDescent="0.2">
      <c r="A50" s="18"/>
      <c r="B50" s="13"/>
      <c r="C50" s="5"/>
      <c r="D50" s="33"/>
      <c r="E50" s="5"/>
      <c r="F50" s="33"/>
      <c r="G50" s="5"/>
      <c r="H50" s="33"/>
      <c r="I50" s="5"/>
      <c r="J50" s="5"/>
      <c r="K50" s="5"/>
      <c r="L50" s="5"/>
      <c r="M50" s="5"/>
      <c r="N50" s="5"/>
    </row>
    <row r="51" spans="1:14" ht="13.5" customHeight="1" x14ac:dyDescent="0.2">
      <c r="A51" s="18"/>
      <c r="B51" s="13"/>
      <c r="C51" s="5"/>
      <c r="D51" s="33"/>
      <c r="E51" s="5"/>
      <c r="F51" s="33"/>
      <c r="G51" s="5"/>
      <c r="H51" s="33"/>
      <c r="I51" s="5"/>
      <c r="J51" s="5"/>
      <c r="K51" s="5"/>
      <c r="L51" s="5"/>
      <c r="M51" s="5"/>
      <c r="N51" s="5"/>
    </row>
    <row r="52" spans="1:14" ht="13.5" customHeight="1" x14ac:dyDescent="0.2">
      <c r="A52" s="18"/>
      <c r="B52" s="13"/>
      <c r="C52" s="5"/>
      <c r="D52" s="33"/>
      <c r="E52" s="5"/>
      <c r="F52" s="33"/>
      <c r="G52" s="5"/>
      <c r="H52" s="33"/>
      <c r="I52" s="5"/>
      <c r="J52" s="5"/>
      <c r="K52" s="5"/>
      <c r="L52" s="5"/>
      <c r="M52" s="5"/>
      <c r="N52" s="5"/>
    </row>
    <row r="53" spans="1:14" ht="13.5" customHeight="1" x14ac:dyDescent="0.2">
      <c r="A53" s="18"/>
      <c r="B53" s="13"/>
      <c r="C53" s="5"/>
      <c r="D53" s="33"/>
      <c r="E53" s="5"/>
      <c r="F53" s="33"/>
      <c r="G53" s="5"/>
      <c r="H53" s="33"/>
      <c r="I53" s="5"/>
      <c r="J53" s="5"/>
      <c r="K53" s="5"/>
      <c r="L53" s="5"/>
      <c r="M53" s="5"/>
      <c r="N53" s="5"/>
    </row>
    <row r="54" spans="1:14" ht="13.5" customHeight="1" x14ac:dyDescent="0.2">
      <c r="A54" s="18"/>
      <c r="B54" s="13"/>
      <c r="C54" s="5"/>
      <c r="D54" s="33"/>
      <c r="E54" s="5"/>
      <c r="F54" s="33"/>
      <c r="G54" s="5"/>
      <c r="H54" s="33"/>
      <c r="I54" s="5"/>
      <c r="J54" s="5"/>
      <c r="K54" s="5"/>
      <c r="L54" s="5"/>
      <c r="M54" s="5"/>
      <c r="N54" s="5"/>
    </row>
    <row r="55" spans="1:14" ht="13.5" customHeight="1" x14ac:dyDescent="0.2">
      <c r="A55" s="18"/>
      <c r="B55" s="13"/>
      <c r="C55" s="5"/>
      <c r="D55" s="33"/>
      <c r="E55" s="5"/>
      <c r="F55" s="33"/>
      <c r="G55" s="5"/>
      <c r="H55" s="33"/>
      <c r="I55" s="5"/>
      <c r="J55" s="5"/>
      <c r="K55" s="5"/>
      <c r="L55" s="5"/>
      <c r="M55" s="5"/>
      <c r="N55" s="5"/>
    </row>
    <row r="56" spans="1:14" ht="13.5" customHeight="1" x14ac:dyDescent="0.2">
      <c r="A56" s="18"/>
      <c r="B56" s="13"/>
      <c r="C56" s="5"/>
      <c r="D56" s="33"/>
      <c r="E56" s="5"/>
      <c r="F56" s="33"/>
      <c r="G56" s="5"/>
      <c r="H56" s="33"/>
      <c r="I56" s="5"/>
      <c r="J56" s="5"/>
      <c r="K56" s="5"/>
      <c r="L56" s="5"/>
      <c r="M56" s="5"/>
      <c r="N56" s="5"/>
    </row>
    <row r="57" spans="1:14" ht="13.5" customHeight="1" x14ac:dyDescent="0.2">
      <c r="A57" s="18"/>
      <c r="B57" s="13"/>
      <c r="C57" s="5"/>
      <c r="D57" s="33"/>
      <c r="E57" s="5"/>
      <c r="F57" s="33"/>
      <c r="G57" s="5"/>
      <c r="H57" s="33"/>
      <c r="I57" s="5"/>
      <c r="J57" s="5"/>
      <c r="K57" s="5"/>
      <c r="L57" s="5"/>
      <c r="M57" s="5"/>
      <c r="N57" s="5"/>
    </row>
    <row r="58" spans="1:14" ht="13.5" customHeight="1" x14ac:dyDescent="0.2">
      <c r="A58" s="18"/>
      <c r="B58" s="13"/>
      <c r="C58" s="5"/>
      <c r="D58" s="33"/>
      <c r="E58" s="5"/>
      <c r="F58" s="33"/>
      <c r="G58" s="5"/>
      <c r="H58" s="33"/>
      <c r="I58" s="5"/>
      <c r="J58" s="5"/>
      <c r="K58" s="5"/>
      <c r="L58" s="5"/>
      <c r="M58" s="5"/>
      <c r="N58" s="5"/>
    </row>
    <row r="59" spans="1:14" ht="13.5" customHeight="1" x14ac:dyDescent="0.2">
      <c r="A59" s="18"/>
      <c r="B59" s="13"/>
      <c r="C59" s="5"/>
      <c r="D59" s="33"/>
      <c r="E59" s="5"/>
      <c r="F59" s="33"/>
      <c r="G59" s="5"/>
      <c r="H59" s="33"/>
      <c r="I59" s="5"/>
      <c r="J59" s="5"/>
      <c r="K59" s="5"/>
      <c r="L59" s="5"/>
      <c r="M59" s="5"/>
      <c r="N59" s="5"/>
    </row>
    <row r="60" spans="1:14" ht="13.5" customHeight="1" x14ac:dyDescent="0.2">
      <c r="A60" s="18"/>
      <c r="B60" s="13"/>
      <c r="C60" s="5"/>
      <c r="D60" s="33"/>
      <c r="E60" s="5"/>
      <c r="F60" s="33"/>
      <c r="G60" s="5"/>
      <c r="H60" s="33"/>
      <c r="I60" s="5"/>
      <c r="J60" s="5"/>
      <c r="K60" s="5"/>
      <c r="L60" s="5"/>
      <c r="M60" s="5"/>
      <c r="N60" s="5"/>
    </row>
    <row r="61" spans="1:14" ht="13.5" customHeight="1" x14ac:dyDescent="0.2">
      <c r="A61" s="18"/>
      <c r="B61" s="13"/>
      <c r="C61" s="5"/>
      <c r="D61" s="33"/>
      <c r="E61" s="5"/>
      <c r="F61" s="33"/>
      <c r="G61" s="5"/>
      <c r="H61" s="33"/>
      <c r="I61" s="5"/>
      <c r="J61" s="5"/>
      <c r="K61" s="5"/>
      <c r="L61" s="5"/>
      <c r="M61" s="5"/>
      <c r="N61" s="5"/>
    </row>
    <row r="62" spans="1:14" ht="13.5" customHeight="1" x14ac:dyDescent="0.2">
      <c r="A62" s="18"/>
      <c r="B62" s="13"/>
      <c r="C62" s="5"/>
      <c r="D62" s="33"/>
      <c r="E62" s="5"/>
      <c r="F62" s="33"/>
      <c r="G62" s="5"/>
      <c r="H62" s="33"/>
      <c r="I62" s="5"/>
      <c r="J62" s="5"/>
      <c r="K62" s="5"/>
      <c r="L62" s="5"/>
      <c r="M62" s="5"/>
      <c r="N62" s="5"/>
    </row>
    <row r="63" spans="1:14" ht="13.5" customHeight="1" x14ac:dyDescent="0.2">
      <c r="A63" s="18"/>
      <c r="B63" s="13"/>
      <c r="C63" s="5"/>
      <c r="D63" s="33"/>
      <c r="E63" s="5"/>
      <c r="F63" s="33"/>
      <c r="G63" s="5"/>
      <c r="H63" s="33"/>
      <c r="I63" s="5"/>
      <c r="J63" s="5"/>
      <c r="K63" s="5"/>
      <c r="L63" s="5"/>
      <c r="M63" s="5"/>
      <c r="N63" s="5"/>
    </row>
    <row r="64" spans="1:14" ht="13.5" customHeight="1" x14ac:dyDescent="0.2">
      <c r="A64" s="18"/>
      <c r="B64" s="13"/>
      <c r="C64" s="5"/>
      <c r="D64" s="33"/>
      <c r="E64" s="5"/>
      <c r="F64" s="33"/>
      <c r="G64" s="5"/>
      <c r="H64" s="33"/>
      <c r="I64" s="5"/>
      <c r="J64" s="5"/>
      <c r="K64" s="5"/>
      <c r="L64" s="5"/>
      <c r="M64" s="5"/>
      <c r="N64" s="5"/>
    </row>
    <row r="65" spans="1:14" ht="13.5" customHeight="1" x14ac:dyDescent="0.2">
      <c r="A65" s="18"/>
      <c r="B65" s="13"/>
      <c r="C65" s="5"/>
      <c r="D65" s="33"/>
      <c r="E65" s="5"/>
      <c r="F65" s="33"/>
      <c r="G65" s="5"/>
      <c r="H65" s="33"/>
      <c r="I65" s="5"/>
      <c r="J65" s="5"/>
      <c r="K65" s="5"/>
      <c r="L65" s="5"/>
      <c r="M65" s="5"/>
      <c r="N65" s="5"/>
    </row>
    <row r="66" spans="1:14" ht="13.5" customHeight="1" x14ac:dyDescent="0.2">
      <c r="A66" s="18"/>
      <c r="B66" s="13"/>
      <c r="C66" s="5"/>
      <c r="D66" s="33"/>
      <c r="E66" s="5"/>
      <c r="F66" s="33"/>
      <c r="G66" s="5"/>
      <c r="H66" s="33"/>
      <c r="I66" s="5"/>
      <c r="J66" s="5"/>
      <c r="K66" s="5"/>
      <c r="L66" s="5"/>
      <c r="M66" s="5"/>
      <c r="N66" s="5"/>
    </row>
    <row r="67" spans="1:14" ht="13.5" customHeight="1" x14ac:dyDescent="0.2">
      <c r="A67" s="18"/>
      <c r="B67" s="13"/>
      <c r="C67" s="5"/>
      <c r="D67" s="33"/>
      <c r="E67" s="5"/>
      <c r="F67" s="33"/>
      <c r="G67" s="5"/>
      <c r="H67" s="33"/>
      <c r="I67" s="5"/>
      <c r="J67" s="5"/>
      <c r="K67" s="5"/>
      <c r="L67" s="5"/>
      <c r="M67" s="5"/>
      <c r="N67" s="5"/>
    </row>
    <row r="68" spans="1:14" ht="13.5" customHeight="1" x14ac:dyDescent="0.2">
      <c r="A68" s="18"/>
      <c r="B68" s="13"/>
      <c r="C68" s="5"/>
      <c r="D68" s="33"/>
      <c r="E68" s="5"/>
      <c r="F68" s="33"/>
      <c r="G68" s="5"/>
      <c r="H68" s="33"/>
      <c r="I68" s="5"/>
      <c r="J68" s="5"/>
      <c r="K68" s="5"/>
      <c r="L68" s="5"/>
      <c r="M68" s="5"/>
      <c r="N68" s="5"/>
    </row>
    <row r="69" spans="1:14" ht="13.5" customHeight="1" x14ac:dyDescent="0.2">
      <c r="A69" s="18"/>
      <c r="B69" s="13"/>
      <c r="C69" s="5"/>
      <c r="D69" s="33"/>
      <c r="E69" s="5"/>
      <c r="F69" s="33"/>
      <c r="G69" s="5"/>
      <c r="H69" s="33"/>
      <c r="I69" s="5"/>
      <c r="J69" s="5"/>
      <c r="K69" s="5"/>
      <c r="L69" s="5"/>
      <c r="M69" s="5"/>
      <c r="N69" s="5"/>
    </row>
    <row r="70" spans="1:14" ht="13.5" customHeight="1" x14ac:dyDescent="0.2">
      <c r="A70" s="18"/>
      <c r="B70" s="13"/>
      <c r="C70" s="5"/>
      <c r="D70" s="33"/>
      <c r="E70" s="5"/>
      <c r="F70" s="33"/>
      <c r="G70" s="5"/>
      <c r="H70" s="33"/>
      <c r="I70" s="5"/>
      <c r="J70" s="5"/>
      <c r="K70" s="5"/>
      <c r="L70" s="5"/>
      <c r="M70" s="5"/>
      <c r="N70" s="5"/>
    </row>
    <row r="71" spans="1:14" ht="13.5" customHeight="1" x14ac:dyDescent="0.2">
      <c r="A71" s="18"/>
      <c r="B71" s="13"/>
      <c r="C71" s="5"/>
      <c r="D71" s="33"/>
      <c r="E71" s="5"/>
      <c r="F71" s="33"/>
      <c r="G71" s="5"/>
      <c r="H71" s="33"/>
      <c r="I71" s="5"/>
      <c r="J71" s="5"/>
      <c r="K71" s="5"/>
      <c r="L71" s="5"/>
      <c r="M71" s="5"/>
      <c r="N71" s="5"/>
    </row>
    <row r="72" spans="1:14" ht="13.5" customHeight="1" x14ac:dyDescent="0.2">
      <c r="A72" s="18"/>
      <c r="B72" s="13"/>
      <c r="C72" s="5"/>
      <c r="D72" s="33"/>
      <c r="E72" s="5"/>
      <c r="F72" s="33"/>
      <c r="G72" s="5"/>
      <c r="H72" s="33"/>
      <c r="I72" s="5"/>
      <c r="J72" s="5"/>
      <c r="K72" s="5"/>
      <c r="L72" s="5"/>
      <c r="M72" s="5"/>
      <c r="N72" s="5"/>
    </row>
    <row r="73" spans="1:14" ht="13.5" customHeight="1" x14ac:dyDescent="0.2">
      <c r="A73" s="18"/>
      <c r="B73" s="13"/>
      <c r="C73" s="5"/>
      <c r="D73" s="33"/>
      <c r="E73" s="5"/>
      <c r="F73" s="33"/>
      <c r="G73" s="5"/>
      <c r="H73" s="33"/>
      <c r="I73" s="5"/>
      <c r="J73" s="5"/>
      <c r="K73" s="5"/>
      <c r="L73" s="5"/>
      <c r="M73" s="5"/>
      <c r="N73" s="5"/>
    </row>
    <row r="74" spans="1:14" ht="13.5" customHeight="1" x14ac:dyDescent="0.2">
      <c r="A74" s="18"/>
      <c r="B74" s="13"/>
      <c r="C74" s="5"/>
      <c r="D74" s="33"/>
      <c r="E74" s="5"/>
      <c r="F74" s="33"/>
      <c r="G74" s="5"/>
      <c r="H74" s="33"/>
      <c r="I74" s="5"/>
      <c r="J74" s="5"/>
      <c r="K74" s="5"/>
      <c r="L74" s="5"/>
      <c r="M74" s="5"/>
      <c r="N74" s="5"/>
    </row>
    <row r="75" spans="1:14" ht="13.5" customHeight="1" x14ac:dyDescent="0.2">
      <c r="A75" s="18"/>
      <c r="B75" s="13"/>
      <c r="C75" s="5"/>
      <c r="D75" s="33"/>
      <c r="E75" s="5"/>
      <c r="F75" s="33"/>
      <c r="G75" s="5"/>
      <c r="H75" s="33"/>
      <c r="I75" s="5"/>
      <c r="J75" s="5"/>
      <c r="K75" s="5"/>
      <c r="L75" s="5"/>
      <c r="M75" s="5"/>
      <c r="N75" s="5"/>
    </row>
    <row r="76" spans="1:14" ht="13.5" customHeight="1" x14ac:dyDescent="0.2">
      <c r="A76" s="18"/>
      <c r="B76" s="13"/>
      <c r="C76" s="5"/>
      <c r="D76" s="33"/>
      <c r="E76" s="5"/>
      <c r="F76" s="33"/>
      <c r="G76" s="5"/>
      <c r="H76" s="33"/>
      <c r="I76" s="5"/>
      <c r="J76" s="5"/>
      <c r="K76" s="5"/>
      <c r="L76" s="5"/>
      <c r="M76" s="5"/>
      <c r="N76" s="5"/>
    </row>
    <row r="77" spans="1:14" ht="13.5" customHeight="1" x14ac:dyDescent="0.2">
      <c r="A77" s="18"/>
      <c r="B77" s="13"/>
      <c r="C77" s="5"/>
      <c r="D77" s="33"/>
      <c r="E77" s="5"/>
      <c r="F77" s="33"/>
      <c r="G77" s="5"/>
      <c r="H77" s="33"/>
      <c r="I77" s="5"/>
      <c r="J77" s="5"/>
      <c r="K77" s="5"/>
      <c r="L77" s="5"/>
      <c r="M77" s="5"/>
      <c r="N77" s="5"/>
    </row>
    <row r="78" spans="1:14" ht="13.5" customHeight="1" x14ac:dyDescent="0.2">
      <c r="A78" s="18"/>
      <c r="B78" s="13"/>
      <c r="C78" s="5"/>
      <c r="D78" s="33"/>
      <c r="E78" s="5"/>
      <c r="F78" s="33"/>
      <c r="G78" s="5"/>
      <c r="H78" s="33"/>
      <c r="I78" s="5"/>
      <c r="J78" s="5"/>
      <c r="K78" s="5"/>
      <c r="L78" s="5"/>
      <c r="M78" s="5"/>
      <c r="N78" s="5"/>
    </row>
    <row r="79" spans="1:14" ht="13.5" customHeight="1" x14ac:dyDescent="0.2">
      <c r="A79" s="18"/>
      <c r="B79" s="13"/>
      <c r="C79" s="5"/>
      <c r="D79" s="33"/>
      <c r="E79" s="5"/>
      <c r="F79" s="33"/>
      <c r="G79" s="5"/>
      <c r="H79" s="33"/>
      <c r="I79" s="5"/>
      <c r="J79" s="5"/>
      <c r="K79" s="5"/>
      <c r="L79" s="5"/>
      <c r="M79" s="5"/>
      <c r="N79" s="5"/>
    </row>
    <row r="80" spans="1:14" ht="13.5" customHeight="1" x14ac:dyDescent="0.2">
      <c r="A80" s="18"/>
      <c r="B80" s="13"/>
      <c r="C80" s="5"/>
      <c r="D80" s="33"/>
      <c r="E80" s="5"/>
      <c r="F80" s="33"/>
      <c r="G80" s="5"/>
      <c r="H80" s="33"/>
      <c r="I80" s="5"/>
      <c r="J80" s="5"/>
      <c r="K80" s="5"/>
      <c r="L80" s="5"/>
      <c r="M80" s="5"/>
      <c r="N80" s="5"/>
    </row>
    <row r="81" spans="1:14" ht="13.5" customHeight="1" x14ac:dyDescent="0.2">
      <c r="A81" s="18"/>
      <c r="B81" s="13"/>
      <c r="C81" s="5"/>
      <c r="D81" s="33"/>
      <c r="E81" s="5"/>
      <c r="F81" s="33"/>
      <c r="G81" s="5"/>
      <c r="H81" s="33"/>
      <c r="I81" s="5"/>
      <c r="J81" s="5"/>
      <c r="K81" s="5"/>
      <c r="L81" s="5"/>
      <c r="M81" s="5"/>
      <c r="N81" s="5"/>
    </row>
    <row r="82" spans="1:14" ht="13.5" customHeight="1" x14ac:dyDescent="0.2">
      <c r="A82" s="18"/>
      <c r="B82" s="13"/>
      <c r="C82" s="5"/>
      <c r="D82" s="33"/>
      <c r="E82" s="5"/>
      <c r="F82" s="33"/>
      <c r="G82" s="5"/>
      <c r="H82" s="33"/>
      <c r="I82" s="5"/>
      <c r="J82" s="5"/>
      <c r="K82" s="5"/>
      <c r="L82" s="5"/>
      <c r="M82" s="5"/>
      <c r="N82" s="5"/>
    </row>
    <row r="83" spans="1:14" ht="13.5" customHeight="1" x14ac:dyDescent="0.2">
      <c r="A83" s="18"/>
      <c r="B83" s="13"/>
      <c r="C83" s="5"/>
      <c r="D83" s="33"/>
      <c r="E83" s="5"/>
      <c r="F83" s="33"/>
      <c r="G83" s="5"/>
      <c r="H83" s="33"/>
      <c r="I83" s="5"/>
      <c r="J83" s="5"/>
      <c r="K83" s="5"/>
      <c r="L83" s="5"/>
      <c r="M83" s="5"/>
      <c r="N83" s="5"/>
    </row>
    <row r="84" spans="1:14" ht="13.5" customHeight="1" x14ac:dyDescent="0.2">
      <c r="A84" s="18"/>
      <c r="B84" s="13"/>
      <c r="C84" s="5"/>
      <c r="D84" s="33"/>
      <c r="E84" s="5"/>
      <c r="F84" s="33"/>
      <c r="G84" s="5"/>
      <c r="H84" s="33"/>
      <c r="I84" s="5"/>
      <c r="J84" s="5"/>
      <c r="K84" s="5"/>
      <c r="L84" s="5"/>
      <c r="M84" s="5"/>
      <c r="N84" s="5"/>
    </row>
    <row r="85" spans="1:14" ht="13.5" customHeight="1" x14ac:dyDescent="0.2">
      <c r="A85" s="18"/>
      <c r="B85" s="13"/>
      <c r="C85" s="5"/>
      <c r="D85" s="33"/>
      <c r="E85" s="5"/>
      <c r="F85" s="33"/>
      <c r="G85" s="5"/>
      <c r="H85" s="33"/>
      <c r="I85" s="5"/>
      <c r="J85" s="5"/>
      <c r="K85" s="5"/>
      <c r="L85" s="5"/>
      <c r="M85" s="5"/>
      <c r="N85" s="5"/>
    </row>
    <row r="86" spans="1:14" ht="13.5" customHeight="1" x14ac:dyDescent="0.2">
      <c r="A86" s="18"/>
      <c r="B86" s="13"/>
      <c r="C86" s="5"/>
      <c r="D86" s="33"/>
      <c r="E86" s="5"/>
      <c r="F86" s="33"/>
      <c r="G86" s="5"/>
      <c r="H86" s="33"/>
      <c r="I86" s="5"/>
      <c r="J86" s="5"/>
      <c r="K86" s="5"/>
      <c r="L86" s="5"/>
      <c r="M86" s="5"/>
      <c r="N86" s="5"/>
    </row>
    <row r="87" spans="1:14" ht="13.5" customHeight="1" x14ac:dyDescent="0.2">
      <c r="A87" s="18"/>
      <c r="B87" s="13"/>
      <c r="C87" s="5"/>
      <c r="D87" s="33"/>
      <c r="E87" s="5"/>
      <c r="F87" s="33"/>
      <c r="G87" s="5"/>
      <c r="H87" s="33"/>
      <c r="I87" s="5"/>
      <c r="J87" s="5"/>
      <c r="K87" s="5"/>
      <c r="L87" s="5"/>
      <c r="M87" s="5"/>
      <c r="N87" s="5"/>
    </row>
    <row r="88" spans="1:14" ht="13.5" customHeight="1" x14ac:dyDescent="0.2">
      <c r="A88" s="18"/>
      <c r="B88" s="13"/>
      <c r="C88" s="5"/>
      <c r="D88" s="33"/>
      <c r="E88" s="5"/>
      <c r="F88" s="33"/>
      <c r="G88" s="5"/>
      <c r="H88" s="33"/>
      <c r="I88" s="5"/>
      <c r="J88" s="5"/>
      <c r="K88" s="5"/>
      <c r="L88" s="5"/>
      <c r="M88" s="5"/>
      <c r="N88" s="5"/>
    </row>
    <row r="89" spans="1:14" ht="13.5" customHeight="1" x14ac:dyDescent="0.2">
      <c r="A89" s="18"/>
      <c r="B89" s="13"/>
      <c r="C89" s="5"/>
      <c r="D89" s="33"/>
      <c r="E89" s="5"/>
      <c r="F89" s="33"/>
      <c r="G89" s="5"/>
      <c r="H89" s="33"/>
      <c r="I89" s="5"/>
      <c r="J89" s="5"/>
      <c r="K89" s="5"/>
      <c r="L89" s="5"/>
      <c r="M89" s="5"/>
      <c r="N89" s="5"/>
    </row>
    <row r="90" spans="1:14" ht="13.5" customHeight="1" x14ac:dyDescent="0.2">
      <c r="A90" s="18"/>
      <c r="B90" s="13"/>
      <c r="C90" s="5"/>
      <c r="D90" s="33"/>
      <c r="E90" s="5"/>
      <c r="F90" s="33"/>
      <c r="G90" s="5"/>
      <c r="H90" s="33"/>
      <c r="I90" s="5"/>
      <c r="J90" s="5"/>
      <c r="K90" s="5"/>
      <c r="L90" s="5"/>
      <c r="M90" s="5"/>
      <c r="N90" s="5"/>
    </row>
    <row r="91" spans="1:14" ht="13.5" customHeight="1" x14ac:dyDescent="0.2">
      <c r="A91" s="18"/>
      <c r="B91" s="13"/>
      <c r="C91" s="5"/>
      <c r="D91" s="33"/>
      <c r="E91" s="5"/>
      <c r="F91" s="33"/>
      <c r="G91" s="5"/>
      <c r="H91" s="33"/>
      <c r="I91" s="5"/>
      <c r="J91" s="5"/>
      <c r="K91" s="5"/>
      <c r="L91" s="5"/>
      <c r="M91" s="5"/>
      <c r="N91" s="5"/>
    </row>
    <row r="92" spans="1:14" ht="13.5" customHeight="1" x14ac:dyDescent="0.2">
      <c r="A92" s="18"/>
      <c r="B92" s="13"/>
      <c r="C92" s="5"/>
      <c r="D92" s="33"/>
      <c r="E92" s="5"/>
      <c r="F92" s="33"/>
      <c r="G92" s="5"/>
      <c r="H92" s="33"/>
      <c r="I92" s="5"/>
      <c r="J92" s="5"/>
      <c r="K92" s="5"/>
      <c r="L92" s="5"/>
      <c r="M92" s="5"/>
      <c r="N92" s="5"/>
    </row>
    <row r="93" spans="1:14" ht="13.5" customHeight="1" x14ac:dyDescent="0.2">
      <c r="A93" s="18"/>
      <c r="B93" s="13"/>
      <c r="C93" s="5"/>
      <c r="D93" s="33"/>
      <c r="E93" s="5"/>
      <c r="F93" s="33"/>
      <c r="G93" s="5"/>
      <c r="H93" s="33"/>
      <c r="I93" s="5"/>
      <c r="J93" s="5"/>
      <c r="K93" s="5"/>
      <c r="L93" s="5"/>
      <c r="M93" s="5"/>
      <c r="N93" s="5"/>
    </row>
    <row r="94" spans="1:14" ht="13.5" customHeight="1" x14ac:dyDescent="0.2">
      <c r="A94" s="18"/>
      <c r="B94" s="13"/>
      <c r="C94" s="5"/>
      <c r="D94" s="33"/>
      <c r="E94" s="5"/>
      <c r="F94" s="33"/>
      <c r="G94" s="5"/>
      <c r="H94" s="33"/>
      <c r="I94" s="5"/>
      <c r="J94" s="5"/>
      <c r="K94" s="5"/>
      <c r="L94" s="5"/>
      <c r="M94" s="5"/>
      <c r="N94" s="5"/>
    </row>
    <row r="95" spans="1:14" ht="13.5" customHeight="1" x14ac:dyDescent="0.2">
      <c r="A95" s="18"/>
      <c r="B95" s="13"/>
      <c r="C95" s="5"/>
      <c r="D95" s="33"/>
      <c r="E95" s="5"/>
      <c r="F95" s="33"/>
      <c r="G95" s="5"/>
      <c r="H95" s="33"/>
      <c r="I95" s="5"/>
      <c r="J95" s="5"/>
      <c r="K95" s="5"/>
      <c r="L95" s="5"/>
      <c r="M95" s="5"/>
      <c r="N95" s="5"/>
    </row>
    <row r="96" spans="1:14" ht="13.5" customHeight="1" x14ac:dyDescent="0.2">
      <c r="A96" s="18"/>
      <c r="B96" s="13"/>
      <c r="C96" s="5"/>
      <c r="D96" s="33"/>
      <c r="E96" s="5"/>
      <c r="F96" s="33"/>
      <c r="G96" s="5"/>
      <c r="H96" s="33"/>
      <c r="I96" s="5"/>
      <c r="J96" s="5"/>
      <c r="K96" s="5"/>
      <c r="L96" s="5"/>
      <c r="M96" s="5"/>
      <c r="N96" s="5"/>
    </row>
    <row r="97" spans="1:14" ht="13.5" customHeight="1" x14ac:dyDescent="0.2">
      <c r="A97" s="18"/>
      <c r="B97" s="13"/>
      <c r="C97" s="5"/>
      <c r="D97" s="33"/>
      <c r="E97" s="5"/>
      <c r="F97" s="33"/>
      <c r="G97" s="5"/>
      <c r="H97" s="33"/>
      <c r="I97" s="5"/>
      <c r="J97" s="5"/>
      <c r="K97" s="5"/>
      <c r="L97" s="5"/>
      <c r="M97" s="5"/>
      <c r="N97" s="5"/>
    </row>
    <row r="98" spans="1:14" ht="13.5" customHeight="1" x14ac:dyDescent="0.2">
      <c r="A98" s="18"/>
      <c r="B98" s="13"/>
      <c r="C98" s="5"/>
      <c r="D98" s="33"/>
      <c r="E98" s="5"/>
      <c r="F98" s="33"/>
      <c r="G98" s="5"/>
      <c r="H98" s="33"/>
      <c r="I98" s="5"/>
      <c r="J98" s="5"/>
      <c r="K98" s="5"/>
      <c r="L98" s="5"/>
      <c r="M98" s="5"/>
      <c r="N98" s="5"/>
    </row>
    <row r="99" spans="1:14" ht="13.5" customHeight="1" x14ac:dyDescent="0.2">
      <c r="A99" s="18"/>
      <c r="B99" s="13"/>
      <c r="C99" s="5"/>
      <c r="D99" s="33"/>
      <c r="E99" s="5"/>
      <c r="F99" s="33"/>
      <c r="G99" s="5"/>
      <c r="H99" s="33"/>
      <c r="I99" s="5"/>
      <c r="J99" s="5"/>
      <c r="K99" s="5"/>
      <c r="L99" s="5"/>
      <c r="M99" s="5"/>
      <c r="N99" s="5"/>
    </row>
    <row r="100" spans="1:14" ht="13.5" customHeight="1" x14ac:dyDescent="0.2">
      <c r="A100" s="18"/>
      <c r="B100" s="13"/>
      <c r="C100" s="5"/>
      <c r="D100" s="33"/>
      <c r="E100" s="5"/>
      <c r="F100" s="33"/>
      <c r="G100" s="5"/>
      <c r="H100" s="33"/>
      <c r="I100" s="5"/>
      <c r="J100" s="5"/>
      <c r="K100" s="5"/>
      <c r="L100" s="5"/>
      <c r="M100" s="5"/>
      <c r="N100" s="5"/>
    </row>
  </sheetData>
  <mergeCells count="7">
    <mergeCell ref="C6:D6"/>
    <mergeCell ref="E6:F6"/>
    <mergeCell ref="G6:H6"/>
    <mergeCell ref="A1:H1"/>
    <mergeCell ref="B6:B7"/>
    <mergeCell ref="A6:A7"/>
    <mergeCell ref="A2:H2"/>
  </mergeCells>
  <pageMargins left="1.2" right="0.7" top="1.25" bottom="0.75" header="0" footer="0"/>
  <pageSetup paperSize="9" scale="101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14.28515625" defaultRowHeight="15" customHeight="1" x14ac:dyDescent="0.2"/>
  <cols>
    <col min="1" max="1" width="4.42578125" customWidth="1"/>
    <col min="2" max="2" width="41.85546875" customWidth="1"/>
    <col min="3" max="3" width="16.140625" customWidth="1"/>
    <col min="4" max="4" width="15.42578125" customWidth="1"/>
    <col min="5" max="5" width="16.5703125" customWidth="1"/>
    <col min="6" max="11" width="9" customWidth="1"/>
  </cols>
  <sheetData>
    <row r="1" spans="1:11" ht="12.75" customHeight="1" x14ac:dyDescent="0.2">
      <c r="A1" s="568" t="s">
        <v>888</v>
      </c>
      <c r="B1" s="415"/>
      <c r="C1" s="415"/>
      <c r="D1" s="415"/>
      <c r="E1" s="415"/>
      <c r="F1" s="2"/>
      <c r="G1" s="2"/>
      <c r="H1" s="2"/>
      <c r="I1" s="2"/>
      <c r="J1" s="2"/>
      <c r="K1" s="2"/>
    </row>
    <row r="2" spans="1:11" ht="12.75" customHeight="1" x14ac:dyDescent="0.2">
      <c r="A2" s="2"/>
      <c r="B2" s="2"/>
      <c r="C2" s="2"/>
      <c r="D2" s="2"/>
      <c r="E2" s="69" t="s">
        <v>889</v>
      </c>
      <c r="F2" s="2"/>
      <c r="G2" s="2"/>
      <c r="H2" s="2"/>
      <c r="I2" s="2"/>
      <c r="J2" s="2"/>
      <c r="K2" s="2"/>
    </row>
    <row r="3" spans="1:11" ht="30" customHeight="1" x14ac:dyDescent="0.2">
      <c r="A3" s="41" t="s">
        <v>890</v>
      </c>
      <c r="B3" s="41" t="s">
        <v>891</v>
      </c>
      <c r="C3" s="41" t="s">
        <v>892</v>
      </c>
      <c r="D3" s="41" t="s">
        <v>893</v>
      </c>
      <c r="E3" s="41" t="s">
        <v>894</v>
      </c>
      <c r="F3" s="70"/>
      <c r="G3" s="70"/>
      <c r="H3" s="70"/>
      <c r="I3" s="70"/>
      <c r="J3" s="70"/>
      <c r="K3" s="70"/>
    </row>
    <row r="4" spans="1:11" ht="12.75" customHeight="1" x14ac:dyDescent="0.2">
      <c r="A4" s="29">
        <v>1</v>
      </c>
      <c r="B4" s="30" t="s">
        <v>895</v>
      </c>
      <c r="C4" s="30"/>
      <c r="D4" s="20"/>
      <c r="E4" s="20"/>
      <c r="F4" s="2"/>
      <c r="G4" s="2"/>
      <c r="H4" s="2"/>
      <c r="I4" s="2"/>
      <c r="J4" s="2"/>
      <c r="K4" s="2"/>
    </row>
    <row r="5" spans="1:11" ht="12.75" customHeight="1" x14ac:dyDescent="0.2">
      <c r="A5" s="29">
        <v>2</v>
      </c>
      <c r="B5" s="30" t="s">
        <v>896</v>
      </c>
      <c r="C5" s="30"/>
      <c r="D5" s="20"/>
      <c r="E5" s="20"/>
      <c r="F5" s="2"/>
      <c r="G5" s="2"/>
      <c r="H5" s="2"/>
      <c r="I5" s="2"/>
      <c r="J5" s="2"/>
      <c r="K5" s="2"/>
    </row>
    <row r="6" spans="1:11" ht="12.75" customHeight="1" x14ac:dyDescent="0.2">
      <c r="A6" s="29">
        <v>3</v>
      </c>
      <c r="B6" s="30" t="s">
        <v>191</v>
      </c>
      <c r="C6" s="30"/>
      <c r="D6" s="20"/>
      <c r="E6" s="20"/>
      <c r="F6" s="2"/>
      <c r="G6" s="2"/>
      <c r="H6" s="2"/>
      <c r="I6" s="2"/>
      <c r="J6" s="2"/>
      <c r="K6" s="2"/>
    </row>
    <row r="7" spans="1:11" ht="12.75" customHeight="1" x14ac:dyDescent="0.2">
      <c r="A7" s="29">
        <v>4</v>
      </c>
      <c r="B7" s="30" t="s">
        <v>897</v>
      </c>
      <c r="C7" s="30"/>
      <c r="D7" s="20"/>
      <c r="E7" s="20"/>
      <c r="F7" s="2"/>
      <c r="G7" s="2"/>
      <c r="H7" s="2"/>
      <c r="I7" s="2"/>
      <c r="J7" s="2"/>
      <c r="K7" s="2"/>
    </row>
    <row r="8" spans="1:11" ht="12.75" customHeight="1" x14ac:dyDescent="0.2">
      <c r="A8" s="29">
        <v>5</v>
      </c>
      <c r="B8" s="30" t="s">
        <v>898</v>
      </c>
      <c r="C8" s="30"/>
      <c r="D8" s="20"/>
      <c r="E8" s="20"/>
      <c r="F8" s="2"/>
      <c r="G8" s="2"/>
      <c r="H8" s="2"/>
      <c r="I8" s="2"/>
      <c r="J8" s="2"/>
      <c r="K8" s="2"/>
    </row>
    <row r="9" spans="1:11" ht="12.75" customHeight="1" x14ac:dyDescent="0.2">
      <c r="A9" s="29">
        <v>6</v>
      </c>
      <c r="B9" s="30" t="s">
        <v>899</v>
      </c>
      <c r="C9" s="30"/>
      <c r="D9" s="20"/>
      <c r="E9" s="20"/>
      <c r="F9" s="2"/>
      <c r="G9" s="2"/>
      <c r="H9" s="2"/>
      <c r="I9" s="2"/>
      <c r="J9" s="2"/>
      <c r="K9" s="2"/>
    </row>
    <row r="10" spans="1:11" ht="12.75" customHeight="1" x14ac:dyDescent="0.2">
      <c r="A10" s="29">
        <v>7</v>
      </c>
      <c r="B10" s="30" t="s">
        <v>6</v>
      </c>
      <c r="C10" s="30"/>
      <c r="D10" s="20"/>
      <c r="E10" s="20"/>
      <c r="F10" s="2"/>
      <c r="G10" s="2"/>
      <c r="H10" s="2"/>
      <c r="I10" s="2"/>
      <c r="J10" s="2"/>
      <c r="K10" s="2"/>
    </row>
    <row r="11" spans="1:11" ht="12.75" customHeight="1" x14ac:dyDescent="0.2">
      <c r="A11" s="29">
        <v>8</v>
      </c>
      <c r="B11" s="30" t="s">
        <v>8</v>
      </c>
      <c r="C11" s="30"/>
      <c r="D11" s="20"/>
      <c r="E11" s="20"/>
      <c r="F11" s="2"/>
      <c r="G11" s="2"/>
      <c r="H11" s="2"/>
      <c r="I11" s="2"/>
      <c r="J11" s="2"/>
      <c r="K11" s="2"/>
    </row>
    <row r="12" spans="1:11" ht="12.75" customHeight="1" x14ac:dyDescent="0.2">
      <c r="A12" s="29">
        <v>9</v>
      </c>
      <c r="B12" s="30" t="s">
        <v>900</v>
      </c>
      <c r="C12" s="30"/>
      <c r="D12" s="20"/>
      <c r="E12" s="20"/>
      <c r="F12" s="2"/>
      <c r="G12" s="2"/>
      <c r="H12" s="2"/>
      <c r="I12" s="2"/>
      <c r="J12" s="2"/>
      <c r="K12" s="2"/>
    </row>
    <row r="13" spans="1:11" ht="12.75" customHeight="1" x14ac:dyDescent="0.2">
      <c r="A13" s="29">
        <v>10</v>
      </c>
      <c r="B13" s="30" t="s">
        <v>901</v>
      </c>
      <c r="C13" s="30"/>
      <c r="D13" s="20"/>
      <c r="E13" s="20"/>
      <c r="F13" s="2"/>
      <c r="G13" s="2"/>
      <c r="H13" s="2"/>
      <c r="I13" s="2"/>
      <c r="J13" s="2"/>
      <c r="K13" s="2"/>
    </row>
    <row r="14" spans="1:11" ht="12.75" customHeight="1" x14ac:dyDescent="0.2">
      <c r="A14" s="29">
        <v>11</v>
      </c>
      <c r="B14" s="30" t="s">
        <v>9</v>
      </c>
      <c r="C14" s="30"/>
      <c r="D14" s="20"/>
      <c r="E14" s="20"/>
      <c r="F14" s="2"/>
      <c r="G14" s="2"/>
      <c r="H14" s="2"/>
      <c r="I14" s="2"/>
      <c r="J14" s="2"/>
      <c r="K14" s="2"/>
    </row>
    <row r="15" spans="1:11" ht="12.75" customHeight="1" x14ac:dyDescent="0.2">
      <c r="A15" s="29">
        <v>12</v>
      </c>
      <c r="B15" s="30" t="s">
        <v>902</v>
      </c>
      <c r="C15" s="30"/>
      <c r="D15" s="20"/>
      <c r="E15" s="20"/>
      <c r="F15" s="2"/>
      <c r="G15" s="2"/>
      <c r="H15" s="2"/>
      <c r="I15" s="2"/>
      <c r="J15" s="2"/>
      <c r="K15" s="2"/>
    </row>
    <row r="16" spans="1:11" ht="12.75" customHeight="1" x14ac:dyDescent="0.2">
      <c r="A16" s="29">
        <v>13</v>
      </c>
      <c r="B16" s="30" t="s">
        <v>903</v>
      </c>
      <c r="C16" s="30"/>
      <c r="D16" s="20"/>
      <c r="E16" s="20"/>
      <c r="F16" s="2"/>
      <c r="G16" s="2"/>
      <c r="H16" s="2"/>
      <c r="I16" s="2"/>
      <c r="J16" s="2"/>
      <c r="K16" s="2"/>
    </row>
    <row r="17" spans="1:11" ht="12.75" customHeight="1" x14ac:dyDescent="0.2">
      <c r="A17" s="29">
        <v>14</v>
      </c>
      <c r="B17" s="30" t="s">
        <v>10</v>
      </c>
      <c r="C17" s="30"/>
      <c r="D17" s="20"/>
      <c r="E17" s="20"/>
      <c r="F17" s="2"/>
      <c r="G17" s="2"/>
      <c r="H17" s="2"/>
      <c r="I17" s="2"/>
      <c r="J17" s="2"/>
      <c r="K17" s="2"/>
    </row>
    <row r="18" spans="1:11" ht="12.75" customHeight="1" x14ac:dyDescent="0.2">
      <c r="A18" s="29">
        <v>15</v>
      </c>
      <c r="B18" s="30" t="s">
        <v>904</v>
      </c>
      <c r="C18" s="30"/>
      <c r="D18" s="20"/>
      <c r="E18" s="20"/>
      <c r="F18" s="2"/>
      <c r="G18" s="2"/>
      <c r="H18" s="2"/>
      <c r="I18" s="2"/>
      <c r="J18" s="2"/>
      <c r="K18" s="2"/>
    </row>
    <row r="19" spans="1:11" ht="12.75" customHeight="1" x14ac:dyDescent="0.2">
      <c r="A19" s="29">
        <v>16</v>
      </c>
      <c r="B19" s="30" t="s">
        <v>905</v>
      </c>
      <c r="C19" s="30"/>
      <c r="D19" s="20"/>
      <c r="E19" s="20"/>
      <c r="F19" s="2"/>
      <c r="G19" s="2"/>
      <c r="H19" s="2"/>
      <c r="I19" s="2"/>
      <c r="J19" s="2"/>
      <c r="K19" s="2"/>
    </row>
    <row r="20" spans="1:11" ht="12.75" customHeight="1" x14ac:dyDescent="0.2">
      <c r="A20" s="29">
        <v>17</v>
      </c>
      <c r="B20" s="30" t="s">
        <v>193</v>
      </c>
      <c r="C20" s="30"/>
      <c r="D20" s="20"/>
      <c r="E20" s="20"/>
      <c r="F20" s="2"/>
      <c r="G20" s="2"/>
      <c r="H20" s="2"/>
      <c r="I20" s="2"/>
      <c r="J20" s="2"/>
      <c r="K20" s="2"/>
    </row>
    <row r="21" spans="1:11" ht="12.75" customHeight="1" x14ac:dyDescent="0.2">
      <c r="A21" s="29">
        <v>18</v>
      </c>
      <c r="B21" s="30" t="s">
        <v>194</v>
      </c>
      <c r="C21" s="30"/>
      <c r="D21" s="20"/>
      <c r="E21" s="20"/>
      <c r="F21" s="2"/>
      <c r="G21" s="2"/>
      <c r="H21" s="2"/>
      <c r="I21" s="2"/>
      <c r="J21" s="2"/>
      <c r="K21" s="2"/>
    </row>
    <row r="22" spans="1:11" ht="12.75" customHeight="1" x14ac:dyDescent="0.2">
      <c r="A22" s="29">
        <v>19</v>
      </c>
      <c r="B22" s="30" t="s">
        <v>906</v>
      </c>
      <c r="C22" s="30"/>
      <c r="D22" s="20"/>
      <c r="E22" s="20"/>
      <c r="F22" s="2"/>
      <c r="G22" s="2"/>
      <c r="H22" s="2"/>
      <c r="I22" s="2"/>
      <c r="J22" s="2"/>
      <c r="K22" s="2"/>
    </row>
    <row r="23" spans="1:11" ht="12.75" customHeight="1" x14ac:dyDescent="0.2">
      <c r="A23" s="29">
        <v>20</v>
      </c>
      <c r="B23" s="30" t="s">
        <v>907</v>
      </c>
      <c r="C23" s="30"/>
      <c r="D23" s="20"/>
      <c r="E23" s="20"/>
      <c r="F23" s="2"/>
      <c r="G23" s="2"/>
      <c r="H23" s="2"/>
      <c r="I23" s="2"/>
      <c r="J23" s="2"/>
      <c r="K23" s="2"/>
    </row>
    <row r="24" spans="1:11" ht="12.75" customHeight="1" x14ac:dyDescent="0.2">
      <c r="A24" s="29">
        <v>21</v>
      </c>
      <c r="B24" s="30" t="s">
        <v>908</v>
      </c>
      <c r="C24" s="30"/>
      <c r="D24" s="20"/>
      <c r="E24" s="20"/>
      <c r="F24" s="2"/>
      <c r="G24" s="2"/>
      <c r="H24" s="2"/>
      <c r="I24" s="2"/>
      <c r="J24" s="2"/>
      <c r="K24" s="2"/>
    </row>
    <row r="25" spans="1:11" ht="12.75" customHeight="1" x14ac:dyDescent="0.2">
      <c r="A25" s="29">
        <v>22</v>
      </c>
      <c r="B25" s="30" t="s">
        <v>909</v>
      </c>
      <c r="C25" s="30"/>
      <c r="D25" s="20"/>
      <c r="E25" s="20"/>
      <c r="F25" s="2"/>
      <c r="G25" s="2"/>
      <c r="H25" s="2"/>
      <c r="I25" s="2"/>
      <c r="J25" s="2"/>
      <c r="K25" s="2"/>
    </row>
    <row r="26" spans="1:11" ht="12.75" customHeight="1" x14ac:dyDescent="0.2">
      <c r="A26" s="29">
        <v>23</v>
      </c>
      <c r="B26" s="30" t="s">
        <v>910</v>
      </c>
      <c r="C26" s="30"/>
      <c r="D26" s="20"/>
      <c r="E26" s="20"/>
      <c r="F26" s="2"/>
      <c r="G26" s="2"/>
      <c r="H26" s="2"/>
      <c r="I26" s="2"/>
      <c r="J26" s="2"/>
      <c r="K26" s="2"/>
    </row>
    <row r="27" spans="1:11" ht="12.75" customHeight="1" x14ac:dyDescent="0.2">
      <c r="A27" s="29">
        <v>24</v>
      </c>
      <c r="B27" s="30" t="s">
        <v>911</v>
      </c>
      <c r="C27" s="30"/>
      <c r="D27" s="20"/>
      <c r="E27" s="20"/>
      <c r="F27" s="2"/>
      <c r="G27" s="2"/>
      <c r="H27" s="2"/>
      <c r="I27" s="2"/>
      <c r="J27" s="2"/>
      <c r="K27" s="2"/>
    </row>
    <row r="28" spans="1:11" ht="12.75" customHeight="1" x14ac:dyDescent="0.2">
      <c r="A28" s="29">
        <v>25</v>
      </c>
      <c r="B28" s="30" t="s">
        <v>912</v>
      </c>
      <c r="C28" s="30"/>
      <c r="D28" s="20"/>
      <c r="E28" s="20"/>
      <c r="F28" s="2"/>
      <c r="G28" s="2"/>
      <c r="H28" s="2"/>
      <c r="I28" s="2"/>
      <c r="J28" s="2"/>
      <c r="K28" s="2"/>
    </row>
    <row r="29" spans="1:11" ht="12.75" customHeight="1" x14ac:dyDescent="0.2">
      <c r="A29" s="29">
        <v>26</v>
      </c>
      <c r="B29" s="30" t="s">
        <v>913</v>
      </c>
      <c r="C29" s="30"/>
      <c r="D29" s="20"/>
      <c r="E29" s="20"/>
      <c r="F29" s="2"/>
      <c r="G29" s="2"/>
      <c r="H29" s="2"/>
      <c r="I29" s="2"/>
      <c r="J29" s="2"/>
      <c r="K29" s="2"/>
    </row>
    <row r="30" spans="1:11" ht="12.75" customHeight="1" x14ac:dyDescent="0.2">
      <c r="A30" s="29">
        <v>27</v>
      </c>
      <c r="B30" s="30" t="s">
        <v>914</v>
      </c>
      <c r="C30" s="30"/>
      <c r="D30" s="20"/>
      <c r="E30" s="20"/>
      <c r="F30" s="2"/>
      <c r="G30" s="2"/>
      <c r="H30" s="2"/>
      <c r="I30" s="2"/>
      <c r="J30" s="2"/>
      <c r="K30" s="2"/>
    </row>
    <row r="31" spans="1:11" ht="12.75" customHeight="1" x14ac:dyDescent="0.2">
      <c r="A31" s="29">
        <v>28</v>
      </c>
      <c r="B31" s="30" t="s">
        <v>915</v>
      </c>
      <c r="C31" s="30"/>
      <c r="D31" s="20"/>
      <c r="E31" s="20"/>
      <c r="F31" s="2"/>
      <c r="G31" s="2"/>
      <c r="H31" s="2"/>
      <c r="I31" s="2"/>
      <c r="J31" s="2"/>
      <c r="K31" s="2"/>
    </row>
    <row r="32" spans="1:11" ht="12.75" customHeight="1" x14ac:dyDescent="0.2">
      <c r="A32" s="29">
        <v>29</v>
      </c>
      <c r="B32" s="30" t="s">
        <v>916</v>
      </c>
      <c r="C32" s="30"/>
      <c r="D32" s="20"/>
      <c r="E32" s="20"/>
      <c r="F32" s="2"/>
      <c r="G32" s="2"/>
      <c r="H32" s="2"/>
      <c r="I32" s="2"/>
      <c r="J32" s="2"/>
      <c r="K32" s="2"/>
    </row>
    <row r="33" spans="1:11" ht="12.75" customHeight="1" x14ac:dyDescent="0.2">
      <c r="A33" s="29">
        <v>30</v>
      </c>
      <c r="B33" s="30" t="s">
        <v>917</v>
      </c>
      <c r="C33" s="30"/>
      <c r="D33" s="20"/>
      <c r="E33" s="20"/>
      <c r="F33" s="2"/>
      <c r="G33" s="2"/>
      <c r="H33" s="2"/>
      <c r="I33" s="2"/>
      <c r="J33" s="2"/>
      <c r="K33" s="2"/>
    </row>
    <row r="34" spans="1:11" ht="12.75" customHeight="1" x14ac:dyDescent="0.2">
      <c r="A34" s="29">
        <v>31</v>
      </c>
      <c r="B34" s="30" t="s">
        <v>12</v>
      </c>
      <c r="C34" s="30"/>
      <c r="D34" s="20"/>
      <c r="E34" s="20"/>
      <c r="F34" s="2"/>
      <c r="G34" s="2"/>
      <c r="H34" s="2"/>
      <c r="I34" s="2"/>
      <c r="J34" s="2"/>
      <c r="K34" s="2"/>
    </row>
    <row r="35" spans="1:11" ht="12.75" customHeight="1" x14ac:dyDescent="0.2">
      <c r="A35" s="29">
        <v>32</v>
      </c>
      <c r="B35" s="30" t="s">
        <v>918</v>
      </c>
      <c r="C35" s="30"/>
      <c r="D35" s="20"/>
      <c r="E35" s="20"/>
      <c r="F35" s="2"/>
      <c r="G35" s="2"/>
      <c r="H35" s="2"/>
      <c r="I35" s="2"/>
      <c r="J35" s="2"/>
      <c r="K35" s="2"/>
    </row>
    <row r="36" spans="1:11" ht="12.75" customHeight="1" x14ac:dyDescent="0.2">
      <c r="A36" s="29">
        <v>33</v>
      </c>
      <c r="B36" s="30" t="s">
        <v>919</v>
      </c>
      <c r="C36" s="30"/>
      <c r="D36" s="20"/>
      <c r="E36" s="20"/>
      <c r="F36" s="2"/>
      <c r="G36" s="2"/>
      <c r="H36" s="2"/>
      <c r="I36" s="2"/>
      <c r="J36" s="2"/>
      <c r="K36" s="2"/>
    </row>
    <row r="37" spans="1:11" ht="12.75" customHeight="1" x14ac:dyDescent="0.2">
      <c r="A37" s="29">
        <v>34</v>
      </c>
      <c r="B37" s="30" t="s">
        <v>920</v>
      </c>
      <c r="C37" s="30"/>
      <c r="D37" s="20"/>
      <c r="E37" s="20"/>
      <c r="F37" s="2"/>
      <c r="G37" s="2"/>
      <c r="H37" s="2"/>
      <c r="I37" s="2"/>
      <c r="J37" s="2"/>
      <c r="K37" s="2"/>
    </row>
    <row r="38" spans="1:11" ht="12.75" customHeight="1" x14ac:dyDescent="0.2">
      <c r="A38" s="29">
        <v>35</v>
      </c>
      <c r="B38" s="30" t="s">
        <v>262</v>
      </c>
      <c r="C38" s="30"/>
      <c r="D38" s="20"/>
      <c r="E38" s="20"/>
      <c r="F38" s="2"/>
      <c r="G38" s="2"/>
      <c r="H38" s="2"/>
      <c r="I38" s="2"/>
      <c r="J38" s="2"/>
      <c r="K38" s="2"/>
    </row>
    <row r="39" spans="1:11" ht="12.75" customHeight="1" x14ac:dyDescent="0.2">
      <c r="A39" s="29">
        <v>36</v>
      </c>
      <c r="B39" s="30" t="s">
        <v>921</v>
      </c>
      <c r="C39" s="30"/>
      <c r="D39" s="20"/>
      <c r="E39" s="20"/>
      <c r="F39" s="2"/>
      <c r="G39" s="2"/>
      <c r="H39" s="2"/>
      <c r="I39" s="2"/>
      <c r="J39" s="2"/>
      <c r="K39" s="2"/>
    </row>
    <row r="40" spans="1:11" ht="12.75" customHeight="1" x14ac:dyDescent="0.2">
      <c r="A40" s="29">
        <v>37</v>
      </c>
      <c r="B40" s="30" t="s">
        <v>922</v>
      </c>
      <c r="C40" s="30"/>
      <c r="D40" s="20"/>
      <c r="E40" s="20"/>
      <c r="F40" s="2"/>
      <c r="G40" s="2"/>
      <c r="H40" s="2"/>
      <c r="I40" s="2"/>
      <c r="J40" s="2"/>
      <c r="K40" s="2"/>
    </row>
    <row r="41" spans="1:11" ht="12.75" customHeight="1" x14ac:dyDescent="0.2">
      <c r="A41" s="29">
        <v>38</v>
      </c>
      <c r="B41" s="30" t="s">
        <v>923</v>
      </c>
      <c r="C41" s="30"/>
      <c r="D41" s="20"/>
      <c r="E41" s="20"/>
      <c r="F41" s="2"/>
      <c r="G41" s="2"/>
      <c r="H41" s="2"/>
      <c r="I41" s="2"/>
      <c r="J41" s="2"/>
      <c r="K41" s="2"/>
    </row>
    <row r="42" spans="1:11" ht="12.75" customHeight="1" x14ac:dyDescent="0.2">
      <c r="A42" s="29">
        <v>39</v>
      </c>
      <c r="B42" s="30" t="s">
        <v>924</v>
      </c>
      <c r="C42" s="30"/>
      <c r="D42" s="20"/>
      <c r="E42" s="20"/>
      <c r="F42" s="2"/>
      <c r="G42" s="2"/>
      <c r="H42" s="2"/>
      <c r="I42" s="2"/>
      <c r="J42" s="2"/>
      <c r="K42" s="2"/>
    </row>
    <row r="43" spans="1:11" ht="12.75" customHeight="1" x14ac:dyDescent="0.2">
      <c r="A43" s="29">
        <v>40</v>
      </c>
      <c r="B43" s="30" t="s">
        <v>925</v>
      </c>
      <c r="C43" s="30"/>
      <c r="D43" s="20"/>
      <c r="E43" s="20"/>
      <c r="F43" s="2"/>
      <c r="G43" s="2"/>
      <c r="H43" s="2"/>
      <c r="I43" s="2"/>
      <c r="J43" s="2"/>
      <c r="K43" s="2"/>
    </row>
    <row r="44" spans="1:11" ht="12.75" customHeight="1" x14ac:dyDescent="0.2">
      <c r="A44" s="29">
        <v>41</v>
      </c>
      <c r="B44" s="30" t="s">
        <v>926</v>
      </c>
      <c r="C44" s="30"/>
      <c r="D44" s="20"/>
      <c r="E44" s="20"/>
      <c r="F44" s="2"/>
      <c r="G44" s="2"/>
      <c r="H44" s="2"/>
      <c r="I44" s="2"/>
      <c r="J44" s="2"/>
      <c r="K44" s="2"/>
    </row>
    <row r="45" spans="1:11" ht="12.75" customHeight="1" x14ac:dyDescent="0.2">
      <c r="A45" s="29">
        <v>42</v>
      </c>
      <c r="B45" s="30" t="s">
        <v>927</v>
      </c>
      <c r="C45" s="30"/>
      <c r="D45" s="20"/>
      <c r="E45" s="20"/>
      <c r="F45" s="2"/>
      <c r="G45" s="2"/>
      <c r="H45" s="2"/>
      <c r="I45" s="2"/>
      <c r="J45" s="2"/>
      <c r="K45" s="2"/>
    </row>
    <row r="46" spans="1:11" ht="12.75" customHeight="1" x14ac:dyDescent="0.2">
      <c r="A46" s="29">
        <v>43</v>
      </c>
      <c r="B46" s="30" t="s">
        <v>195</v>
      </c>
      <c r="C46" s="30"/>
      <c r="D46" s="20"/>
      <c r="E46" s="20"/>
      <c r="F46" s="2"/>
      <c r="G46" s="2"/>
      <c r="H46" s="2"/>
      <c r="I46" s="2"/>
      <c r="J46" s="2"/>
      <c r="K46" s="2"/>
    </row>
    <row r="47" spans="1:11" ht="12.75" customHeight="1" x14ac:dyDescent="0.2">
      <c r="A47" s="29">
        <v>44</v>
      </c>
      <c r="B47" s="30" t="s">
        <v>928</v>
      </c>
      <c r="C47" s="30"/>
      <c r="D47" s="20"/>
      <c r="E47" s="20"/>
      <c r="F47" s="2"/>
      <c r="G47" s="2"/>
      <c r="H47" s="2"/>
      <c r="I47" s="2"/>
      <c r="J47" s="2"/>
      <c r="K47" s="2"/>
    </row>
    <row r="48" spans="1:11" ht="12.75" customHeight="1" x14ac:dyDescent="0.2">
      <c r="A48" s="29">
        <v>45</v>
      </c>
      <c r="B48" s="30" t="s">
        <v>13</v>
      </c>
      <c r="C48" s="30"/>
      <c r="D48" s="20"/>
      <c r="E48" s="20"/>
      <c r="F48" s="2"/>
      <c r="G48" s="2"/>
      <c r="H48" s="2"/>
      <c r="I48" s="2"/>
      <c r="J48" s="2"/>
      <c r="K48" s="2"/>
    </row>
    <row r="49" spans="1:11" ht="12.75" customHeight="1" x14ac:dyDescent="0.2">
      <c r="A49" s="29">
        <v>46</v>
      </c>
      <c r="B49" s="30" t="s">
        <v>929</v>
      </c>
      <c r="C49" s="30"/>
      <c r="D49" s="20"/>
      <c r="E49" s="20"/>
      <c r="F49" s="2"/>
      <c r="G49" s="2"/>
      <c r="H49" s="2"/>
      <c r="I49" s="2"/>
      <c r="J49" s="2"/>
      <c r="K49" s="2"/>
    </row>
    <row r="50" spans="1:11" ht="12.75" customHeight="1" x14ac:dyDescent="0.2">
      <c r="A50" s="29">
        <v>47</v>
      </c>
      <c r="B50" s="30" t="s">
        <v>930</v>
      </c>
      <c r="C50" s="30"/>
      <c r="D50" s="20"/>
      <c r="E50" s="20"/>
      <c r="F50" s="2"/>
      <c r="G50" s="2"/>
      <c r="H50" s="2"/>
      <c r="I50" s="2"/>
      <c r="J50" s="2"/>
      <c r="K50" s="2"/>
    </row>
    <row r="51" spans="1:11" ht="12.75" customHeight="1" x14ac:dyDescent="0.2">
      <c r="A51" s="29">
        <v>48</v>
      </c>
      <c r="B51" s="30" t="s">
        <v>931</v>
      </c>
      <c r="C51" s="30"/>
      <c r="D51" s="20"/>
      <c r="E51" s="20"/>
      <c r="F51" s="2"/>
      <c r="G51" s="2"/>
      <c r="H51" s="2"/>
      <c r="I51" s="2"/>
      <c r="J51" s="2"/>
      <c r="K51" s="2"/>
    </row>
    <row r="52" spans="1:11" ht="12.75" customHeight="1" x14ac:dyDescent="0.2">
      <c r="A52" s="29">
        <v>49</v>
      </c>
      <c r="B52" s="30" t="s">
        <v>932</v>
      </c>
      <c r="C52" s="30"/>
      <c r="D52" s="20"/>
      <c r="E52" s="20"/>
      <c r="F52" s="2"/>
      <c r="G52" s="2"/>
      <c r="H52" s="2"/>
      <c r="I52" s="2"/>
      <c r="J52" s="2"/>
      <c r="K52" s="2"/>
    </row>
    <row r="53" spans="1:11" ht="12.75" customHeight="1" x14ac:dyDescent="0.2">
      <c r="A53" s="29">
        <v>50</v>
      </c>
      <c r="B53" s="30" t="s">
        <v>933</v>
      </c>
      <c r="C53" s="30"/>
      <c r="D53" s="20"/>
      <c r="E53" s="20"/>
      <c r="F53" s="2"/>
      <c r="G53" s="2"/>
      <c r="H53" s="2"/>
      <c r="I53" s="2"/>
      <c r="J53" s="2"/>
      <c r="K53" s="2"/>
    </row>
    <row r="54" spans="1:11" ht="12.75" customHeight="1" x14ac:dyDescent="0.2">
      <c r="A54" s="29">
        <v>51</v>
      </c>
      <c r="B54" s="30" t="s">
        <v>934</v>
      </c>
      <c r="C54" s="30"/>
      <c r="D54" s="20"/>
      <c r="E54" s="20"/>
      <c r="F54" s="2"/>
      <c r="G54" s="2"/>
      <c r="H54" s="2"/>
      <c r="I54" s="2"/>
      <c r="J54" s="2"/>
      <c r="K54" s="2"/>
    </row>
    <row r="55" spans="1:11" ht="12.75" customHeight="1" x14ac:dyDescent="0.2">
      <c r="A55" s="29">
        <v>52</v>
      </c>
      <c r="B55" s="30" t="s">
        <v>14</v>
      </c>
      <c r="C55" s="30"/>
      <c r="D55" s="20"/>
      <c r="E55" s="20"/>
      <c r="F55" s="2"/>
      <c r="G55" s="2"/>
      <c r="H55" s="2"/>
      <c r="I55" s="2"/>
      <c r="J55" s="2"/>
      <c r="K55" s="2"/>
    </row>
    <row r="56" spans="1:11" ht="12.75" customHeight="1" x14ac:dyDescent="0.2">
      <c r="A56" s="29">
        <v>53</v>
      </c>
      <c r="B56" s="30" t="s">
        <v>935</v>
      </c>
      <c r="C56" s="30"/>
      <c r="D56" s="20"/>
      <c r="E56" s="20"/>
      <c r="F56" s="2"/>
      <c r="G56" s="2"/>
      <c r="H56" s="2"/>
      <c r="I56" s="2"/>
      <c r="J56" s="2"/>
      <c r="K56" s="2"/>
    </row>
    <row r="57" spans="1:11" ht="12.75" customHeight="1" x14ac:dyDescent="0.2">
      <c r="A57" s="29">
        <v>54</v>
      </c>
      <c r="B57" s="30" t="s">
        <v>936</v>
      </c>
      <c r="C57" s="30"/>
      <c r="D57" s="20"/>
      <c r="E57" s="20"/>
      <c r="F57" s="2"/>
      <c r="G57" s="2"/>
      <c r="H57" s="2"/>
      <c r="I57" s="2"/>
      <c r="J57" s="2"/>
      <c r="K57" s="2"/>
    </row>
    <row r="58" spans="1:11" ht="12.75" customHeight="1" x14ac:dyDescent="0.2">
      <c r="A58" s="29">
        <v>55</v>
      </c>
      <c r="B58" s="30" t="s">
        <v>197</v>
      </c>
      <c r="C58" s="30"/>
      <c r="D58" s="20"/>
      <c r="E58" s="20"/>
      <c r="F58" s="2"/>
      <c r="G58" s="2"/>
      <c r="H58" s="2"/>
      <c r="I58" s="2"/>
      <c r="J58" s="2"/>
      <c r="K58" s="2"/>
    </row>
    <row r="59" spans="1:11" ht="12.75" customHeight="1" x14ac:dyDescent="0.2">
      <c r="A59" s="29">
        <v>56</v>
      </c>
      <c r="B59" s="30" t="s">
        <v>937</v>
      </c>
      <c r="C59" s="30"/>
      <c r="D59" s="20"/>
      <c r="E59" s="20"/>
      <c r="F59" s="2"/>
      <c r="G59" s="2"/>
      <c r="H59" s="2"/>
      <c r="I59" s="2"/>
      <c r="J59" s="2"/>
      <c r="K59" s="2"/>
    </row>
    <row r="60" spans="1:11" ht="12.75" customHeight="1" x14ac:dyDescent="0.2">
      <c r="A60" s="29">
        <v>57</v>
      </c>
      <c r="B60" s="30" t="s">
        <v>15</v>
      </c>
      <c r="C60" s="30"/>
      <c r="D60" s="20"/>
      <c r="E60" s="20"/>
      <c r="F60" s="2"/>
      <c r="G60" s="2"/>
      <c r="H60" s="2"/>
      <c r="I60" s="2"/>
      <c r="J60" s="2"/>
      <c r="K60" s="2"/>
    </row>
    <row r="61" spans="1:11" ht="12.75" customHeight="1" x14ac:dyDescent="0.2">
      <c r="A61" s="29">
        <v>58</v>
      </c>
      <c r="B61" s="30" t="s">
        <v>53</v>
      </c>
      <c r="C61" s="30"/>
      <c r="D61" s="20"/>
      <c r="E61" s="20"/>
      <c r="F61" s="2"/>
      <c r="G61" s="2"/>
      <c r="H61" s="2"/>
      <c r="I61" s="2"/>
      <c r="J61" s="2"/>
      <c r="K61" s="2"/>
    </row>
    <row r="62" spans="1:11" ht="12.75" customHeight="1" x14ac:dyDescent="0.2">
      <c r="A62" s="29">
        <v>59</v>
      </c>
      <c r="B62" s="30" t="s">
        <v>16</v>
      </c>
      <c r="C62" s="30"/>
      <c r="D62" s="20"/>
      <c r="E62" s="20"/>
      <c r="F62" s="2"/>
      <c r="G62" s="2"/>
      <c r="H62" s="2"/>
      <c r="I62" s="2"/>
      <c r="J62" s="2"/>
      <c r="K62" s="2"/>
    </row>
    <row r="63" spans="1:11" ht="12.75" customHeight="1" x14ac:dyDescent="0.2">
      <c r="A63" s="29">
        <v>60</v>
      </c>
      <c r="B63" s="30" t="s">
        <v>199</v>
      </c>
      <c r="C63" s="30"/>
      <c r="D63" s="20"/>
      <c r="E63" s="20"/>
      <c r="F63" s="2"/>
      <c r="G63" s="2"/>
      <c r="H63" s="2"/>
      <c r="I63" s="2"/>
      <c r="J63" s="2"/>
      <c r="K63" s="2"/>
    </row>
    <row r="64" spans="1:11" ht="12.75" customHeight="1" x14ac:dyDescent="0.2">
      <c r="A64" s="29">
        <v>61</v>
      </c>
      <c r="B64" s="30" t="s">
        <v>938</v>
      </c>
      <c r="C64" s="30"/>
      <c r="D64" s="20"/>
      <c r="E64" s="20"/>
      <c r="F64" s="2"/>
      <c r="G64" s="2"/>
      <c r="H64" s="2"/>
      <c r="I64" s="2"/>
      <c r="J64" s="2"/>
      <c r="K64" s="2"/>
    </row>
    <row r="65" spans="1:11" ht="12.75" customHeight="1" x14ac:dyDescent="0.2">
      <c r="A65" s="29">
        <v>62</v>
      </c>
      <c r="B65" s="30" t="s">
        <v>200</v>
      </c>
      <c r="C65" s="30"/>
      <c r="D65" s="20"/>
      <c r="E65" s="20"/>
      <c r="F65" s="2"/>
      <c r="G65" s="2"/>
      <c r="H65" s="2"/>
      <c r="I65" s="2"/>
      <c r="J65" s="2"/>
      <c r="K65" s="2"/>
    </row>
    <row r="66" spans="1:11" ht="12.75" customHeight="1" x14ac:dyDescent="0.2">
      <c r="A66" s="29">
        <v>63</v>
      </c>
      <c r="B66" s="30" t="s">
        <v>39</v>
      </c>
      <c r="C66" s="30"/>
      <c r="D66" s="20"/>
      <c r="E66" s="20"/>
      <c r="F66" s="2"/>
      <c r="G66" s="2"/>
      <c r="H66" s="2"/>
      <c r="I66" s="2"/>
      <c r="J66" s="2"/>
      <c r="K66" s="2"/>
    </row>
    <row r="67" spans="1:11" ht="12.75" customHeight="1" x14ac:dyDescent="0.2">
      <c r="A67" s="30"/>
      <c r="B67" s="4" t="s">
        <v>72</v>
      </c>
      <c r="C67" s="4">
        <f>SUM(C4:C66)</f>
        <v>0</v>
      </c>
      <c r="D67" s="12">
        <f>SUM(D4:D66)</f>
        <v>0</v>
      </c>
      <c r="E67" s="12">
        <f>SUM(E4:E66)</f>
        <v>0</v>
      </c>
      <c r="F67" s="2"/>
      <c r="G67" s="2"/>
      <c r="H67" s="2"/>
      <c r="I67" s="2"/>
      <c r="J67" s="2"/>
      <c r="K67" s="2"/>
    </row>
    <row r="68" spans="1:11" ht="12.75" customHeight="1" x14ac:dyDescent="0.2">
      <c r="A68" s="2"/>
      <c r="B68" s="2"/>
      <c r="C68" s="10" t="s">
        <v>58</v>
      </c>
      <c r="D68" s="2"/>
      <c r="E68" s="2"/>
      <c r="F68" s="2"/>
      <c r="G68" s="2"/>
      <c r="H68" s="2"/>
      <c r="I68" s="2"/>
      <c r="J68" s="2"/>
      <c r="K68" s="2"/>
    </row>
    <row r="69" spans="1:11" ht="12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ht="12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ht="12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ht="12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ht="12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ht="12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ht="12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ht="12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ht="12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ht="12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ht="12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ht="12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ht="12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ht="12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ht="12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ht="12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ht="12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ht="12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ht="12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ht="12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ht="12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ht="12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ht="12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ht="12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 ht="12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 ht="12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 ht="12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 ht="12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ht="12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ht="12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ht="12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 ht="12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</sheetData>
  <mergeCells count="1">
    <mergeCell ref="A1:E1"/>
  </mergeCells>
  <pageMargins left="0.7" right="0.7" top="0.75" bottom="0.75" header="0" footer="0"/>
  <pageSetup orientation="portrait"/>
  <colBreaks count="1" manualBreakCount="1">
    <brk id="9" man="1"/>
  </col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14.28515625" defaultRowHeight="15" customHeight="1" x14ac:dyDescent="0.2"/>
  <cols>
    <col min="1" max="1" width="7" customWidth="1"/>
    <col min="2" max="2" width="28.85546875" customWidth="1"/>
    <col min="3" max="3" width="13" customWidth="1"/>
    <col min="4" max="4" width="11.140625" customWidth="1"/>
    <col min="5" max="5" width="10.5703125" customWidth="1"/>
    <col min="6" max="6" width="11.140625" customWidth="1"/>
    <col min="7" max="14" width="9" customWidth="1"/>
  </cols>
  <sheetData>
    <row r="1" spans="1:14" ht="12.75" customHeight="1" x14ac:dyDescent="0.2">
      <c r="A1" s="70"/>
      <c r="B1" s="569" t="s">
        <v>939</v>
      </c>
      <c r="C1" s="415"/>
      <c r="D1" s="415"/>
      <c r="E1" s="415"/>
      <c r="F1" s="415"/>
      <c r="G1" s="415"/>
      <c r="H1" s="36"/>
      <c r="I1" s="36"/>
      <c r="J1" s="36"/>
      <c r="K1" s="36"/>
      <c r="L1" s="36"/>
      <c r="M1" s="36"/>
      <c r="N1" s="36"/>
    </row>
    <row r="2" spans="1:14" ht="12.75" customHeight="1" x14ac:dyDescent="0.2">
      <c r="A2" s="70"/>
      <c r="B2" s="36"/>
      <c r="C2" s="28"/>
      <c r="D2" s="28"/>
      <c r="E2" s="28"/>
      <c r="F2" s="570" t="s">
        <v>940</v>
      </c>
      <c r="G2" s="424"/>
      <c r="H2" s="36"/>
      <c r="I2" s="36"/>
      <c r="J2" s="36"/>
      <c r="K2" s="36"/>
      <c r="L2" s="36"/>
      <c r="M2" s="36"/>
      <c r="N2" s="36"/>
    </row>
    <row r="3" spans="1:14" ht="12.75" customHeight="1" x14ac:dyDescent="0.2">
      <c r="A3" s="34" t="s">
        <v>0</v>
      </c>
      <c r="B3" s="34" t="s">
        <v>239</v>
      </c>
      <c r="C3" s="71" t="s">
        <v>941</v>
      </c>
      <c r="D3" s="71" t="s">
        <v>942</v>
      </c>
      <c r="E3" s="71" t="s">
        <v>943</v>
      </c>
      <c r="F3" s="71" t="s">
        <v>944</v>
      </c>
      <c r="G3" s="71" t="s">
        <v>945</v>
      </c>
      <c r="H3" s="36"/>
      <c r="I3" s="36"/>
      <c r="J3" s="36"/>
      <c r="K3" s="36"/>
      <c r="L3" s="36"/>
      <c r="M3" s="36"/>
      <c r="N3" s="36"/>
    </row>
    <row r="4" spans="1:14" ht="12.75" customHeight="1" x14ac:dyDescent="0.2">
      <c r="A4" s="72">
        <v>1</v>
      </c>
      <c r="B4" s="30" t="s">
        <v>191</v>
      </c>
      <c r="C4" s="21"/>
      <c r="D4" s="21"/>
      <c r="E4" s="21"/>
      <c r="F4" s="21"/>
      <c r="G4" s="21"/>
      <c r="H4" s="36"/>
      <c r="I4" s="36"/>
      <c r="J4" s="36"/>
      <c r="K4" s="36"/>
      <c r="L4" s="36"/>
      <c r="M4" s="36"/>
      <c r="N4" s="36"/>
    </row>
    <row r="5" spans="1:14" ht="12.75" customHeight="1" x14ac:dyDescent="0.2">
      <c r="A5" s="72">
        <v>2</v>
      </c>
      <c r="B5" s="30" t="s">
        <v>192</v>
      </c>
      <c r="C5" s="21"/>
      <c r="D5" s="21"/>
      <c r="E5" s="21"/>
      <c r="F5" s="21"/>
      <c r="G5" s="21"/>
      <c r="H5" s="36"/>
      <c r="I5" s="36"/>
      <c r="J5" s="36"/>
      <c r="K5" s="36"/>
      <c r="L5" s="36"/>
      <c r="M5" s="36"/>
      <c r="N5" s="36"/>
    </row>
    <row r="6" spans="1:14" ht="12.75" customHeight="1" x14ac:dyDescent="0.2">
      <c r="A6" s="72">
        <v>3</v>
      </c>
      <c r="B6" s="30" t="s">
        <v>6</v>
      </c>
      <c r="C6" s="21"/>
      <c r="D6" s="21"/>
      <c r="E6" s="21"/>
      <c r="F6" s="21"/>
      <c r="G6" s="21"/>
      <c r="H6" s="36"/>
      <c r="I6" s="36"/>
      <c r="J6" s="36"/>
      <c r="K6" s="36"/>
      <c r="L6" s="36"/>
      <c r="M6" s="36"/>
      <c r="N6" s="36"/>
    </row>
    <row r="7" spans="1:14" ht="12.75" customHeight="1" x14ac:dyDescent="0.2">
      <c r="A7" s="72">
        <v>4</v>
      </c>
      <c r="B7" s="30" t="s">
        <v>7</v>
      </c>
      <c r="C7" s="21"/>
      <c r="D7" s="21"/>
      <c r="E7" s="21"/>
      <c r="F7" s="21"/>
      <c r="G7" s="21"/>
      <c r="H7" s="36"/>
      <c r="I7" s="36"/>
      <c r="J7" s="36"/>
      <c r="K7" s="36"/>
      <c r="L7" s="36"/>
      <c r="M7" s="36"/>
      <c r="N7" s="36"/>
    </row>
    <row r="8" spans="1:14" ht="12.75" customHeight="1" x14ac:dyDescent="0.2">
      <c r="A8" s="72">
        <v>5</v>
      </c>
      <c r="B8" s="30" t="s">
        <v>8</v>
      </c>
      <c r="C8" s="21"/>
      <c r="D8" s="21"/>
      <c r="E8" s="21"/>
      <c r="F8" s="21"/>
      <c r="G8" s="21"/>
      <c r="H8" s="36"/>
      <c r="I8" s="36"/>
      <c r="J8" s="36"/>
      <c r="K8" s="36"/>
      <c r="L8" s="36"/>
      <c r="M8" s="36"/>
      <c r="N8" s="36"/>
    </row>
    <row r="9" spans="1:14" ht="12.75" customHeight="1" x14ac:dyDescent="0.2">
      <c r="A9" s="72">
        <v>6</v>
      </c>
      <c r="B9" s="30" t="s">
        <v>9</v>
      </c>
      <c r="C9" s="21"/>
      <c r="D9" s="21"/>
      <c r="E9" s="21"/>
      <c r="F9" s="21"/>
      <c r="G9" s="21"/>
      <c r="H9" s="36"/>
      <c r="I9" s="36"/>
      <c r="J9" s="36"/>
      <c r="K9" s="36"/>
      <c r="L9" s="36"/>
      <c r="M9" s="36"/>
      <c r="N9" s="36"/>
    </row>
    <row r="10" spans="1:14" ht="12.75" customHeight="1" x14ac:dyDescent="0.2">
      <c r="A10" s="72">
        <v>7</v>
      </c>
      <c r="B10" s="30" t="s">
        <v>10</v>
      </c>
      <c r="C10" s="21"/>
      <c r="D10" s="21"/>
      <c r="E10" s="21"/>
      <c r="F10" s="21"/>
      <c r="G10" s="21"/>
      <c r="H10" s="36"/>
      <c r="I10" s="36"/>
      <c r="J10" s="36"/>
      <c r="K10" s="36"/>
      <c r="L10" s="36"/>
      <c r="M10" s="36"/>
      <c r="N10" s="36"/>
    </row>
    <row r="11" spans="1:14" ht="12.75" customHeight="1" x14ac:dyDescent="0.2">
      <c r="A11" s="72">
        <v>8</v>
      </c>
      <c r="B11" s="30" t="s">
        <v>193</v>
      </c>
      <c r="C11" s="21"/>
      <c r="D11" s="21"/>
      <c r="E11" s="21"/>
      <c r="F11" s="21"/>
      <c r="G11" s="21"/>
      <c r="H11" s="36"/>
      <c r="I11" s="36"/>
      <c r="J11" s="36"/>
      <c r="K11" s="36"/>
      <c r="L11" s="36"/>
      <c r="M11" s="36"/>
      <c r="N11" s="36"/>
    </row>
    <row r="12" spans="1:14" ht="12.75" customHeight="1" x14ac:dyDescent="0.2">
      <c r="A12" s="72">
        <v>9</v>
      </c>
      <c r="B12" s="30" t="s">
        <v>194</v>
      </c>
      <c r="C12" s="21"/>
      <c r="D12" s="21"/>
      <c r="E12" s="21"/>
      <c r="F12" s="21"/>
      <c r="G12" s="21"/>
      <c r="H12" s="36"/>
      <c r="I12" s="36"/>
      <c r="J12" s="36"/>
      <c r="K12" s="36"/>
      <c r="L12" s="36"/>
      <c r="M12" s="36"/>
      <c r="N12" s="36"/>
    </row>
    <row r="13" spans="1:14" ht="12.75" customHeight="1" x14ac:dyDescent="0.2">
      <c r="A13" s="72">
        <v>10</v>
      </c>
      <c r="B13" s="30" t="s">
        <v>252</v>
      </c>
      <c r="C13" s="21"/>
      <c r="D13" s="21"/>
      <c r="E13" s="21"/>
      <c r="F13" s="21"/>
      <c r="G13" s="21"/>
      <c r="H13" s="36"/>
      <c r="I13" s="36"/>
      <c r="J13" s="36"/>
      <c r="K13" s="36"/>
      <c r="L13" s="36"/>
      <c r="M13" s="36"/>
      <c r="N13" s="36"/>
    </row>
    <row r="14" spans="1:14" ht="12.75" customHeight="1" x14ac:dyDescent="0.2">
      <c r="A14" s="72">
        <v>11</v>
      </c>
      <c r="B14" s="30" t="s">
        <v>11</v>
      </c>
      <c r="C14" s="21"/>
      <c r="D14" s="21"/>
      <c r="E14" s="21"/>
      <c r="F14" s="21"/>
      <c r="G14" s="21"/>
      <c r="H14" s="36"/>
      <c r="I14" s="36"/>
      <c r="J14" s="36"/>
      <c r="K14" s="36"/>
      <c r="L14" s="36"/>
      <c r="M14" s="36"/>
      <c r="N14" s="36"/>
    </row>
    <row r="15" spans="1:14" ht="12.75" customHeight="1" x14ac:dyDescent="0.2">
      <c r="A15" s="72">
        <v>12</v>
      </c>
      <c r="B15" s="30" t="s">
        <v>12</v>
      </c>
      <c r="C15" s="21"/>
      <c r="D15" s="21"/>
      <c r="E15" s="21"/>
      <c r="F15" s="21"/>
      <c r="G15" s="21"/>
      <c r="H15" s="36"/>
      <c r="I15" s="36"/>
      <c r="J15" s="36"/>
      <c r="K15" s="36"/>
      <c r="L15" s="36"/>
      <c r="M15" s="36"/>
      <c r="N15" s="36"/>
    </row>
    <row r="16" spans="1:14" ht="12.75" customHeight="1" x14ac:dyDescent="0.2">
      <c r="A16" s="72">
        <v>13</v>
      </c>
      <c r="B16" s="30" t="s">
        <v>195</v>
      </c>
      <c r="C16" s="21"/>
      <c r="D16" s="21"/>
      <c r="E16" s="21"/>
      <c r="F16" s="21"/>
      <c r="G16" s="21"/>
      <c r="H16" s="36"/>
      <c r="I16" s="36"/>
      <c r="J16" s="36"/>
      <c r="K16" s="36"/>
      <c r="L16" s="36"/>
      <c r="M16" s="36"/>
      <c r="N16" s="36"/>
    </row>
    <row r="17" spans="1:14" ht="12.75" customHeight="1" x14ac:dyDescent="0.2">
      <c r="A17" s="72">
        <v>14</v>
      </c>
      <c r="B17" s="30" t="s">
        <v>196</v>
      </c>
      <c r="C17" s="21"/>
      <c r="D17" s="21"/>
      <c r="E17" s="21"/>
      <c r="F17" s="21"/>
      <c r="G17" s="21"/>
      <c r="H17" s="36"/>
      <c r="I17" s="36"/>
      <c r="J17" s="36"/>
      <c r="K17" s="36"/>
      <c r="L17" s="36"/>
      <c r="M17" s="36"/>
      <c r="N17" s="36"/>
    </row>
    <row r="18" spans="1:14" ht="12.75" customHeight="1" x14ac:dyDescent="0.2">
      <c r="A18" s="72">
        <v>15</v>
      </c>
      <c r="B18" s="30" t="s">
        <v>13</v>
      </c>
      <c r="C18" s="21"/>
      <c r="D18" s="21"/>
      <c r="E18" s="21"/>
      <c r="F18" s="21"/>
      <c r="G18" s="21"/>
      <c r="H18" s="36"/>
      <c r="I18" s="36"/>
      <c r="J18" s="36"/>
      <c r="K18" s="36"/>
      <c r="L18" s="36"/>
      <c r="M18" s="36"/>
      <c r="N18" s="36"/>
    </row>
    <row r="19" spans="1:14" ht="12.75" customHeight="1" x14ac:dyDescent="0.2">
      <c r="A19" s="72">
        <v>16</v>
      </c>
      <c r="B19" s="30" t="s">
        <v>14</v>
      </c>
      <c r="C19" s="21"/>
      <c r="D19" s="21"/>
      <c r="E19" s="21"/>
      <c r="F19" s="21"/>
      <c r="G19" s="21"/>
      <c r="H19" s="36"/>
      <c r="I19" s="36"/>
      <c r="J19" s="36"/>
      <c r="K19" s="36"/>
      <c r="L19" s="36"/>
      <c r="M19" s="36"/>
      <c r="N19" s="36"/>
    </row>
    <row r="20" spans="1:14" ht="12.75" customHeight="1" x14ac:dyDescent="0.2">
      <c r="A20" s="72">
        <v>17</v>
      </c>
      <c r="B20" s="30" t="s">
        <v>197</v>
      </c>
      <c r="C20" s="21"/>
      <c r="D20" s="21"/>
      <c r="E20" s="21"/>
      <c r="F20" s="21"/>
      <c r="G20" s="21"/>
      <c r="H20" s="36"/>
      <c r="I20" s="36"/>
      <c r="J20" s="36"/>
      <c r="K20" s="36"/>
      <c r="L20" s="36"/>
      <c r="M20" s="36"/>
      <c r="N20" s="36"/>
    </row>
    <row r="21" spans="1:14" ht="12.75" customHeight="1" x14ac:dyDescent="0.2">
      <c r="A21" s="72">
        <v>18</v>
      </c>
      <c r="B21" s="30" t="s">
        <v>15</v>
      </c>
      <c r="C21" s="21"/>
      <c r="D21" s="21"/>
      <c r="E21" s="21"/>
      <c r="F21" s="21"/>
      <c r="G21" s="21"/>
      <c r="H21" s="36"/>
      <c r="I21" s="36"/>
      <c r="J21" s="36"/>
      <c r="K21" s="36"/>
      <c r="L21" s="36"/>
      <c r="M21" s="36"/>
      <c r="N21" s="36"/>
    </row>
    <row r="22" spans="1:14" ht="12.75" customHeight="1" x14ac:dyDescent="0.2">
      <c r="A22" s="72">
        <v>19</v>
      </c>
      <c r="B22" s="30" t="s">
        <v>16</v>
      </c>
      <c r="C22" s="21"/>
      <c r="D22" s="21"/>
      <c r="E22" s="21"/>
      <c r="F22" s="21"/>
      <c r="G22" s="21"/>
      <c r="H22" s="36"/>
      <c r="I22" s="36"/>
      <c r="J22" s="36"/>
      <c r="K22" s="36"/>
      <c r="L22" s="36"/>
      <c r="M22" s="36"/>
      <c r="N22" s="36"/>
    </row>
    <row r="23" spans="1:14" ht="12.75" customHeight="1" x14ac:dyDescent="0.2">
      <c r="A23" s="72">
        <v>20</v>
      </c>
      <c r="B23" s="30" t="s">
        <v>199</v>
      </c>
      <c r="C23" s="21"/>
      <c r="D23" s="21"/>
      <c r="E23" s="21"/>
      <c r="F23" s="21"/>
      <c r="G23" s="21"/>
      <c r="H23" s="36"/>
      <c r="I23" s="36"/>
      <c r="J23" s="36"/>
      <c r="K23" s="36"/>
      <c r="L23" s="36"/>
      <c r="M23" s="36"/>
      <c r="N23" s="36"/>
    </row>
    <row r="24" spans="1:14" ht="12.75" customHeight="1" x14ac:dyDescent="0.2">
      <c r="A24" s="72">
        <v>21</v>
      </c>
      <c r="B24" s="30" t="s">
        <v>200</v>
      </c>
      <c r="C24" s="21"/>
      <c r="D24" s="21"/>
      <c r="E24" s="21"/>
      <c r="F24" s="21"/>
      <c r="G24" s="21"/>
      <c r="H24" s="36"/>
      <c r="I24" s="36"/>
      <c r="J24" s="36"/>
      <c r="K24" s="36"/>
      <c r="L24" s="36"/>
      <c r="M24" s="36"/>
      <c r="N24" s="36"/>
    </row>
    <row r="25" spans="1:14" ht="12.75" customHeight="1" x14ac:dyDescent="0.2">
      <c r="A25" s="34"/>
      <c r="B25" s="32" t="s">
        <v>946</v>
      </c>
      <c r="C25" s="23"/>
      <c r="D25" s="23"/>
      <c r="E25" s="23"/>
      <c r="F25" s="23"/>
      <c r="G25" s="23"/>
      <c r="H25" s="38"/>
      <c r="I25" s="38"/>
      <c r="J25" s="38"/>
      <c r="K25" s="38"/>
      <c r="L25" s="38"/>
      <c r="M25" s="38"/>
      <c r="N25" s="38"/>
    </row>
    <row r="26" spans="1:14" ht="12.75" customHeight="1" x14ac:dyDescent="0.2">
      <c r="A26" s="72">
        <v>22</v>
      </c>
      <c r="B26" s="30" t="s">
        <v>947</v>
      </c>
      <c r="C26" s="21"/>
      <c r="D26" s="21"/>
      <c r="E26" s="21"/>
      <c r="F26" s="21"/>
      <c r="G26" s="21"/>
      <c r="H26" s="36"/>
      <c r="I26" s="36"/>
      <c r="J26" s="36"/>
      <c r="K26" s="36"/>
      <c r="L26" s="36"/>
      <c r="M26" s="36"/>
      <c r="N26" s="36"/>
    </row>
    <row r="27" spans="1:14" ht="12.75" customHeight="1" x14ac:dyDescent="0.2">
      <c r="A27" s="72">
        <v>23</v>
      </c>
      <c r="B27" s="30" t="s">
        <v>247</v>
      </c>
      <c r="C27" s="21"/>
      <c r="D27" s="21"/>
      <c r="E27" s="21"/>
      <c r="F27" s="21"/>
      <c r="G27" s="21"/>
      <c r="H27" s="36"/>
      <c r="I27" s="36"/>
      <c r="J27" s="36"/>
      <c r="K27" s="36"/>
      <c r="L27" s="36"/>
      <c r="M27" s="36"/>
      <c r="N27" s="36"/>
    </row>
    <row r="28" spans="1:14" ht="12.75" customHeight="1" x14ac:dyDescent="0.2">
      <c r="A28" s="72">
        <v>24</v>
      </c>
      <c r="B28" s="30" t="s">
        <v>19</v>
      </c>
      <c r="C28" s="21"/>
      <c r="D28" s="21"/>
      <c r="E28" s="21"/>
      <c r="F28" s="21"/>
      <c r="G28" s="21"/>
      <c r="H28" s="36"/>
      <c r="I28" s="36"/>
      <c r="J28" s="36"/>
      <c r="K28" s="36"/>
      <c r="L28" s="36"/>
      <c r="M28" s="36"/>
      <c r="N28" s="36"/>
    </row>
    <row r="29" spans="1:14" ht="12.75" customHeight="1" x14ac:dyDescent="0.2">
      <c r="A29" s="72">
        <v>25</v>
      </c>
      <c r="B29" s="30" t="s">
        <v>948</v>
      </c>
      <c r="C29" s="21"/>
      <c r="D29" s="21"/>
      <c r="E29" s="21"/>
      <c r="F29" s="21"/>
      <c r="G29" s="21"/>
      <c r="H29" s="36"/>
      <c r="I29" s="36"/>
      <c r="J29" s="36"/>
      <c r="K29" s="36"/>
      <c r="L29" s="36"/>
      <c r="M29" s="36"/>
      <c r="N29" s="36"/>
    </row>
    <row r="30" spans="1:14" ht="12.75" customHeight="1" x14ac:dyDescent="0.2">
      <c r="A30" s="72">
        <v>26</v>
      </c>
      <c r="B30" s="30" t="s">
        <v>248</v>
      </c>
      <c r="C30" s="21"/>
      <c r="D30" s="21"/>
      <c r="E30" s="21"/>
      <c r="F30" s="21"/>
      <c r="G30" s="21"/>
      <c r="H30" s="36"/>
      <c r="I30" s="36"/>
      <c r="J30" s="36"/>
      <c r="K30" s="36"/>
      <c r="L30" s="36"/>
      <c r="M30" s="36"/>
      <c r="N30" s="36"/>
    </row>
    <row r="31" spans="1:14" ht="12.75" customHeight="1" x14ac:dyDescent="0.2">
      <c r="A31" s="72">
        <v>27</v>
      </c>
      <c r="B31" s="30" t="s">
        <v>949</v>
      </c>
      <c r="C31" s="21"/>
      <c r="D31" s="21"/>
      <c r="E31" s="21"/>
      <c r="F31" s="21"/>
      <c r="G31" s="21"/>
      <c r="H31" s="36"/>
      <c r="I31" s="36"/>
      <c r="J31" s="36"/>
      <c r="K31" s="36"/>
      <c r="L31" s="36"/>
      <c r="M31" s="36"/>
      <c r="N31" s="36"/>
    </row>
    <row r="32" spans="1:14" ht="12.75" customHeight="1" x14ac:dyDescent="0.2">
      <c r="A32" s="72">
        <v>28</v>
      </c>
      <c r="B32" s="30" t="s">
        <v>950</v>
      </c>
      <c r="C32" s="21"/>
      <c r="D32" s="21"/>
      <c r="E32" s="21"/>
      <c r="F32" s="21"/>
      <c r="G32" s="21"/>
      <c r="H32" s="36"/>
      <c r="I32" s="36"/>
      <c r="J32" s="36"/>
      <c r="K32" s="36"/>
      <c r="L32" s="36"/>
      <c r="M32" s="36"/>
      <c r="N32" s="36"/>
    </row>
    <row r="33" spans="1:14" ht="12.75" customHeight="1" x14ac:dyDescent="0.2">
      <c r="A33" s="72">
        <v>29</v>
      </c>
      <c r="B33" s="30" t="s">
        <v>249</v>
      </c>
      <c r="C33" s="21"/>
      <c r="D33" s="21"/>
      <c r="E33" s="21"/>
      <c r="F33" s="21"/>
      <c r="G33" s="21"/>
      <c r="H33" s="36"/>
      <c r="I33" s="36"/>
      <c r="J33" s="36"/>
      <c r="K33" s="36"/>
      <c r="L33" s="36"/>
      <c r="M33" s="36"/>
      <c r="N33" s="36"/>
    </row>
    <row r="34" spans="1:14" ht="12.75" customHeight="1" x14ac:dyDescent="0.2">
      <c r="A34" s="72">
        <v>30</v>
      </c>
      <c r="B34" s="30" t="s">
        <v>250</v>
      </c>
      <c r="C34" s="21"/>
      <c r="D34" s="21"/>
      <c r="E34" s="21"/>
      <c r="F34" s="21"/>
      <c r="G34" s="21"/>
      <c r="H34" s="36"/>
      <c r="I34" s="36"/>
      <c r="J34" s="36"/>
      <c r="K34" s="36"/>
      <c r="L34" s="36"/>
      <c r="M34" s="36"/>
      <c r="N34" s="36"/>
    </row>
    <row r="35" spans="1:14" ht="12.75" customHeight="1" x14ac:dyDescent="0.2">
      <c r="A35" s="72">
        <v>31</v>
      </c>
      <c r="B35" s="30" t="s">
        <v>251</v>
      </c>
      <c r="C35" s="21"/>
      <c r="D35" s="21"/>
      <c r="E35" s="21"/>
      <c r="F35" s="21"/>
      <c r="G35" s="21"/>
      <c r="H35" s="36"/>
      <c r="I35" s="36"/>
      <c r="J35" s="36"/>
      <c r="K35" s="36"/>
      <c r="L35" s="36"/>
      <c r="M35" s="36"/>
      <c r="N35" s="36"/>
    </row>
    <row r="36" spans="1:14" ht="12.75" customHeight="1" x14ac:dyDescent="0.2">
      <c r="A36" s="72">
        <v>32</v>
      </c>
      <c r="B36" s="30" t="s">
        <v>951</v>
      </c>
      <c r="C36" s="21"/>
      <c r="D36" s="21"/>
      <c r="E36" s="21"/>
      <c r="F36" s="21"/>
      <c r="G36" s="21"/>
      <c r="H36" s="36"/>
      <c r="I36" s="36"/>
      <c r="J36" s="36"/>
      <c r="K36" s="36"/>
      <c r="L36" s="36"/>
      <c r="M36" s="36"/>
      <c r="N36" s="36"/>
    </row>
    <row r="37" spans="1:14" ht="12.75" customHeight="1" x14ac:dyDescent="0.2">
      <c r="A37" s="72">
        <v>33</v>
      </c>
      <c r="B37" s="30" t="s">
        <v>253</v>
      </c>
      <c r="C37" s="21"/>
      <c r="D37" s="21"/>
      <c r="E37" s="21"/>
      <c r="F37" s="21"/>
      <c r="G37" s="21"/>
      <c r="H37" s="36"/>
      <c r="I37" s="36"/>
      <c r="J37" s="36"/>
      <c r="K37" s="36"/>
      <c r="L37" s="36"/>
      <c r="M37" s="36"/>
      <c r="N37" s="36"/>
    </row>
    <row r="38" spans="1:14" ht="12.75" customHeight="1" x14ac:dyDescent="0.2">
      <c r="A38" s="72">
        <v>34</v>
      </c>
      <c r="B38" s="30" t="s">
        <v>254</v>
      </c>
      <c r="C38" s="21"/>
      <c r="D38" s="21"/>
      <c r="E38" s="21"/>
      <c r="F38" s="21"/>
      <c r="G38" s="21"/>
      <c r="H38" s="36"/>
      <c r="I38" s="36"/>
      <c r="J38" s="36"/>
      <c r="K38" s="36"/>
      <c r="L38" s="36"/>
      <c r="M38" s="36"/>
      <c r="N38" s="36"/>
    </row>
    <row r="39" spans="1:14" ht="12.75" customHeight="1" x14ac:dyDescent="0.2">
      <c r="A39" s="72">
        <v>35</v>
      </c>
      <c r="B39" s="30" t="s">
        <v>208</v>
      </c>
      <c r="C39" s="21"/>
      <c r="D39" s="21"/>
      <c r="E39" s="21"/>
      <c r="F39" s="21"/>
      <c r="G39" s="21"/>
      <c r="H39" s="36"/>
      <c r="I39" s="36"/>
      <c r="J39" s="36"/>
      <c r="K39" s="36"/>
      <c r="L39" s="36"/>
      <c r="M39" s="36"/>
      <c r="N39" s="36"/>
    </row>
    <row r="40" spans="1:14" ht="12.75" customHeight="1" x14ac:dyDescent="0.2">
      <c r="A40" s="72">
        <v>36</v>
      </c>
      <c r="B40" s="30" t="s">
        <v>214</v>
      </c>
      <c r="C40" s="21"/>
      <c r="D40" s="21"/>
      <c r="E40" s="21"/>
      <c r="F40" s="21"/>
      <c r="G40" s="21"/>
      <c r="H40" s="36"/>
      <c r="I40" s="36"/>
      <c r="J40" s="36"/>
      <c r="K40" s="36"/>
      <c r="L40" s="36"/>
      <c r="M40" s="36"/>
      <c r="N40" s="36"/>
    </row>
    <row r="41" spans="1:14" ht="12.75" customHeight="1" x14ac:dyDescent="0.2">
      <c r="A41" s="72">
        <v>37</v>
      </c>
      <c r="B41" s="30" t="s">
        <v>255</v>
      </c>
      <c r="C41" s="21"/>
      <c r="D41" s="21"/>
      <c r="E41" s="21"/>
      <c r="F41" s="21"/>
      <c r="G41" s="21"/>
      <c r="H41" s="36"/>
      <c r="I41" s="36"/>
      <c r="J41" s="36"/>
      <c r="K41" s="36"/>
      <c r="L41" s="36"/>
      <c r="M41" s="36"/>
      <c r="N41" s="36"/>
    </row>
    <row r="42" spans="1:14" ht="12.75" customHeight="1" x14ac:dyDescent="0.2">
      <c r="A42" s="72">
        <v>38</v>
      </c>
      <c r="B42" s="30" t="s">
        <v>256</v>
      </c>
      <c r="C42" s="21"/>
      <c r="D42" s="21"/>
      <c r="E42" s="21"/>
      <c r="F42" s="21"/>
      <c r="G42" s="21"/>
      <c r="H42" s="36"/>
      <c r="I42" s="36"/>
      <c r="J42" s="36"/>
      <c r="K42" s="36"/>
      <c r="L42" s="36"/>
      <c r="M42" s="36"/>
      <c r="N42" s="36"/>
    </row>
    <row r="43" spans="1:14" ht="12.75" customHeight="1" x14ac:dyDescent="0.2">
      <c r="A43" s="72">
        <v>39</v>
      </c>
      <c r="B43" s="30" t="s">
        <v>257</v>
      </c>
      <c r="C43" s="21"/>
      <c r="D43" s="21"/>
      <c r="E43" s="21"/>
      <c r="F43" s="21"/>
      <c r="G43" s="21"/>
      <c r="H43" s="36"/>
      <c r="I43" s="36"/>
      <c r="J43" s="36"/>
      <c r="K43" s="36"/>
      <c r="L43" s="36"/>
      <c r="M43" s="36"/>
      <c r="N43" s="36"/>
    </row>
    <row r="44" spans="1:14" ht="12.75" customHeight="1" x14ac:dyDescent="0.2">
      <c r="A44" s="72">
        <v>40</v>
      </c>
      <c r="B44" s="30" t="s">
        <v>258</v>
      </c>
      <c r="C44" s="21"/>
      <c r="D44" s="21"/>
      <c r="E44" s="21"/>
      <c r="F44" s="21"/>
      <c r="G44" s="21"/>
      <c r="H44" s="36"/>
      <c r="I44" s="36"/>
      <c r="J44" s="36"/>
      <c r="K44" s="36"/>
      <c r="L44" s="36"/>
      <c r="M44" s="36"/>
      <c r="N44" s="36"/>
    </row>
    <row r="45" spans="1:14" ht="12.75" customHeight="1" x14ac:dyDescent="0.2">
      <c r="A45" s="72">
        <v>41</v>
      </c>
      <c r="B45" s="30" t="s">
        <v>952</v>
      </c>
      <c r="C45" s="21"/>
      <c r="D45" s="21"/>
      <c r="E45" s="21"/>
      <c r="F45" s="21"/>
      <c r="G45" s="21"/>
      <c r="H45" s="36"/>
      <c r="I45" s="36"/>
      <c r="J45" s="36"/>
      <c r="K45" s="36"/>
      <c r="L45" s="36"/>
      <c r="M45" s="36"/>
      <c r="N45" s="36"/>
    </row>
    <row r="46" spans="1:14" ht="12.75" customHeight="1" x14ac:dyDescent="0.2">
      <c r="A46" s="72">
        <v>42</v>
      </c>
      <c r="B46" s="30" t="s">
        <v>259</v>
      </c>
      <c r="C46" s="21"/>
      <c r="D46" s="21"/>
      <c r="E46" s="21"/>
      <c r="F46" s="21"/>
      <c r="G46" s="21"/>
      <c r="H46" s="36"/>
      <c r="I46" s="36"/>
      <c r="J46" s="36"/>
      <c r="K46" s="36"/>
      <c r="L46" s="36"/>
      <c r="M46" s="36"/>
      <c r="N46" s="36"/>
    </row>
    <row r="47" spans="1:14" ht="12.75" customHeight="1" x14ac:dyDescent="0.2">
      <c r="A47" s="72"/>
      <c r="B47" s="32" t="s">
        <v>953</v>
      </c>
      <c r="C47" s="23"/>
      <c r="D47" s="23"/>
      <c r="E47" s="23"/>
      <c r="F47" s="23"/>
      <c r="G47" s="23"/>
      <c r="H47" s="36"/>
      <c r="I47" s="36"/>
      <c r="J47" s="36"/>
      <c r="K47" s="36"/>
      <c r="L47" s="36"/>
      <c r="M47" s="36"/>
      <c r="N47" s="36"/>
    </row>
    <row r="48" spans="1:14" ht="12.75" customHeight="1" x14ac:dyDescent="0.2">
      <c r="A48" s="72">
        <v>43</v>
      </c>
      <c r="B48" s="30" t="s">
        <v>220</v>
      </c>
      <c r="C48" s="21"/>
      <c r="D48" s="21"/>
      <c r="E48" s="21"/>
      <c r="F48" s="21"/>
      <c r="G48" s="21"/>
      <c r="H48" s="36"/>
      <c r="I48" s="36"/>
      <c r="J48" s="36"/>
      <c r="K48" s="36"/>
      <c r="L48" s="36"/>
      <c r="M48" s="36"/>
      <c r="N48" s="36"/>
    </row>
    <row r="49" spans="1:14" ht="12.75" customHeight="1" x14ac:dyDescent="0.2">
      <c r="A49" s="72">
        <v>44</v>
      </c>
      <c r="B49" s="30" t="s">
        <v>221</v>
      </c>
      <c r="C49" s="21"/>
      <c r="D49" s="21"/>
      <c r="E49" s="21"/>
      <c r="F49" s="21"/>
      <c r="G49" s="21"/>
      <c r="H49" s="36"/>
      <c r="I49" s="36"/>
      <c r="J49" s="36"/>
      <c r="K49" s="36"/>
      <c r="L49" s="36"/>
      <c r="M49" s="36"/>
      <c r="N49" s="36"/>
    </row>
    <row r="50" spans="1:14" ht="12.75" customHeight="1" x14ac:dyDescent="0.2">
      <c r="A50" s="72">
        <v>45</v>
      </c>
      <c r="B50" s="30" t="s">
        <v>42</v>
      </c>
      <c r="C50" s="21"/>
      <c r="D50" s="21"/>
      <c r="E50" s="21"/>
      <c r="F50" s="21"/>
      <c r="G50" s="21"/>
      <c r="H50" s="36"/>
      <c r="I50" s="36"/>
      <c r="J50" s="36"/>
      <c r="K50" s="36"/>
      <c r="L50" s="36"/>
      <c r="M50" s="36"/>
      <c r="N50" s="36"/>
    </row>
    <row r="51" spans="1:14" ht="12.75" customHeight="1" x14ac:dyDescent="0.2">
      <c r="A51" s="34"/>
      <c r="B51" s="32" t="s">
        <v>954</v>
      </c>
      <c r="C51" s="23"/>
      <c r="D51" s="23"/>
      <c r="E51" s="23"/>
      <c r="F51" s="23"/>
      <c r="G51" s="23"/>
      <c r="H51" s="38"/>
      <c r="I51" s="38"/>
      <c r="J51" s="38"/>
      <c r="K51" s="38"/>
      <c r="L51" s="38"/>
      <c r="M51" s="38"/>
      <c r="N51" s="38"/>
    </row>
    <row r="52" spans="1:14" ht="12.75" customHeight="1" x14ac:dyDescent="0.2">
      <c r="A52" s="34"/>
      <c r="B52" s="35" t="s">
        <v>5</v>
      </c>
      <c r="C52" s="73">
        <f>C51+C47+C25</f>
        <v>0</v>
      </c>
      <c r="D52" s="73">
        <f>D51+D47+D25</f>
        <v>0</v>
      </c>
      <c r="E52" s="23" t="e">
        <f>D52*100/C52</f>
        <v>#DIV/0!</v>
      </c>
      <c r="F52" s="73">
        <f>F51+F47+F25</f>
        <v>0</v>
      </c>
      <c r="G52" s="23" t="e">
        <f>F52*100/C52</f>
        <v>#DIV/0!</v>
      </c>
      <c r="H52" s="36"/>
      <c r="I52" s="36"/>
      <c r="J52" s="36"/>
      <c r="K52" s="36"/>
      <c r="L52" s="36"/>
      <c r="M52" s="36"/>
      <c r="N52" s="36"/>
    </row>
    <row r="53" spans="1:14" ht="12.75" customHeight="1" x14ac:dyDescent="0.2">
      <c r="A53" s="70"/>
      <c r="B53" s="36"/>
      <c r="C53" s="28"/>
      <c r="D53" s="74" t="s">
        <v>58</v>
      </c>
      <c r="E53" s="28"/>
      <c r="F53" s="28"/>
      <c r="G53" s="28"/>
      <c r="H53" s="36"/>
      <c r="I53" s="36"/>
      <c r="J53" s="36"/>
      <c r="K53" s="36"/>
      <c r="L53" s="36"/>
      <c r="M53" s="36"/>
      <c r="N53" s="36"/>
    </row>
    <row r="54" spans="1:14" ht="12.75" customHeight="1" x14ac:dyDescent="0.2">
      <c r="A54" s="70"/>
      <c r="B54" s="36"/>
      <c r="C54" s="28"/>
      <c r="D54" s="28"/>
      <c r="E54" s="28"/>
      <c r="F54" s="28"/>
      <c r="G54" s="28"/>
      <c r="H54" s="36"/>
      <c r="I54" s="36"/>
      <c r="J54" s="36"/>
      <c r="K54" s="36"/>
      <c r="L54" s="36"/>
      <c r="M54" s="36"/>
      <c r="N54" s="36"/>
    </row>
    <row r="55" spans="1:14" ht="12.75" customHeight="1" x14ac:dyDescent="0.2">
      <c r="A55" s="70"/>
      <c r="B55" s="36"/>
      <c r="C55" s="28"/>
      <c r="D55" s="28"/>
      <c r="E55" s="28"/>
      <c r="F55" s="28"/>
      <c r="G55" s="28"/>
      <c r="H55" s="36"/>
      <c r="I55" s="36"/>
      <c r="J55" s="36"/>
      <c r="K55" s="36"/>
      <c r="L55" s="36"/>
      <c r="M55" s="36"/>
      <c r="N55" s="36"/>
    </row>
    <row r="56" spans="1:14" ht="12.75" customHeight="1" x14ac:dyDescent="0.2">
      <c r="A56" s="70"/>
      <c r="B56" s="36"/>
      <c r="C56" s="28"/>
      <c r="D56" s="28"/>
      <c r="E56" s="28"/>
      <c r="F56" s="28"/>
      <c r="G56" s="28"/>
      <c r="H56" s="36"/>
      <c r="I56" s="36"/>
      <c r="J56" s="36"/>
      <c r="K56" s="36"/>
      <c r="L56" s="36"/>
      <c r="M56" s="36"/>
      <c r="N56" s="36"/>
    </row>
    <row r="57" spans="1:14" ht="12.75" customHeight="1" x14ac:dyDescent="0.2">
      <c r="A57" s="70"/>
      <c r="B57" s="36"/>
      <c r="C57" s="28"/>
      <c r="D57" s="28"/>
      <c r="E57" s="28"/>
      <c r="F57" s="28"/>
      <c r="G57" s="28"/>
      <c r="H57" s="36"/>
      <c r="I57" s="36"/>
      <c r="J57" s="36"/>
      <c r="K57" s="36"/>
      <c r="L57" s="36"/>
      <c r="M57" s="36"/>
      <c r="N57" s="36"/>
    </row>
    <row r="58" spans="1:14" ht="12.75" customHeight="1" x14ac:dyDescent="0.2">
      <c r="A58" s="70"/>
      <c r="B58" s="36"/>
      <c r="C58" s="28"/>
      <c r="D58" s="28"/>
      <c r="E58" s="28"/>
      <c r="F58" s="28"/>
      <c r="G58" s="28"/>
      <c r="H58" s="36"/>
      <c r="I58" s="36"/>
      <c r="J58" s="36"/>
      <c r="K58" s="36"/>
      <c r="L58" s="36"/>
      <c r="M58" s="36"/>
      <c r="N58" s="36"/>
    </row>
    <row r="59" spans="1:14" ht="12.75" customHeight="1" x14ac:dyDescent="0.2">
      <c r="A59" s="70"/>
      <c r="B59" s="36"/>
      <c r="C59" s="28"/>
      <c r="D59" s="28"/>
      <c r="E59" s="28"/>
      <c r="F59" s="28"/>
      <c r="G59" s="28"/>
      <c r="H59" s="36"/>
      <c r="I59" s="36"/>
      <c r="J59" s="36"/>
      <c r="K59" s="36"/>
      <c r="L59" s="36"/>
      <c r="M59" s="36"/>
      <c r="N59" s="36"/>
    </row>
    <row r="60" spans="1:14" ht="12.75" customHeight="1" x14ac:dyDescent="0.2">
      <c r="A60" s="70"/>
      <c r="B60" s="36"/>
      <c r="C60" s="28"/>
      <c r="D60" s="28"/>
      <c r="E60" s="28"/>
      <c r="F60" s="28"/>
      <c r="G60" s="28"/>
      <c r="H60" s="36"/>
      <c r="I60" s="36"/>
      <c r="J60" s="36"/>
      <c r="K60" s="36"/>
      <c r="L60" s="36"/>
      <c r="M60" s="36"/>
      <c r="N60" s="36"/>
    </row>
    <row r="61" spans="1:14" ht="12.75" customHeight="1" x14ac:dyDescent="0.2">
      <c r="A61" s="70"/>
      <c r="B61" s="36"/>
      <c r="C61" s="28"/>
      <c r="D61" s="28"/>
      <c r="E61" s="28"/>
      <c r="F61" s="28"/>
      <c r="G61" s="28"/>
      <c r="H61" s="36"/>
      <c r="I61" s="36"/>
      <c r="J61" s="36"/>
      <c r="K61" s="36"/>
      <c r="L61" s="36"/>
      <c r="M61" s="36"/>
      <c r="N61" s="36"/>
    </row>
    <row r="62" spans="1:14" ht="12.75" customHeight="1" x14ac:dyDescent="0.2">
      <c r="A62" s="70"/>
      <c r="B62" s="36"/>
      <c r="C62" s="28"/>
      <c r="D62" s="28"/>
      <c r="E62" s="28"/>
      <c r="F62" s="28"/>
      <c r="G62" s="28"/>
      <c r="H62" s="36"/>
      <c r="I62" s="36"/>
      <c r="J62" s="36"/>
      <c r="K62" s="36"/>
      <c r="L62" s="36"/>
      <c r="M62" s="36"/>
      <c r="N62" s="36"/>
    </row>
    <row r="63" spans="1:14" ht="12.75" customHeight="1" x14ac:dyDescent="0.2">
      <c r="A63" s="70"/>
      <c r="B63" s="36"/>
      <c r="C63" s="28"/>
      <c r="D63" s="28"/>
      <c r="E63" s="28"/>
      <c r="F63" s="28"/>
      <c r="G63" s="28"/>
      <c r="H63" s="36"/>
      <c r="I63" s="36"/>
      <c r="J63" s="36"/>
      <c r="K63" s="36"/>
      <c r="L63" s="36"/>
      <c r="M63" s="36"/>
      <c r="N63" s="36"/>
    </row>
    <row r="64" spans="1:14" ht="12.75" customHeight="1" x14ac:dyDescent="0.2">
      <c r="A64" s="70"/>
      <c r="B64" s="36"/>
      <c r="C64" s="28"/>
      <c r="D64" s="28"/>
      <c r="E64" s="28"/>
      <c r="F64" s="28"/>
      <c r="G64" s="28"/>
      <c r="H64" s="36"/>
      <c r="I64" s="36"/>
      <c r="J64" s="36"/>
      <c r="K64" s="36"/>
      <c r="L64" s="36"/>
      <c r="M64" s="36"/>
      <c r="N64" s="36"/>
    </row>
    <row r="65" spans="1:14" ht="12.75" customHeight="1" x14ac:dyDescent="0.2">
      <c r="A65" s="70"/>
      <c r="B65" s="36"/>
      <c r="C65" s="28"/>
      <c r="D65" s="28"/>
      <c r="E65" s="28"/>
      <c r="F65" s="28"/>
      <c r="G65" s="28"/>
      <c r="H65" s="36"/>
      <c r="I65" s="36"/>
      <c r="J65" s="36"/>
      <c r="K65" s="36"/>
      <c r="L65" s="36"/>
      <c r="M65" s="36"/>
      <c r="N65" s="36"/>
    </row>
    <row r="66" spans="1:14" ht="12.75" customHeight="1" x14ac:dyDescent="0.2">
      <c r="A66" s="70"/>
      <c r="B66" s="36"/>
      <c r="C66" s="28"/>
      <c r="D66" s="28"/>
      <c r="E66" s="28"/>
      <c r="F66" s="28"/>
      <c r="G66" s="28"/>
      <c r="H66" s="36"/>
      <c r="I66" s="36"/>
      <c r="J66" s="36"/>
      <c r="K66" s="36"/>
      <c r="L66" s="36"/>
      <c r="M66" s="36"/>
      <c r="N66" s="36"/>
    </row>
    <row r="67" spans="1:14" ht="12.75" customHeight="1" x14ac:dyDescent="0.2">
      <c r="A67" s="70"/>
      <c r="B67" s="36"/>
      <c r="C67" s="28"/>
      <c r="D67" s="28"/>
      <c r="E67" s="28"/>
      <c r="F67" s="28"/>
      <c r="G67" s="28"/>
      <c r="H67" s="36"/>
      <c r="I67" s="36"/>
      <c r="J67" s="36"/>
      <c r="K67" s="36"/>
      <c r="L67" s="36"/>
      <c r="M67" s="36"/>
      <c r="N67" s="36"/>
    </row>
    <row r="68" spans="1:14" ht="12.75" customHeight="1" x14ac:dyDescent="0.2">
      <c r="A68" s="70"/>
      <c r="B68" s="36"/>
      <c r="C68" s="28"/>
      <c r="D68" s="28"/>
      <c r="E68" s="28"/>
      <c r="F68" s="28"/>
      <c r="G68" s="28"/>
      <c r="H68" s="36"/>
      <c r="I68" s="36"/>
      <c r="J68" s="36"/>
      <c r="K68" s="36"/>
      <c r="L68" s="36"/>
      <c r="M68" s="36"/>
      <c r="N68" s="36"/>
    </row>
    <row r="69" spans="1:14" ht="12.75" customHeight="1" x14ac:dyDescent="0.2">
      <c r="A69" s="70"/>
      <c r="B69" s="36"/>
      <c r="C69" s="28"/>
      <c r="D69" s="28"/>
      <c r="E69" s="28"/>
      <c r="F69" s="28"/>
      <c r="G69" s="28"/>
      <c r="H69" s="36"/>
      <c r="I69" s="36"/>
      <c r="J69" s="36"/>
      <c r="K69" s="36"/>
      <c r="L69" s="36"/>
      <c r="M69" s="36"/>
      <c r="N69" s="36"/>
    </row>
    <row r="70" spans="1:14" ht="12.75" customHeight="1" x14ac:dyDescent="0.2">
      <c r="A70" s="70"/>
      <c r="B70" s="36"/>
      <c r="C70" s="28"/>
      <c r="D70" s="28"/>
      <c r="E70" s="28"/>
      <c r="F70" s="28"/>
      <c r="G70" s="28"/>
      <c r="H70" s="36"/>
      <c r="I70" s="36"/>
      <c r="J70" s="36"/>
      <c r="K70" s="36"/>
      <c r="L70" s="36"/>
      <c r="M70" s="36"/>
      <c r="N70" s="36"/>
    </row>
    <row r="71" spans="1:14" ht="12.75" customHeight="1" x14ac:dyDescent="0.2">
      <c r="A71" s="70"/>
      <c r="B71" s="36"/>
      <c r="C71" s="28"/>
      <c r="D71" s="28"/>
      <c r="E71" s="28"/>
      <c r="F71" s="28"/>
      <c r="G71" s="28"/>
      <c r="H71" s="36"/>
      <c r="I71" s="36"/>
      <c r="J71" s="36"/>
      <c r="K71" s="36"/>
      <c r="L71" s="36"/>
      <c r="M71" s="36"/>
      <c r="N71" s="36"/>
    </row>
    <row r="72" spans="1:14" ht="12.75" customHeight="1" x14ac:dyDescent="0.2">
      <c r="A72" s="70"/>
      <c r="B72" s="36"/>
      <c r="C72" s="28"/>
      <c r="D72" s="28"/>
      <c r="E72" s="28"/>
      <c r="F72" s="28"/>
      <c r="G72" s="28"/>
      <c r="H72" s="36"/>
      <c r="I72" s="36"/>
      <c r="J72" s="36"/>
      <c r="K72" s="36"/>
      <c r="L72" s="36"/>
      <c r="M72" s="36"/>
      <c r="N72" s="36"/>
    </row>
    <row r="73" spans="1:14" ht="12.75" customHeight="1" x14ac:dyDescent="0.2">
      <c r="A73" s="70"/>
      <c r="B73" s="36"/>
      <c r="C73" s="28"/>
      <c r="D73" s="28"/>
      <c r="E73" s="28"/>
      <c r="F73" s="28"/>
      <c r="G73" s="28"/>
      <c r="H73" s="36"/>
      <c r="I73" s="36"/>
      <c r="J73" s="36"/>
      <c r="K73" s="36"/>
      <c r="L73" s="36"/>
      <c r="M73" s="36"/>
      <c r="N73" s="36"/>
    </row>
    <row r="74" spans="1:14" ht="12.75" customHeight="1" x14ac:dyDescent="0.2">
      <c r="A74" s="70"/>
      <c r="B74" s="36"/>
      <c r="C74" s="28"/>
      <c r="D74" s="28"/>
      <c r="E74" s="28"/>
      <c r="F74" s="28"/>
      <c r="G74" s="28"/>
      <c r="H74" s="36"/>
      <c r="I74" s="36"/>
      <c r="J74" s="36"/>
      <c r="K74" s="36"/>
      <c r="L74" s="36"/>
      <c r="M74" s="36"/>
      <c r="N74" s="36"/>
    </row>
    <row r="75" spans="1:14" ht="12.75" customHeight="1" x14ac:dyDescent="0.2">
      <c r="A75" s="70"/>
      <c r="B75" s="36"/>
      <c r="C75" s="28"/>
      <c r="D75" s="28"/>
      <c r="E75" s="28"/>
      <c r="F75" s="28"/>
      <c r="G75" s="28"/>
      <c r="H75" s="36"/>
      <c r="I75" s="36"/>
      <c r="J75" s="36"/>
      <c r="K75" s="36"/>
      <c r="L75" s="36"/>
      <c r="M75" s="36"/>
      <c r="N75" s="36"/>
    </row>
    <row r="76" spans="1:14" ht="12.75" customHeight="1" x14ac:dyDescent="0.2">
      <c r="A76" s="70"/>
      <c r="B76" s="36"/>
      <c r="C76" s="28"/>
      <c r="D76" s="28"/>
      <c r="E76" s="28"/>
      <c r="F76" s="28"/>
      <c r="G76" s="28"/>
      <c r="H76" s="36"/>
      <c r="I76" s="36"/>
      <c r="J76" s="36"/>
      <c r="K76" s="36"/>
      <c r="L76" s="36"/>
      <c r="M76" s="36"/>
      <c r="N76" s="36"/>
    </row>
    <row r="77" spans="1:14" ht="12.75" customHeight="1" x14ac:dyDescent="0.2">
      <c r="A77" s="70"/>
      <c r="B77" s="36"/>
      <c r="C77" s="28"/>
      <c r="D77" s="28"/>
      <c r="E77" s="28"/>
      <c r="F77" s="28"/>
      <c r="G77" s="28"/>
      <c r="H77" s="36"/>
      <c r="I77" s="36"/>
      <c r="J77" s="36"/>
      <c r="K77" s="36"/>
      <c r="L77" s="36"/>
      <c r="M77" s="36"/>
      <c r="N77" s="36"/>
    </row>
    <row r="78" spans="1:14" ht="12.75" customHeight="1" x14ac:dyDescent="0.2">
      <c r="A78" s="70"/>
      <c r="B78" s="36"/>
      <c r="C78" s="28"/>
      <c r="D78" s="28"/>
      <c r="E78" s="28"/>
      <c r="F78" s="28"/>
      <c r="G78" s="28"/>
      <c r="H78" s="36"/>
      <c r="I78" s="36"/>
      <c r="J78" s="36"/>
      <c r="K78" s="36"/>
      <c r="L78" s="36"/>
      <c r="M78" s="36"/>
      <c r="N78" s="36"/>
    </row>
    <row r="79" spans="1:14" ht="12.75" customHeight="1" x14ac:dyDescent="0.2">
      <c r="A79" s="70"/>
      <c r="B79" s="36"/>
      <c r="C79" s="28"/>
      <c r="D79" s="28"/>
      <c r="E79" s="28"/>
      <c r="F79" s="28"/>
      <c r="G79" s="28"/>
      <c r="H79" s="36"/>
      <c r="I79" s="36"/>
      <c r="J79" s="36"/>
      <c r="K79" s="36"/>
      <c r="L79" s="36"/>
      <c r="M79" s="36"/>
      <c r="N79" s="36"/>
    </row>
    <row r="80" spans="1:14" ht="12.75" customHeight="1" x14ac:dyDescent="0.2">
      <c r="A80" s="70"/>
      <c r="B80" s="36"/>
      <c r="C80" s="28"/>
      <c r="D80" s="28"/>
      <c r="E80" s="28"/>
      <c r="F80" s="28"/>
      <c r="G80" s="28"/>
      <c r="H80" s="36"/>
      <c r="I80" s="36"/>
      <c r="J80" s="36"/>
      <c r="K80" s="36"/>
      <c r="L80" s="36"/>
      <c r="M80" s="36"/>
      <c r="N80" s="36"/>
    </row>
    <row r="81" spans="1:14" ht="12.75" customHeight="1" x14ac:dyDescent="0.2">
      <c r="A81" s="70"/>
      <c r="B81" s="36"/>
      <c r="C81" s="28"/>
      <c r="D81" s="28"/>
      <c r="E81" s="28"/>
      <c r="F81" s="28"/>
      <c r="G81" s="28"/>
      <c r="H81" s="36"/>
      <c r="I81" s="36"/>
      <c r="J81" s="36"/>
      <c r="K81" s="36"/>
      <c r="L81" s="36"/>
      <c r="M81" s="36"/>
      <c r="N81" s="36"/>
    </row>
    <row r="82" spans="1:14" ht="12.75" customHeight="1" x14ac:dyDescent="0.2">
      <c r="A82" s="70"/>
      <c r="B82" s="36"/>
      <c r="C82" s="28"/>
      <c r="D82" s="28"/>
      <c r="E82" s="28"/>
      <c r="F82" s="28"/>
      <c r="G82" s="28"/>
      <c r="H82" s="36"/>
      <c r="I82" s="36"/>
      <c r="J82" s="36"/>
      <c r="K82" s="36"/>
      <c r="L82" s="36"/>
      <c r="M82" s="36"/>
      <c r="N82" s="36"/>
    </row>
    <row r="83" spans="1:14" ht="12.75" customHeight="1" x14ac:dyDescent="0.2">
      <c r="A83" s="70"/>
      <c r="B83" s="36"/>
      <c r="C83" s="28"/>
      <c r="D83" s="28"/>
      <c r="E83" s="28"/>
      <c r="F83" s="28"/>
      <c r="G83" s="28"/>
      <c r="H83" s="36"/>
      <c r="I83" s="36"/>
      <c r="J83" s="36"/>
      <c r="K83" s="36"/>
      <c r="L83" s="36"/>
      <c r="M83" s="36"/>
      <c r="N83" s="36"/>
    </row>
    <row r="84" spans="1:14" ht="12.75" customHeight="1" x14ac:dyDescent="0.2">
      <c r="A84" s="70"/>
      <c r="B84" s="36"/>
      <c r="C84" s="28"/>
      <c r="D84" s="28"/>
      <c r="E84" s="28"/>
      <c r="F84" s="28"/>
      <c r="G84" s="28"/>
      <c r="H84" s="36"/>
      <c r="I84" s="36"/>
      <c r="J84" s="36"/>
      <c r="K84" s="36"/>
      <c r="L84" s="36"/>
      <c r="M84" s="36"/>
      <c r="N84" s="36"/>
    </row>
    <row r="85" spans="1:14" ht="12.75" customHeight="1" x14ac:dyDescent="0.2">
      <c r="A85" s="70"/>
      <c r="B85" s="36"/>
      <c r="C85" s="28"/>
      <c r="D85" s="28"/>
      <c r="E85" s="28"/>
      <c r="F85" s="28"/>
      <c r="G85" s="28"/>
      <c r="H85" s="36"/>
      <c r="I85" s="36"/>
      <c r="J85" s="36"/>
      <c r="K85" s="36"/>
      <c r="L85" s="36"/>
      <c r="M85" s="36"/>
      <c r="N85" s="36"/>
    </row>
    <row r="86" spans="1:14" ht="12.75" customHeight="1" x14ac:dyDescent="0.2">
      <c r="A86" s="70"/>
      <c r="B86" s="36"/>
      <c r="C86" s="28"/>
      <c r="D86" s="28"/>
      <c r="E86" s="28"/>
      <c r="F86" s="28"/>
      <c r="G86" s="28"/>
      <c r="H86" s="36"/>
      <c r="I86" s="36"/>
      <c r="J86" s="36"/>
      <c r="K86" s="36"/>
      <c r="L86" s="36"/>
      <c r="M86" s="36"/>
      <c r="N86" s="36"/>
    </row>
    <row r="87" spans="1:14" ht="12.75" customHeight="1" x14ac:dyDescent="0.2">
      <c r="A87" s="70"/>
      <c r="B87" s="36"/>
      <c r="C87" s="28"/>
      <c r="D87" s="28"/>
      <c r="E87" s="28"/>
      <c r="F87" s="28"/>
      <c r="G87" s="28"/>
      <c r="H87" s="36"/>
      <c r="I87" s="36"/>
      <c r="J87" s="36"/>
      <c r="K87" s="36"/>
      <c r="L87" s="36"/>
      <c r="M87" s="36"/>
      <c r="N87" s="36"/>
    </row>
    <row r="88" spans="1:14" ht="12.75" customHeight="1" x14ac:dyDescent="0.2">
      <c r="A88" s="70"/>
      <c r="B88" s="36"/>
      <c r="C88" s="28"/>
      <c r="D88" s="28"/>
      <c r="E88" s="28"/>
      <c r="F88" s="28"/>
      <c r="G88" s="28"/>
      <c r="H88" s="36"/>
      <c r="I88" s="36"/>
      <c r="J88" s="36"/>
      <c r="K88" s="36"/>
      <c r="L88" s="36"/>
      <c r="M88" s="36"/>
      <c r="N88" s="36"/>
    </row>
    <row r="89" spans="1:14" ht="12.75" customHeight="1" x14ac:dyDescent="0.2">
      <c r="A89" s="70"/>
      <c r="B89" s="36"/>
      <c r="C89" s="28"/>
      <c r="D89" s="28"/>
      <c r="E89" s="28"/>
      <c r="F89" s="28"/>
      <c r="G89" s="28"/>
      <c r="H89" s="36"/>
      <c r="I89" s="36"/>
      <c r="J89" s="36"/>
      <c r="K89" s="36"/>
      <c r="L89" s="36"/>
      <c r="M89" s="36"/>
      <c r="N89" s="36"/>
    </row>
    <row r="90" spans="1:14" ht="12.75" customHeight="1" x14ac:dyDescent="0.2">
      <c r="A90" s="70"/>
      <c r="B90" s="36"/>
      <c r="C90" s="28"/>
      <c r="D90" s="28"/>
      <c r="E90" s="28"/>
      <c r="F90" s="28"/>
      <c r="G90" s="28"/>
      <c r="H90" s="36"/>
      <c r="I90" s="36"/>
      <c r="J90" s="36"/>
      <c r="K90" s="36"/>
      <c r="L90" s="36"/>
      <c r="M90" s="36"/>
      <c r="N90" s="36"/>
    </row>
    <row r="91" spans="1:14" ht="12.75" customHeight="1" x14ac:dyDescent="0.2">
      <c r="A91" s="70"/>
      <c r="B91" s="36"/>
      <c r="C91" s="28"/>
      <c r="D91" s="28"/>
      <c r="E91" s="28"/>
      <c r="F91" s="28"/>
      <c r="G91" s="28"/>
      <c r="H91" s="36"/>
      <c r="I91" s="36"/>
      <c r="J91" s="36"/>
      <c r="K91" s="36"/>
      <c r="L91" s="36"/>
      <c r="M91" s="36"/>
      <c r="N91" s="36"/>
    </row>
    <row r="92" spans="1:14" ht="12.75" customHeight="1" x14ac:dyDescent="0.2">
      <c r="A92" s="70"/>
      <c r="B92" s="36"/>
      <c r="C92" s="28"/>
      <c r="D92" s="28"/>
      <c r="E92" s="28"/>
      <c r="F92" s="28"/>
      <c r="G92" s="28"/>
      <c r="H92" s="36"/>
      <c r="I92" s="36"/>
      <c r="J92" s="36"/>
      <c r="K92" s="36"/>
      <c r="L92" s="36"/>
      <c r="M92" s="36"/>
      <c r="N92" s="36"/>
    </row>
    <row r="93" spans="1:14" ht="12.75" customHeight="1" x14ac:dyDescent="0.2">
      <c r="A93" s="70"/>
      <c r="B93" s="36"/>
      <c r="C93" s="28"/>
      <c r="D93" s="28"/>
      <c r="E93" s="28"/>
      <c r="F93" s="28"/>
      <c r="G93" s="28"/>
      <c r="H93" s="36"/>
      <c r="I93" s="36"/>
      <c r="J93" s="36"/>
      <c r="K93" s="36"/>
      <c r="L93" s="36"/>
      <c r="M93" s="36"/>
      <c r="N93" s="36"/>
    </row>
    <row r="94" spans="1:14" ht="12.75" customHeight="1" x14ac:dyDescent="0.2">
      <c r="A94" s="70"/>
      <c r="B94" s="36"/>
      <c r="C94" s="28"/>
      <c r="D94" s="28"/>
      <c r="E94" s="28"/>
      <c r="F94" s="28"/>
      <c r="G94" s="28"/>
      <c r="H94" s="36"/>
      <c r="I94" s="36"/>
      <c r="J94" s="36"/>
      <c r="K94" s="36"/>
      <c r="L94" s="36"/>
      <c r="M94" s="36"/>
      <c r="N94" s="36"/>
    </row>
    <row r="95" spans="1:14" ht="12.75" customHeight="1" x14ac:dyDescent="0.2">
      <c r="A95" s="70"/>
      <c r="B95" s="36"/>
      <c r="C95" s="28"/>
      <c r="D95" s="28"/>
      <c r="E95" s="28"/>
      <c r="F95" s="28"/>
      <c r="G95" s="28"/>
      <c r="H95" s="36"/>
      <c r="I95" s="36"/>
      <c r="J95" s="36"/>
      <c r="K95" s="36"/>
      <c r="L95" s="36"/>
      <c r="M95" s="36"/>
      <c r="N95" s="36"/>
    </row>
    <row r="96" spans="1:14" ht="12.75" customHeight="1" x14ac:dyDescent="0.2">
      <c r="A96" s="70"/>
      <c r="B96" s="36"/>
      <c r="C96" s="28"/>
      <c r="D96" s="28"/>
      <c r="E96" s="28"/>
      <c r="F96" s="28"/>
      <c r="G96" s="28"/>
      <c r="H96" s="36"/>
      <c r="I96" s="36"/>
      <c r="J96" s="36"/>
      <c r="K96" s="36"/>
      <c r="L96" s="36"/>
      <c r="M96" s="36"/>
      <c r="N96" s="36"/>
    </row>
    <row r="97" spans="1:14" ht="12.75" customHeight="1" x14ac:dyDescent="0.2">
      <c r="A97" s="70"/>
      <c r="B97" s="36"/>
      <c r="C97" s="28"/>
      <c r="D97" s="28"/>
      <c r="E97" s="28"/>
      <c r="F97" s="28"/>
      <c r="G97" s="28"/>
      <c r="H97" s="36"/>
      <c r="I97" s="36"/>
      <c r="J97" s="36"/>
      <c r="K97" s="36"/>
      <c r="L97" s="36"/>
      <c r="M97" s="36"/>
      <c r="N97" s="36"/>
    </row>
    <row r="98" spans="1:14" ht="12.75" customHeight="1" x14ac:dyDescent="0.2">
      <c r="A98" s="70"/>
      <c r="B98" s="36"/>
      <c r="C98" s="28"/>
      <c r="D98" s="28"/>
      <c r="E98" s="28"/>
      <c r="F98" s="28"/>
      <c r="G98" s="28"/>
      <c r="H98" s="36"/>
      <c r="I98" s="36"/>
      <c r="J98" s="36"/>
      <c r="K98" s="36"/>
      <c r="L98" s="36"/>
      <c r="M98" s="36"/>
      <c r="N98" s="36"/>
    </row>
    <row r="99" spans="1:14" ht="12.75" customHeight="1" x14ac:dyDescent="0.2">
      <c r="A99" s="70"/>
      <c r="B99" s="36"/>
      <c r="C99" s="28"/>
      <c r="D99" s="28"/>
      <c r="E99" s="28"/>
      <c r="F99" s="28"/>
      <c r="G99" s="28"/>
      <c r="H99" s="36"/>
      <c r="I99" s="36"/>
      <c r="J99" s="36"/>
      <c r="K99" s="36"/>
      <c r="L99" s="36"/>
      <c r="M99" s="36"/>
      <c r="N99" s="36"/>
    </row>
    <row r="100" spans="1:14" ht="12.75" customHeight="1" x14ac:dyDescent="0.2">
      <c r="A100" s="70"/>
      <c r="B100" s="36"/>
      <c r="C100" s="28"/>
      <c r="D100" s="28"/>
      <c r="E100" s="28"/>
      <c r="F100" s="28"/>
      <c r="G100" s="28"/>
      <c r="H100" s="36"/>
      <c r="I100" s="36"/>
      <c r="J100" s="36"/>
      <c r="K100" s="36"/>
      <c r="L100" s="36"/>
      <c r="M100" s="36"/>
      <c r="N100" s="36"/>
    </row>
  </sheetData>
  <mergeCells count="2">
    <mergeCell ref="B1:G1"/>
    <mergeCell ref="F2:G2"/>
  </mergeCells>
  <pageMargins left="1.45" right="0.7" top="0.5" bottom="0.5" header="0" footer="0"/>
  <pageSetup orientation="portrait"/>
  <rowBreaks count="1" manualBreakCount="1">
    <brk id="53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14.28515625" defaultRowHeight="15" customHeight="1" x14ac:dyDescent="0.2"/>
  <cols>
    <col min="1" max="1" width="36" customWidth="1"/>
    <col min="2" max="2" width="10.85546875" customWidth="1"/>
    <col min="3" max="11" width="9" customWidth="1"/>
  </cols>
  <sheetData>
    <row r="1" spans="1:11" ht="12.75" customHeight="1" x14ac:dyDescent="0.25">
      <c r="A1" s="571" t="s">
        <v>955</v>
      </c>
      <c r="B1" s="415"/>
      <c r="C1" s="415"/>
      <c r="D1" s="415"/>
      <c r="E1" s="415"/>
      <c r="F1" s="415"/>
      <c r="G1" s="75"/>
      <c r="H1" s="75"/>
      <c r="I1" s="75"/>
      <c r="J1" s="75"/>
      <c r="K1" s="75"/>
    </row>
    <row r="2" spans="1:11" ht="12.75" customHeight="1" x14ac:dyDescent="0.2">
      <c r="A2" s="75"/>
      <c r="B2" s="75"/>
      <c r="C2" s="75"/>
      <c r="D2" s="75" t="s">
        <v>956</v>
      </c>
      <c r="E2" s="75"/>
      <c r="F2" s="75"/>
      <c r="G2" s="75"/>
      <c r="H2" s="75"/>
      <c r="I2" s="75"/>
      <c r="J2" s="75"/>
      <c r="K2" s="75"/>
    </row>
    <row r="3" spans="1:11" ht="12.75" customHeight="1" x14ac:dyDescent="0.2">
      <c r="A3" s="76" t="s">
        <v>239</v>
      </c>
      <c r="B3" s="77" t="s">
        <v>941</v>
      </c>
      <c r="C3" s="77" t="s">
        <v>942</v>
      </c>
      <c r="D3" s="77" t="s">
        <v>943</v>
      </c>
      <c r="E3" s="77" t="s">
        <v>944</v>
      </c>
      <c r="F3" s="77" t="s">
        <v>945</v>
      </c>
      <c r="G3" s="75"/>
      <c r="H3" s="75"/>
      <c r="I3" s="75"/>
      <c r="J3" s="75"/>
      <c r="K3" s="75"/>
    </row>
    <row r="4" spans="1:11" ht="15" customHeight="1" x14ac:dyDescent="0.2">
      <c r="A4" s="78" t="s">
        <v>191</v>
      </c>
      <c r="B4" s="79">
        <v>17.739999999999998</v>
      </c>
      <c r="C4" s="79">
        <v>15.53</v>
      </c>
      <c r="D4" s="79">
        <v>87.5</v>
      </c>
      <c r="E4" s="79">
        <v>10.43</v>
      </c>
      <c r="F4" s="79">
        <v>58.8</v>
      </c>
      <c r="G4" s="75"/>
      <c r="H4" s="75"/>
      <c r="I4" s="75"/>
      <c r="J4" s="75"/>
      <c r="K4" s="75"/>
    </row>
    <row r="5" spans="1:11" ht="15" customHeight="1" x14ac:dyDescent="0.2">
      <c r="A5" s="78" t="s">
        <v>192</v>
      </c>
      <c r="B5" s="79">
        <v>1.46</v>
      </c>
      <c r="C5" s="79">
        <v>1.01</v>
      </c>
      <c r="D5" s="79">
        <v>69.3</v>
      </c>
      <c r="E5" s="79">
        <v>0.94</v>
      </c>
      <c r="F5" s="79">
        <v>64.5</v>
      </c>
      <c r="G5" s="75"/>
      <c r="H5" s="75"/>
      <c r="I5" s="75"/>
      <c r="J5" s="75"/>
      <c r="K5" s="75"/>
    </row>
    <row r="6" spans="1:11" ht="15" customHeight="1" x14ac:dyDescent="0.2">
      <c r="A6" s="78" t="s">
        <v>6</v>
      </c>
      <c r="B6" s="79">
        <v>20.89</v>
      </c>
      <c r="C6" s="79">
        <v>16.18</v>
      </c>
      <c r="D6" s="79">
        <v>77.400000000000006</v>
      </c>
      <c r="E6" s="79">
        <v>12.2</v>
      </c>
      <c r="F6" s="79">
        <v>58.4</v>
      </c>
      <c r="G6" s="75"/>
      <c r="H6" s="75"/>
      <c r="I6" s="75"/>
      <c r="J6" s="75"/>
      <c r="K6" s="75"/>
    </row>
    <row r="7" spans="1:11" ht="15" customHeight="1" x14ac:dyDescent="0.2">
      <c r="A7" s="78" t="s">
        <v>7</v>
      </c>
      <c r="B7" s="79">
        <v>66.290000000000006</v>
      </c>
      <c r="C7" s="79">
        <v>54.92</v>
      </c>
      <c r="D7" s="79">
        <v>82.8</v>
      </c>
      <c r="E7" s="79">
        <v>33.21</v>
      </c>
      <c r="F7" s="79">
        <v>50.1</v>
      </c>
      <c r="G7" s="75"/>
      <c r="H7" s="75"/>
      <c r="I7" s="75"/>
      <c r="J7" s="75"/>
      <c r="K7" s="75"/>
    </row>
    <row r="8" spans="1:11" ht="15" customHeight="1" x14ac:dyDescent="0.2">
      <c r="A8" s="78" t="s">
        <v>8</v>
      </c>
      <c r="B8" s="79">
        <v>14.13</v>
      </c>
      <c r="C8" s="79">
        <v>10.57</v>
      </c>
      <c r="D8" s="79">
        <v>74.8</v>
      </c>
      <c r="E8" s="79">
        <v>5.85</v>
      </c>
      <c r="F8" s="79">
        <v>41.4</v>
      </c>
      <c r="G8" s="75"/>
      <c r="H8" s="75"/>
      <c r="I8" s="75"/>
      <c r="J8" s="75"/>
      <c r="K8" s="75"/>
    </row>
    <row r="9" spans="1:11" ht="15" customHeight="1" x14ac:dyDescent="0.2">
      <c r="A9" s="78" t="s">
        <v>9</v>
      </c>
      <c r="B9" s="79">
        <v>20.29</v>
      </c>
      <c r="C9" s="79">
        <v>15.96</v>
      </c>
      <c r="D9" s="79">
        <v>78.599999999999994</v>
      </c>
      <c r="E9" s="79">
        <v>10.93</v>
      </c>
      <c r="F9" s="79">
        <v>53.8</v>
      </c>
      <c r="G9" s="75"/>
      <c r="H9" s="75"/>
      <c r="I9" s="75"/>
      <c r="J9" s="75"/>
      <c r="K9" s="75"/>
    </row>
    <row r="10" spans="1:11" ht="15" customHeight="1" x14ac:dyDescent="0.2">
      <c r="A10" s="78" t="s">
        <v>10</v>
      </c>
      <c r="B10" s="79">
        <v>40.770000000000003</v>
      </c>
      <c r="C10" s="79">
        <v>37.07</v>
      </c>
      <c r="D10" s="79">
        <v>90.9</v>
      </c>
      <c r="E10" s="79">
        <v>26.12</v>
      </c>
      <c r="F10" s="79">
        <v>64.099999999999994</v>
      </c>
      <c r="G10" s="75"/>
      <c r="H10" s="75"/>
      <c r="I10" s="75"/>
      <c r="J10" s="75"/>
      <c r="K10" s="75"/>
    </row>
    <row r="11" spans="1:11" ht="15" customHeight="1" x14ac:dyDescent="0.2">
      <c r="A11" s="78" t="s">
        <v>193</v>
      </c>
      <c r="B11" s="79">
        <v>4.05</v>
      </c>
      <c r="C11" s="79">
        <v>2.86</v>
      </c>
      <c r="D11" s="79">
        <v>70.5</v>
      </c>
      <c r="E11" s="79">
        <v>2.06</v>
      </c>
      <c r="F11" s="79">
        <v>50.8</v>
      </c>
      <c r="G11" s="75"/>
      <c r="H11" s="75"/>
      <c r="I11" s="75"/>
      <c r="J11" s="75"/>
      <c r="K11" s="75"/>
    </row>
    <row r="12" spans="1:11" ht="15" customHeight="1" x14ac:dyDescent="0.2">
      <c r="A12" s="78" t="s">
        <v>194</v>
      </c>
      <c r="B12" s="79">
        <v>3.59</v>
      </c>
      <c r="C12" s="79">
        <v>3.22</v>
      </c>
      <c r="D12" s="79">
        <v>89.9</v>
      </c>
      <c r="E12" s="79">
        <v>2.0699999999999998</v>
      </c>
      <c r="F12" s="79">
        <v>57.6</v>
      </c>
      <c r="G12" s="75"/>
      <c r="H12" s="75"/>
      <c r="I12" s="75"/>
      <c r="J12" s="75"/>
      <c r="K12" s="75"/>
    </row>
    <row r="13" spans="1:11" ht="15" customHeight="1" x14ac:dyDescent="0.2">
      <c r="A13" s="78" t="s">
        <v>252</v>
      </c>
      <c r="B13" s="79">
        <v>4.67</v>
      </c>
      <c r="C13" s="79">
        <v>3.31</v>
      </c>
      <c r="D13" s="79">
        <v>70.900000000000006</v>
      </c>
      <c r="E13" s="79">
        <v>2.4300000000000002</v>
      </c>
      <c r="F13" s="79">
        <v>52</v>
      </c>
      <c r="G13" s="75"/>
      <c r="H13" s="75"/>
      <c r="I13" s="75"/>
      <c r="J13" s="75"/>
      <c r="K13" s="75"/>
    </row>
    <row r="14" spans="1:11" ht="15" customHeight="1" x14ac:dyDescent="0.2">
      <c r="A14" s="78" t="s">
        <v>11</v>
      </c>
      <c r="B14" s="79">
        <v>1.79</v>
      </c>
      <c r="C14" s="79">
        <v>1.38</v>
      </c>
      <c r="D14" s="79">
        <v>77.099999999999994</v>
      </c>
      <c r="E14" s="79">
        <v>0.73</v>
      </c>
      <c r="F14" s="79">
        <v>41</v>
      </c>
      <c r="G14" s="75"/>
      <c r="H14" s="75"/>
      <c r="I14" s="75"/>
      <c r="J14" s="75"/>
      <c r="K14" s="75"/>
    </row>
    <row r="15" spans="1:11" ht="15" customHeight="1" x14ac:dyDescent="0.2">
      <c r="A15" s="78" t="s">
        <v>12</v>
      </c>
      <c r="B15" s="79">
        <v>1.91</v>
      </c>
      <c r="C15" s="79">
        <v>1.47</v>
      </c>
      <c r="D15" s="79">
        <v>77</v>
      </c>
      <c r="E15" s="79">
        <v>0.8</v>
      </c>
      <c r="F15" s="79">
        <v>42</v>
      </c>
      <c r="G15" s="75"/>
      <c r="H15" s="75"/>
      <c r="I15" s="75"/>
      <c r="J15" s="75"/>
      <c r="K15" s="75"/>
    </row>
    <row r="16" spans="1:11" ht="15" customHeight="1" x14ac:dyDescent="0.2">
      <c r="A16" s="78" t="s">
        <v>195</v>
      </c>
      <c r="B16" s="79">
        <v>4.3099999999999996</v>
      </c>
      <c r="C16" s="79">
        <v>2.92</v>
      </c>
      <c r="D16" s="79">
        <v>67.8</v>
      </c>
      <c r="E16" s="79">
        <v>2.62</v>
      </c>
      <c r="F16" s="79">
        <v>60.9</v>
      </c>
      <c r="G16" s="75"/>
      <c r="H16" s="75"/>
      <c r="I16" s="75"/>
      <c r="J16" s="75"/>
      <c r="K16" s="75"/>
    </row>
    <row r="17" spans="1:11" ht="15" customHeight="1" x14ac:dyDescent="0.2">
      <c r="A17" s="78" t="s">
        <v>196</v>
      </c>
      <c r="B17" s="79">
        <v>0.94</v>
      </c>
      <c r="C17" s="79">
        <v>0.81</v>
      </c>
      <c r="D17" s="79">
        <v>85.8</v>
      </c>
      <c r="E17" s="79">
        <v>0.62</v>
      </c>
      <c r="F17" s="79">
        <v>66.099999999999994</v>
      </c>
      <c r="G17" s="75"/>
      <c r="H17" s="75"/>
      <c r="I17" s="75"/>
      <c r="J17" s="75"/>
      <c r="K17" s="75"/>
    </row>
    <row r="18" spans="1:11" ht="15" customHeight="1" x14ac:dyDescent="0.2">
      <c r="A18" s="78" t="s">
        <v>13</v>
      </c>
      <c r="B18" s="79">
        <v>28.07</v>
      </c>
      <c r="C18" s="79">
        <v>25.99</v>
      </c>
      <c r="D18" s="79">
        <v>92.6</v>
      </c>
      <c r="E18" s="79">
        <v>19.03</v>
      </c>
      <c r="F18" s="79">
        <v>67.8</v>
      </c>
      <c r="G18" s="75"/>
      <c r="H18" s="75"/>
      <c r="I18" s="75"/>
      <c r="J18" s="75"/>
      <c r="K18" s="75"/>
    </row>
    <row r="19" spans="1:11" ht="15" customHeight="1" x14ac:dyDescent="0.2">
      <c r="A19" s="78" t="s">
        <v>14</v>
      </c>
      <c r="B19" s="79">
        <v>214.91</v>
      </c>
      <c r="C19" s="79">
        <v>173.98</v>
      </c>
      <c r="D19" s="79">
        <v>81</v>
      </c>
      <c r="E19" s="79">
        <v>88.35</v>
      </c>
      <c r="F19" s="79">
        <v>41.1</v>
      </c>
      <c r="G19" s="75"/>
      <c r="H19" s="75"/>
      <c r="I19" s="75"/>
      <c r="J19" s="75"/>
      <c r="K19" s="75"/>
    </row>
    <row r="20" spans="1:11" ht="15" customHeight="1" x14ac:dyDescent="0.2">
      <c r="A20" s="78" t="s">
        <v>197</v>
      </c>
      <c r="B20" s="79">
        <v>3.95</v>
      </c>
      <c r="C20" s="79">
        <v>3.28</v>
      </c>
      <c r="D20" s="79">
        <v>83.2</v>
      </c>
      <c r="E20" s="79">
        <v>2.34</v>
      </c>
      <c r="F20" s="79">
        <v>59.4</v>
      </c>
      <c r="G20" s="75"/>
      <c r="H20" s="75"/>
      <c r="I20" s="75"/>
      <c r="J20" s="75"/>
      <c r="K20" s="75"/>
    </row>
    <row r="21" spans="1:11" ht="15" customHeight="1" x14ac:dyDescent="0.2">
      <c r="A21" s="78" t="s">
        <v>15</v>
      </c>
      <c r="B21" s="79">
        <v>11.26</v>
      </c>
      <c r="C21" s="79">
        <v>9.08</v>
      </c>
      <c r="D21" s="79">
        <v>80.599999999999994</v>
      </c>
      <c r="E21" s="79">
        <v>3.11</v>
      </c>
      <c r="F21" s="79">
        <v>27.6</v>
      </c>
      <c r="G21" s="75"/>
      <c r="H21" s="75"/>
      <c r="I21" s="75"/>
      <c r="J21" s="75"/>
      <c r="K21" s="75"/>
    </row>
    <row r="22" spans="1:11" ht="15" customHeight="1" x14ac:dyDescent="0.2">
      <c r="A22" s="78" t="s">
        <v>16</v>
      </c>
      <c r="B22" s="79">
        <v>25.71</v>
      </c>
      <c r="C22" s="79">
        <v>20.68</v>
      </c>
      <c r="D22" s="79">
        <v>80.400000000000006</v>
      </c>
      <c r="E22" s="79">
        <v>9.66</v>
      </c>
      <c r="F22" s="79">
        <v>37.6</v>
      </c>
      <c r="G22" s="75"/>
      <c r="H22" s="75"/>
      <c r="I22" s="75"/>
      <c r="J22" s="75"/>
      <c r="K22" s="75"/>
    </row>
    <row r="23" spans="1:11" ht="15" customHeight="1" x14ac:dyDescent="0.2">
      <c r="A23" s="78" t="s">
        <v>199</v>
      </c>
      <c r="B23" s="79">
        <v>0.57999999999999996</v>
      </c>
      <c r="C23" s="79">
        <v>0.42</v>
      </c>
      <c r="D23" s="79">
        <v>71.3</v>
      </c>
      <c r="E23" s="79">
        <v>0.32</v>
      </c>
      <c r="F23" s="79">
        <v>55.6</v>
      </c>
      <c r="G23" s="75"/>
      <c r="H23" s="75"/>
      <c r="I23" s="75"/>
      <c r="J23" s="75"/>
      <c r="K23" s="75"/>
    </row>
    <row r="24" spans="1:11" ht="15" customHeight="1" x14ac:dyDescent="0.2">
      <c r="A24" s="78" t="s">
        <v>200</v>
      </c>
      <c r="B24" s="79">
        <v>2.44</v>
      </c>
      <c r="C24" s="79">
        <v>1.88</v>
      </c>
      <c r="D24" s="79">
        <v>77.099999999999994</v>
      </c>
      <c r="E24" s="79">
        <v>1.63</v>
      </c>
      <c r="F24" s="79">
        <v>66.900000000000006</v>
      </c>
      <c r="G24" s="75"/>
      <c r="H24" s="75"/>
      <c r="I24" s="75"/>
      <c r="J24" s="75"/>
      <c r="K24" s="75"/>
    </row>
    <row r="25" spans="1:11" ht="15" customHeight="1" x14ac:dyDescent="0.2">
      <c r="A25" s="78" t="s">
        <v>947</v>
      </c>
      <c r="B25" s="79">
        <v>7.22</v>
      </c>
      <c r="C25" s="79">
        <v>7.22</v>
      </c>
      <c r="D25" s="79">
        <v>100</v>
      </c>
      <c r="E25" s="79">
        <v>7.22</v>
      </c>
      <c r="F25" s="79">
        <v>100</v>
      </c>
      <c r="G25" s="75"/>
      <c r="H25" s="75"/>
      <c r="I25" s="75"/>
      <c r="J25" s="75"/>
      <c r="K25" s="75"/>
    </row>
    <row r="26" spans="1:11" ht="15" customHeight="1" x14ac:dyDescent="0.2">
      <c r="A26" s="78" t="s">
        <v>247</v>
      </c>
      <c r="B26" s="79">
        <v>6.09</v>
      </c>
      <c r="C26" s="79">
        <v>4.16</v>
      </c>
      <c r="D26" s="79">
        <v>68.3</v>
      </c>
      <c r="E26" s="79">
        <v>4</v>
      </c>
      <c r="F26" s="79">
        <v>65.7</v>
      </c>
      <c r="G26" s="75"/>
      <c r="H26" s="75"/>
      <c r="I26" s="75"/>
      <c r="J26" s="75"/>
      <c r="K26" s="75"/>
    </row>
    <row r="27" spans="1:11" ht="15" customHeight="1" x14ac:dyDescent="0.2">
      <c r="A27" s="78" t="s">
        <v>19</v>
      </c>
      <c r="B27" s="79">
        <v>4.16</v>
      </c>
      <c r="C27" s="79">
        <v>2.34</v>
      </c>
      <c r="D27" s="79">
        <v>56.2</v>
      </c>
      <c r="E27" s="79">
        <v>1.82</v>
      </c>
      <c r="F27" s="79">
        <v>43.7</v>
      </c>
      <c r="G27" s="75"/>
      <c r="H27" s="75"/>
      <c r="I27" s="75"/>
      <c r="J27" s="75"/>
      <c r="K27" s="75"/>
    </row>
    <row r="28" spans="1:11" ht="15" customHeight="1" x14ac:dyDescent="0.2">
      <c r="A28" s="78" t="s">
        <v>248</v>
      </c>
      <c r="B28" s="79">
        <v>0.04</v>
      </c>
      <c r="C28" s="79">
        <v>0.02</v>
      </c>
      <c r="D28" s="79">
        <v>63.3</v>
      </c>
      <c r="E28" s="79">
        <v>0.01</v>
      </c>
      <c r="F28" s="79">
        <v>15</v>
      </c>
      <c r="G28" s="75"/>
      <c r="H28" s="75"/>
      <c r="I28" s="75"/>
      <c r="J28" s="75"/>
      <c r="K28" s="75"/>
    </row>
    <row r="29" spans="1:11" ht="15" customHeight="1" x14ac:dyDescent="0.2">
      <c r="A29" s="78" t="s">
        <v>949</v>
      </c>
      <c r="B29" s="79">
        <v>0.36</v>
      </c>
      <c r="C29" s="79">
        <v>0.21</v>
      </c>
      <c r="D29" s="79">
        <v>57.4</v>
      </c>
      <c r="E29" s="79">
        <v>0.19</v>
      </c>
      <c r="F29" s="79">
        <v>52.9</v>
      </c>
      <c r="G29" s="75"/>
      <c r="H29" s="75"/>
      <c r="I29" s="75"/>
      <c r="J29" s="75"/>
      <c r="K29" s="75"/>
    </row>
    <row r="30" spans="1:11" ht="15" customHeight="1" x14ac:dyDescent="0.2">
      <c r="A30" s="78" t="s">
        <v>950</v>
      </c>
      <c r="B30" s="79">
        <v>0.01</v>
      </c>
      <c r="C30" s="79">
        <v>0</v>
      </c>
      <c r="D30" s="79">
        <v>56.6</v>
      </c>
      <c r="E30" s="79">
        <v>0</v>
      </c>
      <c r="F30" s="79">
        <v>46.2</v>
      </c>
      <c r="G30" s="75"/>
      <c r="H30" s="75"/>
      <c r="I30" s="75"/>
      <c r="J30" s="75"/>
      <c r="K30" s="75"/>
    </row>
    <row r="31" spans="1:11" ht="15" customHeight="1" x14ac:dyDescent="0.2">
      <c r="A31" s="78" t="s">
        <v>249</v>
      </c>
      <c r="B31" s="79">
        <v>0.28999999999999998</v>
      </c>
      <c r="C31" s="79">
        <v>0.23</v>
      </c>
      <c r="D31" s="79">
        <v>79.3</v>
      </c>
      <c r="E31" s="79">
        <v>0.18</v>
      </c>
      <c r="F31" s="79">
        <v>61.3</v>
      </c>
      <c r="G31" s="75"/>
      <c r="H31" s="75"/>
      <c r="I31" s="75"/>
      <c r="J31" s="75"/>
      <c r="K31" s="75"/>
    </row>
    <row r="32" spans="1:11" ht="15" customHeight="1" x14ac:dyDescent="0.2">
      <c r="A32" s="78" t="s">
        <v>250</v>
      </c>
      <c r="B32" s="79">
        <v>6.77</v>
      </c>
      <c r="C32" s="79">
        <v>4.76</v>
      </c>
      <c r="D32" s="79">
        <v>70.400000000000006</v>
      </c>
      <c r="E32" s="79">
        <v>4.62</v>
      </c>
      <c r="F32" s="79">
        <v>68.2</v>
      </c>
      <c r="G32" s="75"/>
      <c r="H32" s="75"/>
      <c r="I32" s="75"/>
      <c r="J32" s="75"/>
      <c r="K32" s="75"/>
    </row>
    <row r="33" spans="1:11" ht="15" customHeight="1" x14ac:dyDescent="0.2">
      <c r="A33" s="78" t="s">
        <v>251</v>
      </c>
      <c r="B33" s="79">
        <v>7.48</v>
      </c>
      <c r="C33" s="79">
        <v>5.14</v>
      </c>
      <c r="D33" s="79">
        <v>68.7</v>
      </c>
      <c r="E33" s="79">
        <v>4.82</v>
      </c>
      <c r="F33" s="79">
        <v>64.5</v>
      </c>
      <c r="G33" s="75"/>
      <c r="H33" s="75"/>
      <c r="I33" s="75"/>
      <c r="J33" s="75"/>
      <c r="K33" s="75"/>
    </row>
    <row r="34" spans="1:11" ht="15" customHeight="1" x14ac:dyDescent="0.2">
      <c r="A34" s="78" t="s">
        <v>951</v>
      </c>
      <c r="B34" s="79">
        <v>2.0299999999999998</v>
      </c>
      <c r="C34" s="79">
        <v>1.86</v>
      </c>
      <c r="D34" s="79">
        <v>91.4</v>
      </c>
      <c r="E34" s="79">
        <v>1.84</v>
      </c>
      <c r="F34" s="79">
        <v>90.7</v>
      </c>
      <c r="G34" s="75"/>
      <c r="H34" s="75"/>
      <c r="I34" s="75"/>
      <c r="J34" s="75"/>
      <c r="K34" s="75"/>
    </row>
    <row r="35" spans="1:11" ht="15" customHeight="1" x14ac:dyDescent="0.2">
      <c r="A35" s="78" t="s">
        <v>253</v>
      </c>
      <c r="B35" s="79">
        <v>1.07</v>
      </c>
      <c r="C35" s="79">
        <v>0.94</v>
      </c>
      <c r="D35" s="79">
        <v>87.3</v>
      </c>
      <c r="E35" s="79">
        <v>0.94</v>
      </c>
      <c r="F35" s="79">
        <v>87.3</v>
      </c>
      <c r="G35" s="75"/>
      <c r="H35" s="75"/>
      <c r="I35" s="75"/>
      <c r="J35" s="75"/>
      <c r="K35" s="75"/>
    </row>
    <row r="36" spans="1:11" ht="15" customHeight="1" x14ac:dyDescent="0.2">
      <c r="A36" s="78" t="s">
        <v>254</v>
      </c>
      <c r="B36" s="79">
        <v>0.03</v>
      </c>
      <c r="C36" s="79">
        <v>0.01</v>
      </c>
      <c r="D36" s="79">
        <v>47.9</v>
      </c>
      <c r="E36" s="79">
        <v>0</v>
      </c>
      <c r="F36" s="79">
        <v>0</v>
      </c>
      <c r="G36" s="75"/>
      <c r="H36" s="75"/>
      <c r="I36" s="75"/>
      <c r="J36" s="75"/>
      <c r="K36" s="75"/>
    </row>
    <row r="37" spans="1:11" ht="15" customHeight="1" x14ac:dyDescent="0.2">
      <c r="A37" s="78" t="s">
        <v>208</v>
      </c>
      <c r="B37" s="79">
        <v>0.36</v>
      </c>
      <c r="C37" s="79">
        <v>0.25</v>
      </c>
      <c r="D37" s="79">
        <v>69.900000000000006</v>
      </c>
      <c r="E37" s="79">
        <v>0.23</v>
      </c>
      <c r="F37" s="79">
        <v>62.5</v>
      </c>
      <c r="G37" s="75"/>
      <c r="H37" s="75"/>
      <c r="I37" s="75"/>
      <c r="J37" s="75"/>
      <c r="K37" s="75"/>
    </row>
    <row r="38" spans="1:11" ht="15" customHeight="1" x14ac:dyDescent="0.2">
      <c r="A38" s="78" t="s">
        <v>214</v>
      </c>
      <c r="B38" s="79">
        <v>0.12</v>
      </c>
      <c r="C38" s="79">
        <v>0.08</v>
      </c>
      <c r="D38" s="79">
        <v>61.4</v>
      </c>
      <c r="E38" s="79">
        <v>0.04</v>
      </c>
      <c r="F38" s="79">
        <v>29</v>
      </c>
      <c r="G38" s="75"/>
      <c r="H38" s="75"/>
      <c r="I38" s="75"/>
      <c r="J38" s="75"/>
      <c r="K38" s="75"/>
    </row>
    <row r="39" spans="1:11" ht="15" customHeight="1" x14ac:dyDescent="0.2">
      <c r="A39" s="78" t="s">
        <v>255</v>
      </c>
      <c r="B39" s="79">
        <v>1.08</v>
      </c>
      <c r="C39" s="79">
        <v>0.9</v>
      </c>
      <c r="D39" s="79">
        <v>82.6</v>
      </c>
      <c r="E39" s="79">
        <v>0.75</v>
      </c>
      <c r="F39" s="79">
        <v>69.599999999999994</v>
      </c>
      <c r="G39" s="75"/>
      <c r="H39" s="75"/>
      <c r="I39" s="75"/>
      <c r="J39" s="75"/>
      <c r="K39" s="75"/>
    </row>
    <row r="40" spans="1:11" ht="15" customHeight="1" x14ac:dyDescent="0.2">
      <c r="A40" s="78" t="s">
        <v>256</v>
      </c>
      <c r="B40" s="79">
        <v>0.05</v>
      </c>
      <c r="C40" s="79">
        <v>0.03</v>
      </c>
      <c r="D40" s="79">
        <v>55.4</v>
      </c>
      <c r="E40" s="79">
        <v>0.03</v>
      </c>
      <c r="F40" s="79">
        <v>49.2</v>
      </c>
      <c r="G40" s="75"/>
      <c r="H40" s="75"/>
      <c r="I40" s="75"/>
      <c r="J40" s="75"/>
      <c r="K40" s="75"/>
    </row>
    <row r="41" spans="1:11" ht="15" customHeight="1" x14ac:dyDescent="0.2">
      <c r="A41" s="78" t="s">
        <v>257</v>
      </c>
      <c r="B41" s="79">
        <v>1.56</v>
      </c>
      <c r="C41" s="79">
        <v>1.28</v>
      </c>
      <c r="D41" s="79">
        <v>82.3</v>
      </c>
      <c r="E41" s="79">
        <v>0.88</v>
      </c>
      <c r="F41" s="79">
        <v>56.4</v>
      </c>
      <c r="G41" s="75"/>
      <c r="H41" s="75"/>
      <c r="I41" s="75"/>
      <c r="J41" s="75"/>
      <c r="K41" s="75"/>
    </row>
    <row r="42" spans="1:11" ht="15" customHeight="1" x14ac:dyDescent="0.2">
      <c r="A42" s="78" t="s">
        <v>258</v>
      </c>
      <c r="B42" s="79">
        <v>7.0000000000000007E-2</v>
      </c>
      <c r="C42" s="79">
        <v>0.05</v>
      </c>
      <c r="D42" s="79">
        <v>66.8</v>
      </c>
      <c r="E42" s="79">
        <v>0.03</v>
      </c>
      <c r="F42" s="79">
        <v>35.299999999999997</v>
      </c>
      <c r="G42" s="75"/>
      <c r="H42" s="75"/>
      <c r="I42" s="75"/>
      <c r="J42" s="75"/>
      <c r="K42" s="75"/>
    </row>
    <row r="43" spans="1:11" ht="15" customHeight="1" x14ac:dyDescent="0.2">
      <c r="A43" s="78" t="s">
        <v>259</v>
      </c>
      <c r="B43" s="79">
        <v>0.54</v>
      </c>
      <c r="C43" s="79">
        <v>0.34</v>
      </c>
      <c r="D43" s="79">
        <v>62.8</v>
      </c>
      <c r="E43" s="79">
        <v>0.21</v>
      </c>
      <c r="F43" s="79">
        <v>38.5</v>
      </c>
      <c r="G43" s="75"/>
      <c r="H43" s="75"/>
      <c r="I43" s="75"/>
      <c r="J43" s="75"/>
      <c r="K43" s="75"/>
    </row>
    <row r="44" spans="1:11" ht="15" customHeight="1" x14ac:dyDescent="0.2">
      <c r="A44" s="78" t="s">
        <v>7</v>
      </c>
      <c r="B44" s="79">
        <v>20.8</v>
      </c>
      <c r="C44" s="79">
        <v>16.43</v>
      </c>
      <c r="D44" s="79">
        <v>79</v>
      </c>
      <c r="E44" s="79">
        <v>9.66</v>
      </c>
      <c r="F44" s="79">
        <v>46.4</v>
      </c>
      <c r="G44" s="75"/>
      <c r="H44" s="75"/>
      <c r="I44" s="75"/>
      <c r="J44" s="75"/>
      <c r="K44" s="75"/>
    </row>
    <row r="45" spans="1:11" ht="15" customHeight="1" x14ac:dyDescent="0.2">
      <c r="A45" s="78" t="s">
        <v>10</v>
      </c>
      <c r="B45" s="79">
        <v>8.77</v>
      </c>
      <c r="C45" s="79">
        <v>6.95</v>
      </c>
      <c r="D45" s="79">
        <v>79.2</v>
      </c>
      <c r="E45" s="79">
        <v>4.84</v>
      </c>
      <c r="F45" s="79">
        <v>55.2</v>
      </c>
      <c r="G45" s="75"/>
      <c r="H45" s="75"/>
      <c r="I45" s="75"/>
      <c r="J45" s="75"/>
      <c r="K45" s="75"/>
    </row>
    <row r="46" spans="1:11" ht="15" customHeight="1" x14ac:dyDescent="0.2">
      <c r="A46" s="78" t="s">
        <v>14</v>
      </c>
      <c r="B46" s="79">
        <v>22.89</v>
      </c>
      <c r="C46" s="79">
        <v>16.96</v>
      </c>
      <c r="D46" s="79">
        <v>74.099999999999994</v>
      </c>
      <c r="E46" s="79">
        <v>0</v>
      </c>
      <c r="F46" s="79">
        <v>0</v>
      </c>
      <c r="G46" s="75"/>
      <c r="H46" s="75"/>
      <c r="I46" s="75"/>
      <c r="J46" s="75"/>
      <c r="K46" s="75"/>
    </row>
    <row r="47" spans="1:11" ht="15" customHeight="1" x14ac:dyDescent="0.2">
      <c r="A47" s="80"/>
      <c r="B47" s="81">
        <v>581.55999999999995</v>
      </c>
      <c r="C47" s="81">
        <v>472.69</v>
      </c>
      <c r="D47" s="81">
        <v>81.28</v>
      </c>
      <c r="E47" s="81">
        <v>277.8</v>
      </c>
      <c r="F47" s="81">
        <v>47.77</v>
      </c>
      <c r="G47" s="75"/>
      <c r="H47" s="75"/>
      <c r="I47" s="75"/>
      <c r="J47" s="75"/>
      <c r="K47" s="75"/>
    </row>
    <row r="48" spans="1:11" ht="15" customHeight="1" x14ac:dyDescent="0.2">
      <c r="A48" s="75"/>
      <c r="B48" s="75"/>
      <c r="C48" s="75" t="s">
        <v>957</v>
      </c>
      <c r="D48" s="75"/>
      <c r="E48" s="75"/>
      <c r="F48" s="75"/>
      <c r="G48" s="75"/>
      <c r="H48" s="75"/>
      <c r="I48" s="75"/>
      <c r="J48" s="75"/>
      <c r="K48" s="75"/>
    </row>
    <row r="49" spans="1:11" ht="12.75" customHeight="1" x14ac:dyDescent="0.2">
      <c r="A49" s="75"/>
      <c r="B49" s="75"/>
      <c r="C49" s="75"/>
      <c r="D49" s="75"/>
      <c r="E49" s="75"/>
      <c r="F49" s="75"/>
      <c r="G49" s="75"/>
      <c r="H49" s="75"/>
      <c r="I49" s="75"/>
      <c r="J49" s="75"/>
      <c r="K49" s="75"/>
    </row>
    <row r="50" spans="1:11" ht="12.75" customHeight="1" x14ac:dyDescent="0.2">
      <c r="A50" s="75"/>
      <c r="B50" s="75"/>
      <c r="C50" s="75"/>
      <c r="D50" s="75"/>
      <c r="E50" s="75"/>
      <c r="F50" s="75"/>
      <c r="G50" s="75"/>
      <c r="H50" s="75"/>
      <c r="I50" s="75"/>
      <c r="J50" s="75"/>
      <c r="K50" s="75"/>
    </row>
    <row r="51" spans="1:11" ht="12.75" customHeight="1" x14ac:dyDescent="0.2">
      <c r="A51" s="75"/>
      <c r="B51" s="75"/>
      <c r="C51" s="75"/>
      <c r="D51" s="75"/>
      <c r="E51" s="75"/>
      <c r="F51" s="75"/>
      <c r="G51" s="75"/>
      <c r="H51" s="75"/>
      <c r="I51" s="75"/>
      <c r="J51" s="75"/>
      <c r="K51" s="75"/>
    </row>
    <row r="52" spans="1:11" ht="12.75" customHeight="1" x14ac:dyDescent="0.2">
      <c r="A52" s="75"/>
      <c r="B52" s="75"/>
      <c r="C52" s="75"/>
      <c r="D52" s="75"/>
      <c r="E52" s="75"/>
      <c r="F52" s="75"/>
      <c r="G52" s="75"/>
      <c r="H52" s="75"/>
      <c r="I52" s="75"/>
      <c r="J52" s="75"/>
      <c r="K52" s="75"/>
    </row>
    <row r="53" spans="1:11" ht="12.75" customHeight="1" x14ac:dyDescent="0.2">
      <c r="A53" s="75"/>
      <c r="B53" s="75"/>
      <c r="C53" s="75"/>
      <c r="D53" s="75"/>
      <c r="E53" s="75"/>
      <c r="F53" s="75"/>
      <c r="G53" s="75"/>
      <c r="H53" s="75"/>
      <c r="I53" s="75"/>
      <c r="J53" s="75"/>
      <c r="K53" s="75"/>
    </row>
    <row r="54" spans="1:11" ht="12.75" customHeight="1" x14ac:dyDescent="0.2">
      <c r="A54" s="75"/>
      <c r="B54" s="75"/>
      <c r="C54" s="75"/>
      <c r="D54" s="75"/>
      <c r="E54" s="75"/>
      <c r="F54" s="75"/>
      <c r="G54" s="75"/>
      <c r="H54" s="75"/>
      <c r="I54" s="75"/>
      <c r="J54" s="75"/>
      <c r="K54" s="75"/>
    </row>
    <row r="55" spans="1:11" ht="12.75" customHeight="1" x14ac:dyDescent="0.2">
      <c r="A55" s="75"/>
      <c r="B55" s="75"/>
      <c r="C55" s="75"/>
      <c r="D55" s="75"/>
      <c r="E55" s="75"/>
      <c r="F55" s="75"/>
      <c r="G55" s="75"/>
      <c r="H55" s="75"/>
      <c r="I55" s="75"/>
      <c r="J55" s="75"/>
      <c r="K55" s="75"/>
    </row>
    <row r="56" spans="1:11" ht="12.75" customHeight="1" x14ac:dyDescent="0.2">
      <c r="A56" s="75"/>
      <c r="B56" s="75"/>
      <c r="C56" s="75"/>
      <c r="D56" s="75"/>
      <c r="E56" s="75"/>
      <c r="F56" s="75"/>
      <c r="G56" s="75"/>
      <c r="H56" s="75"/>
      <c r="I56" s="75"/>
      <c r="J56" s="75"/>
      <c r="K56" s="75"/>
    </row>
    <row r="57" spans="1:11" ht="12.75" customHeight="1" x14ac:dyDescent="0.2">
      <c r="A57" s="75"/>
      <c r="B57" s="75"/>
      <c r="C57" s="75"/>
      <c r="D57" s="75"/>
      <c r="E57" s="75"/>
      <c r="F57" s="75"/>
      <c r="G57" s="75"/>
      <c r="H57" s="75"/>
      <c r="I57" s="75"/>
      <c r="J57" s="75"/>
      <c r="K57" s="75"/>
    </row>
    <row r="58" spans="1:11" ht="12.75" customHeight="1" x14ac:dyDescent="0.2">
      <c r="A58" s="75"/>
      <c r="B58" s="75"/>
      <c r="C58" s="75"/>
      <c r="D58" s="75"/>
      <c r="E58" s="75"/>
      <c r="F58" s="75"/>
      <c r="G58" s="75"/>
      <c r="H58" s="75"/>
      <c r="I58" s="75"/>
      <c r="J58" s="75"/>
      <c r="K58" s="75"/>
    </row>
    <row r="59" spans="1:11" ht="12.75" customHeight="1" x14ac:dyDescent="0.2">
      <c r="A59" s="75"/>
      <c r="B59" s="75"/>
      <c r="C59" s="75"/>
      <c r="D59" s="75"/>
      <c r="E59" s="75"/>
      <c r="F59" s="75"/>
      <c r="G59" s="75"/>
      <c r="H59" s="75"/>
      <c r="I59" s="75"/>
      <c r="J59" s="75"/>
      <c r="K59" s="75"/>
    </row>
    <row r="60" spans="1:11" ht="12.75" customHeight="1" x14ac:dyDescent="0.2">
      <c r="A60" s="75"/>
      <c r="B60" s="75"/>
      <c r="C60" s="75"/>
      <c r="D60" s="75"/>
      <c r="E60" s="75"/>
      <c r="F60" s="75"/>
      <c r="G60" s="75"/>
      <c r="H60" s="75"/>
      <c r="I60" s="75"/>
      <c r="J60" s="75"/>
      <c r="K60" s="75"/>
    </row>
    <row r="61" spans="1:11" ht="12.75" customHeight="1" x14ac:dyDescent="0.2">
      <c r="A61" s="75"/>
      <c r="B61" s="75"/>
      <c r="C61" s="75"/>
      <c r="D61" s="75"/>
      <c r="E61" s="75"/>
      <c r="F61" s="75"/>
      <c r="G61" s="75"/>
      <c r="H61" s="75"/>
      <c r="I61" s="75"/>
      <c r="J61" s="75"/>
      <c r="K61" s="75"/>
    </row>
    <row r="62" spans="1:11" ht="12.75" customHeight="1" x14ac:dyDescent="0.2">
      <c r="A62" s="75"/>
      <c r="B62" s="75"/>
      <c r="C62" s="75"/>
      <c r="D62" s="75"/>
      <c r="E62" s="75"/>
      <c r="F62" s="75"/>
      <c r="G62" s="75"/>
      <c r="H62" s="75"/>
      <c r="I62" s="75"/>
      <c r="J62" s="75"/>
      <c r="K62" s="75"/>
    </row>
    <row r="63" spans="1:11" ht="12.75" customHeight="1" x14ac:dyDescent="0.2">
      <c r="A63" s="75"/>
      <c r="B63" s="75"/>
      <c r="C63" s="75"/>
      <c r="D63" s="75"/>
      <c r="E63" s="75"/>
      <c r="F63" s="75"/>
      <c r="G63" s="75"/>
      <c r="H63" s="75"/>
      <c r="I63" s="75"/>
      <c r="J63" s="75"/>
      <c r="K63" s="75"/>
    </row>
    <row r="64" spans="1:11" ht="12.75" customHeight="1" x14ac:dyDescent="0.2">
      <c r="A64" s="75"/>
      <c r="B64" s="75"/>
      <c r="C64" s="75"/>
      <c r="D64" s="75"/>
      <c r="E64" s="75"/>
      <c r="F64" s="75"/>
      <c r="G64" s="75"/>
      <c r="H64" s="75"/>
      <c r="I64" s="75"/>
      <c r="J64" s="75"/>
      <c r="K64" s="75"/>
    </row>
    <row r="65" spans="1:11" ht="12.75" customHeight="1" x14ac:dyDescent="0.2">
      <c r="A65" s="75"/>
      <c r="B65" s="75"/>
      <c r="C65" s="75"/>
      <c r="D65" s="75"/>
      <c r="E65" s="75"/>
      <c r="F65" s="75"/>
      <c r="G65" s="75"/>
      <c r="H65" s="75"/>
      <c r="I65" s="75"/>
      <c r="J65" s="75"/>
      <c r="K65" s="75"/>
    </row>
    <row r="66" spans="1:11" ht="12.75" customHeight="1" x14ac:dyDescent="0.2">
      <c r="A66" s="75"/>
      <c r="B66" s="75"/>
      <c r="C66" s="75"/>
      <c r="D66" s="75"/>
      <c r="E66" s="75"/>
      <c r="F66" s="75"/>
      <c r="G66" s="75"/>
      <c r="H66" s="75"/>
      <c r="I66" s="75"/>
      <c r="J66" s="75"/>
      <c r="K66" s="75"/>
    </row>
    <row r="67" spans="1:11" ht="12.75" customHeight="1" x14ac:dyDescent="0.2">
      <c r="A67" s="75"/>
      <c r="B67" s="75"/>
      <c r="C67" s="75"/>
      <c r="D67" s="75"/>
      <c r="E67" s="75"/>
      <c r="F67" s="75"/>
      <c r="G67" s="75"/>
      <c r="H67" s="75"/>
      <c r="I67" s="75"/>
      <c r="J67" s="75"/>
      <c r="K67" s="75"/>
    </row>
    <row r="68" spans="1:11" ht="12.75" customHeight="1" x14ac:dyDescent="0.2">
      <c r="A68" s="75"/>
      <c r="B68" s="75"/>
      <c r="C68" s="75"/>
      <c r="D68" s="75"/>
      <c r="E68" s="75"/>
      <c r="F68" s="75"/>
      <c r="G68" s="75"/>
      <c r="H68" s="75"/>
      <c r="I68" s="75"/>
      <c r="J68" s="75"/>
      <c r="K68" s="75"/>
    </row>
    <row r="69" spans="1:11" ht="12.75" customHeight="1" x14ac:dyDescent="0.2">
      <c r="A69" s="75"/>
      <c r="B69" s="75"/>
      <c r="C69" s="75"/>
      <c r="D69" s="75"/>
      <c r="E69" s="75"/>
      <c r="F69" s="75"/>
      <c r="G69" s="75"/>
      <c r="H69" s="75"/>
      <c r="I69" s="75"/>
      <c r="J69" s="75"/>
      <c r="K69" s="75"/>
    </row>
    <row r="70" spans="1:11" ht="12.75" customHeight="1" x14ac:dyDescent="0.2">
      <c r="A70" s="75"/>
      <c r="B70" s="75"/>
      <c r="C70" s="75"/>
      <c r="D70" s="75"/>
      <c r="E70" s="75"/>
      <c r="F70" s="75"/>
      <c r="G70" s="75"/>
      <c r="H70" s="75"/>
      <c r="I70" s="75"/>
      <c r="J70" s="75"/>
      <c r="K70" s="75"/>
    </row>
    <row r="71" spans="1:11" ht="12.75" customHeight="1" x14ac:dyDescent="0.2">
      <c r="A71" s="75"/>
      <c r="B71" s="75"/>
      <c r="C71" s="75"/>
      <c r="D71" s="75"/>
      <c r="E71" s="75"/>
      <c r="F71" s="75"/>
      <c r="G71" s="75"/>
      <c r="H71" s="75"/>
      <c r="I71" s="75"/>
      <c r="J71" s="75"/>
      <c r="K71" s="75"/>
    </row>
    <row r="72" spans="1:11" ht="12.75" customHeight="1" x14ac:dyDescent="0.2">
      <c r="A72" s="75"/>
      <c r="B72" s="75"/>
      <c r="C72" s="75"/>
      <c r="D72" s="75"/>
      <c r="E72" s="75"/>
      <c r="F72" s="75"/>
      <c r="G72" s="75"/>
      <c r="H72" s="75"/>
      <c r="I72" s="75"/>
      <c r="J72" s="75"/>
      <c r="K72" s="75"/>
    </row>
    <row r="73" spans="1:11" ht="12.75" customHeight="1" x14ac:dyDescent="0.2">
      <c r="A73" s="75"/>
      <c r="B73" s="75"/>
      <c r="C73" s="75"/>
      <c r="D73" s="75"/>
      <c r="E73" s="75"/>
      <c r="F73" s="75"/>
      <c r="G73" s="75"/>
      <c r="H73" s="75"/>
      <c r="I73" s="75"/>
      <c r="J73" s="75"/>
      <c r="K73" s="75"/>
    </row>
    <row r="74" spans="1:11" ht="12.75" customHeight="1" x14ac:dyDescent="0.2">
      <c r="A74" s="75"/>
      <c r="B74" s="75"/>
      <c r="C74" s="75"/>
      <c r="D74" s="75"/>
      <c r="E74" s="75"/>
      <c r="F74" s="75"/>
      <c r="G74" s="75"/>
      <c r="H74" s="75"/>
      <c r="I74" s="75"/>
      <c r="J74" s="75"/>
      <c r="K74" s="75"/>
    </row>
    <row r="75" spans="1:11" ht="12.75" customHeight="1" x14ac:dyDescent="0.2">
      <c r="A75" s="75"/>
      <c r="B75" s="75"/>
      <c r="C75" s="75"/>
      <c r="D75" s="75"/>
      <c r="E75" s="75"/>
      <c r="F75" s="75"/>
      <c r="G75" s="75"/>
      <c r="H75" s="75"/>
      <c r="I75" s="75"/>
      <c r="J75" s="75"/>
      <c r="K75" s="75"/>
    </row>
    <row r="76" spans="1:11" ht="12.75" customHeight="1" x14ac:dyDescent="0.2">
      <c r="A76" s="75"/>
      <c r="B76" s="75"/>
      <c r="C76" s="75"/>
      <c r="D76" s="75"/>
      <c r="E76" s="75"/>
      <c r="F76" s="75"/>
      <c r="G76" s="75"/>
      <c r="H76" s="75"/>
      <c r="I76" s="75"/>
      <c r="J76" s="75"/>
      <c r="K76" s="75"/>
    </row>
    <row r="77" spans="1:11" ht="12.75" customHeight="1" x14ac:dyDescent="0.2">
      <c r="A77" s="75"/>
      <c r="B77" s="75"/>
      <c r="C77" s="75"/>
      <c r="D77" s="75"/>
      <c r="E77" s="75"/>
      <c r="F77" s="75"/>
      <c r="G77" s="75"/>
      <c r="H77" s="75"/>
      <c r="I77" s="75"/>
      <c r="J77" s="75"/>
      <c r="K77" s="75"/>
    </row>
    <row r="78" spans="1:11" ht="12.75" customHeight="1" x14ac:dyDescent="0.2">
      <c r="A78" s="75"/>
      <c r="B78" s="75"/>
      <c r="C78" s="75"/>
      <c r="D78" s="75"/>
      <c r="E78" s="75"/>
      <c r="F78" s="75"/>
      <c r="G78" s="75"/>
      <c r="H78" s="75"/>
      <c r="I78" s="75"/>
      <c r="J78" s="75"/>
      <c r="K78" s="75"/>
    </row>
    <row r="79" spans="1:11" ht="12.75" customHeight="1" x14ac:dyDescent="0.2">
      <c r="A79" s="75"/>
      <c r="B79" s="75"/>
      <c r="C79" s="75"/>
      <c r="D79" s="75"/>
      <c r="E79" s="75"/>
      <c r="F79" s="75"/>
      <c r="G79" s="75"/>
      <c r="H79" s="75"/>
      <c r="I79" s="75"/>
      <c r="J79" s="75"/>
      <c r="K79" s="75"/>
    </row>
    <row r="80" spans="1:11" ht="12.75" customHeight="1" x14ac:dyDescent="0.2">
      <c r="A80" s="75"/>
      <c r="B80" s="75"/>
      <c r="C80" s="75"/>
      <c r="D80" s="75"/>
      <c r="E80" s="75"/>
      <c r="F80" s="75"/>
      <c r="G80" s="75"/>
      <c r="H80" s="75"/>
      <c r="I80" s="75"/>
      <c r="J80" s="75"/>
      <c r="K80" s="75"/>
    </row>
    <row r="81" spans="1:11" ht="12.75" customHeight="1" x14ac:dyDescent="0.2">
      <c r="A81" s="75"/>
      <c r="B81" s="75"/>
      <c r="C81" s="75"/>
      <c r="D81" s="75"/>
      <c r="E81" s="75"/>
      <c r="F81" s="75"/>
      <c r="G81" s="75"/>
      <c r="H81" s="75"/>
      <c r="I81" s="75"/>
      <c r="J81" s="75"/>
      <c r="K81" s="75"/>
    </row>
    <row r="82" spans="1:11" ht="12.75" customHeight="1" x14ac:dyDescent="0.2">
      <c r="A82" s="75"/>
      <c r="B82" s="75"/>
      <c r="C82" s="75"/>
      <c r="D82" s="75"/>
      <c r="E82" s="75"/>
      <c r="F82" s="75"/>
      <c r="G82" s="75"/>
      <c r="H82" s="75"/>
      <c r="I82" s="75"/>
      <c r="J82" s="75"/>
      <c r="K82" s="75"/>
    </row>
    <row r="83" spans="1:11" ht="12.75" customHeight="1" x14ac:dyDescent="0.2">
      <c r="A83" s="75"/>
      <c r="B83" s="75"/>
      <c r="C83" s="75"/>
      <c r="D83" s="75"/>
      <c r="E83" s="75"/>
      <c r="F83" s="75"/>
      <c r="G83" s="75"/>
      <c r="H83" s="75"/>
      <c r="I83" s="75"/>
      <c r="J83" s="75"/>
      <c r="K83" s="75"/>
    </row>
    <row r="84" spans="1:11" ht="12.75" customHeight="1" x14ac:dyDescent="0.2">
      <c r="A84" s="75"/>
      <c r="B84" s="75"/>
      <c r="C84" s="75"/>
      <c r="D84" s="75"/>
      <c r="E84" s="75"/>
      <c r="F84" s="75"/>
      <c r="G84" s="75"/>
      <c r="H84" s="75"/>
      <c r="I84" s="75"/>
      <c r="J84" s="75"/>
      <c r="K84" s="75"/>
    </row>
    <row r="85" spans="1:11" ht="12.75" customHeight="1" x14ac:dyDescent="0.2">
      <c r="A85" s="75"/>
      <c r="B85" s="75"/>
      <c r="C85" s="75"/>
      <c r="D85" s="75"/>
      <c r="E85" s="75"/>
      <c r="F85" s="75"/>
      <c r="G85" s="75"/>
      <c r="H85" s="75"/>
      <c r="I85" s="75"/>
      <c r="J85" s="75"/>
      <c r="K85" s="75"/>
    </row>
    <row r="86" spans="1:11" ht="12.75" customHeight="1" x14ac:dyDescent="0.2">
      <c r="A86" s="75"/>
      <c r="B86" s="75"/>
      <c r="C86" s="75"/>
      <c r="D86" s="75"/>
      <c r="E86" s="75"/>
      <c r="F86" s="75"/>
      <c r="G86" s="75"/>
      <c r="H86" s="75"/>
      <c r="I86" s="75"/>
      <c r="J86" s="75"/>
      <c r="K86" s="75"/>
    </row>
    <row r="87" spans="1:11" ht="12.75" customHeight="1" x14ac:dyDescent="0.2">
      <c r="A87" s="75"/>
      <c r="B87" s="75"/>
      <c r="C87" s="75"/>
      <c r="D87" s="75"/>
      <c r="E87" s="75"/>
      <c r="F87" s="75"/>
      <c r="G87" s="75"/>
      <c r="H87" s="75"/>
      <c r="I87" s="75"/>
      <c r="J87" s="75"/>
      <c r="K87" s="75"/>
    </row>
    <row r="88" spans="1:11" ht="12.75" customHeight="1" x14ac:dyDescent="0.2">
      <c r="A88" s="75"/>
      <c r="B88" s="75"/>
      <c r="C88" s="75"/>
      <c r="D88" s="75"/>
      <c r="E88" s="75"/>
      <c r="F88" s="75"/>
      <c r="G88" s="75"/>
      <c r="H88" s="75"/>
      <c r="I88" s="75"/>
      <c r="J88" s="75"/>
      <c r="K88" s="75"/>
    </row>
    <row r="89" spans="1:11" ht="12.75" customHeight="1" x14ac:dyDescent="0.2">
      <c r="A89" s="75"/>
      <c r="B89" s="75"/>
      <c r="C89" s="75"/>
      <c r="D89" s="75"/>
      <c r="E89" s="75"/>
      <c r="F89" s="75"/>
      <c r="G89" s="75"/>
      <c r="H89" s="75"/>
      <c r="I89" s="75"/>
      <c r="J89" s="75"/>
      <c r="K89" s="75"/>
    </row>
    <row r="90" spans="1:11" ht="12.75" customHeight="1" x14ac:dyDescent="0.2">
      <c r="A90" s="75"/>
      <c r="B90" s="75"/>
      <c r="C90" s="75"/>
      <c r="D90" s="75"/>
      <c r="E90" s="75"/>
      <c r="F90" s="75"/>
      <c r="G90" s="75"/>
      <c r="H90" s="75"/>
      <c r="I90" s="75"/>
      <c r="J90" s="75"/>
      <c r="K90" s="75"/>
    </row>
    <row r="91" spans="1:11" ht="12.75" customHeight="1" x14ac:dyDescent="0.2">
      <c r="A91" s="75"/>
      <c r="B91" s="75"/>
      <c r="C91" s="75"/>
      <c r="D91" s="75"/>
      <c r="E91" s="75"/>
      <c r="F91" s="75"/>
      <c r="G91" s="75"/>
      <c r="H91" s="75"/>
      <c r="I91" s="75"/>
      <c r="J91" s="75"/>
      <c r="K91" s="75"/>
    </row>
    <row r="92" spans="1:11" ht="12.75" customHeight="1" x14ac:dyDescent="0.2">
      <c r="A92" s="75"/>
      <c r="B92" s="75"/>
      <c r="C92" s="75"/>
      <c r="D92" s="75"/>
      <c r="E92" s="75"/>
      <c r="F92" s="75"/>
      <c r="G92" s="75"/>
      <c r="H92" s="75"/>
      <c r="I92" s="75"/>
      <c r="J92" s="75"/>
      <c r="K92" s="75"/>
    </row>
    <row r="93" spans="1:11" ht="12.75" customHeight="1" x14ac:dyDescent="0.2">
      <c r="A93" s="75"/>
      <c r="B93" s="75"/>
      <c r="C93" s="75"/>
      <c r="D93" s="75"/>
      <c r="E93" s="75"/>
      <c r="F93" s="75"/>
      <c r="G93" s="75"/>
      <c r="H93" s="75"/>
      <c r="I93" s="75"/>
      <c r="J93" s="75"/>
      <c r="K93" s="75"/>
    </row>
    <row r="94" spans="1:11" ht="12.75" customHeight="1" x14ac:dyDescent="0.2">
      <c r="A94" s="75"/>
      <c r="B94" s="75"/>
      <c r="C94" s="75"/>
      <c r="D94" s="75"/>
      <c r="E94" s="75"/>
      <c r="F94" s="75"/>
      <c r="G94" s="75"/>
      <c r="H94" s="75"/>
      <c r="I94" s="75"/>
      <c r="J94" s="75"/>
      <c r="K94" s="75"/>
    </row>
    <row r="95" spans="1:11" ht="12.75" customHeight="1" x14ac:dyDescent="0.2">
      <c r="A95" s="75"/>
      <c r="B95" s="75"/>
      <c r="C95" s="75"/>
      <c r="D95" s="75"/>
      <c r="E95" s="75"/>
      <c r="F95" s="75"/>
      <c r="G95" s="75"/>
      <c r="H95" s="75"/>
      <c r="I95" s="75"/>
      <c r="J95" s="75"/>
      <c r="K95" s="75"/>
    </row>
    <row r="96" spans="1:11" ht="12.75" customHeight="1" x14ac:dyDescent="0.2">
      <c r="A96" s="75"/>
      <c r="B96" s="75"/>
      <c r="C96" s="75"/>
      <c r="D96" s="75"/>
      <c r="E96" s="75"/>
      <c r="F96" s="75"/>
      <c r="G96" s="75"/>
      <c r="H96" s="75"/>
      <c r="I96" s="75"/>
      <c r="J96" s="75"/>
      <c r="K96" s="75"/>
    </row>
    <row r="97" spans="1:11" ht="12.75" customHeight="1" x14ac:dyDescent="0.2">
      <c r="A97" s="75"/>
      <c r="B97" s="75"/>
      <c r="C97" s="75"/>
      <c r="D97" s="75"/>
      <c r="E97" s="75"/>
      <c r="F97" s="75"/>
      <c r="G97" s="75"/>
      <c r="H97" s="75"/>
      <c r="I97" s="75"/>
      <c r="J97" s="75"/>
      <c r="K97" s="75"/>
    </row>
    <row r="98" spans="1:11" ht="12.75" customHeight="1" x14ac:dyDescent="0.2">
      <c r="A98" s="75"/>
      <c r="B98" s="75"/>
      <c r="C98" s="75"/>
      <c r="D98" s="75"/>
      <c r="E98" s="75"/>
      <c r="F98" s="75"/>
      <c r="G98" s="75"/>
      <c r="H98" s="75"/>
      <c r="I98" s="75"/>
      <c r="J98" s="75"/>
      <c r="K98" s="75"/>
    </row>
    <row r="99" spans="1:11" ht="12.75" customHeight="1" x14ac:dyDescent="0.2">
      <c r="A99" s="75"/>
      <c r="B99" s="75"/>
      <c r="C99" s="75"/>
      <c r="D99" s="75"/>
      <c r="E99" s="75"/>
      <c r="F99" s="75"/>
      <c r="G99" s="75"/>
      <c r="H99" s="75"/>
      <c r="I99" s="75"/>
      <c r="J99" s="75"/>
      <c r="K99" s="75"/>
    </row>
    <row r="100" spans="1:11" ht="12.75" customHeight="1" x14ac:dyDescent="0.2">
      <c r="A100" s="75"/>
      <c r="B100" s="75"/>
      <c r="C100" s="75"/>
      <c r="D100" s="75"/>
      <c r="E100" s="75"/>
      <c r="F100" s="75"/>
      <c r="G100" s="75"/>
      <c r="H100" s="75"/>
      <c r="I100" s="75"/>
      <c r="J100" s="75"/>
      <c r="K100" s="75"/>
    </row>
  </sheetData>
  <mergeCells count="1">
    <mergeCell ref="A1:F1"/>
  </mergeCells>
  <pageMargins left="1.45" right="0.7" top="0.75" bottom="0.75" header="0" footer="0"/>
  <pageSetup scale="85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"/>
  <sheetViews>
    <sheetView workbookViewId="0"/>
  </sheetViews>
  <sheetFormatPr defaultColWidth="14.28515625" defaultRowHeight="15" customHeight="1" x14ac:dyDescent="0.2"/>
  <cols>
    <col min="1" max="11" width="8.85546875" customWidth="1"/>
  </cols>
  <sheetData>
    <row r="1" ht="13.5" customHeight="1" x14ac:dyDescent="0.2"/>
    <row r="2" ht="13.5" customHeight="1" x14ac:dyDescent="0.2"/>
    <row r="3" ht="13.5" customHeight="1" x14ac:dyDescent="0.2"/>
    <row r="4" ht="13.5" customHeight="1" x14ac:dyDescent="0.2"/>
    <row r="5" ht="13.5" customHeight="1" x14ac:dyDescent="0.2"/>
    <row r="6" ht="13.5" customHeight="1" x14ac:dyDescent="0.2"/>
    <row r="7" ht="13.5" customHeight="1" x14ac:dyDescent="0.2"/>
    <row r="8" ht="13.5" customHeight="1" x14ac:dyDescent="0.2"/>
    <row r="9" ht="13.5" customHeight="1" x14ac:dyDescent="0.2"/>
    <row r="10" ht="13.5" customHeight="1" x14ac:dyDescent="0.2"/>
    <row r="11" ht="13.5" customHeight="1" x14ac:dyDescent="0.2"/>
    <row r="12" ht="13.5" customHeight="1" x14ac:dyDescent="0.2"/>
    <row r="13" ht="13.5" customHeight="1" x14ac:dyDescent="0.2"/>
    <row r="14" ht="13.5" customHeight="1" x14ac:dyDescent="0.2"/>
    <row r="15" ht="13.5" customHeight="1" x14ac:dyDescent="0.2"/>
    <row r="16" ht="13.5" customHeight="1" x14ac:dyDescent="0.2"/>
    <row r="17" ht="13.5" customHeight="1" x14ac:dyDescent="0.2"/>
    <row r="18" ht="13.5" customHeight="1" x14ac:dyDescent="0.2"/>
    <row r="19" ht="13.5" customHeight="1" x14ac:dyDescent="0.2"/>
    <row r="20" ht="13.5" customHeight="1" x14ac:dyDescent="0.2"/>
    <row r="21" ht="13.5" customHeight="1" x14ac:dyDescent="0.2"/>
    <row r="22" ht="13.5" customHeight="1" x14ac:dyDescent="0.2"/>
    <row r="23" ht="13.5" customHeight="1" x14ac:dyDescent="0.2"/>
    <row r="24" ht="13.5" customHeight="1" x14ac:dyDescent="0.2"/>
    <row r="25" ht="13.5" customHeight="1" x14ac:dyDescent="0.2"/>
    <row r="26" ht="13.5" customHeight="1" x14ac:dyDescent="0.2"/>
    <row r="27" ht="13.5" customHeight="1" x14ac:dyDescent="0.2"/>
    <row r="28" ht="13.5" customHeight="1" x14ac:dyDescent="0.2"/>
    <row r="29" ht="13.5" customHeight="1" x14ac:dyDescent="0.2"/>
    <row r="30" ht="13.5" customHeight="1" x14ac:dyDescent="0.2"/>
    <row r="31" ht="13.5" customHeight="1" x14ac:dyDescent="0.2"/>
    <row r="32" ht="13.5" customHeight="1" x14ac:dyDescent="0.2"/>
    <row r="33" ht="13.5" customHeight="1" x14ac:dyDescent="0.2"/>
    <row r="34" ht="13.5" customHeight="1" x14ac:dyDescent="0.2"/>
    <row r="35" ht="13.5" customHeight="1" x14ac:dyDescent="0.2"/>
    <row r="36" ht="13.5" customHeight="1" x14ac:dyDescent="0.2"/>
    <row r="37" ht="13.5" customHeight="1" x14ac:dyDescent="0.2"/>
    <row r="38" ht="13.5" customHeight="1" x14ac:dyDescent="0.2"/>
    <row r="39" ht="13.5" customHeight="1" x14ac:dyDescent="0.2"/>
    <row r="40" ht="13.5" customHeight="1" x14ac:dyDescent="0.2"/>
    <row r="41" ht="13.5" customHeight="1" x14ac:dyDescent="0.2"/>
    <row r="42" ht="13.5" customHeight="1" x14ac:dyDescent="0.2"/>
    <row r="43" ht="13.5" customHeight="1" x14ac:dyDescent="0.2"/>
    <row r="44" ht="13.5" customHeight="1" x14ac:dyDescent="0.2"/>
    <row r="45" ht="13.5" customHeight="1" x14ac:dyDescent="0.2"/>
    <row r="46" ht="13.5" customHeight="1" x14ac:dyDescent="0.2"/>
    <row r="47" ht="13.5" customHeight="1" x14ac:dyDescent="0.2"/>
    <row r="48" ht="13.5" customHeight="1" x14ac:dyDescent="0.2"/>
    <row r="49" ht="13.5" customHeight="1" x14ac:dyDescent="0.2"/>
    <row r="50" ht="13.5" customHeight="1" x14ac:dyDescent="0.2"/>
    <row r="51" ht="13.5" customHeight="1" x14ac:dyDescent="0.2"/>
    <row r="52" ht="13.5" customHeight="1" x14ac:dyDescent="0.2"/>
    <row r="53" ht="13.5" customHeight="1" x14ac:dyDescent="0.2"/>
    <row r="54" ht="13.5" customHeight="1" x14ac:dyDescent="0.2"/>
    <row r="55" ht="13.5" customHeight="1" x14ac:dyDescent="0.2"/>
    <row r="56" ht="13.5" customHeight="1" x14ac:dyDescent="0.2"/>
    <row r="57" ht="13.5" customHeight="1" x14ac:dyDescent="0.2"/>
    <row r="58" ht="13.5" customHeight="1" x14ac:dyDescent="0.2"/>
    <row r="59" ht="13.5" customHeight="1" x14ac:dyDescent="0.2"/>
    <row r="60" ht="13.5" customHeight="1" x14ac:dyDescent="0.2"/>
    <row r="61" ht="13.5" customHeight="1" x14ac:dyDescent="0.2"/>
    <row r="62" ht="13.5" customHeight="1" x14ac:dyDescent="0.2"/>
    <row r="63" ht="13.5" customHeight="1" x14ac:dyDescent="0.2"/>
    <row r="64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5"/>
  <sheetViews>
    <sheetView view="pageBreakPreview" zoomScale="85" zoomScaleNormal="100" zoomScaleSheetLayoutView="85" workbookViewId="0">
      <pane xSplit="2" ySplit="3" topLeftCell="C44" activePane="bottomRight" state="frozen"/>
      <selection pane="topRight" activeCell="C1" sqref="C1"/>
      <selection pane="bottomLeft" activeCell="A4" sqref="A4"/>
      <selection pane="bottomRight" activeCell="D60" sqref="D60"/>
    </sheetView>
  </sheetViews>
  <sheetFormatPr defaultColWidth="14.28515625" defaultRowHeight="15" customHeight="1" x14ac:dyDescent="0.2"/>
  <cols>
    <col min="1" max="1" width="5" style="106" customWidth="1"/>
    <col min="2" max="2" width="20.42578125" style="106" customWidth="1"/>
    <col min="3" max="3" width="21.140625" style="106" customWidth="1"/>
    <col min="4" max="4" width="21.5703125" style="106" customWidth="1"/>
    <col min="5" max="5" width="21.42578125" style="106" customWidth="1"/>
    <col min="6" max="16384" width="14.28515625" style="106"/>
  </cols>
  <sheetData>
    <row r="1" spans="1:5" ht="13.5" customHeight="1" x14ac:dyDescent="0.2">
      <c r="A1" s="435" t="s">
        <v>1044</v>
      </c>
      <c r="B1" s="436"/>
      <c r="C1" s="436"/>
      <c r="D1" s="436"/>
      <c r="E1" s="437"/>
    </row>
    <row r="2" spans="1:5" ht="15" customHeight="1" x14ac:dyDescent="0.2">
      <c r="A2" s="438" t="s">
        <v>69</v>
      </c>
      <c r="B2" s="439"/>
      <c r="C2" s="439"/>
      <c r="D2" s="439"/>
      <c r="E2" s="439"/>
    </row>
    <row r="3" spans="1:5" ht="19.5" customHeight="1" x14ac:dyDescent="0.2">
      <c r="A3" s="311" t="s">
        <v>0</v>
      </c>
      <c r="B3" s="312" t="s">
        <v>70</v>
      </c>
      <c r="C3" s="313" t="s">
        <v>71</v>
      </c>
      <c r="D3" s="313" t="s">
        <v>1019</v>
      </c>
      <c r="E3" s="314" t="s">
        <v>1020</v>
      </c>
    </row>
    <row r="4" spans="1:5" ht="13.5" customHeight="1" x14ac:dyDescent="0.2">
      <c r="A4" s="309">
        <v>1</v>
      </c>
      <c r="B4" s="310" t="s">
        <v>1001</v>
      </c>
      <c r="C4" s="202">
        <v>179097.26999999993</v>
      </c>
      <c r="D4" s="202">
        <v>419812.35000000009</v>
      </c>
      <c r="E4" s="315">
        <f>D4/C4*100</f>
        <v>234.40466177960181</v>
      </c>
    </row>
    <row r="5" spans="1:5" ht="13.5" customHeight="1" x14ac:dyDescent="0.2">
      <c r="A5" s="309">
        <v>2</v>
      </c>
      <c r="B5" s="310" t="s">
        <v>968</v>
      </c>
      <c r="C5" s="202">
        <v>194706.66999999998</v>
      </c>
      <c r="D5" s="202">
        <v>129361.04</v>
      </c>
      <c r="E5" s="315">
        <f t="shared" ref="E5:E59" si="0">D5/C5*100</f>
        <v>66.438936067264677</v>
      </c>
    </row>
    <row r="6" spans="1:5" ht="13.5" customHeight="1" x14ac:dyDescent="0.2">
      <c r="A6" s="309">
        <v>3</v>
      </c>
      <c r="B6" s="310" t="s">
        <v>969</v>
      </c>
      <c r="C6" s="202">
        <v>558685.73999999987</v>
      </c>
      <c r="D6" s="202">
        <v>174680.52000000005</v>
      </c>
      <c r="E6" s="315">
        <f t="shared" si="0"/>
        <v>31.266328723550394</v>
      </c>
    </row>
    <row r="7" spans="1:5" ht="13.5" customHeight="1" x14ac:dyDescent="0.2">
      <c r="A7" s="309">
        <v>4</v>
      </c>
      <c r="B7" s="310" t="s">
        <v>970</v>
      </c>
      <c r="C7" s="202">
        <v>322997.58999999997</v>
      </c>
      <c r="D7" s="202">
        <v>407108.16000000003</v>
      </c>
      <c r="E7" s="315">
        <f t="shared" si="0"/>
        <v>126.04061844548131</v>
      </c>
    </row>
    <row r="8" spans="1:5" ht="13.5" customHeight="1" x14ac:dyDescent="0.2">
      <c r="A8" s="309">
        <v>5</v>
      </c>
      <c r="B8" s="310" t="s">
        <v>971</v>
      </c>
      <c r="C8" s="202">
        <v>795500.9300000004</v>
      </c>
      <c r="D8" s="202">
        <v>552775.30000000028</v>
      </c>
      <c r="E8" s="315">
        <f t="shared" si="0"/>
        <v>69.487700033235669</v>
      </c>
    </row>
    <row r="9" spans="1:5" ht="13.5" customHeight="1" x14ac:dyDescent="0.2">
      <c r="A9" s="309">
        <v>6</v>
      </c>
      <c r="B9" s="310" t="s">
        <v>870</v>
      </c>
      <c r="C9" s="202">
        <v>516896.29000000015</v>
      </c>
      <c r="D9" s="202">
        <v>583272.74999999988</v>
      </c>
      <c r="E9" s="315">
        <f t="shared" si="0"/>
        <v>112.84134966416566</v>
      </c>
    </row>
    <row r="10" spans="1:5" ht="13.5" customHeight="1" x14ac:dyDescent="0.2">
      <c r="A10" s="309">
        <v>7</v>
      </c>
      <c r="B10" s="310" t="s">
        <v>972</v>
      </c>
      <c r="C10" s="202">
        <v>1085906.42</v>
      </c>
      <c r="D10" s="202">
        <v>721450.3</v>
      </c>
      <c r="E10" s="315">
        <f t="shared" si="0"/>
        <v>66.437612552286055</v>
      </c>
    </row>
    <row r="11" spans="1:5" ht="13.5" customHeight="1" x14ac:dyDescent="0.2">
      <c r="A11" s="309">
        <v>8</v>
      </c>
      <c r="B11" s="310" t="s">
        <v>973</v>
      </c>
      <c r="C11" s="202">
        <v>653226.98999999976</v>
      </c>
      <c r="D11" s="202">
        <v>383990.04000000004</v>
      </c>
      <c r="E11" s="315">
        <f t="shared" si="0"/>
        <v>58.783553937353417</v>
      </c>
    </row>
    <row r="12" spans="1:5" ht="13.5" customHeight="1" x14ac:dyDescent="0.2">
      <c r="A12" s="309">
        <v>9</v>
      </c>
      <c r="B12" s="310" t="s">
        <v>871</v>
      </c>
      <c r="C12" s="202">
        <v>15214449.24</v>
      </c>
      <c r="D12" s="202">
        <v>12054865.349999996</v>
      </c>
      <c r="E12" s="315">
        <f t="shared" si="0"/>
        <v>79.233005150832497</v>
      </c>
    </row>
    <row r="13" spans="1:5" ht="15.75" customHeight="1" x14ac:dyDescent="0.2">
      <c r="A13" s="309">
        <v>10</v>
      </c>
      <c r="B13" s="310" t="s">
        <v>974</v>
      </c>
      <c r="C13" s="202">
        <v>464518.31</v>
      </c>
      <c r="D13" s="202">
        <v>391605.67000000016</v>
      </c>
      <c r="E13" s="315">
        <f t="shared" si="0"/>
        <v>84.303602585654829</v>
      </c>
    </row>
    <row r="14" spans="1:5" ht="13.5" customHeight="1" x14ac:dyDescent="0.2">
      <c r="A14" s="309">
        <v>11</v>
      </c>
      <c r="B14" s="310" t="s">
        <v>872</v>
      </c>
      <c r="C14" s="202">
        <v>1102108.0500000005</v>
      </c>
      <c r="D14" s="202">
        <v>559869.67999999982</v>
      </c>
      <c r="E14" s="315">
        <f t="shared" si="0"/>
        <v>50.799890264842858</v>
      </c>
    </row>
    <row r="15" spans="1:5" ht="13.5" customHeight="1" x14ac:dyDescent="0.2">
      <c r="A15" s="309">
        <v>12</v>
      </c>
      <c r="B15" s="310" t="s">
        <v>975</v>
      </c>
      <c r="C15" s="202">
        <v>1232998.02</v>
      </c>
      <c r="D15" s="202">
        <v>1009034.4900000002</v>
      </c>
      <c r="E15" s="315">
        <f t="shared" si="0"/>
        <v>81.835856476071243</v>
      </c>
    </row>
    <row r="16" spans="1:5" ht="13.5" customHeight="1" x14ac:dyDescent="0.2">
      <c r="A16" s="309">
        <v>13</v>
      </c>
      <c r="B16" s="310" t="s">
        <v>976</v>
      </c>
      <c r="C16" s="202">
        <v>576902.63000000012</v>
      </c>
      <c r="D16" s="202">
        <v>390057.92999999982</v>
      </c>
      <c r="E16" s="315">
        <f t="shared" si="0"/>
        <v>67.612437474933984</v>
      </c>
    </row>
    <row r="17" spans="1:5" ht="13.5" customHeight="1" x14ac:dyDescent="0.2">
      <c r="A17" s="309">
        <v>14</v>
      </c>
      <c r="B17" s="310" t="s">
        <v>977</v>
      </c>
      <c r="C17" s="202">
        <v>397702.01</v>
      </c>
      <c r="D17" s="202">
        <v>304201.14999999997</v>
      </c>
      <c r="E17" s="315">
        <f t="shared" si="0"/>
        <v>76.489719023547295</v>
      </c>
    </row>
    <row r="18" spans="1:5" ht="13.5" customHeight="1" x14ac:dyDescent="0.2">
      <c r="A18" s="309">
        <v>15</v>
      </c>
      <c r="B18" s="310" t="s">
        <v>873</v>
      </c>
      <c r="C18" s="202">
        <v>1029262.49</v>
      </c>
      <c r="D18" s="202">
        <v>1356308.67</v>
      </c>
      <c r="E18" s="315">
        <f t="shared" si="0"/>
        <v>131.7748079986865</v>
      </c>
    </row>
    <row r="19" spans="1:5" ht="13.5" customHeight="1" x14ac:dyDescent="0.2">
      <c r="A19" s="309">
        <v>16</v>
      </c>
      <c r="B19" s="310" t="s">
        <v>874</v>
      </c>
      <c r="C19" s="202">
        <v>1314811.7199999995</v>
      </c>
      <c r="D19" s="202">
        <v>1578615.7400000005</v>
      </c>
      <c r="E19" s="315">
        <f t="shared" si="0"/>
        <v>120.06401494504485</v>
      </c>
    </row>
    <row r="20" spans="1:5" ht="13.5" customHeight="1" x14ac:dyDescent="0.2">
      <c r="A20" s="309">
        <v>17</v>
      </c>
      <c r="B20" s="310" t="s">
        <v>978</v>
      </c>
      <c r="C20" s="202">
        <v>228049.23999999996</v>
      </c>
      <c r="D20" s="202">
        <v>111745.58000000002</v>
      </c>
      <c r="E20" s="315">
        <f t="shared" si="0"/>
        <v>49.000636880000144</v>
      </c>
    </row>
    <row r="21" spans="1:5" ht="13.5" customHeight="1" x14ac:dyDescent="0.2">
      <c r="A21" s="309">
        <v>18</v>
      </c>
      <c r="B21" s="310" t="s">
        <v>1002</v>
      </c>
      <c r="C21" s="202">
        <v>713212.14</v>
      </c>
      <c r="D21" s="202">
        <v>806279.54000000027</v>
      </c>
      <c r="E21" s="315">
        <f t="shared" si="0"/>
        <v>113.04904877250131</v>
      </c>
    </row>
    <row r="22" spans="1:5" ht="13.5" customHeight="1" x14ac:dyDescent="0.2">
      <c r="A22" s="309">
        <v>19</v>
      </c>
      <c r="B22" s="310" t="s">
        <v>979</v>
      </c>
      <c r="C22" s="202">
        <v>608541.14999999979</v>
      </c>
      <c r="D22" s="202">
        <v>704729.41999999981</v>
      </c>
      <c r="E22" s="315">
        <f t="shared" si="0"/>
        <v>115.80637069489879</v>
      </c>
    </row>
    <row r="23" spans="1:5" ht="13.5" customHeight="1" x14ac:dyDescent="0.2">
      <c r="A23" s="309">
        <v>20</v>
      </c>
      <c r="B23" s="310" t="s">
        <v>875</v>
      </c>
      <c r="C23" s="202">
        <v>3809347.0100000012</v>
      </c>
      <c r="D23" s="202">
        <v>2520999.4400000004</v>
      </c>
      <c r="E23" s="315">
        <f t="shared" si="0"/>
        <v>66.179306673350297</v>
      </c>
    </row>
    <row r="24" spans="1:5" ht="13.5" customHeight="1" x14ac:dyDescent="0.2">
      <c r="A24" s="309">
        <v>21</v>
      </c>
      <c r="B24" s="310" t="s">
        <v>980</v>
      </c>
      <c r="C24" s="202">
        <v>410465.76000000018</v>
      </c>
      <c r="D24" s="202">
        <v>516560.34</v>
      </c>
      <c r="E24" s="315">
        <f t="shared" si="0"/>
        <v>125.84736422351033</v>
      </c>
    </row>
    <row r="25" spans="1:5" ht="13.5" customHeight="1" x14ac:dyDescent="0.2">
      <c r="A25" s="309">
        <v>22</v>
      </c>
      <c r="B25" s="310" t="s">
        <v>981</v>
      </c>
      <c r="C25" s="202">
        <v>1293820.0399999998</v>
      </c>
      <c r="D25" s="202">
        <v>1181093.2100000007</v>
      </c>
      <c r="E25" s="315">
        <f t="shared" si="0"/>
        <v>91.287286754346525</v>
      </c>
    </row>
    <row r="26" spans="1:5" ht="13.5" customHeight="1" x14ac:dyDescent="0.2">
      <c r="A26" s="309">
        <v>23</v>
      </c>
      <c r="B26" s="310" t="s">
        <v>876</v>
      </c>
      <c r="C26" s="202">
        <v>11781621.039999999</v>
      </c>
      <c r="D26" s="202">
        <v>11873278.339999989</v>
      </c>
      <c r="E26" s="315">
        <f t="shared" si="0"/>
        <v>100.77796849592092</v>
      </c>
    </row>
    <row r="27" spans="1:5" ht="13.5" customHeight="1" x14ac:dyDescent="0.2">
      <c r="A27" s="309">
        <v>24</v>
      </c>
      <c r="B27" s="310" t="s">
        <v>877</v>
      </c>
      <c r="C27" s="202">
        <v>4952022.88</v>
      </c>
      <c r="D27" s="202">
        <v>3394330.28</v>
      </c>
      <c r="E27" s="315">
        <f t="shared" si="0"/>
        <v>68.54431738812967</v>
      </c>
    </row>
    <row r="28" spans="1:5" ht="13.5" customHeight="1" x14ac:dyDescent="0.2">
      <c r="A28" s="309">
        <v>25</v>
      </c>
      <c r="B28" s="310" t="s">
        <v>982</v>
      </c>
      <c r="C28" s="202">
        <v>318054.06000000011</v>
      </c>
      <c r="D28" s="202">
        <v>384841.7699999999</v>
      </c>
      <c r="E28" s="315">
        <f t="shared" si="0"/>
        <v>120.9988547229989</v>
      </c>
    </row>
    <row r="29" spans="1:5" ht="13.5" customHeight="1" x14ac:dyDescent="0.2">
      <c r="A29" s="309">
        <v>26</v>
      </c>
      <c r="B29" s="310" t="s">
        <v>878</v>
      </c>
      <c r="C29" s="202">
        <v>900746.88999999966</v>
      </c>
      <c r="D29" s="202">
        <v>610447.77</v>
      </c>
      <c r="E29" s="315">
        <f t="shared" si="0"/>
        <v>67.771288114022823</v>
      </c>
    </row>
    <row r="30" spans="1:5" ht="13.5" customHeight="1" x14ac:dyDescent="0.2">
      <c r="A30" s="309">
        <v>27</v>
      </c>
      <c r="B30" s="310" t="s">
        <v>983</v>
      </c>
      <c r="C30" s="202">
        <v>1034980.69</v>
      </c>
      <c r="D30" s="202">
        <v>1392325.87</v>
      </c>
      <c r="E30" s="315">
        <f t="shared" si="0"/>
        <v>134.52674851353993</v>
      </c>
    </row>
    <row r="31" spans="1:5" ht="13.5" customHeight="1" x14ac:dyDescent="0.2">
      <c r="A31" s="309">
        <v>28</v>
      </c>
      <c r="B31" s="310" t="s">
        <v>1021</v>
      </c>
      <c r="C31" s="202">
        <v>381186.66</v>
      </c>
      <c r="D31" s="202">
        <v>200785.51</v>
      </c>
      <c r="E31" s="315">
        <f t="shared" si="0"/>
        <v>52.673802908003132</v>
      </c>
    </row>
    <row r="32" spans="1:5" ht="13.5" customHeight="1" x14ac:dyDescent="0.2">
      <c r="A32" s="309">
        <v>29</v>
      </c>
      <c r="B32" s="310" t="s">
        <v>984</v>
      </c>
      <c r="C32" s="202">
        <v>553200.84</v>
      </c>
      <c r="D32" s="202">
        <v>273075.28999999998</v>
      </c>
      <c r="E32" s="315">
        <f t="shared" si="0"/>
        <v>49.36277573258927</v>
      </c>
    </row>
    <row r="33" spans="1:5" ht="13.5" customHeight="1" x14ac:dyDescent="0.2">
      <c r="A33" s="309">
        <v>30</v>
      </c>
      <c r="B33" s="310" t="s">
        <v>879</v>
      </c>
      <c r="C33" s="202">
        <v>749749.34000000008</v>
      </c>
      <c r="D33" s="202">
        <v>977396.65000000014</v>
      </c>
      <c r="E33" s="315">
        <f t="shared" si="0"/>
        <v>130.36312242702343</v>
      </c>
    </row>
    <row r="34" spans="1:5" ht="13.5" customHeight="1" x14ac:dyDescent="0.2">
      <c r="A34" s="309">
        <v>31</v>
      </c>
      <c r="B34" s="310" t="s">
        <v>1022</v>
      </c>
      <c r="C34" s="202">
        <v>249457.79999999996</v>
      </c>
      <c r="D34" s="202">
        <v>62361.61</v>
      </c>
      <c r="E34" s="315">
        <f t="shared" si="0"/>
        <v>24.998861530888195</v>
      </c>
    </row>
    <row r="35" spans="1:5" ht="13.5" customHeight="1" x14ac:dyDescent="0.2">
      <c r="A35" s="309">
        <v>32</v>
      </c>
      <c r="B35" s="310" t="s">
        <v>985</v>
      </c>
      <c r="C35" s="202">
        <v>740734.38000000012</v>
      </c>
      <c r="D35" s="202">
        <v>628519.53999999992</v>
      </c>
      <c r="E35" s="315">
        <f t="shared" si="0"/>
        <v>84.850866514390731</v>
      </c>
    </row>
    <row r="36" spans="1:5" ht="13.5" customHeight="1" x14ac:dyDescent="0.2">
      <c r="A36" s="309">
        <v>33</v>
      </c>
      <c r="B36" s="310" t="s">
        <v>1003</v>
      </c>
      <c r="C36" s="202">
        <v>738390.7300000001</v>
      </c>
      <c r="D36" s="202">
        <v>731836.91000000027</v>
      </c>
      <c r="E36" s="315">
        <f t="shared" si="0"/>
        <v>99.1124184346139</v>
      </c>
    </row>
    <row r="37" spans="1:5" ht="13.5" customHeight="1" x14ac:dyDescent="0.2">
      <c r="A37" s="309">
        <v>34</v>
      </c>
      <c r="B37" s="310" t="s">
        <v>986</v>
      </c>
      <c r="C37" s="202">
        <v>594013.39999999991</v>
      </c>
      <c r="D37" s="202">
        <v>623602.46000000008</v>
      </c>
      <c r="E37" s="315">
        <f t="shared" si="0"/>
        <v>104.98121086157319</v>
      </c>
    </row>
    <row r="38" spans="1:5" ht="13.5" customHeight="1" x14ac:dyDescent="0.2">
      <c r="A38" s="309">
        <v>35</v>
      </c>
      <c r="B38" s="310" t="s">
        <v>1004</v>
      </c>
      <c r="C38" s="202">
        <v>205471.05000000002</v>
      </c>
      <c r="D38" s="202">
        <v>68916.53</v>
      </c>
      <c r="E38" s="315">
        <f t="shared" si="0"/>
        <v>33.540749414576894</v>
      </c>
    </row>
    <row r="39" spans="1:5" ht="13.5" customHeight="1" x14ac:dyDescent="0.2">
      <c r="A39" s="309">
        <v>36</v>
      </c>
      <c r="B39" s="310" t="s">
        <v>1023</v>
      </c>
      <c r="C39" s="202">
        <v>263998.02</v>
      </c>
      <c r="D39" s="202">
        <v>195904.13</v>
      </c>
      <c r="E39" s="315">
        <f t="shared" si="0"/>
        <v>74.206666398482838</v>
      </c>
    </row>
    <row r="40" spans="1:5" ht="13.5" customHeight="1" x14ac:dyDescent="0.2">
      <c r="A40" s="309">
        <v>37</v>
      </c>
      <c r="B40" s="310" t="s">
        <v>987</v>
      </c>
      <c r="C40" s="202">
        <v>469998.99999999994</v>
      </c>
      <c r="D40" s="202">
        <v>198307.17000000004</v>
      </c>
      <c r="E40" s="315">
        <f t="shared" si="0"/>
        <v>42.193104666180155</v>
      </c>
    </row>
    <row r="41" spans="1:5" ht="13.5" customHeight="1" x14ac:dyDescent="0.2">
      <c r="A41" s="309">
        <v>38</v>
      </c>
      <c r="B41" s="310" t="s">
        <v>880</v>
      </c>
      <c r="C41" s="202">
        <v>686710.1399999999</v>
      </c>
      <c r="D41" s="202">
        <v>960268.85000000021</v>
      </c>
      <c r="E41" s="315">
        <f t="shared" si="0"/>
        <v>139.83612503522963</v>
      </c>
    </row>
    <row r="42" spans="1:5" ht="13.5" customHeight="1" x14ac:dyDescent="0.2">
      <c r="A42" s="309">
        <v>39</v>
      </c>
      <c r="B42" s="310" t="s">
        <v>988</v>
      </c>
      <c r="C42" s="202">
        <v>552854.23</v>
      </c>
      <c r="D42" s="202">
        <v>948770.85999999975</v>
      </c>
      <c r="E42" s="315">
        <f t="shared" si="0"/>
        <v>171.61320444269728</v>
      </c>
    </row>
    <row r="43" spans="1:5" ht="13.5" customHeight="1" x14ac:dyDescent="0.2">
      <c r="A43" s="309">
        <v>40</v>
      </c>
      <c r="B43" s="310" t="s">
        <v>881</v>
      </c>
      <c r="C43" s="202">
        <v>987378.68999999983</v>
      </c>
      <c r="D43" s="202">
        <v>1333054.8400000001</v>
      </c>
      <c r="E43" s="315">
        <f t="shared" si="0"/>
        <v>135.0094805064104</v>
      </c>
    </row>
    <row r="44" spans="1:5" ht="13.5" customHeight="1" x14ac:dyDescent="0.2">
      <c r="A44" s="309">
        <v>41</v>
      </c>
      <c r="B44" s="310" t="s">
        <v>882</v>
      </c>
      <c r="C44" s="202">
        <v>1670735.2999999996</v>
      </c>
      <c r="D44" s="202">
        <v>820175.64000000036</v>
      </c>
      <c r="E44" s="315">
        <f t="shared" si="0"/>
        <v>49.090699167007514</v>
      </c>
    </row>
    <row r="45" spans="1:5" ht="13.5" customHeight="1" x14ac:dyDescent="0.2">
      <c r="A45" s="309">
        <v>42</v>
      </c>
      <c r="B45" s="310" t="s">
        <v>989</v>
      </c>
      <c r="C45" s="202">
        <v>1788910.2899999998</v>
      </c>
      <c r="D45" s="202">
        <v>1111842.8899999999</v>
      </c>
      <c r="E45" s="315">
        <f t="shared" si="0"/>
        <v>62.15196459068946</v>
      </c>
    </row>
    <row r="46" spans="1:5" ht="13.5" customHeight="1" x14ac:dyDescent="0.2">
      <c r="A46" s="309">
        <v>43</v>
      </c>
      <c r="B46" s="310" t="s">
        <v>990</v>
      </c>
      <c r="C46" s="202">
        <v>1394732.64</v>
      </c>
      <c r="D46" s="202">
        <v>692002.35999999987</v>
      </c>
      <c r="E46" s="315">
        <f t="shared" si="0"/>
        <v>49.615413029984005</v>
      </c>
    </row>
    <row r="47" spans="1:5" ht="13.5" customHeight="1" x14ac:dyDescent="0.2">
      <c r="A47" s="309">
        <v>44</v>
      </c>
      <c r="B47" s="310" t="s">
        <v>991</v>
      </c>
      <c r="C47" s="202">
        <v>875713.74</v>
      </c>
      <c r="D47" s="202">
        <v>1035797.7700000003</v>
      </c>
      <c r="E47" s="315">
        <f t="shared" si="0"/>
        <v>118.28040633460888</v>
      </c>
    </row>
    <row r="48" spans="1:5" ht="13.5" customHeight="1" x14ac:dyDescent="0.2">
      <c r="A48" s="309">
        <v>45</v>
      </c>
      <c r="B48" s="310" t="s">
        <v>883</v>
      </c>
      <c r="C48" s="202">
        <v>664699.79999999993</v>
      </c>
      <c r="D48" s="202">
        <v>554310.17000000004</v>
      </c>
      <c r="E48" s="315">
        <f t="shared" si="0"/>
        <v>83.392558565535907</v>
      </c>
    </row>
    <row r="49" spans="1:5" ht="13.5" customHeight="1" x14ac:dyDescent="0.2">
      <c r="A49" s="309">
        <v>46</v>
      </c>
      <c r="B49" s="310" t="s">
        <v>884</v>
      </c>
      <c r="C49" s="202">
        <v>745695.06000000017</v>
      </c>
      <c r="D49" s="202">
        <v>328462.62000000011</v>
      </c>
      <c r="E49" s="315">
        <f t="shared" si="0"/>
        <v>44.047847118633186</v>
      </c>
    </row>
    <row r="50" spans="1:5" ht="13.5" customHeight="1" x14ac:dyDescent="0.2">
      <c r="A50" s="309">
        <v>47</v>
      </c>
      <c r="B50" s="310" t="s">
        <v>992</v>
      </c>
      <c r="C50" s="202">
        <v>439215.56999999989</v>
      </c>
      <c r="D50" s="202">
        <v>797825.99000000011</v>
      </c>
      <c r="E50" s="315">
        <f t="shared" si="0"/>
        <v>181.64792973983145</v>
      </c>
    </row>
    <row r="51" spans="1:5" ht="13.5" customHeight="1" x14ac:dyDescent="0.2">
      <c r="A51" s="309">
        <v>48</v>
      </c>
      <c r="B51" s="310" t="s">
        <v>1005</v>
      </c>
      <c r="C51" s="202">
        <v>197410.38</v>
      </c>
      <c r="D51" s="202">
        <v>211804.5</v>
      </c>
      <c r="E51" s="315">
        <f t="shared" si="0"/>
        <v>107.29147069166271</v>
      </c>
    </row>
    <row r="52" spans="1:5" ht="13.5" customHeight="1" x14ac:dyDescent="0.2">
      <c r="A52" s="309">
        <v>49</v>
      </c>
      <c r="B52" s="310" t="s">
        <v>993</v>
      </c>
      <c r="C52" s="202">
        <v>699225.30999999982</v>
      </c>
      <c r="D52" s="202">
        <v>520023.93000000023</v>
      </c>
      <c r="E52" s="315">
        <f t="shared" si="0"/>
        <v>74.371439729491541</v>
      </c>
    </row>
    <row r="53" spans="1:5" ht="13.5" customHeight="1" x14ac:dyDescent="0.2">
      <c r="A53" s="309">
        <v>50</v>
      </c>
      <c r="B53" s="310" t="s">
        <v>885</v>
      </c>
      <c r="C53" s="202">
        <v>559847.77</v>
      </c>
      <c r="D53" s="202">
        <v>226139.08000000002</v>
      </c>
      <c r="E53" s="315">
        <f t="shared" si="0"/>
        <v>40.392958964541378</v>
      </c>
    </row>
    <row r="54" spans="1:5" ht="13.5" customHeight="1" x14ac:dyDescent="0.2">
      <c r="A54" s="309">
        <v>51</v>
      </c>
      <c r="B54" s="310" t="s">
        <v>886</v>
      </c>
      <c r="C54" s="202">
        <v>2224516.0499999989</v>
      </c>
      <c r="D54" s="202">
        <v>325329.94000000006</v>
      </c>
      <c r="E54" s="315">
        <f t="shared" si="0"/>
        <v>14.624751302648512</v>
      </c>
    </row>
    <row r="55" spans="1:5" ht="13.5" customHeight="1" x14ac:dyDescent="0.2">
      <c r="A55" s="309">
        <v>52</v>
      </c>
      <c r="B55" s="310" t="s">
        <v>994</v>
      </c>
      <c r="C55" s="202">
        <v>477645.93000000011</v>
      </c>
      <c r="D55" s="202">
        <v>237063.56000000003</v>
      </c>
      <c r="E55" s="315">
        <f t="shared" si="0"/>
        <v>49.631650792041704</v>
      </c>
    </row>
    <row r="56" spans="1:5" ht="13.5" customHeight="1" x14ac:dyDescent="0.2">
      <c r="A56" s="309">
        <v>53</v>
      </c>
      <c r="B56" s="310" t="s">
        <v>887</v>
      </c>
      <c r="C56" s="202">
        <v>2172737.16</v>
      </c>
      <c r="D56" s="202">
        <v>2459312.8000000007</v>
      </c>
      <c r="E56" s="315">
        <f t="shared" si="0"/>
        <v>113.18961378651066</v>
      </c>
    </row>
    <row r="57" spans="1:5" ht="13.5" customHeight="1" x14ac:dyDescent="0.2">
      <c r="A57" s="309">
        <v>54</v>
      </c>
      <c r="B57" s="310" t="s">
        <v>1006</v>
      </c>
      <c r="C57" s="202">
        <v>377874.29000000004</v>
      </c>
      <c r="D57" s="202">
        <v>130131.18</v>
      </c>
      <c r="E57" s="315">
        <f t="shared" si="0"/>
        <v>34.437690905089092</v>
      </c>
    </row>
    <row r="58" spans="1:5" ht="13.5" customHeight="1" x14ac:dyDescent="0.2">
      <c r="A58" s="309">
        <v>55</v>
      </c>
      <c r="B58" s="310" t="s">
        <v>995</v>
      </c>
      <c r="C58" s="202">
        <v>826491.50000000012</v>
      </c>
      <c r="D58" s="202">
        <v>1007133.8399999999</v>
      </c>
      <c r="E58" s="315">
        <f t="shared" si="0"/>
        <v>121.85652726011094</v>
      </c>
    </row>
    <row r="59" spans="1:5" ht="13.5" customHeight="1" x14ac:dyDescent="0.2">
      <c r="A59" s="309"/>
      <c r="B59" s="312" t="s">
        <v>264</v>
      </c>
      <c r="C59" s="298">
        <f>SUM(C4:C58)</f>
        <v>73979226.340000004</v>
      </c>
      <c r="D59" s="298">
        <f>SUM(D4:D58)</f>
        <v>62173797.320000008</v>
      </c>
      <c r="E59" s="319">
        <f t="shared" si="0"/>
        <v>84.042237795589259</v>
      </c>
    </row>
    <row r="60" spans="1:5" ht="13.5" customHeight="1" x14ac:dyDescent="0.2">
      <c r="A60" s="275"/>
      <c r="B60" s="273"/>
      <c r="C60" s="128"/>
      <c r="D60" s="379" t="s">
        <v>1076</v>
      </c>
      <c r="E60" s="128"/>
    </row>
    <row r="61" spans="1:5" ht="13.5" customHeight="1" x14ac:dyDescent="0.2">
      <c r="A61" s="275"/>
      <c r="B61" s="273"/>
      <c r="C61" s="128"/>
      <c r="D61" s="128"/>
      <c r="E61" s="273"/>
    </row>
    <row r="62" spans="1:5" ht="13.5" customHeight="1" x14ac:dyDescent="0.2">
      <c r="A62" s="275"/>
      <c r="B62" s="273"/>
      <c r="C62" s="128"/>
      <c r="D62" s="128"/>
      <c r="E62" s="273"/>
    </row>
    <row r="63" spans="1:5" ht="13.5" customHeight="1" x14ac:dyDescent="0.2">
      <c r="A63" s="275"/>
      <c r="B63" s="273"/>
      <c r="C63" s="128"/>
      <c r="D63" s="128"/>
      <c r="E63" s="273"/>
    </row>
    <row r="64" spans="1:5" ht="13.5" customHeight="1" x14ac:dyDescent="0.2">
      <c r="A64" s="275"/>
      <c r="B64" s="273"/>
      <c r="C64" s="128"/>
      <c r="D64" s="128"/>
      <c r="E64" s="273"/>
    </row>
    <row r="65" spans="1:5" ht="13.5" customHeight="1" x14ac:dyDescent="0.2">
      <c r="A65" s="275"/>
      <c r="B65" s="273"/>
      <c r="C65" s="128"/>
      <c r="D65" s="128"/>
      <c r="E65" s="273"/>
    </row>
    <row r="66" spans="1:5" ht="13.5" customHeight="1" x14ac:dyDescent="0.2">
      <c r="A66" s="275"/>
      <c r="B66" s="273"/>
      <c r="C66" s="128"/>
      <c r="D66" s="128"/>
      <c r="E66" s="273"/>
    </row>
    <row r="67" spans="1:5" ht="13.5" customHeight="1" x14ac:dyDescent="0.2">
      <c r="A67" s="275"/>
      <c r="B67" s="273"/>
      <c r="C67" s="128"/>
      <c r="D67" s="128"/>
      <c r="E67" s="273"/>
    </row>
    <row r="68" spans="1:5" ht="13.5" customHeight="1" x14ac:dyDescent="0.2">
      <c r="A68" s="275"/>
      <c r="B68" s="273"/>
      <c r="C68" s="128"/>
      <c r="D68" s="128"/>
      <c r="E68" s="273"/>
    </row>
    <row r="69" spans="1:5" ht="13.5" customHeight="1" x14ac:dyDescent="0.2">
      <c r="A69" s="275"/>
      <c r="B69" s="273"/>
      <c r="C69" s="128"/>
      <c r="D69" s="128"/>
      <c r="E69" s="273"/>
    </row>
    <row r="70" spans="1:5" ht="13.5" customHeight="1" x14ac:dyDescent="0.2">
      <c r="A70" s="275"/>
      <c r="B70" s="273"/>
      <c r="C70" s="128"/>
      <c r="D70" s="128"/>
      <c r="E70" s="273"/>
    </row>
    <row r="71" spans="1:5" ht="13.5" customHeight="1" x14ac:dyDescent="0.2">
      <c r="A71" s="275"/>
      <c r="B71" s="273"/>
      <c r="C71" s="128"/>
      <c r="D71" s="128"/>
      <c r="E71" s="273"/>
    </row>
    <row r="72" spans="1:5" ht="13.5" customHeight="1" x14ac:dyDescent="0.2">
      <c r="A72" s="275"/>
      <c r="B72" s="273"/>
      <c r="C72" s="128"/>
      <c r="D72" s="128"/>
      <c r="E72" s="273"/>
    </row>
    <row r="73" spans="1:5" ht="13.5" customHeight="1" x14ac:dyDescent="0.2">
      <c r="A73" s="275"/>
      <c r="B73" s="273"/>
      <c r="C73" s="128"/>
      <c r="D73" s="128"/>
      <c r="E73" s="273"/>
    </row>
    <row r="74" spans="1:5" ht="13.5" customHeight="1" x14ac:dyDescent="0.2">
      <c r="A74" s="275"/>
      <c r="B74" s="273"/>
      <c r="C74" s="128"/>
      <c r="D74" s="128"/>
      <c r="E74" s="273"/>
    </row>
    <row r="75" spans="1:5" ht="13.5" customHeight="1" x14ac:dyDescent="0.2">
      <c r="A75" s="275"/>
      <c r="B75" s="273"/>
      <c r="C75" s="128"/>
      <c r="D75" s="128"/>
      <c r="E75" s="273"/>
    </row>
    <row r="76" spans="1:5" ht="13.5" customHeight="1" x14ac:dyDescent="0.2">
      <c r="A76" s="275"/>
      <c r="B76" s="273"/>
      <c r="C76" s="128"/>
      <c r="D76" s="128"/>
      <c r="E76" s="273"/>
    </row>
    <row r="77" spans="1:5" ht="13.5" customHeight="1" x14ac:dyDescent="0.2">
      <c r="A77" s="275"/>
      <c r="B77" s="273"/>
      <c r="C77" s="128"/>
      <c r="D77" s="128"/>
      <c r="E77" s="273"/>
    </row>
    <row r="78" spans="1:5" ht="13.5" customHeight="1" x14ac:dyDescent="0.2">
      <c r="A78" s="275"/>
      <c r="B78" s="273"/>
      <c r="C78" s="128"/>
      <c r="D78" s="128"/>
      <c r="E78" s="273"/>
    </row>
    <row r="79" spans="1:5" ht="13.5" customHeight="1" x14ac:dyDescent="0.2">
      <c r="A79" s="275"/>
      <c r="B79" s="273"/>
      <c r="C79" s="128"/>
      <c r="D79" s="128"/>
      <c r="E79" s="273"/>
    </row>
    <row r="80" spans="1:5" ht="13.5" customHeight="1" x14ac:dyDescent="0.2">
      <c r="A80" s="275"/>
      <c r="B80" s="273"/>
      <c r="C80" s="128"/>
      <c r="D80" s="128"/>
      <c r="E80" s="273"/>
    </row>
    <row r="81" spans="1:5" ht="13.5" customHeight="1" x14ac:dyDescent="0.2">
      <c r="A81" s="275"/>
      <c r="B81" s="273"/>
      <c r="C81" s="128"/>
      <c r="D81" s="128"/>
      <c r="E81" s="273"/>
    </row>
    <row r="82" spans="1:5" ht="13.5" customHeight="1" x14ac:dyDescent="0.2">
      <c r="A82" s="275"/>
      <c r="B82" s="273"/>
      <c r="C82" s="128"/>
      <c r="D82" s="128"/>
      <c r="E82" s="273"/>
    </row>
    <row r="83" spans="1:5" ht="13.5" customHeight="1" x14ac:dyDescent="0.2">
      <c r="A83" s="275"/>
      <c r="B83" s="273"/>
      <c r="C83" s="128"/>
      <c r="D83" s="128"/>
      <c r="E83" s="273"/>
    </row>
    <row r="84" spans="1:5" ht="13.5" customHeight="1" x14ac:dyDescent="0.2">
      <c r="A84" s="275"/>
      <c r="B84" s="273"/>
      <c r="C84" s="128"/>
      <c r="D84" s="128"/>
      <c r="E84" s="273"/>
    </row>
    <row r="85" spans="1:5" ht="13.5" customHeight="1" x14ac:dyDescent="0.2">
      <c r="A85" s="275"/>
      <c r="B85" s="273"/>
      <c r="C85" s="128"/>
      <c r="D85" s="128"/>
      <c r="E85" s="273"/>
    </row>
  </sheetData>
  <sortState ref="B4:E58">
    <sortCondition ref="B4:B58"/>
  </sortState>
  <mergeCells count="2">
    <mergeCell ref="A1:E1"/>
    <mergeCell ref="A2:E2"/>
  </mergeCells>
  <printOptions horizontalCentered="1"/>
  <pageMargins left="0" right="0" top="0" bottom="0" header="0" footer="0"/>
  <pageSetup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90"/>
  <sheetViews>
    <sheetView view="pageBreakPreview" zoomScale="85" zoomScaleNormal="100" zoomScaleSheetLayoutView="85" workbookViewId="0">
      <pane xSplit="2" ySplit="5" topLeftCell="C48" activePane="bottomRight" state="frozen"/>
      <selection pane="topRight" activeCell="C1" sqref="C1"/>
      <selection pane="bottomLeft" activeCell="A6" sqref="A6"/>
      <selection pane="bottomRight" activeCell="F56" sqref="F56"/>
    </sheetView>
  </sheetViews>
  <sheetFormatPr defaultColWidth="14.28515625" defaultRowHeight="15" customHeight="1" x14ac:dyDescent="0.2"/>
  <cols>
    <col min="1" max="1" width="4.42578125" style="400" customWidth="1"/>
    <col min="2" max="2" width="36" style="400" customWidth="1"/>
    <col min="3" max="3" width="12.28515625" style="400" customWidth="1"/>
    <col min="4" max="4" width="12.85546875" style="400" customWidth="1"/>
    <col min="5" max="5" width="10.42578125" style="400" customWidth="1"/>
    <col min="6" max="6" width="10.5703125" style="400" customWidth="1"/>
    <col min="7" max="8" width="9" style="400" customWidth="1"/>
    <col min="9" max="9" width="9.5703125" style="400" customWidth="1"/>
    <col min="10" max="10" width="10.85546875" style="400" customWidth="1"/>
    <col min="11" max="11" width="11.42578125" style="400" customWidth="1"/>
    <col min="12" max="12" width="10.5703125" style="400" customWidth="1"/>
    <col min="13" max="13" width="9" style="400" customWidth="1"/>
    <col min="14" max="16384" width="14.28515625" style="400"/>
  </cols>
  <sheetData>
    <row r="1" spans="1:13" ht="15" customHeight="1" x14ac:dyDescent="0.2">
      <c r="A1" s="441" t="s">
        <v>1061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</row>
    <row r="2" spans="1:13" ht="15" customHeight="1" x14ac:dyDescent="0.2">
      <c r="A2" s="85"/>
      <c r="B2" s="86" t="s">
        <v>73</v>
      </c>
      <c r="C2" s="134"/>
      <c r="D2" s="134"/>
      <c r="E2" s="134"/>
      <c r="F2" s="134"/>
      <c r="G2" s="134"/>
      <c r="H2" s="134" t="s">
        <v>74</v>
      </c>
      <c r="I2" s="134"/>
      <c r="J2" s="135" t="s">
        <v>75</v>
      </c>
      <c r="K2" s="134"/>
      <c r="L2" s="134"/>
      <c r="M2" s="140"/>
    </row>
    <row r="3" spans="1:13" ht="21.75" customHeight="1" x14ac:dyDescent="0.2">
      <c r="A3" s="446" t="s">
        <v>0</v>
      </c>
      <c r="B3" s="446" t="s">
        <v>76</v>
      </c>
      <c r="C3" s="430" t="s">
        <v>1050</v>
      </c>
      <c r="D3" s="447"/>
      <c r="E3" s="447"/>
      <c r="F3" s="447"/>
      <c r="G3" s="447"/>
      <c r="H3" s="447"/>
      <c r="I3" s="447"/>
      <c r="J3" s="447"/>
      <c r="K3" s="447"/>
      <c r="L3" s="440"/>
      <c r="M3" s="443" t="s">
        <v>962</v>
      </c>
    </row>
    <row r="4" spans="1:13" ht="24.75" customHeight="1" x14ac:dyDescent="0.2">
      <c r="A4" s="444"/>
      <c r="B4" s="444"/>
      <c r="C4" s="430" t="s">
        <v>77</v>
      </c>
      <c r="D4" s="440"/>
      <c r="E4" s="430" t="s">
        <v>78</v>
      </c>
      <c r="F4" s="440"/>
      <c r="G4" s="430" t="s">
        <v>79</v>
      </c>
      <c r="H4" s="440"/>
      <c r="I4" s="430" t="s">
        <v>80</v>
      </c>
      <c r="J4" s="440"/>
      <c r="K4" s="430" t="s">
        <v>81</v>
      </c>
      <c r="L4" s="440"/>
      <c r="M4" s="444"/>
    </row>
    <row r="5" spans="1:13" ht="21.75" customHeight="1" x14ac:dyDescent="0.2">
      <c r="A5" s="445"/>
      <c r="B5" s="445"/>
      <c r="C5" s="141" t="s">
        <v>82</v>
      </c>
      <c r="D5" s="141" t="s">
        <v>83</v>
      </c>
      <c r="E5" s="141" t="s">
        <v>82</v>
      </c>
      <c r="F5" s="141" t="s">
        <v>83</v>
      </c>
      <c r="G5" s="141" t="s">
        <v>82</v>
      </c>
      <c r="H5" s="141" t="s">
        <v>83</v>
      </c>
      <c r="I5" s="141" t="s">
        <v>82</v>
      </c>
      <c r="J5" s="141" t="s">
        <v>83</v>
      </c>
      <c r="K5" s="141" t="s">
        <v>82</v>
      </c>
      <c r="L5" s="141" t="s">
        <v>83</v>
      </c>
      <c r="M5" s="445"/>
    </row>
    <row r="6" spans="1:13" ht="13.5" customHeight="1" x14ac:dyDescent="0.2">
      <c r="A6" s="122">
        <v>1</v>
      </c>
      <c r="B6" s="113" t="s">
        <v>6</v>
      </c>
      <c r="C6" s="120">
        <v>124795</v>
      </c>
      <c r="D6" s="120">
        <v>310473.46999999997</v>
      </c>
      <c r="E6" s="120">
        <v>90019</v>
      </c>
      <c r="F6" s="120">
        <v>218529.67</v>
      </c>
      <c r="G6" s="120">
        <v>2250</v>
      </c>
      <c r="H6" s="120">
        <v>31215.330000000009</v>
      </c>
      <c r="I6" s="120">
        <v>3496</v>
      </c>
      <c r="J6" s="120">
        <v>127523.84000000001</v>
      </c>
      <c r="K6" s="120">
        <f>C6+G6+I6</f>
        <v>130541</v>
      </c>
      <c r="L6" s="120">
        <f>D6+H6+J6</f>
        <v>469212.64</v>
      </c>
      <c r="M6" s="142">
        <f>L6*100/'CD Ratio_3(i)'!F6</f>
        <v>20.062940006113642</v>
      </c>
    </row>
    <row r="7" spans="1:13" ht="13.5" customHeight="1" x14ac:dyDescent="0.2">
      <c r="A7" s="122">
        <v>2</v>
      </c>
      <c r="B7" s="113" t="s">
        <v>7</v>
      </c>
      <c r="C7" s="120">
        <v>626839</v>
      </c>
      <c r="D7" s="120">
        <v>1566779.2999999998</v>
      </c>
      <c r="E7" s="120">
        <v>379339</v>
      </c>
      <c r="F7" s="120">
        <v>987961.46999999974</v>
      </c>
      <c r="G7" s="120">
        <v>779</v>
      </c>
      <c r="H7" s="120">
        <v>47503.03</v>
      </c>
      <c r="I7" s="120">
        <v>17800</v>
      </c>
      <c r="J7" s="120">
        <v>105861.43999999996</v>
      </c>
      <c r="K7" s="120">
        <f t="shared" ref="K7:K19" si="0">C7+G7+I7</f>
        <v>645418</v>
      </c>
      <c r="L7" s="120">
        <f t="shared" ref="L7:L18" si="1">D7+H7+J7</f>
        <v>1720143.7699999998</v>
      </c>
      <c r="M7" s="142">
        <f>L7*100/'CD Ratio_3(i)'!F7</f>
        <v>43.595683687530951</v>
      </c>
    </row>
    <row r="8" spans="1:13" ht="13.5" customHeight="1" x14ac:dyDescent="0.2">
      <c r="A8" s="122">
        <v>3</v>
      </c>
      <c r="B8" s="113" t="s">
        <v>8</v>
      </c>
      <c r="C8" s="120">
        <v>41460</v>
      </c>
      <c r="D8" s="120">
        <v>101869</v>
      </c>
      <c r="E8" s="120">
        <v>33870</v>
      </c>
      <c r="F8" s="120">
        <v>79036</v>
      </c>
      <c r="G8" s="120">
        <v>339</v>
      </c>
      <c r="H8" s="120">
        <v>19727.05</v>
      </c>
      <c r="I8" s="120">
        <v>12503</v>
      </c>
      <c r="J8" s="120">
        <v>87929</v>
      </c>
      <c r="K8" s="120">
        <f t="shared" si="0"/>
        <v>54302</v>
      </c>
      <c r="L8" s="120">
        <f t="shared" si="1"/>
        <v>209525.05</v>
      </c>
      <c r="M8" s="142">
        <f>L8*100/'CD Ratio_3(i)'!F8</f>
        <v>22.904032307899378</v>
      </c>
    </row>
    <row r="9" spans="1:13" ht="13.5" customHeight="1" x14ac:dyDescent="0.2">
      <c r="A9" s="122">
        <v>4</v>
      </c>
      <c r="B9" s="113" t="s">
        <v>9</v>
      </c>
      <c r="C9" s="120">
        <v>141162</v>
      </c>
      <c r="D9" s="120">
        <v>379754.06000000006</v>
      </c>
      <c r="E9" s="120">
        <v>128394</v>
      </c>
      <c r="F9" s="120">
        <v>332963.65000000008</v>
      </c>
      <c r="G9" s="120">
        <v>471</v>
      </c>
      <c r="H9" s="120">
        <v>71238.61</v>
      </c>
      <c r="I9" s="120">
        <v>2860</v>
      </c>
      <c r="J9" s="120">
        <v>44358.639999999992</v>
      </c>
      <c r="K9" s="120">
        <f t="shared" si="0"/>
        <v>144493</v>
      </c>
      <c r="L9" s="120">
        <f t="shared" si="1"/>
        <v>495351.31000000006</v>
      </c>
      <c r="M9" s="142">
        <f>L9*100/'CD Ratio_3(i)'!F9</f>
        <v>20.094303470893429</v>
      </c>
    </row>
    <row r="10" spans="1:13" ht="13.5" customHeight="1" x14ac:dyDescent="0.2">
      <c r="A10" s="122">
        <v>5</v>
      </c>
      <c r="B10" s="113" t="s">
        <v>10</v>
      </c>
      <c r="C10" s="120">
        <v>331353</v>
      </c>
      <c r="D10" s="120">
        <v>781068.06999999948</v>
      </c>
      <c r="E10" s="120">
        <v>279852</v>
      </c>
      <c r="F10" s="120">
        <v>621203.66000000027</v>
      </c>
      <c r="G10" s="120">
        <v>1123</v>
      </c>
      <c r="H10" s="120">
        <v>48906.670000000042</v>
      </c>
      <c r="I10" s="120">
        <v>2267</v>
      </c>
      <c r="J10" s="120">
        <v>60339.450000000012</v>
      </c>
      <c r="K10" s="120">
        <f t="shared" si="0"/>
        <v>334743</v>
      </c>
      <c r="L10" s="120">
        <f t="shared" si="1"/>
        <v>890314.18999999948</v>
      </c>
      <c r="M10" s="142">
        <f>L10*100/'CD Ratio_3(i)'!F10</f>
        <v>33.939341889710512</v>
      </c>
    </row>
    <row r="11" spans="1:13" ht="13.5" customHeight="1" x14ac:dyDescent="0.2">
      <c r="A11" s="122">
        <v>6</v>
      </c>
      <c r="B11" s="113" t="s">
        <v>11</v>
      </c>
      <c r="C11" s="120">
        <v>94300</v>
      </c>
      <c r="D11" s="120">
        <v>202317.74999999991</v>
      </c>
      <c r="E11" s="120">
        <v>83345</v>
      </c>
      <c r="F11" s="120">
        <v>177532.17</v>
      </c>
      <c r="G11" s="120">
        <v>269</v>
      </c>
      <c r="H11" s="120">
        <v>5420.5399999999981</v>
      </c>
      <c r="I11" s="120">
        <v>378</v>
      </c>
      <c r="J11" s="120">
        <v>33079.830000000016</v>
      </c>
      <c r="K11" s="120">
        <f t="shared" si="0"/>
        <v>94947</v>
      </c>
      <c r="L11" s="120">
        <f t="shared" si="1"/>
        <v>240818.11999999994</v>
      </c>
      <c r="M11" s="142">
        <f>L11*100/'CD Ratio_3(i)'!F11</f>
        <v>18.435597151544034</v>
      </c>
    </row>
    <row r="12" spans="1:13" ht="13.5" customHeight="1" x14ac:dyDescent="0.2">
      <c r="A12" s="122">
        <v>7</v>
      </c>
      <c r="B12" s="113" t="s">
        <v>12</v>
      </c>
      <c r="C12" s="120">
        <v>16785</v>
      </c>
      <c r="D12" s="120">
        <v>15249.539999999999</v>
      </c>
      <c r="E12" s="120">
        <v>413974</v>
      </c>
      <c r="F12" s="120">
        <v>12695</v>
      </c>
      <c r="G12" s="120">
        <v>93</v>
      </c>
      <c r="H12" s="120">
        <v>438</v>
      </c>
      <c r="I12" s="120">
        <v>234</v>
      </c>
      <c r="J12" s="120">
        <v>7050</v>
      </c>
      <c r="K12" s="120">
        <f t="shared" si="0"/>
        <v>17112</v>
      </c>
      <c r="L12" s="120">
        <f t="shared" si="1"/>
        <v>22737.54</v>
      </c>
      <c r="M12" s="142">
        <f>L12*100/'CD Ratio_3(i)'!F12</f>
        <v>5.0979930635130017</v>
      </c>
    </row>
    <row r="13" spans="1:13" ht="13.5" customHeight="1" x14ac:dyDescent="0.2">
      <c r="A13" s="122">
        <v>8</v>
      </c>
      <c r="B13" s="113" t="s">
        <v>967</v>
      </c>
      <c r="C13" s="120">
        <v>6995</v>
      </c>
      <c r="D13" s="120">
        <v>23186</v>
      </c>
      <c r="E13" s="120">
        <v>4962</v>
      </c>
      <c r="F13" s="120">
        <v>9492</v>
      </c>
      <c r="G13" s="120">
        <v>9</v>
      </c>
      <c r="H13" s="120">
        <v>408.14</v>
      </c>
      <c r="I13" s="120">
        <v>221</v>
      </c>
      <c r="J13" s="120">
        <v>6594.0499999999993</v>
      </c>
      <c r="K13" s="120">
        <f t="shared" si="0"/>
        <v>7225</v>
      </c>
      <c r="L13" s="120">
        <f t="shared" si="1"/>
        <v>30188.19</v>
      </c>
      <c r="M13" s="142">
        <f>L13*100/'CD Ratio_3(i)'!F13</f>
        <v>21.540078828999974</v>
      </c>
    </row>
    <row r="14" spans="1:13" ht="13.5" customHeight="1" x14ac:dyDescent="0.2">
      <c r="A14" s="122">
        <v>9</v>
      </c>
      <c r="B14" s="113" t="s">
        <v>13</v>
      </c>
      <c r="C14" s="120">
        <v>207059</v>
      </c>
      <c r="D14" s="120">
        <v>442787.43000000005</v>
      </c>
      <c r="E14" s="120">
        <v>181212</v>
      </c>
      <c r="F14" s="120">
        <v>401370.52999999997</v>
      </c>
      <c r="G14" s="120">
        <v>937</v>
      </c>
      <c r="H14" s="120">
        <v>31230.830000000005</v>
      </c>
      <c r="I14" s="120">
        <v>3745</v>
      </c>
      <c r="J14" s="120">
        <v>142957.06000000003</v>
      </c>
      <c r="K14" s="120">
        <f t="shared" si="0"/>
        <v>211741</v>
      </c>
      <c r="L14" s="120">
        <f t="shared" si="1"/>
        <v>616975.32000000007</v>
      </c>
      <c r="M14" s="142">
        <f>L14*100/'CD Ratio_3(i)'!F14</f>
        <v>16.175695403068612</v>
      </c>
    </row>
    <row r="15" spans="1:13" ht="13.5" customHeight="1" x14ac:dyDescent="0.2">
      <c r="A15" s="122">
        <v>10</v>
      </c>
      <c r="B15" s="113" t="s">
        <v>14</v>
      </c>
      <c r="C15" s="120">
        <v>610146</v>
      </c>
      <c r="D15" s="120">
        <v>1674919.320000001</v>
      </c>
      <c r="E15" s="120">
        <v>542194</v>
      </c>
      <c r="F15" s="120">
        <v>1312011.7999999989</v>
      </c>
      <c r="G15" s="120">
        <v>82</v>
      </c>
      <c r="H15" s="120">
        <v>25009.010000000002</v>
      </c>
      <c r="I15" s="120">
        <v>13546</v>
      </c>
      <c r="J15" s="120">
        <v>244672.09999999992</v>
      </c>
      <c r="K15" s="120">
        <f t="shared" si="0"/>
        <v>623774</v>
      </c>
      <c r="L15" s="120">
        <f t="shared" si="1"/>
        <v>1944600.4300000009</v>
      </c>
      <c r="M15" s="142">
        <f>L15*100/'CD Ratio_3(i)'!F15</f>
        <v>16.164342476180789</v>
      </c>
    </row>
    <row r="16" spans="1:13" ht="13.5" customHeight="1" x14ac:dyDescent="0.2">
      <c r="A16" s="122">
        <v>11</v>
      </c>
      <c r="B16" s="113" t="s">
        <v>15</v>
      </c>
      <c r="C16" s="120">
        <v>64414</v>
      </c>
      <c r="D16" s="120">
        <v>139185.23069999999</v>
      </c>
      <c r="E16" s="120">
        <v>55351</v>
      </c>
      <c r="F16" s="120">
        <v>103529.16435000001</v>
      </c>
      <c r="G16" s="120">
        <v>359</v>
      </c>
      <c r="H16" s="120">
        <v>14993.03501</v>
      </c>
      <c r="I16" s="120">
        <v>361</v>
      </c>
      <c r="J16" s="120">
        <v>7225.7239890000001</v>
      </c>
      <c r="K16" s="120">
        <f t="shared" si="0"/>
        <v>65134</v>
      </c>
      <c r="L16" s="120">
        <f t="shared" si="1"/>
        <v>161403.98969899997</v>
      </c>
      <c r="M16" s="142">
        <f>L16*100/'CD Ratio_3(i)'!F16</f>
        <v>18.379855522533486</v>
      </c>
    </row>
    <row r="17" spans="1:13" ht="13.5" customHeight="1" x14ac:dyDescent="0.2">
      <c r="A17" s="122">
        <v>12</v>
      </c>
      <c r="B17" s="113" t="s">
        <v>16</v>
      </c>
      <c r="C17" s="120">
        <v>215011</v>
      </c>
      <c r="D17" s="120">
        <v>590670</v>
      </c>
      <c r="E17" s="120">
        <v>185651</v>
      </c>
      <c r="F17" s="120">
        <v>526122.83999999985</v>
      </c>
      <c r="G17" s="120">
        <v>587</v>
      </c>
      <c r="H17" s="120">
        <v>13641.089999999993</v>
      </c>
      <c r="I17" s="120">
        <v>3249</v>
      </c>
      <c r="J17" s="120">
        <v>102343.57000000007</v>
      </c>
      <c r="K17" s="120">
        <f t="shared" si="0"/>
        <v>218847</v>
      </c>
      <c r="L17" s="120">
        <f t="shared" si="1"/>
        <v>706654.66</v>
      </c>
      <c r="M17" s="142">
        <f>L17*100/'CD Ratio_3(i)'!F17</f>
        <v>31.674782466523098</v>
      </c>
    </row>
    <row r="18" spans="1:13" s="145" customFormat="1" ht="13.5" customHeight="1" x14ac:dyDescent="0.2">
      <c r="A18" s="126"/>
      <c r="B18" s="114" t="s">
        <v>17</v>
      </c>
      <c r="C18" s="127">
        <f t="shared" ref="C18:J18" si="2">SUM(C6:C17)</f>
        <v>2480319</v>
      </c>
      <c r="D18" s="127">
        <f t="shared" si="2"/>
        <v>6228259.1707000006</v>
      </c>
      <c r="E18" s="127">
        <f t="shared" si="2"/>
        <v>2378163</v>
      </c>
      <c r="F18" s="127">
        <f t="shared" si="2"/>
        <v>4782447.9543499984</v>
      </c>
      <c r="G18" s="127">
        <f t="shared" si="2"/>
        <v>7298</v>
      </c>
      <c r="H18" s="127">
        <f t="shared" si="2"/>
        <v>309731.33501000004</v>
      </c>
      <c r="I18" s="127">
        <f t="shared" si="2"/>
        <v>60660</v>
      </c>
      <c r="J18" s="127">
        <f t="shared" si="2"/>
        <v>969934.70398899994</v>
      </c>
      <c r="K18" s="127">
        <f t="shared" si="0"/>
        <v>2548277</v>
      </c>
      <c r="L18" s="127">
        <f t="shared" si="1"/>
        <v>7507925.2096990002</v>
      </c>
      <c r="M18" s="143">
        <f>L18*100/'CD Ratio_3(i)'!F18</f>
        <v>22.659615195697167</v>
      </c>
    </row>
    <row r="19" spans="1:13" ht="13.5" customHeight="1" x14ac:dyDescent="0.2">
      <c r="A19" s="122">
        <v>13</v>
      </c>
      <c r="B19" s="113" t="s">
        <v>18</v>
      </c>
      <c r="C19" s="120">
        <v>110578</v>
      </c>
      <c r="D19" s="120">
        <v>368682.68</v>
      </c>
      <c r="E19" s="120">
        <v>42893</v>
      </c>
      <c r="F19" s="120">
        <v>298550.90000000014</v>
      </c>
      <c r="G19" s="120">
        <v>111</v>
      </c>
      <c r="H19" s="120">
        <v>7074.36</v>
      </c>
      <c r="I19" s="120">
        <v>1907</v>
      </c>
      <c r="J19" s="120">
        <v>284647.85000000009</v>
      </c>
      <c r="K19" s="120">
        <f t="shared" si="0"/>
        <v>112596</v>
      </c>
      <c r="L19" s="120">
        <f>D19+H19+J19</f>
        <v>660404.89000000013</v>
      </c>
      <c r="M19" s="142">
        <f>L19*100/'CD Ratio_3(i)'!F19</f>
        <v>27.033627319670373</v>
      </c>
    </row>
    <row r="20" spans="1:13" ht="13.5" customHeight="1" x14ac:dyDescent="0.2">
      <c r="A20" s="122">
        <v>14</v>
      </c>
      <c r="B20" s="113" t="s">
        <v>19</v>
      </c>
      <c r="C20" s="120">
        <v>78642</v>
      </c>
      <c r="D20" s="120">
        <v>60720.469999999987</v>
      </c>
      <c r="E20" s="120">
        <v>1947</v>
      </c>
      <c r="F20" s="120">
        <v>22439.110000000004</v>
      </c>
      <c r="G20" s="120">
        <v>0</v>
      </c>
      <c r="H20" s="120">
        <v>0</v>
      </c>
      <c r="I20" s="120">
        <v>5590</v>
      </c>
      <c r="J20" s="120">
        <v>9985.2899999999991</v>
      </c>
      <c r="K20" s="120">
        <f t="shared" ref="K20:K30" si="3">C20+G20+I20</f>
        <v>84232</v>
      </c>
      <c r="L20" s="120">
        <f t="shared" ref="L20:L53" si="4">D20+H20+J20</f>
        <v>70705.75999999998</v>
      </c>
      <c r="M20" s="142">
        <f>L20*100/'CD Ratio_3(i)'!F20</f>
        <v>7.7803302469029134</v>
      </c>
    </row>
    <row r="21" spans="1:13" ht="13.5" customHeight="1" x14ac:dyDescent="0.2">
      <c r="A21" s="122">
        <v>15</v>
      </c>
      <c r="B21" s="113" t="s">
        <v>20</v>
      </c>
      <c r="C21" s="120">
        <v>1776</v>
      </c>
      <c r="D21" s="120">
        <v>3050.19</v>
      </c>
      <c r="E21" s="120">
        <v>0</v>
      </c>
      <c r="F21" s="120">
        <v>0</v>
      </c>
      <c r="G21" s="120">
        <v>0</v>
      </c>
      <c r="H21" s="120">
        <v>0</v>
      </c>
      <c r="I21" s="120">
        <v>19</v>
      </c>
      <c r="J21" s="120">
        <v>248.5</v>
      </c>
      <c r="K21" s="120">
        <f t="shared" si="3"/>
        <v>1795</v>
      </c>
      <c r="L21" s="120">
        <f t="shared" si="4"/>
        <v>3298.69</v>
      </c>
      <c r="M21" s="142">
        <f>L21*100/'CD Ratio_3(i)'!F21</f>
        <v>51.891977775120978</v>
      </c>
    </row>
    <row r="22" spans="1:13" ht="13.5" customHeight="1" x14ac:dyDescent="0.2">
      <c r="A22" s="122">
        <v>16</v>
      </c>
      <c r="B22" s="113" t="s">
        <v>21</v>
      </c>
      <c r="C22" s="120">
        <v>71</v>
      </c>
      <c r="D22" s="120">
        <v>56.36</v>
      </c>
      <c r="E22" s="120">
        <v>0</v>
      </c>
      <c r="F22" s="120">
        <v>0</v>
      </c>
      <c r="G22" s="120">
        <v>10</v>
      </c>
      <c r="H22" s="120">
        <v>180.83</v>
      </c>
      <c r="I22" s="120">
        <v>110</v>
      </c>
      <c r="J22" s="120">
        <v>6798</v>
      </c>
      <c r="K22" s="120">
        <f t="shared" si="3"/>
        <v>191</v>
      </c>
      <c r="L22" s="120">
        <f t="shared" si="4"/>
        <v>7035.19</v>
      </c>
      <c r="M22" s="142">
        <v>0</v>
      </c>
    </row>
    <row r="23" spans="1:13" ht="12.75" customHeight="1" x14ac:dyDescent="0.2">
      <c r="A23" s="122">
        <v>17</v>
      </c>
      <c r="B23" s="113" t="s">
        <v>22</v>
      </c>
      <c r="C23" s="120">
        <v>43433</v>
      </c>
      <c r="D23" s="120">
        <v>63242.700000000012</v>
      </c>
      <c r="E23" s="120">
        <v>20060</v>
      </c>
      <c r="F23" s="120">
        <v>48464.200000000004</v>
      </c>
      <c r="G23" s="120">
        <v>15</v>
      </c>
      <c r="H23" s="120">
        <v>224.03</v>
      </c>
      <c r="I23" s="120">
        <v>1980</v>
      </c>
      <c r="J23" s="120">
        <v>48747.31</v>
      </c>
      <c r="K23" s="120">
        <f t="shared" si="3"/>
        <v>45428</v>
      </c>
      <c r="L23" s="120">
        <f t="shared" si="4"/>
        <v>112214.04000000001</v>
      </c>
      <c r="M23" s="142">
        <f>L23*100/'CD Ratio_3(i)'!F23</f>
        <v>42.624474577587144</v>
      </c>
    </row>
    <row r="24" spans="1:13" ht="13.5" customHeight="1" x14ac:dyDescent="0.2">
      <c r="A24" s="122">
        <v>18</v>
      </c>
      <c r="B24" s="113" t="s">
        <v>23</v>
      </c>
      <c r="C24" s="120">
        <v>8</v>
      </c>
      <c r="D24" s="120">
        <v>72.47</v>
      </c>
      <c r="E24" s="120">
        <v>0</v>
      </c>
      <c r="F24" s="120">
        <v>0</v>
      </c>
      <c r="G24" s="120">
        <v>2</v>
      </c>
      <c r="H24" s="120">
        <v>13.6</v>
      </c>
      <c r="I24" s="120">
        <v>8</v>
      </c>
      <c r="J24" s="120">
        <v>96.32</v>
      </c>
      <c r="K24" s="120">
        <f t="shared" si="3"/>
        <v>18</v>
      </c>
      <c r="L24" s="120">
        <f t="shared" si="4"/>
        <v>182.39</v>
      </c>
      <c r="M24" s="142">
        <f>L24*100/'CD Ratio_3(i)'!F24</f>
        <v>18.107539264936559</v>
      </c>
    </row>
    <row r="25" spans="1:13" ht="13.5" customHeight="1" x14ac:dyDescent="0.2">
      <c r="A25" s="122">
        <v>19</v>
      </c>
      <c r="B25" s="113" t="s">
        <v>24</v>
      </c>
      <c r="C25" s="120">
        <v>5855</v>
      </c>
      <c r="D25" s="120">
        <v>23845.560000000005</v>
      </c>
      <c r="E25" s="120">
        <v>400</v>
      </c>
      <c r="F25" s="120">
        <v>1685.24</v>
      </c>
      <c r="G25" s="120">
        <v>7</v>
      </c>
      <c r="H25" s="120">
        <v>921.92</v>
      </c>
      <c r="I25" s="120">
        <v>166</v>
      </c>
      <c r="J25" s="120">
        <v>3270.06</v>
      </c>
      <c r="K25" s="120">
        <f t="shared" si="3"/>
        <v>6028</v>
      </c>
      <c r="L25" s="120">
        <f t="shared" si="4"/>
        <v>28037.540000000005</v>
      </c>
      <c r="M25" s="142">
        <f>L25*100/'CD Ratio_3(i)'!F25</f>
        <v>27.88579942244278</v>
      </c>
    </row>
    <row r="26" spans="1:13" ht="13.5" customHeight="1" x14ac:dyDescent="0.2">
      <c r="A26" s="122">
        <v>20</v>
      </c>
      <c r="B26" s="113" t="s">
        <v>25</v>
      </c>
      <c r="C26" s="120">
        <v>372873</v>
      </c>
      <c r="D26" s="120">
        <v>1184687.9400000011</v>
      </c>
      <c r="E26" s="120">
        <v>76586</v>
      </c>
      <c r="F26" s="120">
        <v>456704.53000000026</v>
      </c>
      <c r="G26" s="120">
        <v>476</v>
      </c>
      <c r="H26" s="120">
        <v>16949.210000000003</v>
      </c>
      <c r="I26" s="120">
        <v>5763</v>
      </c>
      <c r="J26" s="120">
        <v>387548.76</v>
      </c>
      <c r="K26" s="120">
        <f t="shared" si="3"/>
        <v>379112</v>
      </c>
      <c r="L26" s="120">
        <f t="shared" si="4"/>
        <v>1589185.9100000011</v>
      </c>
      <c r="M26" s="142">
        <f>L26*100/'CD Ratio_3(i)'!F26</f>
        <v>22.057784245391904</v>
      </c>
    </row>
    <row r="27" spans="1:13" ht="13.5" customHeight="1" x14ac:dyDescent="0.2">
      <c r="A27" s="122">
        <v>21</v>
      </c>
      <c r="B27" s="113" t="s">
        <v>26</v>
      </c>
      <c r="C27" s="120">
        <v>136332</v>
      </c>
      <c r="D27" s="120">
        <v>740444.28999999934</v>
      </c>
      <c r="E27" s="120">
        <v>66861</v>
      </c>
      <c r="F27" s="120">
        <v>476211.45000000013</v>
      </c>
      <c r="G27" s="120">
        <v>19</v>
      </c>
      <c r="H27" s="120">
        <v>117.87</v>
      </c>
      <c r="I27" s="120">
        <v>2286</v>
      </c>
      <c r="J27" s="120">
        <v>206183.1999999999</v>
      </c>
      <c r="K27" s="120">
        <f t="shared" si="3"/>
        <v>138637</v>
      </c>
      <c r="L27" s="120">
        <f t="shared" si="4"/>
        <v>946745.35999999917</v>
      </c>
      <c r="M27" s="142">
        <f>L27*100/'CD Ratio_3(i)'!F27</f>
        <v>23.701581805884135</v>
      </c>
    </row>
    <row r="28" spans="1:13" ht="13.5" customHeight="1" x14ac:dyDescent="0.2">
      <c r="A28" s="122">
        <v>22</v>
      </c>
      <c r="B28" s="113" t="s">
        <v>27</v>
      </c>
      <c r="C28" s="120">
        <v>35721</v>
      </c>
      <c r="D28" s="120">
        <v>75686.51999999999</v>
      </c>
      <c r="E28" s="120">
        <v>24767</v>
      </c>
      <c r="F28" s="120">
        <v>67902.850000000006</v>
      </c>
      <c r="G28" s="120">
        <v>53</v>
      </c>
      <c r="H28" s="120">
        <v>2405.2900000000009</v>
      </c>
      <c r="I28" s="120">
        <v>718</v>
      </c>
      <c r="J28" s="120">
        <v>10451.209999999999</v>
      </c>
      <c r="K28" s="120">
        <f t="shared" si="3"/>
        <v>36492</v>
      </c>
      <c r="L28" s="120">
        <f t="shared" si="4"/>
        <v>88543.01999999999</v>
      </c>
      <c r="M28" s="142">
        <f>L28*100/'CD Ratio_3(i)'!F28</f>
        <v>15.762132854653643</v>
      </c>
    </row>
    <row r="29" spans="1:13" ht="13.5" customHeight="1" x14ac:dyDescent="0.2">
      <c r="A29" s="122">
        <v>23</v>
      </c>
      <c r="B29" s="113" t="s">
        <v>28</v>
      </c>
      <c r="C29" s="120">
        <v>156755</v>
      </c>
      <c r="D29" s="120">
        <v>226796.05000000002</v>
      </c>
      <c r="E29" s="120">
        <v>8669</v>
      </c>
      <c r="F29" s="120">
        <v>123092.93999999999</v>
      </c>
      <c r="G29" s="120">
        <v>0</v>
      </c>
      <c r="H29" s="120">
        <v>0</v>
      </c>
      <c r="I29" s="120">
        <v>77</v>
      </c>
      <c r="J29" s="120">
        <v>11252.769999999999</v>
      </c>
      <c r="K29" s="120">
        <f t="shared" si="3"/>
        <v>156832</v>
      </c>
      <c r="L29" s="120">
        <f t="shared" si="4"/>
        <v>238048.82</v>
      </c>
      <c r="M29" s="142">
        <f>L29*100/'CD Ratio_3(i)'!F29</f>
        <v>24.369750892922134</v>
      </c>
    </row>
    <row r="30" spans="1:13" ht="12.75" customHeight="1" x14ac:dyDescent="0.2">
      <c r="A30" s="122">
        <v>24</v>
      </c>
      <c r="B30" s="113" t="s">
        <v>29</v>
      </c>
      <c r="C30" s="120">
        <v>581162</v>
      </c>
      <c r="D30" s="120">
        <v>472806.54000000004</v>
      </c>
      <c r="E30" s="120">
        <v>25822</v>
      </c>
      <c r="F30" s="120">
        <v>203293.60000000003</v>
      </c>
      <c r="G30" s="120">
        <v>5</v>
      </c>
      <c r="H30" s="120">
        <v>463.01</v>
      </c>
      <c r="I30" s="120">
        <v>3</v>
      </c>
      <c r="J30" s="120">
        <v>697.18000000000006</v>
      </c>
      <c r="K30" s="120">
        <f t="shared" si="3"/>
        <v>581170</v>
      </c>
      <c r="L30" s="120">
        <f>D30+H30+J30</f>
        <v>473966.73000000004</v>
      </c>
      <c r="M30" s="142">
        <f>L30*100/'CD Ratio_3(i)'!F30</f>
        <v>45.48504307457636</v>
      </c>
    </row>
    <row r="31" spans="1:13" ht="13.5" customHeight="1" x14ac:dyDescent="0.2">
      <c r="A31" s="122">
        <v>25</v>
      </c>
      <c r="B31" s="113" t="s">
        <v>30</v>
      </c>
      <c r="C31" s="120">
        <v>0</v>
      </c>
      <c r="D31" s="120">
        <v>0</v>
      </c>
      <c r="E31" s="120">
        <v>0</v>
      </c>
      <c r="F31" s="120">
        <v>0</v>
      </c>
      <c r="G31" s="120">
        <v>0</v>
      </c>
      <c r="H31" s="120">
        <v>0</v>
      </c>
      <c r="I31" s="120">
        <v>203</v>
      </c>
      <c r="J31" s="120">
        <v>1777.73</v>
      </c>
      <c r="K31" s="120">
        <f t="shared" ref="K31:K37" si="5">C31+G31+I31</f>
        <v>203</v>
      </c>
      <c r="L31" s="120">
        <f t="shared" ref="L31:L37" si="6">D31+H31+J31</f>
        <v>1777.73</v>
      </c>
      <c r="M31" s="142">
        <f>L31*100/'CD Ratio_3(i)'!F31</f>
        <v>34.474914623811472</v>
      </c>
    </row>
    <row r="32" spans="1:13" ht="13.5" customHeight="1" x14ac:dyDescent="0.2">
      <c r="A32" s="122">
        <v>26</v>
      </c>
      <c r="B32" s="113" t="s">
        <v>31</v>
      </c>
      <c r="C32" s="120">
        <v>196</v>
      </c>
      <c r="D32" s="120">
        <v>961</v>
      </c>
      <c r="E32" s="120">
        <v>5</v>
      </c>
      <c r="F32" s="120">
        <v>12.48</v>
      </c>
      <c r="G32" s="120">
        <v>20</v>
      </c>
      <c r="H32" s="120">
        <v>3431</v>
      </c>
      <c r="I32" s="120">
        <v>183</v>
      </c>
      <c r="J32" s="120">
        <v>4897.5600000000004</v>
      </c>
      <c r="K32" s="120">
        <f t="shared" si="5"/>
        <v>399</v>
      </c>
      <c r="L32" s="120">
        <f t="shared" si="6"/>
        <v>9289.5600000000013</v>
      </c>
      <c r="M32" s="142">
        <f>L32*100/'CD Ratio_3(i)'!F32</f>
        <v>34.145701352476415</v>
      </c>
    </row>
    <row r="33" spans="1:13" ht="13.5" customHeight="1" x14ac:dyDescent="0.2">
      <c r="A33" s="122">
        <v>27</v>
      </c>
      <c r="B33" s="113" t="s">
        <v>32</v>
      </c>
      <c r="C33" s="120">
        <v>1</v>
      </c>
      <c r="D33" s="120">
        <v>14.12</v>
      </c>
      <c r="E33" s="120">
        <v>2</v>
      </c>
      <c r="F33" s="120">
        <v>66.2</v>
      </c>
      <c r="G33" s="120">
        <v>0</v>
      </c>
      <c r="H33" s="120">
        <v>0</v>
      </c>
      <c r="I33" s="120">
        <v>117</v>
      </c>
      <c r="J33" s="120">
        <v>4092.77</v>
      </c>
      <c r="K33" s="120">
        <f t="shared" si="5"/>
        <v>118</v>
      </c>
      <c r="L33" s="120">
        <f t="shared" si="6"/>
        <v>4106.8900000000003</v>
      </c>
      <c r="M33" s="142">
        <f>L33*100/'CD Ratio_3(i)'!F33</f>
        <v>17.447780584565162</v>
      </c>
    </row>
    <row r="34" spans="1:13" ht="13.5" customHeight="1" x14ac:dyDescent="0.2">
      <c r="A34" s="122">
        <v>28</v>
      </c>
      <c r="B34" s="113" t="s">
        <v>33</v>
      </c>
      <c r="C34" s="120">
        <v>216102</v>
      </c>
      <c r="D34" s="120">
        <v>315935.59999999998</v>
      </c>
      <c r="E34" s="120">
        <v>1101</v>
      </c>
      <c r="F34" s="120">
        <v>3025.4700000000003</v>
      </c>
      <c r="G34" s="120">
        <v>58</v>
      </c>
      <c r="H34" s="120">
        <v>4230.13</v>
      </c>
      <c r="I34" s="120">
        <v>646</v>
      </c>
      <c r="J34" s="120">
        <v>111231.61</v>
      </c>
      <c r="K34" s="120">
        <f t="shared" si="5"/>
        <v>216806</v>
      </c>
      <c r="L34" s="120">
        <f t="shared" si="6"/>
        <v>431397.33999999997</v>
      </c>
      <c r="M34" s="142">
        <f>L34*100/'CD Ratio_3(i)'!F34</f>
        <v>33.850364084331964</v>
      </c>
    </row>
    <row r="35" spans="1:13" ht="13.5" customHeight="1" x14ac:dyDescent="0.2">
      <c r="A35" s="122">
        <v>29</v>
      </c>
      <c r="B35" s="113" t="s">
        <v>34</v>
      </c>
      <c r="C35" s="120">
        <v>41108</v>
      </c>
      <c r="D35" s="120">
        <v>12301.42</v>
      </c>
      <c r="E35" s="120">
        <v>0</v>
      </c>
      <c r="F35" s="120">
        <v>0</v>
      </c>
      <c r="G35" s="120">
        <v>0</v>
      </c>
      <c r="H35" s="120">
        <v>0</v>
      </c>
      <c r="I35" s="120">
        <v>11</v>
      </c>
      <c r="J35" s="120">
        <v>449.46</v>
      </c>
      <c r="K35" s="120">
        <f t="shared" si="5"/>
        <v>41119</v>
      </c>
      <c r="L35" s="120">
        <f t="shared" si="6"/>
        <v>12750.88</v>
      </c>
      <c r="M35" s="142">
        <f>L35*100/'CD Ratio_3(i)'!F35</f>
        <v>76.357787298055072</v>
      </c>
    </row>
    <row r="36" spans="1:13" ht="13.5" customHeight="1" x14ac:dyDescent="0.2">
      <c r="A36" s="122">
        <v>30</v>
      </c>
      <c r="B36" s="113" t="s">
        <v>35</v>
      </c>
      <c r="C36" s="120">
        <v>131159</v>
      </c>
      <c r="D36" s="120">
        <v>80898.81</v>
      </c>
      <c r="E36" s="120">
        <v>5118</v>
      </c>
      <c r="F36" s="120">
        <v>24342.35</v>
      </c>
      <c r="G36" s="120">
        <v>2</v>
      </c>
      <c r="H36" s="120">
        <v>38.159999999999997</v>
      </c>
      <c r="I36" s="120">
        <v>13</v>
      </c>
      <c r="J36" s="120">
        <v>70.400000000000006</v>
      </c>
      <c r="K36" s="120">
        <f t="shared" si="5"/>
        <v>131174</v>
      </c>
      <c r="L36" s="120">
        <f t="shared" si="6"/>
        <v>81007.37</v>
      </c>
      <c r="M36" s="142">
        <f>L36*100/'CD Ratio_3(i)'!F36</f>
        <v>64.040504384557167</v>
      </c>
    </row>
    <row r="37" spans="1:13" ht="13.5" customHeight="1" x14ac:dyDescent="0.2">
      <c r="A37" s="122">
        <v>31</v>
      </c>
      <c r="B37" s="113" t="s">
        <v>36</v>
      </c>
      <c r="C37" s="120">
        <v>483</v>
      </c>
      <c r="D37" s="120">
        <v>1394.71</v>
      </c>
      <c r="E37" s="120">
        <v>0</v>
      </c>
      <c r="F37" s="120">
        <v>0</v>
      </c>
      <c r="G37" s="120">
        <v>1</v>
      </c>
      <c r="H37" s="120">
        <v>0</v>
      </c>
      <c r="I37" s="120">
        <v>43</v>
      </c>
      <c r="J37" s="120">
        <v>633.65</v>
      </c>
      <c r="K37" s="120">
        <f t="shared" si="5"/>
        <v>527</v>
      </c>
      <c r="L37" s="120">
        <f t="shared" si="6"/>
        <v>2028.3600000000001</v>
      </c>
      <c r="M37" s="142">
        <f>L37*100/'CD Ratio_3(i)'!F37</f>
        <v>15.595067666583118</v>
      </c>
    </row>
    <row r="38" spans="1:13" ht="13.5" customHeight="1" x14ac:dyDescent="0.2">
      <c r="A38" s="122">
        <v>32</v>
      </c>
      <c r="B38" s="113" t="s">
        <v>38</v>
      </c>
      <c r="C38" s="120">
        <v>473</v>
      </c>
      <c r="D38" s="120">
        <v>1322.77</v>
      </c>
      <c r="E38" s="120">
        <v>71</v>
      </c>
      <c r="F38" s="120">
        <v>117.95</v>
      </c>
      <c r="G38" s="120">
        <v>0</v>
      </c>
      <c r="H38" s="120">
        <v>0</v>
      </c>
      <c r="I38" s="120">
        <v>150</v>
      </c>
      <c r="J38" s="120">
        <v>1580.4199999999998</v>
      </c>
      <c r="K38" s="120">
        <f>C38+G38+I38</f>
        <v>623</v>
      </c>
      <c r="L38" s="120">
        <f t="shared" si="4"/>
        <v>2903.1899999999996</v>
      </c>
      <c r="M38" s="142">
        <f>L38*100/'CD Ratio_3(i)'!F38</f>
        <v>49.968588802467451</v>
      </c>
    </row>
    <row r="39" spans="1:13" ht="13.5" customHeight="1" x14ac:dyDescent="0.2">
      <c r="A39" s="122">
        <v>33</v>
      </c>
      <c r="B39" s="113" t="s">
        <v>39</v>
      </c>
      <c r="C39" s="120">
        <v>82286</v>
      </c>
      <c r="D39" s="120">
        <v>111231.45999999999</v>
      </c>
      <c r="E39" s="120">
        <v>5720</v>
      </c>
      <c r="F39" s="120">
        <v>56958.54</v>
      </c>
      <c r="G39" s="120">
        <v>19</v>
      </c>
      <c r="H39" s="120">
        <v>2212.8700000000003</v>
      </c>
      <c r="I39" s="120">
        <v>313</v>
      </c>
      <c r="J39" s="120">
        <v>41649.06</v>
      </c>
      <c r="K39" s="120">
        <f>C39+G39+I39</f>
        <v>82618</v>
      </c>
      <c r="L39" s="120">
        <f t="shared" si="4"/>
        <v>155093.38999999998</v>
      </c>
      <c r="M39" s="142">
        <f>L39*100/'CD Ratio_3(i)'!F39</f>
        <v>23.038535992680941</v>
      </c>
    </row>
    <row r="40" spans="1:13" s="145" customFormat="1" ht="13.5" customHeight="1" x14ac:dyDescent="0.2">
      <c r="A40" s="126"/>
      <c r="B40" s="114" t="s">
        <v>40</v>
      </c>
      <c r="C40" s="127">
        <f t="shared" ref="C40:L40" si="7">SUM(C19:C39)</f>
        <v>1995014</v>
      </c>
      <c r="D40" s="127">
        <f t="shared" si="7"/>
        <v>3744151.66</v>
      </c>
      <c r="E40" s="127">
        <f t="shared" si="7"/>
        <v>280022</v>
      </c>
      <c r="F40" s="127">
        <f t="shared" si="7"/>
        <v>1782867.8100000008</v>
      </c>
      <c r="G40" s="127">
        <f t="shared" si="7"/>
        <v>798</v>
      </c>
      <c r="H40" s="127">
        <f t="shared" si="7"/>
        <v>38262.280000000006</v>
      </c>
      <c r="I40" s="127">
        <f t="shared" si="7"/>
        <v>20306</v>
      </c>
      <c r="J40" s="127">
        <f t="shared" si="7"/>
        <v>1136309.1099999999</v>
      </c>
      <c r="K40" s="127">
        <f t="shared" si="7"/>
        <v>2016118</v>
      </c>
      <c r="L40" s="127">
        <f t="shared" si="7"/>
        <v>4918723.0500000007</v>
      </c>
      <c r="M40" s="143">
        <f>L40*100/'CD Ratio_3(i)'!F40</f>
        <v>24.984208649163865</v>
      </c>
    </row>
    <row r="41" spans="1:13" s="145" customFormat="1" ht="13.5" customHeight="1" x14ac:dyDescent="0.2">
      <c r="A41" s="126"/>
      <c r="B41" s="114" t="s">
        <v>41</v>
      </c>
      <c r="C41" s="127">
        <f t="shared" ref="C41:L41" si="8">C40+C18</f>
        <v>4475333</v>
      </c>
      <c r="D41" s="127">
        <f t="shared" si="8"/>
        <v>9972410.8307000007</v>
      </c>
      <c r="E41" s="127">
        <f t="shared" si="8"/>
        <v>2658185</v>
      </c>
      <c r="F41" s="127">
        <f t="shared" si="8"/>
        <v>6565315.7643499989</v>
      </c>
      <c r="G41" s="127">
        <f t="shared" si="8"/>
        <v>8096</v>
      </c>
      <c r="H41" s="127">
        <f t="shared" si="8"/>
        <v>347993.61501000007</v>
      </c>
      <c r="I41" s="127">
        <f t="shared" si="8"/>
        <v>80966</v>
      </c>
      <c r="J41" s="127">
        <f t="shared" si="8"/>
        <v>2106243.8139889999</v>
      </c>
      <c r="K41" s="127">
        <f t="shared" si="8"/>
        <v>4564395</v>
      </c>
      <c r="L41" s="127">
        <f t="shared" si="8"/>
        <v>12426648.259699002</v>
      </c>
      <c r="M41" s="143">
        <f>L41*100/'CD Ratio_3(i)'!F41</f>
        <v>23.526035300142912</v>
      </c>
    </row>
    <row r="42" spans="1:13" ht="13.5" customHeight="1" x14ac:dyDescent="0.2">
      <c r="A42" s="122">
        <v>34</v>
      </c>
      <c r="B42" s="113" t="s">
        <v>43</v>
      </c>
      <c r="C42" s="120">
        <v>732328</v>
      </c>
      <c r="D42" s="120">
        <v>1148934.8999999999</v>
      </c>
      <c r="E42" s="120">
        <v>589631</v>
      </c>
      <c r="F42" s="120">
        <v>917979.54</v>
      </c>
      <c r="G42" s="120">
        <v>462</v>
      </c>
      <c r="H42" s="120">
        <v>19291.66</v>
      </c>
      <c r="I42" s="120">
        <v>1167</v>
      </c>
      <c r="J42" s="120">
        <v>4784.9299999999994</v>
      </c>
      <c r="K42" s="120">
        <f t="shared" ref="K42:K53" si="9">C42+G42+I42</f>
        <v>733957</v>
      </c>
      <c r="L42" s="120">
        <f t="shared" si="4"/>
        <v>1173011.4899999998</v>
      </c>
      <c r="M42" s="142">
        <f>L42*100/'CD Ratio_3(i)'!F42</f>
        <v>52.502886556257742</v>
      </c>
    </row>
    <row r="43" spans="1:13" s="145" customFormat="1" ht="13.5" customHeight="1" x14ac:dyDescent="0.2">
      <c r="A43" s="126"/>
      <c r="B43" s="114" t="s">
        <v>44</v>
      </c>
      <c r="C43" s="127">
        <f t="shared" ref="C43:J43" si="10">SUM(C42:C42)</f>
        <v>732328</v>
      </c>
      <c r="D43" s="127">
        <f t="shared" si="10"/>
        <v>1148934.8999999999</v>
      </c>
      <c r="E43" s="127">
        <f t="shared" si="10"/>
        <v>589631</v>
      </c>
      <c r="F43" s="127">
        <f t="shared" si="10"/>
        <v>917979.54</v>
      </c>
      <c r="G43" s="127">
        <f t="shared" si="10"/>
        <v>462</v>
      </c>
      <c r="H43" s="127">
        <f t="shared" si="10"/>
        <v>19291.66</v>
      </c>
      <c r="I43" s="127">
        <f t="shared" si="10"/>
        <v>1167</v>
      </c>
      <c r="J43" s="127">
        <f t="shared" si="10"/>
        <v>4784.9299999999994</v>
      </c>
      <c r="K43" s="127">
        <f t="shared" si="9"/>
        <v>733957</v>
      </c>
      <c r="L43" s="127">
        <f t="shared" si="4"/>
        <v>1173011.4899999998</v>
      </c>
      <c r="M43" s="143">
        <f>L43*100/'CD Ratio_3(i)'!F43</f>
        <v>52.502886556257742</v>
      </c>
    </row>
    <row r="44" spans="1:13" ht="13.5" customHeight="1" x14ac:dyDescent="0.2">
      <c r="A44" s="122">
        <v>35</v>
      </c>
      <c r="B44" s="113" t="s">
        <v>45</v>
      </c>
      <c r="C44" s="120">
        <v>4106345</v>
      </c>
      <c r="D44" s="120">
        <v>4536979.8899999997</v>
      </c>
      <c r="E44" s="120">
        <v>4080902</v>
      </c>
      <c r="F44" s="120">
        <v>4362409.4000000004</v>
      </c>
      <c r="G44" s="120">
        <v>308</v>
      </c>
      <c r="H44" s="120">
        <v>1422.9299999999996</v>
      </c>
      <c r="I44" s="120">
        <v>3</v>
      </c>
      <c r="J44" s="120">
        <v>23.5</v>
      </c>
      <c r="K44" s="120">
        <f t="shared" si="9"/>
        <v>4106656</v>
      </c>
      <c r="L44" s="120">
        <f t="shared" si="4"/>
        <v>4538426.3199999994</v>
      </c>
      <c r="M44" s="142">
        <f>L44*100/'CD Ratio_3(i)'!F44</f>
        <v>92.083529665396085</v>
      </c>
    </row>
    <row r="45" spans="1:13" s="145" customFormat="1" ht="13.5" customHeight="1" x14ac:dyDescent="0.2">
      <c r="A45" s="126"/>
      <c r="B45" s="114" t="s">
        <v>46</v>
      </c>
      <c r="C45" s="127">
        <f t="shared" ref="C45:M45" si="11">C44</f>
        <v>4106345</v>
      </c>
      <c r="D45" s="127">
        <f t="shared" si="11"/>
        <v>4536979.8899999997</v>
      </c>
      <c r="E45" s="127">
        <f t="shared" si="11"/>
        <v>4080902</v>
      </c>
      <c r="F45" s="127">
        <f t="shared" si="11"/>
        <v>4362409.4000000004</v>
      </c>
      <c r="G45" s="127">
        <f t="shared" si="11"/>
        <v>308</v>
      </c>
      <c r="H45" s="127">
        <f t="shared" si="11"/>
        <v>1422.9299999999996</v>
      </c>
      <c r="I45" s="127">
        <f t="shared" si="11"/>
        <v>3</v>
      </c>
      <c r="J45" s="127">
        <f t="shared" si="11"/>
        <v>23.5</v>
      </c>
      <c r="K45" s="127">
        <f t="shared" si="9"/>
        <v>4106656</v>
      </c>
      <c r="L45" s="127">
        <f t="shared" si="4"/>
        <v>4538426.3199999994</v>
      </c>
      <c r="M45" s="127">
        <f t="shared" si="11"/>
        <v>92.083529665396085</v>
      </c>
    </row>
    <row r="46" spans="1:13" ht="13.5" customHeight="1" x14ac:dyDescent="0.2">
      <c r="A46" s="122">
        <v>36</v>
      </c>
      <c r="B46" s="113" t="s">
        <v>47</v>
      </c>
      <c r="C46" s="120">
        <v>221343</v>
      </c>
      <c r="D46" s="120">
        <v>179274.63999999998</v>
      </c>
      <c r="E46" s="120">
        <v>2</v>
      </c>
      <c r="F46" s="120">
        <v>4.2699999999999996</v>
      </c>
      <c r="G46" s="120">
        <v>143</v>
      </c>
      <c r="H46" s="120">
        <v>5372.1900000000005</v>
      </c>
      <c r="I46" s="120">
        <v>1325</v>
      </c>
      <c r="J46" s="120">
        <v>33046.599999999991</v>
      </c>
      <c r="K46" s="120">
        <f t="shared" si="9"/>
        <v>222811</v>
      </c>
      <c r="L46" s="120">
        <f t="shared" si="4"/>
        <v>217693.43</v>
      </c>
      <c r="M46" s="142">
        <f>L46*100/'CD Ratio_3(i)'!F46</f>
        <v>14.232145205578398</v>
      </c>
    </row>
    <row r="47" spans="1:13" ht="13.5" customHeight="1" x14ac:dyDescent="0.2">
      <c r="A47" s="122">
        <v>37</v>
      </c>
      <c r="B47" s="113" t="s">
        <v>48</v>
      </c>
      <c r="C47" s="120">
        <v>23011</v>
      </c>
      <c r="D47" s="120">
        <v>9465.0600000000013</v>
      </c>
      <c r="E47" s="120">
        <v>0</v>
      </c>
      <c r="F47" s="120">
        <v>0</v>
      </c>
      <c r="G47" s="120">
        <v>0</v>
      </c>
      <c r="H47" s="120">
        <v>0</v>
      </c>
      <c r="I47" s="120">
        <v>4935</v>
      </c>
      <c r="J47" s="120">
        <v>29829.729999999996</v>
      </c>
      <c r="K47" s="120">
        <f t="shared" si="9"/>
        <v>27946</v>
      </c>
      <c r="L47" s="120">
        <f t="shared" si="4"/>
        <v>39294.789999999994</v>
      </c>
      <c r="M47" s="142">
        <f>L47*100/'CD Ratio_3(i)'!F47</f>
        <v>36.057765408640485</v>
      </c>
    </row>
    <row r="48" spans="1:13" ht="13.5" customHeight="1" x14ac:dyDescent="0.2">
      <c r="A48" s="122">
        <v>38</v>
      </c>
      <c r="B48" s="113" t="s">
        <v>49</v>
      </c>
      <c r="C48" s="120">
        <v>104611</v>
      </c>
      <c r="D48" s="120">
        <v>52854.680000000008</v>
      </c>
      <c r="E48" s="120">
        <v>272</v>
      </c>
      <c r="F48" s="120">
        <v>1350.8700000000001</v>
      </c>
      <c r="G48" s="120">
        <v>0</v>
      </c>
      <c r="H48" s="120">
        <v>0</v>
      </c>
      <c r="I48" s="120">
        <v>0</v>
      </c>
      <c r="J48" s="120">
        <v>0</v>
      </c>
      <c r="K48" s="120">
        <f t="shared" si="9"/>
        <v>104611</v>
      </c>
      <c r="L48" s="120">
        <f t="shared" si="4"/>
        <v>52854.680000000008</v>
      </c>
      <c r="M48" s="142">
        <f>L48*100/'CD Ratio_3(i)'!F48</f>
        <v>50.043676639483571</v>
      </c>
    </row>
    <row r="49" spans="1:13" ht="13.5" customHeight="1" x14ac:dyDescent="0.2">
      <c r="A49" s="122">
        <v>39</v>
      </c>
      <c r="B49" s="113" t="s">
        <v>51</v>
      </c>
      <c r="C49" s="120">
        <v>187976</v>
      </c>
      <c r="D49" s="120">
        <v>70778.95</v>
      </c>
      <c r="E49" s="120">
        <v>0</v>
      </c>
      <c r="F49" s="120">
        <v>0</v>
      </c>
      <c r="G49" s="120">
        <v>0</v>
      </c>
      <c r="H49" s="120">
        <v>0</v>
      </c>
      <c r="I49" s="120">
        <v>0</v>
      </c>
      <c r="J49" s="120">
        <v>0</v>
      </c>
      <c r="K49" s="120">
        <f t="shared" si="9"/>
        <v>187976</v>
      </c>
      <c r="L49" s="120">
        <f t="shared" si="4"/>
        <v>70778.95</v>
      </c>
      <c r="M49" s="142">
        <f>L49*100/'CD Ratio_3(i)'!F49</f>
        <v>30.942764566747655</v>
      </c>
    </row>
    <row r="50" spans="1:13" ht="13.5" customHeight="1" x14ac:dyDescent="0.2">
      <c r="A50" s="122">
        <v>40</v>
      </c>
      <c r="B50" s="113" t="s">
        <v>1007</v>
      </c>
      <c r="C50" s="120">
        <v>43356</v>
      </c>
      <c r="D50" s="120">
        <v>14994.79</v>
      </c>
      <c r="E50" s="120">
        <v>590</v>
      </c>
      <c r="F50" s="120">
        <v>2300.1999999999998</v>
      </c>
      <c r="G50" s="120">
        <v>0</v>
      </c>
      <c r="H50" s="120">
        <v>0</v>
      </c>
      <c r="I50" s="120">
        <v>0</v>
      </c>
      <c r="J50" s="120">
        <v>0</v>
      </c>
      <c r="K50" s="120">
        <f t="shared" si="9"/>
        <v>43356</v>
      </c>
      <c r="L50" s="120">
        <f t="shared" si="4"/>
        <v>14994.79</v>
      </c>
      <c r="M50" s="142">
        <f>L50*100/'CD Ratio_3(i)'!F50</f>
        <v>37.803389369018689</v>
      </c>
    </row>
    <row r="51" spans="1:13" ht="13.5" customHeight="1" x14ac:dyDescent="0.2">
      <c r="A51" s="122">
        <v>41</v>
      </c>
      <c r="B51" s="113" t="s">
        <v>52</v>
      </c>
      <c r="C51" s="120">
        <v>68307</v>
      </c>
      <c r="D51" s="120">
        <v>24282.62</v>
      </c>
      <c r="E51" s="120">
        <v>0</v>
      </c>
      <c r="F51" s="120">
        <v>0</v>
      </c>
      <c r="G51" s="120">
        <v>307</v>
      </c>
      <c r="H51" s="120">
        <v>110.14000000000003</v>
      </c>
      <c r="I51" s="120">
        <v>3903</v>
      </c>
      <c r="J51" s="120">
        <v>1469.73</v>
      </c>
      <c r="K51" s="120">
        <f t="shared" si="9"/>
        <v>72517</v>
      </c>
      <c r="L51" s="120">
        <f t="shared" si="4"/>
        <v>25862.489999999998</v>
      </c>
      <c r="M51" s="142">
        <f>L51*100/'CD Ratio_3(i)'!F51</f>
        <v>36.507196208134218</v>
      </c>
    </row>
    <row r="52" spans="1:13" ht="13.5" customHeight="1" x14ac:dyDescent="0.2">
      <c r="A52" s="122">
        <v>42</v>
      </c>
      <c r="B52" s="113" t="s">
        <v>53</v>
      </c>
      <c r="C52" s="120">
        <v>29650</v>
      </c>
      <c r="D52" s="120">
        <v>10926.050000000001</v>
      </c>
      <c r="E52" s="120">
        <v>0</v>
      </c>
      <c r="F52" s="120">
        <v>0</v>
      </c>
      <c r="G52" s="120">
        <v>0</v>
      </c>
      <c r="H52" s="120">
        <v>0</v>
      </c>
      <c r="I52" s="120">
        <v>0</v>
      </c>
      <c r="J52" s="120">
        <v>0</v>
      </c>
      <c r="K52" s="120">
        <f t="shared" si="9"/>
        <v>29650</v>
      </c>
      <c r="L52" s="120">
        <f t="shared" si="4"/>
        <v>10926.050000000001</v>
      </c>
      <c r="M52" s="142">
        <f>L52*100/'CD Ratio_3(i)'!F52</f>
        <v>17.802701155671247</v>
      </c>
    </row>
    <row r="53" spans="1:13" ht="13.5" customHeight="1" x14ac:dyDescent="0.2">
      <c r="A53" s="122">
        <v>43</v>
      </c>
      <c r="B53" s="113" t="s">
        <v>54</v>
      </c>
      <c r="C53" s="120">
        <v>45774</v>
      </c>
      <c r="D53" s="120">
        <v>11925.45</v>
      </c>
      <c r="E53" s="120">
        <v>0</v>
      </c>
      <c r="F53" s="120">
        <v>0</v>
      </c>
      <c r="G53" s="120">
        <v>0</v>
      </c>
      <c r="H53" s="120">
        <v>0</v>
      </c>
      <c r="I53" s="120">
        <v>0</v>
      </c>
      <c r="J53" s="120">
        <v>0</v>
      </c>
      <c r="K53" s="120">
        <f t="shared" si="9"/>
        <v>45774</v>
      </c>
      <c r="L53" s="120">
        <f t="shared" si="4"/>
        <v>11925.45</v>
      </c>
      <c r="M53" s="142">
        <f>L53*100/'CD Ratio_3(i)'!F53</f>
        <v>26.281271053148309</v>
      </c>
    </row>
    <row r="54" spans="1:13" s="145" customFormat="1" ht="13.5" customHeight="1" x14ac:dyDescent="0.2">
      <c r="A54" s="126"/>
      <c r="B54" s="114" t="s">
        <v>55</v>
      </c>
      <c r="C54" s="127">
        <f>SUM(C46:C53)</f>
        <v>724028</v>
      </c>
      <c r="D54" s="127">
        <f t="shared" ref="D54:L54" si="12">SUM(D46:D53)</f>
        <v>374502.24</v>
      </c>
      <c r="E54" s="127">
        <f t="shared" si="12"/>
        <v>864</v>
      </c>
      <c r="F54" s="127">
        <f t="shared" si="12"/>
        <v>3655.34</v>
      </c>
      <c r="G54" s="127">
        <f t="shared" si="12"/>
        <v>450</v>
      </c>
      <c r="H54" s="127">
        <f t="shared" si="12"/>
        <v>5482.3300000000008</v>
      </c>
      <c r="I54" s="127">
        <f t="shared" si="12"/>
        <v>10163</v>
      </c>
      <c r="J54" s="127">
        <f t="shared" si="12"/>
        <v>64346.05999999999</v>
      </c>
      <c r="K54" s="127">
        <f t="shared" si="12"/>
        <v>734641</v>
      </c>
      <c r="L54" s="127">
        <f t="shared" si="12"/>
        <v>444330.62999999995</v>
      </c>
      <c r="M54" s="143">
        <f>L54*100/'CD Ratio_3(i)'!F54</f>
        <v>20.287381471165784</v>
      </c>
    </row>
    <row r="55" spans="1:13" s="145" customFormat="1" ht="13.5" customHeight="1" x14ac:dyDescent="0.2">
      <c r="A55" s="126"/>
      <c r="B55" s="114" t="s">
        <v>5</v>
      </c>
      <c r="C55" s="127">
        <f t="shared" ref="C55:L55" si="13">C54+C45+C43+C41</f>
        <v>10038034</v>
      </c>
      <c r="D55" s="127">
        <f t="shared" si="13"/>
        <v>16032827.8607</v>
      </c>
      <c r="E55" s="127">
        <f t="shared" si="13"/>
        <v>7329582</v>
      </c>
      <c r="F55" s="127">
        <f t="shared" si="13"/>
        <v>11849360.044349998</v>
      </c>
      <c r="G55" s="127">
        <f t="shared" si="13"/>
        <v>9316</v>
      </c>
      <c r="H55" s="127">
        <f t="shared" si="13"/>
        <v>374190.53501000005</v>
      </c>
      <c r="I55" s="127">
        <f t="shared" si="13"/>
        <v>92299</v>
      </c>
      <c r="J55" s="127">
        <f t="shared" si="13"/>
        <v>2175398.3039889997</v>
      </c>
      <c r="K55" s="127">
        <f t="shared" si="13"/>
        <v>10139649</v>
      </c>
      <c r="L55" s="127">
        <f t="shared" si="13"/>
        <v>18582416.699699</v>
      </c>
      <c r="M55" s="143">
        <f>L55*100/'CD Ratio_3(i)'!F57</f>
        <v>29.88785782879123</v>
      </c>
    </row>
    <row r="56" spans="1:13" ht="13.5" customHeight="1" x14ac:dyDescent="0.2">
      <c r="A56" s="85"/>
      <c r="B56" s="84"/>
      <c r="C56" s="134"/>
      <c r="D56" s="134"/>
      <c r="E56" s="134"/>
      <c r="F56" s="135" t="s">
        <v>1076</v>
      </c>
      <c r="G56" s="134"/>
      <c r="H56" s="134"/>
      <c r="I56" s="134"/>
      <c r="J56" s="134"/>
      <c r="K56" s="134"/>
      <c r="L56" s="134"/>
      <c r="M56" s="140"/>
    </row>
    <row r="57" spans="1:13" ht="13.5" customHeight="1" x14ac:dyDescent="0.2">
      <c r="A57" s="85"/>
      <c r="B57" s="8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40"/>
    </row>
    <row r="58" spans="1:13" ht="13.5" customHeight="1" x14ac:dyDescent="0.2">
      <c r="A58" s="85"/>
      <c r="B58" s="8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40"/>
    </row>
    <row r="59" spans="1:13" ht="13.5" customHeight="1" x14ac:dyDescent="0.2">
      <c r="A59" s="85"/>
      <c r="B59" s="8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40"/>
    </row>
    <row r="60" spans="1:13" ht="13.5" customHeight="1" x14ac:dyDescent="0.2">
      <c r="A60" s="85"/>
      <c r="B60" s="8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40"/>
    </row>
    <row r="61" spans="1:13" ht="13.5" customHeight="1" x14ac:dyDescent="0.2">
      <c r="A61" s="85"/>
      <c r="B61" s="84"/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40"/>
    </row>
    <row r="62" spans="1:13" ht="13.5" customHeight="1" x14ac:dyDescent="0.2">
      <c r="A62" s="85"/>
      <c r="B62" s="84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40"/>
    </row>
    <row r="63" spans="1:13" ht="13.5" customHeight="1" x14ac:dyDescent="0.2">
      <c r="A63" s="85"/>
      <c r="B63" s="8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40"/>
    </row>
    <row r="64" spans="1:13" ht="13.5" customHeight="1" x14ac:dyDescent="0.2">
      <c r="A64" s="85"/>
      <c r="B64" s="84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40"/>
    </row>
    <row r="65" spans="1:13" ht="13.5" customHeight="1" x14ac:dyDescent="0.2">
      <c r="A65" s="85"/>
      <c r="B65" s="84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40"/>
    </row>
    <row r="66" spans="1:13" ht="13.5" customHeight="1" x14ac:dyDescent="0.2">
      <c r="A66" s="85"/>
      <c r="B66" s="84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40"/>
    </row>
    <row r="67" spans="1:13" ht="13.5" customHeight="1" x14ac:dyDescent="0.2">
      <c r="A67" s="85"/>
      <c r="B67" s="84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40"/>
    </row>
    <row r="68" spans="1:13" ht="13.5" customHeight="1" x14ac:dyDescent="0.2">
      <c r="A68" s="85"/>
      <c r="B68" s="84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40"/>
    </row>
    <row r="69" spans="1:13" ht="13.5" customHeight="1" x14ac:dyDescent="0.2">
      <c r="A69" s="85"/>
      <c r="B69" s="8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40"/>
    </row>
    <row r="70" spans="1:13" ht="13.5" customHeight="1" x14ac:dyDescent="0.2">
      <c r="A70" s="85"/>
      <c r="B70" s="84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40"/>
    </row>
    <row r="71" spans="1:13" ht="13.5" customHeight="1" x14ac:dyDescent="0.2">
      <c r="A71" s="85"/>
      <c r="B71" s="84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40"/>
    </row>
    <row r="72" spans="1:13" ht="13.5" customHeight="1" x14ac:dyDescent="0.2">
      <c r="A72" s="85"/>
      <c r="B72" s="84"/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40"/>
    </row>
    <row r="73" spans="1:13" ht="13.5" customHeight="1" x14ac:dyDescent="0.2">
      <c r="A73" s="85"/>
      <c r="B73" s="8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40"/>
    </row>
    <row r="74" spans="1:13" ht="13.5" customHeight="1" x14ac:dyDescent="0.2">
      <c r="A74" s="85"/>
      <c r="B74" s="84"/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40"/>
    </row>
    <row r="75" spans="1:13" ht="13.5" customHeight="1" x14ac:dyDescent="0.2">
      <c r="A75" s="85"/>
      <c r="B75" s="84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40"/>
    </row>
    <row r="76" spans="1:13" ht="13.5" customHeight="1" x14ac:dyDescent="0.2">
      <c r="A76" s="85"/>
      <c r="B76" s="8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40"/>
    </row>
    <row r="77" spans="1:13" ht="13.5" customHeight="1" x14ac:dyDescent="0.2">
      <c r="A77" s="85"/>
      <c r="B77" s="8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40"/>
    </row>
    <row r="78" spans="1:13" ht="13.5" customHeight="1" x14ac:dyDescent="0.2">
      <c r="A78" s="85"/>
      <c r="B78" s="84"/>
      <c r="C78" s="134"/>
      <c r="D78" s="134"/>
      <c r="E78" s="134"/>
      <c r="F78" s="134"/>
      <c r="G78" s="134"/>
      <c r="H78" s="134"/>
      <c r="I78" s="134"/>
      <c r="J78" s="134"/>
      <c r="K78" s="134"/>
      <c r="L78" s="134"/>
      <c r="M78" s="140"/>
    </row>
    <row r="79" spans="1:13" ht="13.5" customHeight="1" x14ac:dyDescent="0.2">
      <c r="A79" s="85"/>
      <c r="B79" s="84"/>
      <c r="C79" s="134"/>
      <c r="D79" s="134"/>
      <c r="E79" s="134"/>
      <c r="F79" s="134"/>
      <c r="G79" s="134"/>
      <c r="H79" s="134"/>
      <c r="I79" s="134"/>
      <c r="J79" s="134"/>
      <c r="K79" s="134"/>
      <c r="L79" s="134"/>
      <c r="M79" s="140"/>
    </row>
    <row r="80" spans="1:13" ht="13.5" customHeight="1" x14ac:dyDescent="0.2">
      <c r="A80" s="85"/>
      <c r="B80" s="84"/>
      <c r="C80" s="134"/>
      <c r="D80" s="134"/>
      <c r="E80" s="134"/>
      <c r="F80" s="134"/>
      <c r="G80" s="134"/>
      <c r="H80" s="134"/>
      <c r="I80" s="134"/>
      <c r="J80" s="134"/>
      <c r="K80" s="134"/>
      <c r="L80" s="134"/>
      <c r="M80" s="140"/>
    </row>
    <row r="81" spans="1:13" ht="13.5" customHeight="1" x14ac:dyDescent="0.2">
      <c r="A81" s="85"/>
      <c r="B81" s="84"/>
      <c r="C81" s="134"/>
      <c r="D81" s="134"/>
      <c r="E81" s="134"/>
      <c r="F81" s="134"/>
      <c r="G81" s="134"/>
      <c r="H81" s="134"/>
      <c r="I81" s="134"/>
      <c r="J81" s="134"/>
      <c r="K81" s="134"/>
      <c r="L81" s="134"/>
      <c r="M81" s="140"/>
    </row>
    <row r="82" spans="1:13" ht="13.5" customHeight="1" x14ac:dyDescent="0.2">
      <c r="A82" s="85"/>
      <c r="B82" s="84"/>
      <c r="C82" s="134"/>
      <c r="D82" s="134"/>
      <c r="E82" s="134"/>
      <c r="F82" s="134"/>
      <c r="G82" s="134"/>
      <c r="H82" s="134"/>
      <c r="I82" s="134"/>
      <c r="J82" s="134"/>
      <c r="K82" s="134"/>
      <c r="L82" s="134"/>
      <c r="M82" s="140"/>
    </row>
    <row r="83" spans="1:13" ht="13.5" customHeight="1" x14ac:dyDescent="0.2">
      <c r="A83" s="85"/>
      <c r="B83" s="84"/>
      <c r="C83" s="134"/>
      <c r="D83" s="134"/>
      <c r="E83" s="134"/>
      <c r="F83" s="134"/>
      <c r="G83" s="134"/>
      <c r="H83" s="134"/>
      <c r="I83" s="134"/>
      <c r="J83" s="134"/>
      <c r="K83" s="134"/>
      <c r="L83" s="134"/>
      <c r="M83" s="140"/>
    </row>
    <row r="84" spans="1:13" ht="13.5" customHeight="1" x14ac:dyDescent="0.2">
      <c r="A84" s="85"/>
      <c r="B84" s="84"/>
      <c r="C84" s="134"/>
      <c r="D84" s="134"/>
      <c r="E84" s="134"/>
      <c r="F84" s="134"/>
      <c r="G84" s="134"/>
      <c r="H84" s="134"/>
      <c r="I84" s="134"/>
      <c r="J84" s="134"/>
      <c r="K84" s="134"/>
      <c r="L84" s="134"/>
      <c r="M84" s="140"/>
    </row>
    <row r="85" spans="1:13" ht="13.5" customHeight="1" x14ac:dyDescent="0.2">
      <c r="A85" s="85"/>
      <c r="B85" s="84"/>
      <c r="C85" s="134"/>
      <c r="D85" s="134"/>
      <c r="E85" s="134"/>
      <c r="F85" s="134"/>
      <c r="G85" s="134"/>
      <c r="H85" s="134"/>
      <c r="I85" s="134"/>
      <c r="J85" s="134"/>
      <c r="K85" s="134"/>
      <c r="L85" s="134"/>
      <c r="M85" s="140"/>
    </row>
    <row r="86" spans="1:13" ht="13.5" customHeight="1" x14ac:dyDescent="0.2">
      <c r="A86" s="85"/>
      <c r="B86" s="84"/>
      <c r="C86" s="134"/>
      <c r="D86" s="134"/>
      <c r="E86" s="134"/>
      <c r="F86" s="134"/>
      <c r="G86" s="134"/>
      <c r="H86" s="134"/>
      <c r="I86" s="134"/>
      <c r="J86" s="134"/>
      <c r="K86" s="134"/>
      <c r="L86" s="134"/>
      <c r="M86" s="140"/>
    </row>
    <row r="87" spans="1:13" ht="13.5" customHeight="1" x14ac:dyDescent="0.2">
      <c r="A87" s="85"/>
      <c r="B87" s="84"/>
      <c r="C87" s="134"/>
      <c r="D87" s="134"/>
      <c r="E87" s="134"/>
      <c r="F87" s="134"/>
      <c r="G87" s="134"/>
      <c r="H87" s="134"/>
      <c r="I87" s="134"/>
      <c r="J87" s="134"/>
      <c r="K87" s="134"/>
      <c r="L87" s="134"/>
      <c r="M87" s="140"/>
    </row>
    <row r="88" spans="1:13" ht="13.5" customHeight="1" x14ac:dyDescent="0.2">
      <c r="A88" s="85"/>
      <c r="B88" s="84"/>
      <c r="C88" s="134"/>
      <c r="D88" s="134"/>
      <c r="E88" s="134"/>
      <c r="F88" s="134"/>
      <c r="G88" s="134"/>
      <c r="H88" s="134"/>
      <c r="I88" s="134"/>
      <c r="J88" s="134"/>
      <c r="K88" s="134"/>
      <c r="L88" s="134"/>
      <c r="M88" s="140"/>
    </row>
    <row r="89" spans="1:13" ht="13.5" customHeight="1" x14ac:dyDescent="0.2">
      <c r="A89" s="85"/>
      <c r="B89" s="84"/>
      <c r="C89" s="134"/>
      <c r="D89" s="134"/>
      <c r="E89" s="134"/>
      <c r="F89" s="134"/>
      <c r="G89" s="134"/>
      <c r="H89" s="134"/>
      <c r="I89" s="134"/>
      <c r="J89" s="134"/>
      <c r="K89" s="134"/>
      <c r="L89" s="134"/>
      <c r="M89" s="140"/>
    </row>
    <row r="90" spans="1:13" ht="13.5" customHeight="1" x14ac:dyDescent="0.2">
      <c r="A90" s="85"/>
      <c r="B90" s="84"/>
      <c r="C90" s="134"/>
      <c r="D90" s="134"/>
      <c r="E90" s="134"/>
      <c r="F90" s="134"/>
      <c r="G90" s="134"/>
      <c r="H90" s="134"/>
      <c r="I90" s="134"/>
      <c r="J90" s="134"/>
      <c r="K90" s="134"/>
      <c r="L90" s="134"/>
      <c r="M90" s="140"/>
    </row>
  </sheetData>
  <mergeCells count="10">
    <mergeCell ref="I4:J4"/>
    <mergeCell ref="G4:H4"/>
    <mergeCell ref="K4:L4"/>
    <mergeCell ref="A1:M1"/>
    <mergeCell ref="M3:M5"/>
    <mergeCell ref="A3:A5"/>
    <mergeCell ref="B3:B5"/>
    <mergeCell ref="C3:L3"/>
    <mergeCell ref="C4:D4"/>
    <mergeCell ref="E4:F4"/>
  </mergeCells>
  <conditionalFormatting sqref="M46:M55 M6:M44">
    <cfRule type="cellIs" dxfId="6" priority="3" operator="greaterThan">
      <formula>100</formula>
    </cfRule>
    <cfRule type="cellIs" dxfId="5" priority="4" operator="greaterThan">
      <formula>100</formula>
    </cfRule>
  </conditionalFormatting>
  <pageMargins left="0.45" right="0.2" top="0.5" bottom="0.5" header="0" footer="0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97"/>
  <sheetViews>
    <sheetView tabSelected="1" view="pageBreakPreview" zoomScale="60" zoomScaleNormal="100" workbookViewId="0">
      <pane xSplit="3" ySplit="5" topLeftCell="D39" activePane="bottomRight" state="frozen"/>
      <selection pane="topRight" activeCell="D1" sqref="D1"/>
      <selection pane="bottomLeft" activeCell="A6" sqref="A6"/>
      <selection pane="bottomRight" activeCell="G56" sqref="G56"/>
    </sheetView>
  </sheetViews>
  <sheetFormatPr defaultColWidth="14.28515625" defaultRowHeight="15" customHeight="1" x14ac:dyDescent="0.2"/>
  <cols>
    <col min="1" max="1" width="4.42578125" style="83" customWidth="1"/>
    <col min="2" max="2" width="25" style="83" customWidth="1"/>
    <col min="3" max="4" width="9.85546875" style="83" customWidth="1"/>
    <col min="5" max="5" width="7.85546875" style="83" customWidth="1"/>
    <col min="6" max="6" width="9.28515625" style="83" customWidth="1"/>
    <col min="7" max="7" width="7.85546875" style="83" customWidth="1"/>
    <col min="8" max="8" width="9.28515625" style="83" customWidth="1"/>
    <col min="9" max="9" width="8.140625" style="83" customWidth="1"/>
    <col min="10" max="10" width="7.140625" style="83" customWidth="1"/>
    <col min="11" max="11" width="7.85546875" style="83" customWidth="1"/>
    <col min="12" max="12" width="9.28515625" style="83" customWidth="1"/>
    <col min="13" max="13" width="9" style="83" customWidth="1"/>
    <col min="14" max="14" width="10.42578125" style="83" customWidth="1"/>
    <col min="15" max="15" width="9" style="83" customWidth="1"/>
    <col min="16" max="16384" width="14.28515625" style="83"/>
  </cols>
  <sheetData>
    <row r="1" spans="1:15" ht="13.5" customHeight="1" x14ac:dyDescent="0.2">
      <c r="A1" s="441" t="s">
        <v>1047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</row>
    <row r="2" spans="1:15" ht="13.5" customHeight="1" x14ac:dyDescent="0.2">
      <c r="A2" s="85"/>
      <c r="B2" s="99" t="s">
        <v>963</v>
      </c>
      <c r="C2" s="134"/>
      <c r="D2" s="134"/>
      <c r="E2" s="134"/>
      <c r="F2" s="134"/>
      <c r="G2" s="134"/>
      <c r="H2" s="134"/>
      <c r="I2" s="134" t="s">
        <v>74</v>
      </c>
      <c r="J2" s="134"/>
      <c r="K2" s="134"/>
      <c r="L2" s="134" t="s">
        <v>84</v>
      </c>
      <c r="M2" s="134"/>
      <c r="N2" s="134"/>
      <c r="O2" s="140"/>
    </row>
    <row r="3" spans="1:15" ht="24.75" customHeight="1" x14ac:dyDescent="0.2">
      <c r="A3" s="449" t="s">
        <v>0</v>
      </c>
      <c r="B3" s="449" t="s">
        <v>76</v>
      </c>
      <c r="C3" s="430" t="s">
        <v>1050</v>
      </c>
      <c r="D3" s="447"/>
      <c r="E3" s="447"/>
      <c r="F3" s="447"/>
      <c r="G3" s="447"/>
      <c r="H3" s="447"/>
      <c r="I3" s="447"/>
      <c r="J3" s="447"/>
      <c r="K3" s="447"/>
      <c r="L3" s="447"/>
      <c r="M3" s="447"/>
      <c r="N3" s="440"/>
      <c r="O3" s="448" t="s">
        <v>85</v>
      </c>
    </row>
    <row r="4" spans="1:15" ht="24.75" customHeight="1" x14ac:dyDescent="0.2">
      <c r="A4" s="444"/>
      <c r="B4" s="444"/>
      <c r="C4" s="430" t="s">
        <v>86</v>
      </c>
      <c r="D4" s="440"/>
      <c r="E4" s="430" t="s">
        <v>87</v>
      </c>
      <c r="F4" s="440"/>
      <c r="G4" s="430" t="s">
        <v>88</v>
      </c>
      <c r="H4" s="440"/>
      <c r="I4" s="430" t="s">
        <v>89</v>
      </c>
      <c r="J4" s="450"/>
      <c r="K4" s="430" t="s">
        <v>90</v>
      </c>
      <c r="L4" s="440"/>
      <c r="M4" s="430" t="s">
        <v>72</v>
      </c>
      <c r="N4" s="440"/>
      <c r="O4" s="444"/>
    </row>
    <row r="5" spans="1:15" ht="24.75" customHeight="1" x14ac:dyDescent="0.2">
      <c r="A5" s="445"/>
      <c r="B5" s="445"/>
      <c r="C5" s="141" t="s">
        <v>91</v>
      </c>
      <c r="D5" s="141" t="s">
        <v>92</v>
      </c>
      <c r="E5" s="141" t="s">
        <v>91</v>
      </c>
      <c r="F5" s="141" t="s">
        <v>92</v>
      </c>
      <c r="G5" s="141" t="s">
        <v>91</v>
      </c>
      <c r="H5" s="141" t="s">
        <v>92</v>
      </c>
      <c r="I5" s="141" t="s">
        <v>91</v>
      </c>
      <c r="J5" s="141" t="s">
        <v>92</v>
      </c>
      <c r="K5" s="141" t="s">
        <v>91</v>
      </c>
      <c r="L5" s="141" t="s">
        <v>92</v>
      </c>
      <c r="M5" s="141" t="s">
        <v>91</v>
      </c>
      <c r="N5" s="141" t="s">
        <v>92</v>
      </c>
      <c r="O5" s="445"/>
    </row>
    <row r="6" spans="1:15" ht="13.5" customHeight="1" x14ac:dyDescent="0.2">
      <c r="A6" s="149">
        <v>1</v>
      </c>
      <c r="B6" s="120" t="s">
        <v>6</v>
      </c>
      <c r="C6" s="120">
        <v>102527</v>
      </c>
      <c r="D6" s="120">
        <v>462777.97</v>
      </c>
      <c r="E6" s="120">
        <v>1026</v>
      </c>
      <c r="F6" s="120">
        <v>151426.25999999998</v>
      </c>
      <c r="G6" s="120">
        <v>205</v>
      </c>
      <c r="H6" s="120">
        <v>65082.609999999986</v>
      </c>
      <c r="I6" s="120">
        <v>0</v>
      </c>
      <c r="J6" s="120">
        <v>0</v>
      </c>
      <c r="K6" s="120">
        <v>0</v>
      </c>
      <c r="L6" s="120">
        <v>0</v>
      </c>
      <c r="M6" s="120">
        <f>C6+E6+G6+I6+K6</f>
        <v>103758</v>
      </c>
      <c r="N6" s="120">
        <f>D6+F6+H6+J6+L6</f>
        <v>679286.84</v>
      </c>
      <c r="O6" s="142">
        <f>D6*100/'CD Ratio_3(i)'!F6</f>
        <v>19.787801642046681</v>
      </c>
    </row>
    <row r="7" spans="1:15" ht="13.5" customHeight="1" x14ac:dyDescent="0.2">
      <c r="A7" s="149">
        <v>2</v>
      </c>
      <c r="B7" s="120" t="s">
        <v>7</v>
      </c>
      <c r="C7" s="120">
        <v>194441</v>
      </c>
      <c r="D7" s="120">
        <v>422242.84000000008</v>
      </c>
      <c r="E7" s="120">
        <v>1321</v>
      </c>
      <c r="F7" s="120">
        <v>176188.09999999989</v>
      </c>
      <c r="G7" s="120">
        <v>937</v>
      </c>
      <c r="H7" s="120">
        <v>53763.55000000001</v>
      </c>
      <c r="I7" s="120">
        <v>0</v>
      </c>
      <c r="J7" s="120">
        <v>0</v>
      </c>
      <c r="K7" s="120">
        <v>0</v>
      </c>
      <c r="L7" s="120">
        <v>0</v>
      </c>
      <c r="M7" s="120">
        <f t="shared" ref="M7:M17" si="0">C7+E7+G7+I7+K7</f>
        <v>196699</v>
      </c>
      <c r="N7" s="120">
        <f t="shared" ref="N7:N17" si="1">D7+F7+H7+J7+L7</f>
        <v>652194.49</v>
      </c>
      <c r="O7" s="142">
        <f>D7*100/'CD Ratio_3(i)'!F7</f>
        <v>10.701410901232254</v>
      </c>
    </row>
    <row r="8" spans="1:15" ht="13.5" customHeight="1" x14ac:dyDescent="0.2">
      <c r="A8" s="149">
        <v>3</v>
      </c>
      <c r="B8" s="120" t="s">
        <v>8</v>
      </c>
      <c r="C8" s="120">
        <v>19203</v>
      </c>
      <c r="D8" s="120">
        <v>136583</v>
      </c>
      <c r="E8" s="120">
        <v>521</v>
      </c>
      <c r="F8" s="120">
        <v>106495</v>
      </c>
      <c r="G8" s="120">
        <v>36</v>
      </c>
      <c r="H8" s="120">
        <v>44273</v>
      </c>
      <c r="I8" s="120">
        <v>0</v>
      </c>
      <c r="J8" s="120">
        <v>0</v>
      </c>
      <c r="K8" s="120">
        <v>0</v>
      </c>
      <c r="L8" s="120">
        <v>0</v>
      </c>
      <c r="M8" s="120">
        <f t="shared" si="0"/>
        <v>19760</v>
      </c>
      <c r="N8" s="120">
        <f t="shared" si="1"/>
        <v>287351</v>
      </c>
      <c r="O8" s="142">
        <f>D8*100/'CD Ratio_3(i)'!F8</f>
        <v>14.930441227480058</v>
      </c>
    </row>
    <row r="9" spans="1:15" ht="13.5" customHeight="1" x14ac:dyDescent="0.2">
      <c r="A9" s="149">
        <v>4</v>
      </c>
      <c r="B9" s="120" t="s">
        <v>9</v>
      </c>
      <c r="C9" s="120">
        <v>57684</v>
      </c>
      <c r="D9" s="120">
        <v>269015.88999999996</v>
      </c>
      <c r="E9" s="120">
        <v>2855</v>
      </c>
      <c r="F9" s="120">
        <v>90903.369999999981</v>
      </c>
      <c r="G9" s="120">
        <v>108</v>
      </c>
      <c r="H9" s="120">
        <v>25938.929999999997</v>
      </c>
      <c r="I9" s="120">
        <v>0</v>
      </c>
      <c r="J9" s="120">
        <v>0</v>
      </c>
      <c r="K9" s="120">
        <v>817</v>
      </c>
      <c r="L9" s="120">
        <v>2267.09</v>
      </c>
      <c r="M9" s="120">
        <f t="shared" si="0"/>
        <v>61464</v>
      </c>
      <c r="N9" s="120">
        <f t="shared" si="1"/>
        <v>388125.27999999997</v>
      </c>
      <c r="O9" s="142">
        <f>D9*100/'CD Ratio_3(i)'!F9</f>
        <v>10.912834634781692</v>
      </c>
    </row>
    <row r="10" spans="1:15" ht="13.5" customHeight="1" x14ac:dyDescent="0.2">
      <c r="A10" s="149">
        <v>5</v>
      </c>
      <c r="B10" s="120" t="s">
        <v>10</v>
      </c>
      <c r="C10" s="120">
        <v>104266</v>
      </c>
      <c r="D10" s="120">
        <v>484274.4299999997</v>
      </c>
      <c r="E10" s="120">
        <v>2195</v>
      </c>
      <c r="F10" s="120">
        <v>189899.26000000004</v>
      </c>
      <c r="G10" s="120">
        <v>94</v>
      </c>
      <c r="H10" s="120">
        <v>41214.65</v>
      </c>
      <c r="I10" s="120">
        <v>0</v>
      </c>
      <c r="J10" s="120">
        <v>0</v>
      </c>
      <c r="K10" s="120">
        <v>3615</v>
      </c>
      <c r="L10" s="120">
        <v>33770.76999999999</v>
      </c>
      <c r="M10" s="120">
        <f t="shared" si="0"/>
        <v>110170</v>
      </c>
      <c r="N10" s="120">
        <f t="shared" si="1"/>
        <v>749159.10999999975</v>
      </c>
      <c r="O10" s="142">
        <f>D10*100/'CD Ratio_3(i)'!F10</f>
        <v>18.460848577752849</v>
      </c>
    </row>
    <row r="11" spans="1:15" ht="13.5" customHeight="1" x14ac:dyDescent="0.2">
      <c r="A11" s="149">
        <v>6</v>
      </c>
      <c r="B11" s="120" t="s">
        <v>11</v>
      </c>
      <c r="C11" s="120">
        <v>33723</v>
      </c>
      <c r="D11" s="120">
        <v>188366.4</v>
      </c>
      <c r="E11" s="120">
        <v>561</v>
      </c>
      <c r="F11" s="120">
        <v>52394.94</v>
      </c>
      <c r="G11" s="120">
        <v>75</v>
      </c>
      <c r="H11" s="120">
        <v>31541.24</v>
      </c>
      <c r="I11" s="120">
        <v>0</v>
      </c>
      <c r="J11" s="120">
        <v>0</v>
      </c>
      <c r="K11" s="120">
        <v>0</v>
      </c>
      <c r="L11" s="120">
        <v>0</v>
      </c>
      <c r="M11" s="120">
        <f t="shared" si="0"/>
        <v>34359</v>
      </c>
      <c r="N11" s="120">
        <f t="shared" si="1"/>
        <v>272302.58</v>
      </c>
      <c r="O11" s="142">
        <f>D11*100/'CD Ratio_3(i)'!F11</f>
        <v>14.420206699091434</v>
      </c>
    </row>
    <row r="12" spans="1:15" ht="13.5" customHeight="1" x14ac:dyDescent="0.2">
      <c r="A12" s="149">
        <v>7</v>
      </c>
      <c r="B12" s="120" t="s">
        <v>12</v>
      </c>
      <c r="C12" s="120">
        <v>9626</v>
      </c>
      <c r="D12" s="120">
        <v>43032.15</v>
      </c>
      <c r="E12" s="120">
        <v>48</v>
      </c>
      <c r="F12" s="120">
        <v>6703.79</v>
      </c>
      <c r="G12" s="120">
        <v>4</v>
      </c>
      <c r="H12" s="120">
        <v>822.78000000000009</v>
      </c>
      <c r="I12" s="120">
        <v>0</v>
      </c>
      <c r="J12" s="120">
        <v>0</v>
      </c>
      <c r="K12" s="120">
        <v>0</v>
      </c>
      <c r="L12" s="120">
        <v>0</v>
      </c>
      <c r="M12" s="120">
        <f t="shared" si="0"/>
        <v>9678</v>
      </c>
      <c r="N12" s="120">
        <f t="shared" si="1"/>
        <v>50558.720000000001</v>
      </c>
      <c r="O12" s="142">
        <f>D12*100/'CD Ratio_3(i)'!F12</f>
        <v>9.6482558011135335</v>
      </c>
    </row>
    <row r="13" spans="1:15" ht="13.5" customHeight="1" x14ac:dyDescent="0.2">
      <c r="A13" s="149">
        <v>8</v>
      </c>
      <c r="B13" s="120" t="s">
        <v>967</v>
      </c>
      <c r="C13" s="120">
        <v>6939</v>
      </c>
      <c r="D13" s="120">
        <v>37917</v>
      </c>
      <c r="E13" s="120">
        <v>102</v>
      </c>
      <c r="F13" s="120">
        <v>25787.279999999999</v>
      </c>
      <c r="G13" s="120">
        <v>5</v>
      </c>
      <c r="H13" s="120">
        <v>2906.8199999999997</v>
      </c>
      <c r="I13" s="120">
        <v>0</v>
      </c>
      <c r="J13" s="120">
        <v>0</v>
      </c>
      <c r="K13" s="120">
        <v>0</v>
      </c>
      <c r="L13" s="120">
        <v>0</v>
      </c>
      <c r="M13" s="120">
        <f t="shared" si="0"/>
        <v>7046</v>
      </c>
      <c r="N13" s="120">
        <f t="shared" si="1"/>
        <v>66611.100000000006</v>
      </c>
      <c r="O13" s="142">
        <f>D13*100/'CD Ratio_3(i)'!F13</f>
        <v>27.05479092847872</v>
      </c>
    </row>
    <row r="14" spans="1:15" ht="13.5" customHeight="1" x14ac:dyDescent="0.2">
      <c r="A14" s="149">
        <v>9</v>
      </c>
      <c r="B14" s="120" t="s">
        <v>13</v>
      </c>
      <c r="C14" s="120">
        <v>88395</v>
      </c>
      <c r="D14" s="120">
        <v>377198</v>
      </c>
      <c r="E14" s="120">
        <v>3957</v>
      </c>
      <c r="F14" s="120">
        <v>187622.13999999987</v>
      </c>
      <c r="G14" s="120">
        <v>262</v>
      </c>
      <c r="H14" s="120">
        <v>93411.309999999983</v>
      </c>
      <c r="I14" s="120">
        <v>0</v>
      </c>
      <c r="J14" s="120">
        <v>0</v>
      </c>
      <c r="K14" s="120">
        <v>0</v>
      </c>
      <c r="L14" s="120">
        <v>0</v>
      </c>
      <c r="M14" s="120">
        <f t="shared" si="0"/>
        <v>92614</v>
      </c>
      <c r="N14" s="120">
        <f t="shared" si="1"/>
        <v>658231.44999999984</v>
      </c>
      <c r="O14" s="142">
        <f>D14*100/'CD Ratio_3(i)'!F14</f>
        <v>9.8892771831564907</v>
      </c>
    </row>
    <row r="15" spans="1:15" ht="13.5" customHeight="1" x14ac:dyDescent="0.2">
      <c r="A15" s="149">
        <v>10</v>
      </c>
      <c r="B15" s="120" t="s">
        <v>14</v>
      </c>
      <c r="C15" s="120">
        <v>209262</v>
      </c>
      <c r="D15" s="120">
        <v>1060284.8600000001</v>
      </c>
      <c r="E15" s="120">
        <v>4801</v>
      </c>
      <c r="F15" s="120">
        <v>378465.78</v>
      </c>
      <c r="G15" s="120">
        <v>667</v>
      </c>
      <c r="H15" s="120">
        <v>279083.17000000004</v>
      </c>
      <c r="I15" s="120">
        <v>0</v>
      </c>
      <c r="J15" s="120">
        <v>0</v>
      </c>
      <c r="K15" s="120">
        <v>17694</v>
      </c>
      <c r="L15" s="120">
        <v>52340.830000000009</v>
      </c>
      <c r="M15" s="120">
        <f t="shared" si="0"/>
        <v>232424</v>
      </c>
      <c r="N15" s="120">
        <f t="shared" si="1"/>
        <v>1770174.6400000001</v>
      </c>
      <c r="O15" s="142">
        <f>D15*100/'CD Ratio_3(i)'!F15</f>
        <v>8.8135368762360056</v>
      </c>
    </row>
    <row r="16" spans="1:15" ht="13.5" customHeight="1" x14ac:dyDescent="0.2">
      <c r="A16" s="149">
        <v>11</v>
      </c>
      <c r="B16" s="120" t="s">
        <v>15</v>
      </c>
      <c r="C16" s="120">
        <v>33353</v>
      </c>
      <c r="D16" s="120">
        <v>107827.13905</v>
      </c>
      <c r="E16" s="120">
        <v>888</v>
      </c>
      <c r="F16" s="120">
        <v>117282.06443</v>
      </c>
      <c r="G16" s="120">
        <v>10</v>
      </c>
      <c r="H16" s="120">
        <v>9331.3320349999995</v>
      </c>
      <c r="I16" s="120">
        <v>131</v>
      </c>
      <c r="J16" s="120">
        <v>85.917945399999994</v>
      </c>
      <c r="K16" s="120">
        <v>0</v>
      </c>
      <c r="L16" s="120">
        <v>0</v>
      </c>
      <c r="M16" s="120">
        <f t="shared" si="0"/>
        <v>34382</v>
      </c>
      <c r="N16" s="120">
        <f t="shared" si="1"/>
        <v>234526.45346039999</v>
      </c>
      <c r="O16" s="142">
        <f>D16*100/'CD Ratio_3(i)'!F16</f>
        <v>12.278799556584985</v>
      </c>
    </row>
    <row r="17" spans="1:15" ht="13.5" customHeight="1" x14ac:dyDescent="0.2">
      <c r="A17" s="149">
        <v>12</v>
      </c>
      <c r="B17" s="120" t="s">
        <v>16</v>
      </c>
      <c r="C17" s="120">
        <v>70352</v>
      </c>
      <c r="D17" s="120">
        <v>324558</v>
      </c>
      <c r="E17" s="120">
        <v>1334</v>
      </c>
      <c r="F17" s="120">
        <v>120000.05999999997</v>
      </c>
      <c r="G17" s="120">
        <v>205</v>
      </c>
      <c r="H17" s="120">
        <v>91381.420000000013</v>
      </c>
      <c r="I17" s="120">
        <v>0</v>
      </c>
      <c r="J17" s="120">
        <v>0</v>
      </c>
      <c r="K17" s="120">
        <v>0</v>
      </c>
      <c r="L17" s="120">
        <v>0</v>
      </c>
      <c r="M17" s="120">
        <f t="shared" si="0"/>
        <v>71891</v>
      </c>
      <c r="N17" s="120">
        <f t="shared" si="1"/>
        <v>535939.48</v>
      </c>
      <c r="O17" s="142">
        <f>D17*100/'CD Ratio_3(i)'!F17</f>
        <v>14.547847243758079</v>
      </c>
    </row>
    <row r="18" spans="1:15" s="145" customFormat="1" ht="13.5" customHeight="1" x14ac:dyDescent="0.2">
      <c r="A18" s="141"/>
      <c r="B18" s="127" t="s">
        <v>17</v>
      </c>
      <c r="C18" s="127">
        <f t="shared" ref="C18:L18" si="2">SUM(C6:C17)</f>
        <v>929771</v>
      </c>
      <c r="D18" s="127">
        <f t="shared" si="2"/>
        <v>3914077.6790499999</v>
      </c>
      <c r="E18" s="127">
        <f t="shared" si="2"/>
        <v>19609</v>
      </c>
      <c r="F18" s="127">
        <f t="shared" si="2"/>
        <v>1603168.04443</v>
      </c>
      <c r="G18" s="127">
        <f t="shared" si="2"/>
        <v>2608</v>
      </c>
      <c r="H18" s="127">
        <f t="shared" si="2"/>
        <v>738750.81203500007</v>
      </c>
      <c r="I18" s="127">
        <f t="shared" si="2"/>
        <v>131</v>
      </c>
      <c r="J18" s="127">
        <f t="shared" si="2"/>
        <v>85.917945399999994</v>
      </c>
      <c r="K18" s="127">
        <f t="shared" si="2"/>
        <v>22126</v>
      </c>
      <c r="L18" s="127">
        <f t="shared" si="2"/>
        <v>88378.69</v>
      </c>
      <c r="M18" s="127">
        <f>C18+E18+G18+I18+K18</f>
        <v>974245</v>
      </c>
      <c r="N18" s="127">
        <f>D18+F18+H18+J18+L18</f>
        <v>6344461.1434604004</v>
      </c>
      <c r="O18" s="143">
        <f>D18*100/'CD Ratio_3(i)'!F18</f>
        <v>11.813049754247112</v>
      </c>
    </row>
    <row r="19" spans="1:15" ht="13.5" customHeight="1" x14ac:dyDescent="0.2">
      <c r="A19" s="149">
        <v>13</v>
      </c>
      <c r="B19" s="120" t="s">
        <v>18</v>
      </c>
      <c r="C19" s="120">
        <v>9930</v>
      </c>
      <c r="D19" s="120">
        <v>316483.31</v>
      </c>
      <c r="E19" s="120">
        <v>3182</v>
      </c>
      <c r="F19" s="120">
        <v>273660.73000000004</v>
      </c>
      <c r="G19" s="120">
        <v>529</v>
      </c>
      <c r="H19" s="120">
        <v>108651.44</v>
      </c>
      <c r="I19" s="120">
        <v>0</v>
      </c>
      <c r="J19" s="120">
        <v>0</v>
      </c>
      <c r="K19" s="120">
        <v>0</v>
      </c>
      <c r="L19" s="120">
        <v>0</v>
      </c>
      <c r="M19" s="120">
        <f>C19+E19+G19+I19+K19</f>
        <v>13641</v>
      </c>
      <c r="N19" s="120">
        <f>D19+F19+H19+J19+L19</f>
        <v>698795.48</v>
      </c>
      <c r="O19" s="142">
        <f>D19*100/'CD Ratio_3(i)'!F19</f>
        <v>12.955221841915353</v>
      </c>
    </row>
    <row r="20" spans="1:15" ht="13.5" customHeight="1" x14ac:dyDescent="0.2">
      <c r="A20" s="149">
        <v>14</v>
      </c>
      <c r="B20" s="120" t="s">
        <v>19</v>
      </c>
      <c r="C20" s="120">
        <v>127193</v>
      </c>
      <c r="D20" s="120">
        <v>81495.26999999999</v>
      </c>
      <c r="E20" s="120">
        <v>206</v>
      </c>
      <c r="F20" s="120">
        <v>19184.029999999992</v>
      </c>
      <c r="G20" s="120">
        <v>10</v>
      </c>
      <c r="H20" s="120">
        <v>1081.73</v>
      </c>
      <c r="I20" s="120">
        <v>0</v>
      </c>
      <c r="J20" s="120">
        <v>0</v>
      </c>
      <c r="K20" s="120">
        <v>0</v>
      </c>
      <c r="L20" s="120">
        <v>0</v>
      </c>
      <c r="M20" s="120">
        <f t="shared" ref="M20:M39" si="3">C20+E20+G20+I20+K20</f>
        <v>127409</v>
      </c>
      <c r="N20" s="120">
        <f t="shared" ref="N20:N39" si="4">D20+F20+H20+J20+L20</f>
        <v>101761.02999999998</v>
      </c>
      <c r="O20" s="142">
        <f>D20*100/'CD Ratio_3(i)'!F20</f>
        <v>8.9675878480129434</v>
      </c>
    </row>
    <row r="21" spans="1:15" ht="13.5" customHeight="1" x14ac:dyDescent="0.2">
      <c r="A21" s="149">
        <v>15</v>
      </c>
      <c r="B21" s="120" t="s">
        <v>20</v>
      </c>
      <c r="C21" s="120">
        <v>3</v>
      </c>
      <c r="D21" s="120">
        <v>64.240000000000009</v>
      </c>
      <c r="E21" s="120">
        <v>0</v>
      </c>
      <c r="F21" s="120">
        <v>0</v>
      </c>
      <c r="G21" s="120">
        <v>0</v>
      </c>
      <c r="H21" s="120">
        <v>0</v>
      </c>
      <c r="I21" s="120">
        <v>0</v>
      </c>
      <c r="J21" s="120">
        <v>0</v>
      </c>
      <c r="K21" s="120">
        <v>0</v>
      </c>
      <c r="L21" s="120">
        <v>0</v>
      </c>
      <c r="M21" s="120">
        <f t="shared" si="3"/>
        <v>3</v>
      </c>
      <c r="N21" s="120">
        <f t="shared" si="4"/>
        <v>64.240000000000009</v>
      </c>
      <c r="O21" s="142">
        <f>D21*100/'CD Ratio_3(i)'!F21</f>
        <v>1.0105649977032616</v>
      </c>
    </row>
    <row r="22" spans="1:15" ht="13.5" customHeight="1" x14ac:dyDescent="0.2">
      <c r="A22" s="149">
        <v>16</v>
      </c>
      <c r="B22" s="120" t="s">
        <v>21</v>
      </c>
      <c r="C22" s="120">
        <v>32</v>
      </c>
      <c r="D22" s="120">
        <v>5706.79</v>
      </c>
      <c r="E22" s="120">
        <v>1</v>
      </c>
      <c r="F22" s="120">
        <v>1379.66</v>
      </c>
      <c r="G22" s="120">
        <v>0</v>
      </c>
      <c r="H22" s="120">
        <v>0</v>
      </c>
      <c r="I22" s="120">
        <v>0</v>
      </c>
      <c r="J22" s="120">
        <v>0</v>
      </c>
      <c r="K22" s="120">
        <v>0</v>
      </c>
      <c r="L22" s="120">
        <v>0</v>
      </c>
      <c r="M22" s="120">
        <f t="shared" si="3"/>
        <v>33</v>
      </c>
      <c r="N22" s="120">
        <f t="shared" si="4"/>
        <v>7086.45</v>
      </c>
      <c r="O22" s="142">
        <v>0</v>
      </c>
    </row>
    <row r="23" spans="1:15" ht="13.5" customHeight="1" x14ac:dyDescent="0.2">
      <c r="A23" s="149">
        <v>17</v>
      </c>
      <c r="B23" s="120" t="s">
        <v>22</v>
      </c>
      <c r="C23" s="120">
        <v>56</v>
      </c>
      <c r="D23" s="120">
        <v>3114.6299999999997</v>
      </c>
      <c r="E23" s="120">
        <v>2</v>
      </c>
      <c r="F23" s="120">
        <v>29.72</v>
      </c>
      <c r="G23" s="120">
        <v>0</v>
      </c>
      <c r="H23" s="120">
        <v>0</v>
      </c>
      <c r="I23" s="120">
        <v>0</v>
      </c>
      <c r="J23" s="120">
        <v>0</v>
      </c>
      <c r="K23" s="120">
        <v>0</v>
      </c>
      <c r="L23" s="120">
        <v>0</v>
      </c>
      <c r="M23" s="120">
        <f t="shared" si="3"/>
        <v>58</v>
      </c>
      <c r="N23" s="120">
        <f t="shared" si="4"/>
        <v>3144.3499999999995</v>
      </c>
      <c r="O23" s="142">
        <f>D23*100/'CD Ratio_3(i)'!F23</f>
        <v>1.1830914139940976</v>
      </c>
    </row>
    <row r="24" spans="1:15" ht="13.5" customHeight="1" x14ac:dyDescent="0.2">
      <c r="A24" s="149">
        <v>18</v>
      </c>
      <c r="B24" s="120" t="s">
        <v>23</v>
      </c>
      <c r="C24" s="120">
        <v>0</v>
      </c>
      <c r="D24" s="120">
        <v>0</v>
      </c>
      <c r="E24" s="120">
        <v>0</v>
      </c>
      <c r="F24" s="120">
        <v>0</v>
      </c>
      <c r="G24" s="120">
        <v>0</v>
      </c>
      <c r="H24" s="120">
        <v>0</v>
      </c>
      <c r="I24" s="120">
        <v>0</v>
      </c>
      <c r="J24" s="120">
        <v>0</v>
      </c>
      <c r="K24" s="120">
        <v>0</v>
      </c>
      <c r="L24" s="120">
        <v>0</v>
      </c>
      <c r="M24" s="120">
        <f t="shared" si="3"/>
        <v>0</v>
      </c>
      <c r="N24" s="120">
        <f t="shared" si="4"/>
        <v>0</v>
      </c>
      <c r="O24" s="142">
        <f>D24*100/'CD Ratio_3(i)'!F24</f>
        <v>0</v>
      </c>
    </row>
    <row r="25" spans="1:15" ht="13.5" customHeight="1" x14ac:dyDescent="0.2">
      <c r="A25" s="149">
        <v>19</v>
      </c>
      <c r="B25" s="120" t="s">
        <v>24</v>
      </c>
      <c r="C25" s="120">
        <v>105</v>
      </c>
      <c r="D25" s="120">
        <v>7680.2699999999995</v>
      </c>
      <c r="E25" s="120">
        <v>46</v>
      </c>
      <c r="F25" s="120">
        <v>4965.4800000000005</v>
      </c>
      <c r="G25" s="120">
        <v>0</v>
      </c>
      <c r="H25" s="120">
        <v>0</v>
      </c>
      <c r="I25" s="120">
        <v>0</v>
      </c>
      <c r="J25" s="120">
        <v>0</v>
      </c>
      <c r="K25" s="120">
        <v>0</v>
      </c>
      <c r="L25" s="120">
        <v>0</v>
      </c>
      <c r="M25" s="120">
        <f t="shared" si="3"/>
        <v>151</v>
      </c>
      <c r="N25" s="120">
        <f t="shared" si="4"/>
        <v>12645.75</v>
      </c>
      <c r="O25" s="142">
        <f>D25*100/'CD Ratio_3(i)'!F25</f>
        <v>7.6387039922262998</v>
      </c>
    </row>
    <row r="26" spans="1:15" ht="13.5" customHeight="1" x14ac:dyDescent="0.2">
      <c r="A26" s="149">
        <v>20</v>
      </c>
      <c r="B26" s="120" t="s">
        <v>25</v>
      </c>
      <c r="C26" s="120">
        <v>44974</v>
      </c>
      <c r="D26" s="120">
        <v>1051176.02</v>
      </c>
      <c r="E26" s="120">
        <v>12696</v>
      </c>
      <c r="F26" s="120">
        <v>795553.07</v>
      </c>
      <c r="G26" s="120">
        <v>2837</v>
      </c>
      <c r="H26" s="120">
        <v>412586.52</v>
      </c>
      <c r="I26" s="120">
        <v>0</v>
      </c>
      <c r="J26" s="120">
        <v>0</v>
      </c>
      <c r="K26" s="120">
        <v>0</v>
      </c>
      <c r="L26" s="120">
        <v>0</v>
      </c>
      <c r="M26" s="120">
        <f t="shared" si="3"/>
        <v>60507</v>
      </c>
      <c r="N26" s="120">
        <f t="shared" si="4"/>
        <v>2259315.61</v>
      </c>
      <c r="O26" s="142">
        <f>D26*100/'CD Ratio_3(i)'!F26</f>
        <v>14.590246306103825</v>
      </c>
    </row>
    <row r="27" spans="1:15" ht="13.5" customHeight="1" x14ac:dyDescent="0.2">
      <c r="A27" s="149">
        <v>21</v>
      </c>
      <c r="B27" s="120" t="s">
        <v>26</v>
      </c>
      <c r="C27" s="120">
        <v>24049</v>
      </c>
      <c r="D27" s="120">
        <v>717296.12999999989</v>
      </c>
      <c r="E27" s="120">
        <v>7850</v>
      </c>
      <c r="F27" s="120">
        <v>533669.75999999989</v>
      </c>
      <c r="G27" s="120">
        <v>1374</v>
      </c>
      <c r="H27" s="120">
        <v>164139.90999999997</v>
      </c>
      <c r="I27" s="120">
        <v>0</v>
      </c>
      <c r="J27" s="120">
        <v>0</v>
      </c>
      <c r="K27" s="120">
        <v>0</v>
      </c>
      <c r="L27" s="120">
        <v>0</v>
      </c>
      <c r="M27" s="120">
        <f t="shared" si="3"/>
        <v>33273</v>
      </c>
      <c r="N27" s="120">
        <f t="shared" si="4"/>
        <v>1415105.7999999996</v>
      </c>
      <c r="O27" s="142">
        <f>D27*100/'CD Ratio_3(i)'!F27</f>
        <v>17.957365964000196</v>
      </c>
    </row>
    <row r="28" spans="1:15" ht="13.5" customHeight="1" x14ac:dyDescent="0.2">
      <c r="A28" s="149">
        <v>22</v>
      </c>
      <c r="B28" s="120" t="s">
        <v>27</v>
      </c>
      <c r="C28" s="120">
        <v>7790</v>
      </c>
      <c r="D28" s="120">
        <v>64276.449999999983</v>
      </c>
      <c r="E28" s="120">
        <v>123</v>
      </c>
      <c r="F28" s="120">
        <v>27258.730000000003</v>
      </c>
      <c r="G28" s="120">
        <v>8</v>
      </c>
      <c r="H28" s="120">
        <v>1641.38</v>
      </c>
      <c r="I28" s="120">
        <v>0</v>
      </c>
      <c r="J28" s="120">
        <v>0</v>
      </c>
      <c r="K28" s="120">
        <v>8</v>
      </c>
      <c r="L28" s="120">
        <v>55.56</v>
      </c>
      <c r="M28" s="120">
        <f t="shared" si="3"/>
        <v>7929</v>
      </c>
      <c r="N28" s="120">
        <f t="shared" si="4"/>
        <v>93232.12</v>
      </c>
      <c r="O28" s="142">
        <f>D28*100/'CD Ratio_3(i)'!F28</f>
        <v>11.442279067570793</v>
      </c>
    </row>
    <row r="29" spans="1:15" ht="13.5" customHeight="1" x14ac:dyDescent="0.2">
      <c r="A29" s="149">
        <v>23</v>
      </c>
      <c r="B29" s="120" t="s">
        <v>28</v>
      </c>
      <c r="C29" s="120">
        <v>20648</v>
      </c>
      <c r="D29" s="120">
        <v>136535.25999999995</v>
      </c>
      <c r="E29" s="120">
        <v>1845</v>
      </c>
      <c r="F29" s="120">
        <v>54410.880000000005</v>
      </c>
      <c r="G29" s="120">
        <v>204</v>
      </c>
      <c r="H29" s="120">
        <v>6696.78</v>
      </c>
      <c r="I29" s="120">
        <v>0</v>
      </c>
      <c r="J29" s="120">
        <v>0</v>
      </c>
      <c r="K29" s="120">
        <v>0</v>
      </c>
      <c r="L29" s="120">
        <v>0</v>
      </c>
      <c r="M29" s="120">
        <f t="shared" si="3"/>
        <v>22697</v>
      </c>
      <c r="N29" s="120">
        <f t="shared" si="4"/>
        <v>197642.91999999995</v>
      </c>
      <c r="O29" s="142">
        <f>D29*100/'CD Ratio_3(i)'!F29</f>
        <v>13.977512151920578</v>
      </c>
    </row>
    <row r="30" spans="1:15" ht="13.5" customHeight="1" x14ac:dyDescent="0.2">
      <c r="A30" s="149">
        <v>24</v>
      </c>
      <c r="B30" s="120" t="s">
        <v>29</v>
      </c>
      <c r="C30" s="120">
        <v>66989</v>
      </c>
      <c r="D30" s="120">
        <v>153096.88</v>
      </c>
      <c r="E30" s="120">
        <v>1127</v>
      </c>
      <c r="F30" s="120">
        <v>38813.630000000019</v>
      </c>
      <c r="G30" s="120">
        <v>322</v>
      </c>
      <c r="H30" s="120">
        <v>17851.210000000003</v>
      </c>
      <c r="I30" s="120">
        <v>0</v>
      </c>
      <c r="J30" s="120">
        <v>0</v>
      </c>
      <c r="K30" s="120">
        <v>0</v>
      </c>
      <c r="L30" s="120">
        <v>0</v>
      </c>
      <c r="M30" s="120">
        <f t="shared" si="3"/>
        <v>68438</v>
      </c>
      <c r="N30" s="120">
        <f t="shared" si="4"/>
        <v>209761.72</v>
      </c>
      <c r="O30" s="142">
        <f>D30*100/'CD Ratio_3(i)'!F30</f>
        <v>14.692208842133807</v>
      </c>
    </row>
    <row r="31" spans="1:15" ht="13.5" customHeight="1" x14ac:dyDescent="0.2">
      <c r="A31" s="149">
        <v>25</v>
      </c>
      <c r="B31" s="120" t="s">
        <v>30</v>
      </c>
      <c r="C31" s="120">
        <v>1</v>
      </c>
      <c r="D31" s="120">
        <v>0</v>
      </c>
      <c r="E31" s="120">
        <v>0</v>
      </c>
      <c r="F31" s="120">
        <v>0</v>
      </c>
      <c r="G31" s="120">
        <v>0</v>
      </c>
      <c r="H31" s="120">
        <v>0</v>
      </c>
      <c r="I31" s="120">
        <v>0</v>
      </c>
      <c r="J31" s="120">
        <v>0</v>
      </c>
      <c r="K31" s="120">
        <v>0</v>
      </c>
      <c r="L31" s="120">
        <v>0</v>
      </c>
      <c r="M31" s="120">
        <f t="shared" si="3"/>
        <v>1</v>
      </c>
      <c r="N31" s="120">
        <f t="shared" si="4"/>
        <v>0</v>
      </c>
      <c r="O31" s="142">
        <f>D31*100/'CD Ratio_3(i)'!F31</f>
        <v>0</v>
      </c>
    </row>
    <row r="32" spans="1:15" ht="13.5" customHeight="1" x14ac:dyDescent="0.2">
      <c r="A32" s="149">
        <v>26</v>
      </c>
      <c r="B32" s="120" t="s">
        <v>31</v>
      </c>
      <c r="C32" s="120">
        <v>166</v>
      </c>
      <c r="D32" s="120">
        <v>247.06999999999996</v>
      </c>
      <c r="E32" s="120">
        <v>8</v>
      </c>
      <c r="F32" s="120">
        <v>96.23</v>
      </c>
      <c r="G32" s="120">
        <v>0</v>
      </c>
      <c r="H32" s="120">
        <v>0</v>
      </c>
      <c r="I32" s="120">
        <v>0</v>
      </c>
      <c r="J32" s="120">
        <v>0</v>
      </c>
      <c r="K32" s="120">
        <v>0</v>
      </c>
      <c r="L32" s="120">
        <v>0</v>
      </c>
      <c r="M32" s="120">
        <f t="shared" si="3"/>
        <v>174</v>
      </c>
      <c r="N32" s="120">
        <f t="shared" si="4"/>
        <v>343.29999999999995</v>
      </c>
      <c r="O32" s="142">
        <f>D32*100/'CD Ratio_3(i)'!F32</f>
        <v>0.90815694534039781</v>
      </c>
    </row>
    <row r="33" spans="1:15" ht="13.5" customHeight="1" x14ac:dyDescent="0.2">
      <c r="A33" s="149">
        <v>27</v>
      </c>
      <c r="B33" s="120" t="s">
        <v>32</v>
      </c>
      <c r="C33" s="120">
        <v>36</v>
      </c>
      <c r="D33" s="120">
        <v>7806.91</v>
      </c>
      <c r="E33" s="120">
        <v>0</v>
      </c>
      <c r="F33" s="120">
        <v>0</v>
      </c>
      <c r="G33" s="120">
        <v>0</v>
      </c>
      <c r="H33" s="120">
        <v>0</v>
      </c>
      <c r="I33" s="120">
        <v>0</v>
      </c>
      <c r="J33" s="120">
        <v>0</v>
      </c>
      <c r="K33" s="120">
        <v>0</v>
      </c>
      <c r="L33" s="120">
        <v>0</v>
      </c>
      <c r="M33" s="120">
        <f t="shared" si="3"/>
        <v>36</v>
      </c>
      <c r="N33" s="120">
        <f t="shared" si="4"/>
        <v>7806.91</v>
      </c>
      <c r="O33" s="142">
        <f>D33*100/'CD Ratio_3(i)'!F33</f>
        <v>33.167007814537904</v>
      </c>
    </row>
    <row r="34" spans="1:15" ht="13.5" customHeight="1" x14ac:dyDescent="0.2">
      <c r="A34" s="149">
        <v>28</v>
      </c>
      <c r="B34" s="120" t="s">
        <v>33</v>
      </c>
      <c r="C34" s="120">
        <v>9854</v>
      </c>
      <c r="D34" s="120">
        <v>224579.40000000002</v>
      </c>
      <c r="E34" s="120">
        <v>3333</v>
      </c>
      <c r="F34" s="120">
        <v>173673.04999999996</v>
      </c>
      <c r="G34" s="120">
        <v>885</v>
      </c>
      <c r="H34" s="120">
        <v>83994.63</v>
      </c>
      <c r="I34" s="120">
        <v>0</v>
      </c>
      <c r="J34" s="120">
        <v>0</v>
      </c>
      <c r="K34" s="120">
        <v>0</v>
      </c>
      <c r="L34" s="120">
        <v>0</v>
      </c>
      <c r="M34" s="120">
        <f t="shared" si="3"/>
        <v>14072</v>
      </c>
      <c r="N34" s="120">
        <f t="shared" si="4"/>
        <v>482247.07999999996</v>
      </c>
      <c r="O34" s="142">
        <f>D34*100/'CD Ratio_3(i)'!F34</f>
        <v>17.622024409888162</v>
      </c>
    </row>
    <row r="35" spans="1:15" ht="13.5" customHeight="1" x14ac:dyDescent="0.2">
      <c r="A35" s="149">
        <v>29</v>
      </c>
      <c r="B35" s="120" t="s">
        <v>34</v>
      </c>
      <c r="C35" s="120">
        <v>20</v>
      </c>
      <c r="D35" s="120">
        <v>2272.31</v>
      </c>
      <c r="E35" s="120">
        <v>0</v>
      </c>
      <c r="F35" s="120">
        <v>0</v>
      </c>
      <c r="G35" s="120">
        <v>0</v>
      </c>
      <c r="H35" s="120">
        <v>0</v>
      </c>
      <c r="I35" s="120">
        <v>0</v>
      </c>
      <c r="J35" s="120">
        <v>0</v>
      </c>
      <c r="K35" s="120">
        <v>0</v>
      </c>
      <c r="L35" s="120">
        <v>0</v>
      </c>
      <c r="M35" s="120">
        <f t="shared" si="3"/>
        <v>20</v>
      </c>
      <c r="N35" s="120">
        <f t="shared" si="4"/>
        <v>2272.31</v>
      </c>
      <c r="O35" s="142">
        <f>D35*100/'CD Ratio_3(i)'!F35</f>
        <v>13.607575606957599</v>
      </c>
    </row>
    <row r="36" spans="1:15" ht="13.5" customHeight="1" x14ac:dyDescent="0.2">
      <c r="A36" s="149">
        <v>30</v>
      </c>
      <c r="B36" s="120" t="s">
        <v>35</v>
      </c>
      <c r="C36" s="120">
        <v>154</v>
      </c>
      <c r="D36" s="120">
        <v>6641.5499999999993</v>
      </c>
      <c r="E36" s="120">
        <v>40</v>
      </c>
      <c r="F36" s="120">
        <v>4258.08</v>
      </c>
      <c r="G36" s="120">
        <v>5</v>
      </c>
      <c r="H36" s="120">
        <v>2888.76</v>
      </c>
      <c r="I36" s="120">
        <v>0</v>
      </c>
      <c r="J36" s="120">
        <v>0</v>
      </c>
      <c r="K36" s="120">
        <v>0</v>
      </c>
      <c r="L36" s="120">
        <v>0</v>
      </c>
      <c r="M36" s="120">
        <f t="shared" si="3"/>
        <v>199</v>
      </c>
      <c r="N36" s="120">
        <f t="shared" si="4"/>
        <v>13788.39</v>
      </c>
      <c r="O36" s="142">
        <f>D36*100/'CD Ratio_3(i)'!F36</f>
        <v>5.2504878493803169</v>
      </c>
    </row>
    <row r="37" spans="1:15" ht="13.5" customHeight="1" x14ac:dyDescent="0.2">
      <c r="A37" s="149">
        <v>31</v>
      </c>
      <c r="B37" s="120" t="s">
        <v>36</v>
      </c>
      <c r="C37" s="120">
        <v>3</v>
      </c>
      <c r="D37" s="120">
        <v>1.23</v>
      </c>
      <c r="E37" s="120">
        <v>2</v>
      </c>
      <c r="F37" s="120">
        <v>567.93000000000006</v>
      </c>
      <c r="G37" s="120">
        <v>0</v>
      </c>
      <c r="H37" s="120">
        <v>0</v>
      </c>
      <c r="I37" s="120">
        <v>0</v>
      </c>
      <c r="J37" s="120">
        <v>0</v>
      </c>
      <c r="K37" s="120">
        <v>0</v>
      </c>
      <c r="L37" s="120">
        <v>0</v>
      </c>
      <c r="M37" s="120">
        <f t="shared" si="3"/>
        <v>5</v>
      </c>
      <c r="N37" s="120">
        <f t="shared" si="4"/>
        <v>569.16000000000008</v>
      </c>
      <c r="O37" s="142">
        <f>D37*100/'CD Ratio_3(i)'!F37</f>
        <v>9.456868223538837E-3</v>
      </c>
    </row>
    <row r="38" spans="1:15" ht="13.5" customHeight="1" x14ac:dyDescent="0.2">
      <c r="A38" s="149">
        <v>32</v>
      </c>
      <c r="B38" s="120" t="s">
        <v>38</v>
      </c>
      <c r="C38" s="120">
        <v>0</v>
      </c>
      <c r="D38" s="120">
        <v>0</v>
      </c>
      <c r="E38" s="120">
        <v>0</v>
      </c>
      <c r="F38" s="120">
        <v>0</v>
      </c>
      <c r="G38" s="120">
        <v>0</v>
      </c>
      <c r="H38" s="120">
        <v>0</v>
      </c>
      <c r="I38" s="120">
        <v>0</v>
      </c>
      <c r="J38" s="120">
        <v>0</v>
      </c>
      <c r="K38" s="120">
        <v>0</v>
      </c>
      <c r="L38" s="120">
        <v>0</v>
      </c>
      <c r="M38" s="120">
        <f t="shared" si="3"/>
        <v>0</v>
      </c>
      <c r="N38" s="120">
        <f t="shared" si="4"/>
        <v>0</v>
      </c>
      <c r="O38" s="142">
        <f>D38*100/'CD Ratio_3(i)'!F38</f>
        <v>0</v>
      </c>
    </row>
    <row r="39" spans="1:15" ht="13.5" customHeight="1" x14ac:dyDescent="0.2">
      <c r="A39" s="149">
        <v>33</v>
      </c>
      <c r="B39" s="120" t="s">
        <v>39</v>
      </c>
      <c r="C39" s="120">
        <v>4366</v>
      </c>
      <c r="D39" s="120">
        <v>119596.89000000001</v>
      </c>
      <c r="E39" s="120">
        <v>1194</v>
      </c>
      <c r="F39" s="120">
        <v>69069.66</v>
      </c>
      <c r="G39" s="120">
        <v>202</v>
      </c>
      <c r="H39" s="120">
        <v>28339.380000000005</v>
      </c>
      <c r="I39" s="120">
        <v>0</v>
      </c>
      <c r="J39" s="120">
        <v>0</v>
      </c>
      <c r="K39" s="120">
        <v>0</v>
      </c>
      <c r="L39" s="120">
        <v>0</v>
      </c>
      <c r="M39" s="120">
        <f t="shared" si="3"/>
        <v>5762</v>
      </c>
      <c r="N39" s="120">
        <f t="shared" si="4"/>
        <v>217005.93000000002</v>
      </c>
      <c r="O39" s="142">
        <f>D39*100/'CD Ratio_3(i)'!F39</f>
        <v>17.765665286429705</v>
      </c>
    </row>
    <row r="40" spans="1:15" s="145" customFormat="1" ht="13.5" customHeight="1" x14ac:dyDescent="0.2">
      <c r="A40" s="141"/>
      <c r="B40" s="127" t="s">
        <v>40</v>
      </c>
      <c r="C40" s="127">
        <f t="shared" ref="C40:N40" si="5">SUM(C19:C39)</f>
        <v>316369</v>
      </c>
      <c r="D40" s="127">
        <f t="shared" si="5"/>
        <v>2898070.61</v>
      </c>
      <c r="E40" s="127">
        <f t="shared" si="5"/>
        <v>31655</v>
      </c>
      <c r="F40" s="127">
        <f t="shared" si="5"/>
        <v>1996590.6399999997</v>
      </c>
      <c r="G40" s="127">
        <f t="shared" si="5"/>
        <v>6376</v>
      </c>
      <c r="H40" s="127">
        <f t="shared" si="5"/>
        <v>827871.74</v>
      </c>
      <c r="I40" s="127">
        <f t="shared" si="5"/>
        <v>0</v>
      </c>
      <c r="J40" s="127">
        <f t="shared" si="5"/>
        <v>0</v>
      </c>
      <c r="K40" s="127">
        <f t="shared" si="5"/>
        <v>8</v>
      </c>
      <c r="L40" s="127">
        <f t="shared" si="5"/>
        <v>55.56</v>
      </c>
      <c r="M40" s="127">
        <f t="shared" si="5"/>
        <v>354408</v>
      </c>
      <c r="N40" s="127">
        <f t="shared" si="5"/>
        <v>5722588.549999998</v>
      </c>
      <c r="O40" s="143">
        <f>D40*100/'CD Ratio_3(i)'!F40</f>
        <v>14.720487424119069</v>
      </c>
    </row>
    <row r="41" spans="1:15" s="145" customFormat="1" ht="13.5" customHeight="1" x14ac:dyDescent="0.2">
      <c r="A41" s="141"/>
      <c r="B41" s="127" t="s">
        <v>41</v>
      </c>
      <c r="C41" s="127">
        <f t="shared" ref="C41:N41" si="6">C40+C18</f>
        <v>1246140</v>
      </c>
      <c r="D41" s="127">
        <f t="shared" si="6"/>
        <v>6812148.2890499998</v>
      </c>
      <c r="E41" s="127">
        <f t="shared" si="6"/>
        <v>51264</v>
      </c>
      <c r="F41" s="127">
        <f t="shared" si="6"/>
        <v>3599758.6844299994</v>
      </c>
      <c r="G41" s="127">
        <f t="shared" si="6"/>
        <v>8984</v>
      </c>
      <c r="H41" s="127">
        <f t="shared" si="6"/>
        <v>1566622.5520350002</v>
      </c>
      <c r="I41" s="127">
        <f t="shared" si="6"/>
        <v>131</v>
      </c>
      <c r="J41" s="127">
        <f t="shared" si="6"/>
        <v>85.917945399999994</v>
      </c>
      <c r="K41" s="127">
        <f t="shared" si="6"/>
        <v>22134</v>
      </c>
      <c r="L41" s="127">
        <f t="shared" si="6"/>
        <v>88434.25</v>
      </c>
      <c r="M41" s="127">
        <f t="shared" si="6"/>
        <v>1328653</v>
      </c>
      <c r="N41" s="127">
        <f t="shared" si="6"/>
        <v>12067049.693460397</v>
      </c>
      <c r="O41" s="143">
        <f>D41*100/'CD Ratio_3(i)'!F41</f>
        <v>12.896706961421657</v>
      </c>
    </row>
    <row r="42" spans="1:15" s="402" customFormat="1" ht="13.5" customHeight="1" x14ac:dyDescent="0.2">
      <c r="A42" s="149">
        <v>34</v>
      </c>
      <c r="B42" s="120" t="s">
        <v>43</v>
      </c>
      <c r="C42" s="120">
        <v>251041</v>
      </c>
      <c r="D42" s="120">
        <v>309947.24000000011</v>
      </c>
      <c r="E42" s="120">
        <v>12</v>
      </c>
      <c r="F42" s="120">
        <v>3523.44</v>
      </c>
      <c r="G42" s="120">
        <v>0</v>
      </c>
      <c r="H42" s="120">
        <v>0</v>
      </c>
      <c r="I42" s="178">
        <v>0</v>
      </c>
      <c r="J42" s="178">
        <v>0</v>
      </c>
      <c r="K42" s="120">
        <v>0</v>
      </c>
      <c r="L42" s="120">
        <v>0</v>
      </c>
      <c r="M42" s="120">
        <f t="shared" ref="M42:N46" si="7">C42+E42+G42+I42+K42</f>
        <v>251053</v>
      </c>
      <c r="N42" s="120">
        <f t="shared" si="7"/>
        <v>313470.68000000011</v>
      </c>
      <c r="O42" s="142">
        <f>D42*100/'CD Ratio_3(i)'!F42</f>
        <v>13.872945762999477</v>
      </c>
    </row>
    <row r="43" spans="1:15" s="145" customFormat="1" ht="13.5" customHeight="1" x14ac:dyDescent="0.2">
      <c r="A43" s="141"/>
      <c r="B43" s="127" t="s">
        <v>44</v>
      </c>
      <c r="C43" s="127">
        <f t="shared" ref="C43:L43" si="8">SUM(C42:C42)</f>
        <v>251041</v>
      </c>
      <c r="D43" s="127">
        <f t="shared" si="8"/>
        <v>309947.24000000011</v>
      </c>
      <c r="E43" s="127">
        <f t="shared" si="8"/>
        <v>12</v>
      </c>
      <c r="F43" s="127">
        <f t="shared" si="8"/>
        <v>3523.44</v>
      </c>
      <c r="G43" s="127">
        <f t="shared" si="8"/>
        <v>0</v>
      </c>
      <c r="H43" s="355">
        <f t="shared" si="8"/>
        <v>0</v>
      </c>
      <c r="I43" s="359">
        <f t="shared" si="8"/>
        <v>0</v>
      </c>
      <c r="J43" s="359">
        <f t="shared" si="8"/>
        <v>0</v>
      </c>
      <c r="K43" s="357">
        <f t="shared" si="8"/>
        <v>0</v>
      </c>
      <c r="L43" s="127">
        <f t="shared" si="8"/>
        <v>0</v>
      </c>
      <c r="M43" s="127">
        <f t="shared" si="7"/>
        <v>251053</v>
      </c>
      <c r="N43" s="127">
        <f t="shared" si="7"/>
        <v>313470.68000000011</v>
      </c>
      <c r="O43" s="143">
        <f>D43*100/'CD Ratio_3(i)'!F43</f>
        <v>13.872945762999477</v>
      </c>
    </row>
    <row r="44" spans="1:15" ht="13.5" customHeight="1" x14ac:dyDescent="0.2">
      <c r="A44" s="149">
        <v>35</v>
      </c>
      <c r="B44" s="120" t="s">
        <v>45</v>
      </c>
      <c r="C44" s="120">
        <v>0</v>
      </c>
      <c r="D44" s="120">
        <v>0</v>
      </c>
      <c r="E44" s="120">
        <v>0</v>
      </c>
      <c r="F44" s="120">
        <v>0</v>
      </c>
      <c r="G44" s="120">
        <v>1</v>
      </c>
      <c r="H44" s="356">
        <v>0</v>
      </c>
      <c r="I44" s="360">
        <v>0</v>
      </c>
      <c r="J44" s="360">
        <v>0</v>
      </c>
      <c r="K44" s="358">
        <v>22</v>
      </c>
      <c r="L44" s="120">
        <f>0.00023</f>
        <v>2.3000000000000001E-4</v>
      </c>
      <c r="M44" s="127">
        <f t="shared" si="7"/>
        <v>23</v>
      </c>
      <c r="N44" s="127">
        <f t="shared" si="7"/>
        <v>2.3000000000000001E-4</v>
      </c>
      <c r="O44" s="143">
        <f>D44*100/'CD Ratio_3(i)'!F44</f>
        <v>0</v>
      </c>
    </row>
    <row r="45" spans="1:15" s="145" customFormat="1" ht="13.5" customHeight="1" x14ac:dyDescent="0.2">
      <c r="A45" s="141"/>
      <c r="B45" s="127" t="s">
        <v>46</v>
      </c>
      <c r="C45" s="127">
        <f t="shared" ref="C45:L45" si="9">C44</f>
        <v>0</v>
      </c>
      <c r="D45" s="127">
        <f t="shared" si="9"/>
        <v>0</v>
      </c>
      <c r="E45" s="127">
        <f t="shared" si="9"/>
        <v>0</v>
      </c>
      <c r="F45" s="127">
        <f t="shared" si="9"/>
        <v>0</v>
      </c>
      <c r="G45" s="127">
        <f t="shared" si="9"/>
        <v>1</v>
      </c>
      <c r="H45" s="127">
        <f t="shared" si="9"/>
        <v>0</v>
      </c>
      <c r="I45" s="127">
        <f t="shared" si="9"/>
        <v>0</v>
      </c>
      <c r="J45" s="127">
        <f t="shared" si="9"/>
        <v>0</v>
      </c>
      <c r="K45" s="127">
        <f t="shared" si="9"/>
        <v>22</v>
      </c>
      <c r="L45" s="127">
        <f t="shared" si="9"/>
        <v>2.3000000000000001E-4</v>
      </c>
      <c r="M45" s="127">
        <f t="shared" si="7"/>
        <v>23</v>
      </c>
      <c r="N45" s="127">
        <f t="shared" si="7"/>
        <v>2.3000000000000001E-4</v>
      </c>
      <c r="O45" s="143">
        <f>D45*100/'CD Ratio_3(i)'!F45</f>
        <v>0</v>
      </c>
    </row>
    <row r="46" spans="1:15" ht="13.5" customHeight="1" x14ac:dyDescent="0.2">
      <c r="A46" s="149">
        <v>36</v>
      </c>
      <c r="B46" s="120" t="s">
        <v>47</v>
      </c>
      <c r="C46" s="120">
        <v>90050</v>
      </c>
      <c r="D46" s="120">
        <v>747646.01</v>
      </c>
      <c r="E46" s="120">
        <v>692</v>
      </c>
      <c r="F46" s="120">
        <v>51086.400000000009</v>
      </c>
      <c r="G46" s="120">
        <v>39</v>
      </c>
      <c r="H46" s="356">
        <v>6531.71</v>
      </c>
      <c r="I46" s="361">
        <v>0</v>
      </c>
      <c r="J46" s="361">
        <v>0</v>
      </c>
      <c r="K46" s="358">
        <v>0</v>
      </c>
      <c r="L46" s="120">
        <v>0</v>
      </c>
      <c r="M46" s="120">
        <f t="shared" si="7"/>
        <v>90781</v>
      </c>
      <c r="N46" s="127">
        <f t="shared" si="7"/>
        <v>805264.12</v>
      </c>
      <c r="O46" s="142">
        <f>D46*100/'CD Ratio_3(i)'!F46</f>
        <v>48.878859489196891</v>
      </c>
    </row>
    <row r="47" spans="1:15" ht="13.5" customHeight="1" x14ac:dyDescent="0.2">
      <c r="A47" s="149">
        <v>37</v>
      </c>
      <c r="B47" s="120" t="s">
        <v>48</v>
      </c>
      <c r="C47" s="120">
        <v>160</v>
      </c>
      <c r="D47" s="120">
        <v>3524.23</v>
      </c>
      <c r="E47" s="120">
        <v>62</v>
      </c>
      <c r="F47" s="120">
        <v>815.67000000000019</v>
      </c>
      <c r="G47" s="120">
        <v>0</v>
      </c>
      <c r="H47" s="120">
        <v>0</v>
      </c>
      <c r="I47" s="216">
        <v>0</v>
      </c>
      <c r="J47" s="216">
        <v>0</v>
      </c>
      <c r="K47" s="120">
        <v>0</v>
      </c>
      <c r="L47" s="120">
        <v>0</v>
      </c>
      <c r="M47" s="120">
        <f t="shared" ref="M47:N55" si="10">C47+E47+G47+I47+K47</f>
        <v>222</v>
      </c>
      <c r="N47" s="120">
        <f>D47+F47+H47+J47+L47</f>
        <v>4339.9000000000005</v>
      </c>
      <c r="O47" s="142">
        <f>D47*100/'CD Ratio_3(i)'!F47</f>
        <v>3.2339111262865399</v>
      </c>
    </row>
    <row r="48" spans="1:15" ht="13.5" customHeight="1" x14ac:dyDescent="0.2">
      <c r="A48" s="149">
        <v>38</v>
      </c>
      <c r="B48" s="120" t="s">
        <v>49</v>
      </c>
      <c r="C48" s="120">
        <v>34939</v>
      </c>
      <c r="D48" s="120">
        <v>11509.990000000002</v>
      </c>
      <c r="E48" s="120">
        <v>0</v>
      </c>
      <c r="F48" s="120">
        <v>0</v>
      </c>
      <c r="G48" s="120">
        <v>0</v>
      </c>
      <c r="H48" s="120">
        <v>0</v>
      </c>
      <c r="I48" s="120">
        <v>0</v>
      </c>
      <c r="J48" s="120">
        <v>0</v>
      </c>
      <c r="K48" s="120">
        <v>0</v>
      </c>
      <c r="L48" s="120">
        <v>0</v>
      </c>
      <c r="M48" s="120">
        <f t="shared" si="10"/>
        <v>34939</v>
      </c>
      <c r="N48" s="120">
        <f>D48+F48+H48+J48+L48</f>
        <v>11509.990000000002</v>
      </c>
      <c r="O48" s="142">
        <f>D48*100/'CD Ratio_3(i)'!F48</f>
        <v>10.897847034239723</v>
      </c>
    </row>
    <row r="49" spans="1:15" ht="13.5" customHeight="1" x14ac:dyDescent="0.2">
      <c r="A49" s="149">
        <v>39</v>
      </c>
      <c r="B49" s="120" t="s">
        <v>51</v>
      </c>
      <c r="C49" s="120">
        <v>48398</v>
      </c>
      <c r="D49" s="120">
        <v>47472.55000000001</v>
      </c>
      <c r="E49" s="120">
        <v>35</v>
      </c>
      <c r="F49" s="120">
        <v>1744.0200000000002</v>
      </c>
      <c r="G49" s="120">
        <v>0</v>
      </c>
      <c r="H49" s="120">
        <v>0</v>
      </c>
      <c r="I49" s="120">
        <v>0</v>
      </c>
      <c r="J49" s="120">
        <v>0</v>
      </c>
      <c r="K49" s="120">
        <v>0</v>
      </c>
      <c r="L49" s="120">
        <v>0</v>
      </c>
      <c r="M49" s="120">
        <f t="shared" si="10"/>
        <v>48433</v>
      </c>
      <c r="N49" s="120">
        <f>D49+F49+H49+J49+L49</f>
        <v>49216.570000000007</v>
      </c>
      <c r="O49" s="142">
        <f>D49*100/'CD Ratio_3(i)'!F49</f>
        <v>20.75379668719523</v>
      </c>
    </row>
    <row r="50" spans="1:15" ht="13.5" customHeight="1" x14ac:dyDescent="0.2">
      <c r="A50" s="149">
        <v>40</v>
      </c>
      <c r="B50" s="120" t="s">
        <v>1007</v>
      </c>
      <c r="C50" s="120">
        <v>1542</v>
      </c>
      <c r="D50" s="120">
        <v>13894.08</v>
      </c>
      <c r="E50" s="120">
        <v>43</v>
      </c>
      <c r="F50" s="120">
        <v>1861.2599999999998</v>
      </c>
      <c r="G50" s="120">
        <v>3</v>
      </c>
      <c r="H50" s="120">
        <v>243.12</v>
      </c>
      <c r="I50" s="120">
        <v>0</v>
      </c>
      <c r="J50" s="120">
        <v>0</v>
      </c>
      <c r="K50" s="120">
        <v>0</v>
      </c>
      <c r="L50" s="120">
        <v>0</v>
      </c>
      <c r="M50" s="120">
        <f t="shared" si="10"/>
        <v>1588</v>
      </c>
      <c r="N50" s="120">
        <f>D50+F50+H50+J50+L50</f>
        <v>15998.460000000001</v>
      </c>
      <c r="O50" s="142">
        <f>D50*100/'CD Ratio_3(i)'!F50</f>
        <v>35.028387604247555</v>
      </c>
    </row>
    <row r="51" spans="1:15" ht="13.5" customHeight="1" x14ac:dyDescent="0.2">
      <c r="A51" s="149">
        <v>41</v>
      </c>
      <c r="B51" s="120" t="s">
        <v>52</v>
      </c>
      <c r="C51" s="120">
        <v>27695</v>
      </c>
      <c r="D51" s="120">
        <v>20050.079999999998</v>
      </c>
      <c r="E51" s="120">
        <v>182</v>
      </c>
      <c r="F51" s="120">
        <v>1569.0600000000002</v>
      </c>
      <c r="G51" s="120">
        <v>25</v>
      </c>
      <c r="H51" s="120">
        <v>184.62</v>
      </c>
      <c r="I51" s="120">
        <v>0</v>
      </c>
      <c r="J51" s="120">
        <v>0</v>
      </c>
      <c r="K51" s="120">
        <v>0</v>
      </c>
      <c r="L51" s="120">
        <v>0</v>
      </c>
      <c r="M51" s="120">
        <f t="shared" si="10"/>
        <v>27902</v>
      </c>
      <c r="N51" s="120">
        <f>D51+F51+H51+J51+L51</f>
        <v>21803.759999999998</v>
      </c>
      <c r="O51" s="142">
        <f>D51*100/'CD Ratio_3(i)'!F51</f>
        <v>28.302464478431411</v>
      </c>
    </row>
    <row r="52" spans="1:15" ht="13.5" customHeight="1" x14ac:dyDescent="0.2">
      <c r="A52" s="149">
        <v>42</v>
      </c>
      <c r="B52" s="120" t="s">
        <v>53</v>
      </c>
      <c r="C52" s="120">
        <v>11829</v>
      </c>
      <c r="D52" s="120">
        <v>8977.61</v>
      </c>
      <c r="E52" s="120">
        <v>22</v>
      </c>
      <c r="F52" s="120">
        <v>1392.94</v>
      </c>
      <c r="G52" s="120">
        <v>0</v>
      </c>
      <c r="H52" s="120">
        <v>0</v>
      </c>
      <c r="I52" s="120">
        <v>0</v>
      </c>
      <c r="J52" s="120">
        <v>0</v>
      </c>
      <c r="K52" s="120">
        <v>0</v>
      </c>
      <c r="L52" s="120">
        <v>0</v>
      </c>
      <c r="M52" s="120">
        <f t="shared" si="10"/>
        <v>11851</v>
      </c>
      <c r="N52" s="120">
        <f t="shared" si="10"/>
        <v>10370.550000000001</v>
      </c>
      <c r="O52" s="142">
        <f>D52*100/'CD Ratio_3(i)'!F52</f>
        <v>14.627949526330719</v>
      </c>
    </row>
    <row r="53" spans="1:15" ht="13.5" customHeight="1" x14ac:dyDescent="0.2">
      <c r="A53" s="149">
        <v>43</v>
      </c>
      <c r="B53" s="120" t="s">
        <v>54</v>
      </c>
      <c r="C53" s="120">
        <v>1330</v>
      </c>
      <c r="D53" s="120">
        <v>9136.99</v>
      </c>
      <c r="E53" s="120">
        <v>19</v>
      </c>
      <c r="F53" s="120">
        <v>371.78000000000003</v>
      </c>
      <c r="G53" s="120">
        <v>0</v>
      </c>
      <c r="H53" s="120">
        <v>0</v>
      </c>
      <c r="I53" s="120">
        <v>0</v>
      </c>
      <c r="J53" s="120">
        <v>0</v>
      </c>
      <c r="K53" s="120">
        <v>0</v>
      </c>
      <c r="L53" s="120">
        <v>0</v>
      </c>
      <c r="M53" s="120">
        <f t="shared" si="10"/>
        <v>1349</v>
      </c>
      <c r="N53" s="120">
        <f t="shared" si="10"/>
        <v>9508.77</v>
      </c>
      <c r="O53" s="142">
        <f>D53*100/'CD Ratio_3(i)'!F53</f>
        <v>20.136071242586702</v>
      </c>
    </row>
    <row r="54" spans="1:15" s="145" customFormat="1" ht="13.5" customHeight="1" x14ac:dyDescent="0.2">
      <c r="A54" s="141"/>
      <c r="B54" s="127" t="s">
        <v>55</v>
      </c>
      <c r="C54" s="127">
        <f>SUM(C46:C53)</f>
        <v>215943</v>
      </c>
      <c r="D54" s="127">
        <f t="shared" ref="D54:N54" si="11">SUM(D46:D53)</f>
        <v>862211.53999999992</v>
      </c>
      <c r="E54" s="127">
        <f t="shared" si="11"/>
        <v>1055</v>
      </c>
      <c r="F54" s="127">
        <f t="shared" si="11"/>
        <v>58841.130000000005</v>
      </c>
      <c r="G54" s="127">
        <f t="shared" si="11"/>
        <v>67</v>
      </c>
      <c r="H54" s="127">
        <f t="shared" si="11"/>
        <v>6959.45</v>
      </c>
      <c r="I54" s="127">
        <f t="shared" si="11"/>
        <v>0</v>
      </c>
      <c r="J54" s="127">
        <f t="shared" si="11"/>
        <v>0</v>
      </c>
      <c r="K54" s="127">
        <f t="shared" si="11"/>
        <v>0</v>
      </c>
      <c r="L54" s="127">
        <f t="shared" si="11"/>
        <v>0</v>
      </c>
      <c r="M54" s="127">
        <f t="shared" si="11"/>
        <v>217065</v>
      </c>
      <c r="N54" s="127">
        <f t="shared" si="11"/>
        <v>928012.12000000011</v>
      </c>
      <c r="O54" s="143">
        <f>D54*100/'CD Ratio_3(i)'!F54</f>
        <v>39.367113675735823</v>
      </c>
    </row>
    <row r="55" spans="1:15" s="145" customFormat="1" ht="13.5" customHeight="1" x14ac:dyDescent="0.2">
      <c r="A55" s="141"/>
      <c r="B55" s="127" t="s">
        <v>5</v>
      </c>
      <c r="C55" s="127">
        <f t="shared" ref="C55:L55" si="12">C54+C45+C43+C41</f>
        <v>1713124</v>
      </c>
      <c r="D55" s="127">
        <f t="shared" si="12"/>
        <v>7984307.06905</v>
      </c>
      <c r="E55" s="127">
        <f t="shared" si="12"/>
        <v>52331</v>
      </c>
      <c r="F55" s="127">
        <f t="shared" si="12"/>
        <v>3662123.2544299993</v>
      </c>
      <c r="G55" s="127">
        <f t="shared" si="12"/>
        <v>9052</v>
      </c>
      <c r="H55" s="127">
        <f t="shared" si="12"/>
        <v>1573582.0020350001</v>
      </c>
      <c r="I55" s="127">
        <f t="shared" si="12"/>
        <v>131</v>
      </c>
      <c r="J55" s="127">
        <f t="shared" si="12"/>
        <v>85.917945399999994</v>
      </c>
      <c r="K55" s="127">
        <f t="shared" si="12"/>
        <v>22156</v>
      </c>
      <c r="L55" s="127">
        <f t="shared" si="12"/>
        <v>88434.250230000005</v>
      </c>
      <c r="M55" s="127">
        <f t="shared" si="10"/>
        <v>1796794</v>
      </c>
      <c r="N55" s="127">
        <f t="shared" si="10"/>
        <v>13308532.493690398</v>
      </c>
      <c r="O55" s="143">
        <f>D55*100/'CD Ratio_3(i)'!F57</f>
        <v>12.841916011120588</v>
      </c>
    </row>
    <row r="56" spans="1:15" ht="13.5" customHeight="1" x14ac:dyDescent="0.2">
      <c r="A56" s="85"/>
      <c r="B56" s="84"/>
      <c r="C56" s="134"/>
      <c r="D56" s="134"/>
      <c r="E56" s="134"/>
      <c r="F56" s="134"/>
      <c r="G56" s="135" t="s">
        <v>1029</v>
      </c>
      <c r="H56" s="134"/>
      <c r="I56" s="134"/>
      <c r="J56" s="134"/>
      <c r="K56" s="134"/>
      <c r="L56" s="134"/>
      <c r="M56" s="134"/>
      <c r="N56" s="134"/>
      <c r="O56" s="140"/>
    </row>
    <row r="57" spans="1:15" ht="13.5" customHeight="1" x14ac:dyDescent="0.2">
      <c r="A57" s="85"/>
      <c r="B57" s="8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40"/>
      <c r="O57" s="140"/>
    </row>
    <row r="58" spans="1:15" ht="13.5" customHeight="1" x14ac:dyDescent="0.2">
      <c r="A58" s="85"/>
      <c r="B58" s="8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40"/>
      <c r="O58" s="140"/>
    </row>
    <row r="59" spans="1:15" ht="13.5" customHeight="1" x14ac:dyDescent="0.2">
      <c r="A59" s="85"/>
      <c r="B59" s="8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40"/>
    </row>
    <row r="60" spans="1:15" ht="13.5" customHeight="1" x14ac:dyDescent="0.2">
      <c r="A60" s="85"/>
      <c r="B60" s="8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40"/>
    </row>
    <row r="61" spans="1:15" ht="13.5" customHeight="1" x14ac:dyDescent="0.2">
      <c r="A61" s="85"/>
      <c r="B61" s="84"/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40"/>
    </row>
    <row r="62" spans="1:15" ht="13.5" customHeight="1" x14ac:dyDescent="0.2">
      <c r="A62" s="85"/>
      <c r="B62" s="84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40"/>
    </row>
    <row r="63" spans="1:15" ht="13.5" customHeight="1" x14ac:dyDescent="0.2">
      <c r="A63" s="85"/>
      <c r="B63" s="8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40"/>
    </row>
    <row r="64" spans="1:15" ht="13.5" customHeight="1" x14ac:dyDescent="0.2">
      <c r="A64" s="85"/>
      <c r="B64" s="84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40"/>
    </row>
    <row r="65" spans="1:15" ht="13.5" customHeight="1" x14ac:dyDescent="0.2">
      <c r="A65" s="85"/>
      <c r="B65" s="84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40"/>
    </row>
    <row r="66" spans="1:15" ht="13.5" customHeight="1" x14ac:dyDescent="0.2">
      <c r="A66" s="85"/>
      <c r="B66" s="84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40"/>
    </row>
    <row r="67" spans="1:15" ht="13.5" customHeight="1" x14ac:dyDescent="0.2">
      <c r="A67" s="85"/>
      <c r="B67" s="84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40"/>
    </row>
    <row r="68" spans="1:15" ht="13.5" customHeight="1" x14ac:dyDescent="0.2">
      <c r="A68" s="85"/>
      <c r="B68" s="84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40"/>
    </row>
    <row r="69" spans="1:15" ht="13.5" customHeight="1" x14ac:dyDescent="0.2">
      <c r="A69" s="85"/>
      <c r="B69" s="8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40"/>
    </row>
    <row r="70" spans="1:15" ht="13.5" customHeight="1" x14ac:dyDescent="0.2">
      <c r="A70" s="85"/>
      <c r="B70" s="84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40"/>
    </row>
    <row r="71" spans="1:15" ht="13.5" customHeight="1" x14ac:dyDescent="0.2">
      <c r="A71" s="85"/>
      <c r="B71" s="84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40"/>
    </row>
    <row r="72" spans="1:15" ht="13.5" customHeight="1" x14ac:dyDescent="0.2">
      <c r="A72" s="85"/>
      <c r="B72" s="84"/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40"/>
    </row>
    <row r="73" spans="1:15" ht="13.5" customHeight="1" x14ac:dyDescent="0.2">
      <c r="A73" s="85"/>
      <c r="B73" s="8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40"/>
    </row>
    <row r="74" spans="1:15" ht="13.5" customHeight="1" x14ac:dyDescent="0.2">
      <c r="A74" s="85"/>
      <c r="B74" s="84"/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40"/>
    </row>
    <row r="75" spans="1:15" ht="13.5" customHeight="1" x14ac:dyDescent="0.2">
      <c r="A75" s="85"/>
      <c r="B75" s="84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40"/>
    </row>
    <row r="76" spans="1:15" ht="13.5" customHeight="1" x14ac:dyDescent="0.2">
      <c r="A76" s="85"/>
      <c r="B76" s="8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40"/>
    </row>
    <row r="77" spans="1:15" ht="13.5" customHeight="1" x14ac:dyDescent="0.2">
      <c r="A77" s="85"/>
      <c r="B77" s="8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40"/>
    </row>
    <row r="78" spans="1:15" ht="13.5" customHeight="1" x14ac:dyDescent="0.2">
      <c r="A78" s="85"/>
      <c r="B78" s="84"/>
      <c r="C78" s="134"/>
      <c r="D78" s="134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40"/>
    </row>
    <row r="79" spans="1:15" ht="13.5" customHeight="1" x14ac:dyDescent="0.2">
      <c r="A79" s="85"/>
      <c r="B79" s="84"/>
      <c r="C79" s="134"/>
      <c r="D79" s="134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40"/>
    </row>
    <row r="80" spans="1:15" ht="13.5" customHeight="1" x14ac:dyDescent="0.2">
      <c r="A80" s="85"/>
      <c r="B80" s="84"/>
      <c r="C80" s="134"/>
      <c r="D80" s="134"/>
      <c r="E80" s="134"/>
      <c r="F80" s="134"/>
      <c r="G80" s="134"/>
      <c r="H80" s="134"/>
      <c r="I80" s="134"/>
      <c r="J80" s="134"/>
      <c r="K80" s="134"/>
      <c r="L80" s="134"/>
      <c r="M80" s="134"/>
      <c r="N80" s="134"/>
      <c r="O80" s="140"/>
    </row>
    <row r="81" spans="1:15" ht="13.5" customHeight="1" x14ac:dyDescent="0.2">
      <c r="A81" s="85"/>
      <c r="B81" s="84"/>
      <c r="C81" s="134"/>
      <c r="D81" s="134"/>
      <c r="E81" s="134"/>
      <c r="F81" s="134"/>
      <c r="G81" s="134"/>
      <c r="H81" s="134"/>
      <c r="I81" s="134"/>
      <c r="J81" s="134"/>
      <c r="K81" s="134"/>
      <c r="L81" s="134"/>
      <c r="M81" s="134"/>
      <c r="N81" s="134"/>
      <c r="O81" s="140"/>
    </row>
    <row r="82" spans="1:15" ht="13.5" customHeight="1" x14ac:dyDescent="0.2">
      <c r="A82" s="85"/>
      <c r="B82" s="84"/>
      <c r="C82" s="134"/>
      <c r="D82" s="134"/>
      <c r="E82" s="134"/>
      <c r="F82" s="134"/>
      <c r="G82" s="134"/>
      <c r="H82" s="134"/>
      <c r="I82" s="134"/>
      <c r="J82" s="134"/>
      <c r="K82" s="134"/>
      <c r="L82" s="134"/>
      <c r="M82" s="134"/>
      <c r="N82" s="134"/>
      <c r="O82" s="140"/>
    </row>
    <row r="83" spans="1:15" ht="13.5" customHeight="1" x14ac:dyDescent="0.2">
      <c r="A83" s="85"/>
      <c r="B83" s="84"/>
      <c r="C83" s="134"/>
      <c r="D83" s="134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40"/>
    </row>
    <row r="84" spans="1:15" ht="13.5" customHeight="1" x14ac:dyDescent="0.2">
      <c r="A84" s="85"/>
      <c r="B84" s="84"/>
      <c r="C84" s="134"/>
      <c r="D84" s="134"/>
      <c r="E84" s="134"/>
      <c r="F84" s="134"/>
      <c r="G84" s="134"/>
      <c r="H84" s="134"/>
      <c r="I84" s="134"/>
      <c r="J84" s="134"/>
      <c r="K84" s="134"/>
      <c r="L84" s="134"/>
      <c r="M84" s="134"/>
      <c r="N84" s="134"/>
      <c r="O84" s="140"/>
    </row>
    <row r="85" spans="1:15" ht="13.5" customHeight="1" x14ac:dyDescent="0.2">
      <c r="A85" s="85"/>
      <c r="B85" s="84"/>
      <c r="C85" s="134"/>
      <c r="D85" s="134"/>
      <c r="E85" s="134"/>
      <c r="F85" s="134"/>
      <c r="G85" s="134"/>
      <c r="H85" s="134"/>
      <c r="I85" s="134"/>
      <c r="J85" s="134"/>
      <c r="K85" s="134"/>
      <c r="L85" s="134"/>
      <c r="M85" s="134"/>
      <c r="N85" s="134"/>
      <c r="O85" s="140"/>
    </row>
    <row r="86" spans="1:15" ht="13.5" customHeight="1" x14ac:dyDescent="0.2">
      <c r="A86" s="85"/>
      <c r="B86" s="84"/>
      <c r="C86" s="134"/>
      <c r="D86" s="134"/>
      <c r="E86" s="134"/>
      <c r="F86" s="134"/>
      <c r="G86" s="134"/>
      <c r="H86" s="134"/>
      <c r="I86" s="134"/>
      <c r="J86" s="134"/>
      <c r="K86" s="134"/>
      <c r="L86" s="134"/>
      <c r="M86" s="134"/>
      <c r="N86" s="134"/>
      <c r="O86" s="140"/>
    </row>
    <row r="87" spans="1:15" ht="13.5" customHeight="1" x14ac:dyDescent="0.2">
      <c r="A87" s="85"/>
      <c r="B87" s="84"/>
      <c r="C87" s="134"/>
      <c r="D87" s="134"/>
      <c r="E87" s="134"/>
      <c r="F87" s="134"/>
      <c r="G87" s="134"/>
      <c r="H87" s="134"/>
      <c r="I87" s="134"/>
      <c r="J87" s="134"/>
      <c r="K87" s="134"/>
      <c r="L87" s="134"/>
      <c r="M87" s="134"/>
      <c r="N87" s="134"/>
      <c r="O87" s="140"/>
    </row>
    <row r="88" spans="1:15" ht="13.5" customHeight="1" x14ac:dyDescent="0.2">
      <c r="A88" s="85"/>
      <c r="B88" s="84"/>
      <c r="C88" s="134"/>
      <c r="D88" s="134"/>
      <c r="E88" s="134"/>
      <c r="F88" s="134"/>
      <c r="G88" s="134"/>
      <c r="H88" s="134"/>
      <c r="I88" s="134"/>
      <c r="J88" s="134"/>
      <c r="K88" s="134"/>
      <c r="L88" s="134"/>
      <c r="M88" s="134"/>
      <c r="N88" s="134"/>
      <c r="O88" s="140"/>
    </row>
    <row r="89" spans="1:15" ht="13.5" customHeight="1" x14ac:dyDescent="0.2">
      <c r="A89" s="85"/>
      <c r="B89" s="84"/>
      <c r="C89" s="134"/>
      <c r="D89" s="134"/>
      <c r="E89" s="134"/>
      <c r="F89" s="134"/>
      <c r="G89" s="134"/>
      <c r="H89" s="134"/>
      <c r="I89" s="134"/>
      <c r="J89" s="134"/>
      <c r="K89" s="134"/>
      <c r="L89" s="134"/>
      <c r="M89" s="134"/>
      <c r="N89" s="134"/>
      <c r="O89" s="140"/>
    </row>
    <row r="90" spans="1:15" ht="13.5" customHeight="1" x14ac:dyDescent="0.2">
      <c r="A90" s="85"/>
      <c r="B90" s="84"/>
      <c r="C90" s="134"/>
      <c r="D90" s="134"/>
      <c r="E90" s="134"/>
      <c r="F90" s="134"/>
      <c r="G90" s="134"/>
      <c r="H90" s="134"/>
      <c r="I90" s="134"/>
      <c r="J90" s="134"/>
      <c r="K90" s="134"/>
      <c r="L90" s="134"/>
      <c r="M90" s="134"/>
      <c r="N90" s="134"/>
      <c r="O90" s="140"/>
    </row>
    <row r="91" spans="1:15" ht="13.5" customHeight="1" x14ac:dyDescent="0.2">
      <c r="A91" s="85"/>
      <c r="B91" s="84"/>
      <c r="C91" s="134"/>
      <c r="D91" s="134"/>
      <c r="E91" s="134"/>
      <c r="F91" s="134"/>
      <c r="G91" s="134"/>
      <c r="H91" s="134"/>
      <c r="I91" s="134"/>
      <c r="J91" s="134"/>
      <c r="K91" s="134"/>
      <c r="L91" s="134"/>
      <c r="M91" s="134"/>
      <c r="N91" s="134"/>
      <c r="O91" s="140"/>
    </row>
    <row r="92" spans="1:15" ht="13.5" customHeight="1" x14ac:dyDescent="0.2">
      <c r="A92" s="85"/>
      <c r="B92" s="84"/>
      <c r="C92" s="134"/>
      <c r="D92" s="134"/>
      <c r="E92" s="134"/>
      <c r="F92" s="134"/>
      <c r="G92" s="134"/>
      <c r="H92" s="134"/>
      <c r="I92" s="134"/>
      <c r="J92" s="134"/>
      <c r="K92" s="134"/>
      <c r="L92" s="134"/>
      <c r="M92" s="134"/>
      <c r="N92" s="134"/>
      <c r="O92" s="140"/>
    </row>
    <row r="93" spans="1:15" ht="13.5" customHeight="1" x14ac:dyDescent="0.2">
      <c r="A93" s="85"/>
      <c r="B93" s="84"/>
      <c r="C93" s="134"/>
      <c r="D93" s="134"/>
      <c r="E93" s="134"/>
      <c r="F93" s="134"/>
      <c r="G93" s="134"/>
      <c r="H93" s="134"/>
      <c r="I93" s="134"/>
      <c r="J93" s="134"/>
      <c r="K93" s="134"/>
      <c r="L93" s="134"/>
      <c r="M93" s="134"/>
      <c r="N93" s="134"/>
      <c r="O93" s="140"/>
    </row>
    <row r="94" spans="1:15" ht="13.5" customHeight="1" x14ac:dyDescent="0.2">
      <c r="A94" s="85"/>
      <c r="B94" s="84"/>
      <c r="C94" s="134"/>
      <c r="D94" s="134"/>
      <c r="E94" s="134"/>
      <c r="F94" s="134"/>
      <c r="G94" s="134"/>
      <c r="H94" s="134"/>
      <c r="I94" s="134"/>
      <c r="J94" s="134"/>
      <c r="K94" s="134"/>
      <c r="L94" s="134"/>
      <c r="M94" s="134"/>
      <c r="N94" s="134"/>
      <c r="O94" s="140"/>
    </row>
    <row r="95" spans="1:15" ht="13.5" customHeight="1" x14ac:dyDescent="0.2">
      <c r="A95" s="85"/>
      <c r="B95" s="84"/>
      <c r="C95" s="134"/>
      <c r="D95" s="134"/>
      <c r="E95" s="134"/>
      <c r="F95" s="134"/>
      <c r="G95" s="134"/>
      <c r="H95" s="134"/>
      <c r="I95" s="134"/>
      <c r="J95" s="134"/>
      <c r="K95" s="134"/>
      <c r="L95" s="134"/>
      <c r="M95" s="134"/>
      <c r="N95" s="134"/>
      <c r="O95" s="140"/>
    </row>
    <row r="96" spans="1:15" ht="13.5" customHeight="1" x14ac:dyDescent="0.2">
      <c r="A96" s="85"/>
      <c r="B96" s="84"/>
      <c r="C96" s="134"/>
      <c r="D96" s="134"/>
      <c r="E96" s="134"/>
      <c r="F96" s="134"/>
      <c r="G96" s="134"/>
      <c r="H96" s="134"/>
      <c r="I96" s="134"/>
      <c r="J96" s="134"/>
      <c r="K96" s="134"/>
      <c r="L96" s="134"/>
      <c r="M96" s="134"/>
      <c r="N96" s="134"/>
      <c r="O96" s="140"/>
    </row>
    <row r="97" spans="1:15" ht="13.5" customHeight="1" x14ac:dyDescent="0.2">
      <c r="A97" s="85"/>
      <c r="B97" s="84"/>
      <c r="C97" s="134"/>
      <c r="D97" s="134"/>
      <c r="E97" s="134"/>
      <c r="F97" s="134"/>
      <c r="G97" s="134"/>
      <c r="H97" s="134"/>
      <c r="I97" s="134"/>
      <c r="J97" s="134"/>
      <c r="K97" s="134"/>
      <c r="L97" s="134"/>
      <c r="M97" s="134"/>
      <c r="N97" s="134"/>
      <c r="O97" s="140"/>
    </row>
  </sheetData>
  <mergeCells count="11">
    <mergeCell ref="A1:O1"/>
    <mergeCell ref="O3:O5"/>
    <mergeCell ref="A3:A5"/>
    <mergeCell ref="B3:B5"/>
    <mergeCell ref="M4:N4"/>
    <mergeCell ref="C3:N3"/>
    <mergeCell ref="C4:D4"/>
    <mergeCell ref="E4:F4"/>
    <mergeCell ref="G4:H4"/>
    <mergeCell ref="I4:J4"/>
    <mergeCell ref="K4:L4"/>
  </mergeCells>
  <pageMargins left="0.43307086614173229" right="0" top="0.51181102362204722" bottom="0.51181102362204722" header="0" footer="0"/>
  <pageSetup paperSize="9" scale="7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80"/>
  <sheetViews>
    <sheetView view="pageBreakPreview" zoomScaleNormal="115" zoomScaleSheetLayoutView="100" workbookViewId="0">
      <pane xSplit="2" ySplit="5" topLeftCell="D51" activePane="bottomRight" state="frozen"/>
      <selection pane="topRight" activeCell="C1" sqref="C1"/>
      <selection pane="bottomLeft" activeCell="A6" sqref="A6"/>
      <selection pane="bottomRight" activeCell="I56" sqref="I56"/>
    </sheetView>
  </sheetViews>
  <sheetFormatPr defaultColWidth="14.28515625" defaultRowHeight="15" customHeight="1" x14ac:dyDescent="0.2"/>
  <cols>
    <col min="1" max="1" width="4.5703125" style="349" customWidth="1"/>
    <col min="2" max="2" width="23.85546875" style="349" customWidth="1"/>
    <col min="3" max="3" width="6.7109375" style="349" customWidth="1"/>
    <col min="4" max="4" width="8.42578125" style="349" customWidth="1"/>
    <col min="5" max="5" width="8.5703125" style="349" customWidth="1"/>
    <col min="6" max="6" width="9.28515625" style="349" customWidth="1"/>
    <col min="7" max="7" width="10.140625" style="349" customWidth="1"/>
    <col min="8" max="8" width="9" style="349" customWidth="1"/>
    <col min="9" max="9" width="7" style="349" customWidth="1"/>
    <col min="10" max="10" width="8.140625" style="349" customWidth="1"/>
    <col min="11" max="11" width="7.42578125" style="349" customWidth="1"/>
    <col min="12" max="12" width="7.85546875" style="349" customWidth="1"/>
    <col min="13" max="13" width="8.85546875" style="349" customWidth="1"/>
    <col min="14" max="14" width="9.5703125" style="349" customWidth="1"/>
    <col min="15" max="15" width="9.28515625" style="349" customWidth="1"/>
    <col min="16" max="17" width="10.140625" style="349" customWidth="1"/>
    <col min="18" max="16384" width="14.28515625" style="349"/>
  </cols>
  <sheetData>
    <row r="1" spans="1:17" ht="13.5" customHeight="1" x14ac:dyDescent="0.2">
      <c r="A1" s="441" t="s">
        <v>1048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</row>
    <row r="2" spans="1:17" ht="13.5" customHeight="1" x14ac:dyDescent="0.2">
      <c r="A2" s="98"/>
      <c r="B2" s="99" t="s">
        <v>73</v>
      </c>
      <c r="C2" s="137"/>
      <c r="D2" s="137"/>
      <c r="E2" s="137"/>
      <c r="F2" s="137"/>
      <c r="G2" s="137"/>
      <c r="H2" s="137"/>
      <c r="I2" s="137"/>
      <c r="J2" s="137"/>
      <c r="K2" s="137" t="s">
        <v>93</v>
      </c>
      <c r="L2" s="137"/>
      <c r="M2" s="137"/>
      <c r="N2" s="138" t="s">
        <v>94</v>
      </c>
      <c r="O2" s="137"/>
      <c r="P2" s="137"/>
      <c r="Q2" s="144"/>
    </row>
    <row r="3" spans="1:17" ht="34.5" customHeight="1" x14ac:dyDescent="0.2">
      <c r="A3" s="459" t="s">
        <v>0</v>
      </c>
      <c r="B3" s="459" t="s">
        <v>76</v>
      </c>
      <c r="C3" s="457" t="s">
        <v>1049</v>
      </c>
      <c r="D3" s="458"/>
      <c r="E3" s="458"/>
      <c r="F3" s="458"/>
      <c r="G3" s="458"/>
      <c r="H3" s="458"/>
      <c r="I3" s="458"/>
      <c r="J3" s="458"/>
      <c r="K3" s="458"/>
      <c r="L3" s="458"/>
      <c r="M3" s="458"/>
      <c r="N3" s="458"/>
      <c r="O3" s="458"/>
      <c r="P3" s="456"/>
      <c r="Q3" s="452" t="s">
        <v>95</v>
      </c>
    </row>
    <row r="4" spans="1:17" ht="24.75" customHeight="1" x14ac:dyDescent="0.2">
      <c r="A4" s="453"/>
      <c r="B4" s="453"/>
      <c r="C4" s="455" t="s">
        <v>96</v>
      </c>
      <c r="D4" s="456"/>
      <c r="E4" s="455" t="s">
        <v>97</v>
      </c>
      <c r="F4" s="456"/>
      <c r="G4" s="455" t="s">
        <v>98</v>
      </c>
      <c r="H4" s="456"/>
      <c r="I4" s="455" t="s">
        <v>99</v>
      </c>
      <c r="J4" s="456"/>
      <c r="K4" s="455" t="s">
        <v>100</v>
      </c>
      <c r="L4" s="456"/>
      <c r="M4" s="455" t="s">
        <v>101</v>
      </c>
      <c r="N4" s="456"/>
      <c r="O4" s="455" t="s">
        <v>102</v>
      </c>
      <c r="P4" s="456"/>
      <c r="Q4" s="453"/>
    </row>
    <row r="5" spans="1:17" ht="33.6" customHeight="1" x14ac:dyDescent="0.2">
      <c r="A5" s="454"/>
      <c r="B5" s="454"/>
      <c r="C5" s="150" t="s">
        <v>91</v>
      </c>
      <c r="D5" s="150" t="s">
        <v>92</v>
      </c>
      <c r="E5" s="150" t="s">
        <v>91</v>
      </c>
      <c r="F5" s="150" t="s">
        <v>92</v>
      </c>
      <c r="G5" s="150" t="s">
        <v>91</v>
      </c>
      <c r="H5" s="150" t="s">
        <v>92</v>
      </c>
      <c r="I5" s="150" t="s">
        <v>91</v>
      </c>
      <c r="J5" s="150" t="s">
        <v>92</v>
      </c>
      <c r="K5" s="150" t="s">
        <v>91</v>
      </c>
      <c r="L5" s="150" t="s">
        <v>92</v>
      </c>
      <c r="M5" s="150" t="s">
        <v>91</v>
      </c>
      <c r="N5" s="150" t="s">
        <v>92</v>
      </c>
      <c r="O5" s="150" t="s">
        <v>91</v>
      </c>
      <c r="P5" s="150" t="s">
        <v>92</v>
      </c>
      <c r="Q5" s="454"/>
    </row>
    <row r="6" spans="1:17" ht="13.5" customHeight="1" x14ac:dyDescent="0.2">
      <c r="A6" s="151">
        <v>1</v>
      </c>
      <c r="B6" s="152" t="s">
        <v>6</v>
      </c>
      <c r="C6" s="153">
        <v>0</v>
      </c>
      <c r="D6" s="153">
        <v>0</v>
      </c>
      <c r="E6" s="153">
        <v>4395</v>
      </c>
      <c r="F6" s="153">
        <v>19653.34</v>
      </c>
      <c r="G6" s="153">
        <v>33201</v>
      </c>
      <c r="H6" s="153">
        <v>163383.16</v>
      </c>
      <c r="I6" s="153">
        <v>6</v>
      </c>
      <c r="J6" s="153">
        <v>131.18</v>
      </c>
      <c r="K6" s="153">
        <v>62</v>
      </c>
      <c r="L6" s="153">
        <v>2766.3700000000008</v>
      </c>
      <c r="M6" s="153">
        <v>1616</v>
      </c>
      <c r="N6" s="153">
        <v>4805.6599999999989</v>
      </c>
      <c r="O6" s="152">
        <f>M6+K6+I6+G6+E6+C6+MSMEoutstanding_5!M6+OutstandingAgri_4!K6</f>
        <v>273579</v>
      </c>
      <c r="P6" s="152">
        <f>N6+L6+J6+H6+F6+D6+MSMEoutstanding_5!N6+OutstandingAgri_4!L6</f>
        <v>1339239.19</v>
      </c>
      <c r="Q6" s="154">
        <f>P6*100/'CD Ratio_3(i)'!F6</f>
        <v>57.264176691416985</v>
      </c>
    </row>
    <row r="7" spans="1:17" ht="13.5" customHeight="1" x14ac:dyDescent="0.2">
      <c r="A7" s="151">
        <v>2</v>
      </c>
      <c r="B7" s="152" t="s">
        <v>7</v>
      </c>
      <c r="C7" s="153">
        <v>2</v>
      </c>
      <c r="D7" s="153">
        <v>0</v>
      </c>
      <c r="E7" s="153">
        <v>6572</v>
      </c>
      <c r="F7" s="153">
        <v>19010.149999999994</v>
      </c>
      <c r="G7" s="153">
        <v>54910</v>
      </c>
      <c r="H7" s="153">
        <v>212641.99</v>
      </c>
      <c r="I7" s="153">
        <v>0</v>
      </c>
      <c r="J7" s="153">
        <v>0</v>
      </c>
      <c r="K7" s="153">
        <v>1</v>
      </c>
      <c r="L7" s="153">
        <v>0</v>
      </c>
      <c r="M7" s="153">
        <v>99</v>
      </c>
      <c r="N7" s="153">
        <v>354.69999999999993</v>
      </c>
      <c r="O7" s="152">
        <f>M7+K7+I7+G7+E7+C7+MSMEoutstanding_5!M7+OutstandingAgri_4!K7</f>
        <v>903701</v>
      </c>
      <c r="P7" s="152">
        <f>N7+L7+J7+H7+F7+D7+MSMEoutstanding_5!N7+OutstandingAgri_4!L7</f>
        <v>2604345.0999999996</v>
      </c>
      <c r="Q7" s="154">
        <f>P7*100/'CD Ratio_3(i)'!F7</f>
        <v>66.005067235031859</v>
      </c>
    </row>
    <row r="8" spans="1:17" ht="13.5" customHeight="1" x14ac:dyDescent="0.2">
      <c r="A8" s="151">
        <v>3</v>
      </c>
      <c r="B8" s="152" t="s">
        <v>8</v>
      </c>
      <c r="C8" s="153">
        <v>0</v>
      </c>
      <c r="D8" s="153">
        <v>0</v>
      </c>
      <c r="E8" s="153">
        <v>1526</v>
      </c>
      <c r="F8" s="153">
        <v>6279.63</v>
      </c>
      <c r="G8" s="153">
        <v>11257</v>
      </c>
      <c r="H8" s="153">
        <v>92987</v>
      </c>
      <c r="I8" s="153">
        <v>0</v>
      </c>
      <c r="J8" s="153">
        <v>0</v>
      </c>
      <c r="K8" s="153">
        <v>344</v>
      </c>
      <c r="L8" s="153">
        <v>589</v>
      </c>
      <c r="M8" s="153">
        <v>340</v>
      </c>
      <c r="N8" s="153">
        <v>583</v>
      </c>
      <c r="O8" s="152">
        <f>M8+K8+I8+G8+E8+C8+MSMEoutstanding_5!M8+OutstandingAgri_4!K8</f>
        <v>87529</v>
      </c>
      <c r="P8" s="152">
        <f>N8+L8+J8+H8+F8+D8+MSMEoutstanding_5!N8+OutstandingAgri_4!L8</f>
        <v>597314.67999999993</v>
      </c>
      <c r="Q8" s="154">
        <f>P8*100/'CD Ratio_3(i)'!F8</f>
        <v>65.294888266116999</v>
      </c>
    </row>
    <row r="9" spans="1:17" ht="13.5" customHeight="1" x14ac:dyDescent="0.2">
      <c r="A9" s="151">
        <v>4</v>
      </c>
      <c r="B9" s="152" t="s">
        <v>9</v>
      </c>
      <c r="C9" s="153">
        <v>0</v>
      </c>
      <c r="D9" s="153">
        <v>0</v>
      </c>
      <c r="E9" s="153">
        <v>5118</v>
      </c>
      <c r="F9" s="153">
        <v>19471.650000000009</v>
      </c>
      <c r="G9" s="153">
        <v>18653</v>
      </c>
      <c r="H9" s="153">
        <v>135391.38</v>
      </c>
      <c r="I9" s="153">
        <v>1</v>
      </c>
      <c r="J9" s="153">
        <v>0.09</v>
      </c>
      <c r="K9" s="153">
        <v>744</v>
      </c>
      <c r="L9" s="153">
        <v>1098.2499999999998</v>
      </c>
      <c r="M9" s="153">
        <v>131</v>
      </c>
      <c r="N9" s="153">
        <v>71.859999999999985</v>
      </c>
      <c r="O9" s="152">
        <f>M9+K9+I9+G9+E9+C9+MSMEoutstanding_5!M9+OutstandingAgri_4!K9</f>
        <v>230604</v>
      </c>
      <c r="P9" s="152">
        <f>N9+L9+J9+H9+F9+D9+MSMEoutstanding_5!N9+OutstandingAgri_4!L9</f>
        <v>1039509.8200000001</v>
      </c>
      <c r="Q9" s="154">
        <f>P9*100/'CD Ratio_3(i)'!F9</f>
        <v>42.168508212996954</v>
      </c>
    </row>
    <row r="10" spans="1:17" ht="13.5" customHeight="1" x14ac:dyDescent="0.2">
      <c r="A10" s="151">
        <v>5</v>
      </c>
      <c r="B10" s="152" t="s">
        <v>10</v>
      </c>
      <c r="C10" s="153">
        <v>0</v>
      </c>
      <c r="D10" s="153">
        <v>0</v>
      </c>
      <c r="E10" s="153">
        <v>6069</v>
      </c>
      <c r="F10" s="153">
        <v>25007.810000000012</v>
      </c>
      <c r="G10" s="153">
        <v>91089</v>
      </c>
      <c r="H10" s="153">
        <v>184468.68000000002</v>
      </c>
      <c r="I10" s="153">
        <v>8</v>
      </c>
      <c r="J10" s="153">
        <v>463.57000000000005</v>
      </c>
      <c r="K10" s="153">
        <v>0</v>
      </c>
      <c r="L10" s="153">
        <v>0</v>
      </c>
      <c r="M10" s="153">
        <v>402</v>
      </c>
      <c r="N10" s="153">
        <v>74.609999999999985</v>
      </c>
      <c r="O10" s="152">
        <f>M10+K10+I10+G10+E10+C10+MSMEoutstanding_5!M10+OutstandingAgri_4!K10</f>
        <v>542481</v>
      </c>
      <c r="P10" s="152">
        <f>N10+L10+J10+H10+F10+D10+MSMEoutstanding_5!N10+OutstandingAgri_4!L10</f>
        <v>1849487.9699999993</v>
      </c>
      <c r="Q10" s="154">
        <f>P10*100/'CD Ratio_3(i)'!F10</f>
        <v>70.503655046469248</v>
      </c>
    </row>
    <row r="11" spans="1:17" ht="13.5" customHeight="1" x14ac:dyDescent="0.2">
      <c r="A11" s="151">
        <v>6</v>
      </c>
      <c r="B11" s="152" t="s">
        <v>11</v>
      </c>
      <c r="C11" s="153">
        <v>0</v>
      </c>
      <c r="D11" s="153">
        <v>0</v>
      </c>
      <c r="E11" s="153">
        <v>1019</v>
      </c>
      <c r="F11" s="153">
        <v>4232.78</v>
      </c>
      <c r="G11" s="153">
        <v>6901</v>
      </c>
      <c r="H11" s="153">
        <v>48807.189999999995</v>
      </c>
      <c r="I11" s="153">
        <v>0</v>
      </c>
      <c r="J11" s="153">
        <v>0</v>
      </c>
      <c r="K11" s="153">
        <v>340</v>
      </c>
      <c r="L11" s="153">
        <v>556.17000000000007</v>
      </c>
      <c r="M11" s="153">
        <v>0</v>
      </c>
      <c r="N11" s="153">
        <v>0</v>
      </c>
      <c r="O11" s="152">
        <f>M11+K11+I11+G11+E11+C11+MSMEoutstanding_5!M11+OutstandingAgri_4!K11</f>
        <v>137566</v>
      </c>
      <c r="P11" s="152">
        <f>N11+L11+J11+H11+F11+D11+MSMEoutstanding_5!N11+OutstandingAgri_4!L11</f>
        <v>566716.84</v>
      </c>
      <c r="Q11" s="154">
        <f>P11*100/'CD Ratio_3(i)'!F11</f>
        <v>43.38445695546514</v>
      </c>
    </row>
    <row r="12" spans="1:17" ht="13.5" customHeight="1" x14ac:dyDescent="0.2">
      <c r="A12" s="151">
        <v>7</v>
      </c>
      <c r="B12" s="152" t="s">
        <v>12</v>
      </c>
      <c r="C12" s="153">
        <v>0</v>
      </c>
      <c r="D12" s="153">
        <v>0</v>
      </c>
      <c r="E12" s="153">
        <v>276</v>
      </c>
      <c r="F12" s="153">
        <v>860.47999999999945</v>
      </c>
      <c r="G12" s="153">
        <v>5139</v>
      </c>
      <c r="H12" s="153">
        <v>39117.47</v>
      </c>
      <c r="I12" s="153">
        <v>0</v>
      </c>
      <c r="J12" s="153">
        <v>0</v>
      </c>
      <c r="K12" s="153">
        <v>58</v>
      </c>
      <c r="L12" s="153">
        <v>94.550000000000026</v>
      </c>
      <c r="M12" s="153">
        <v>331</v>
      </c>
      <c r="N12" s="153">
        <v>1570.6499999999999</v>
      </c>
      <c r="O12" s="152">
        <f>M12+K12+I12+G12+E12+C12+MSMEoutstanding_5!M12+OutstandingAgri_4!K12</f>
        <v>32594</v>
      </c>
      <c r="P12" s="152">
        <f>N12+L12+J12+H12+F12+D12+MSMEoutstanding_5!N12+OutstandingAgri_4!L12</f>
        <v>114939.41</v>
      </c>
      <c r="Q12" s="154">
        <f>P12*100/'CD Ratio_3(i)'!F12</f>
        <v>25.770611724235643</v>
      </c>
    </row>
    <row r="13" spans="1:17" ht="13.5" customHeight="1" x14ac:dyDescent="0.2">
      <c r="A13" s="151">
        <v>8</v>
      </c>
      <c r="B13" s="152" t="s">
        <v>967</v>
      </c>
      <c r="C13" s="153">
        <v>0</v>
      </c>
      <c r="D13" s="153">
        <v>0</v>
      </c>
      <c r="E13" s="153">
        <v>160</v>
      </c>
      <c r="F13" s="153">
        <v>519.87999999999988</v>
      </c>
      <c r="G13" s="153">
        <v>946</v>
      </c>
      <c r="H13" s="153">
        <v>7733.5400000000018</v>
      </c>
      <c r="I13" s="153">
        <v>4</v>
      </c>
      <c r="J13" s="153">
        <v>22.67</v>
      </c>
      <c r="K13" s="153">
        <v>33</v>
      </c>
      <c r="L13" s="153">
        <v>54.34</v>
      </c>
      <c r="M13" s="153">
        <v>432</v>
      </c>
      <c r="N13" s="153">
        <v>73.75</v>
      </c>
      <c r="O13" s="152">
        <f>M13+K13+I13+G13+E13+C13+MSMEoutstanding_5!M13+OutstandingAgri_4!K13</f>
        <v>15846</v>
      </c>
      <c r="P13" s="152">
        <f>N13+L13+J13+H13+F13+D13+MSMEoutstanding_5!N13+OutstandingAgri_4!L13</f>
        <v>105203.47000000002</v>
      </c>
      <c r="Q13" s="154">
        <f>P13*100/'CD Ratio_3(i)'!F13</f>
        <v>75.0654821267633</v>
      </c>
    </row>
    <row r="14" spans="1:17" ht="13.5" customHeight="1" x14ac:dyDescent="0.2">
      <c r="A14" s="151">
        <v>9</v>
      </c>
      <c r="B14" s="152" t="s">
        <v>13</v>
      </c>
      <c r="C14" s="153">
        <v>1</v>
      </c>
      <c r="D14" s="153">
        <v>0</v>
      </c>
      <c r="E14" s="153">
        <v>6470</v>
      </c>
      <c r="F14" s="153">
        <v>25199.670000000006</v>
      </c>
      <c r="G14" s="153">
        <v>52659</v>
      </c>
      <c r="H14" s="153">
        <v>203846</v>
      </c>
      <c r="I14" s="153">
        <v>1</v>
      </c>
      <c r="J14" s="153">
        <v>0.63</v>
      </c>
      <c r="K14" s="153">
        <v>1968</v>
      </c>
      <c r="L14" s="153">
        <v>3038.6800000000017</v>
      </c>
      <c r="M14" s="153">
        <v>1297</v>
      </c>
      <c r="N14" s="153">
        <v>188.41000000000005</v>
      </c>
      <c r="O14" s="152">
        <f>M14+K14+I14+G14+E14+C14+MSMEoutstanding_5!M14+OutstandingAgri_4!K14</f>
        <v>366751</v>
      </c>
      <c r="P14" s="152">
        <f>N14+L14+J14+H14+F14+D14+MSMEoutstanding_5!N14+OutstandingAgri_4!L14</f>
        <v>1507480.16</v>
      </c>
      <c r="Q14" s="154">
        <f>P14*100/'CD Ratio_3(i)'!F14</f>
        <v>39.522715259224853</v>
      </c>
    </row>
    <row r="15" spans="1:17" ht="13.5" customHeight="1" x14ac:dyDescent="0.2">
      <c r="A15" s="151">
        <v>10</v>
      </c>
      <c r="B15" s="152" t="s">
        <v>14</v>
      </c>
      <c r="C15" s="153">
        <v>3</v>
      </c>
      <c r="D15" s="153">
        <v>125.82</v>
      </c>
      <c r="E15" s="153">
        <v>25128</v>
      </c>
      <c r="F15" s="153">
        <v>106144.97999999998</v>
      </c>
      <c r="G15" s="153">
        <v>194053</v>
      </c>
      <c r="H15" s="153">
        <v>1114756.4599999997</v>
      </c>
      <c r="I15" s="153">
        <v>35</v>
      </c>
      <c r="J15" s="153">
        <v>251.21</v>
      </c>
      <c r="K15" s="153">
        <v>17757</v>
      </c>
      <c r="L15" s="153">
        <v>30338.259999999995</v>
      </c>
      <c r="M15" s="153">
        <v>0</v>
      </c>
      <c r="N15" s="153">
        <v>0</v>
      </c>
      <c r="O15" s="152">
        <f>M15+K15+I15+G15+E15+C15+MSMEoutstanding_5!M15+OutstandingAgri_4!K15</f>
        <v>1093174</v>
      </c>
      <c r="P15" s="152">
        <f>N15+L15+J15+H15+F15+D15+MSMEoutstanding_5!N15+OutstandingAgri_4!L15</f>
        <v>4966391.8000000007</v>
      </c>
      <c r="Q15" s="154">
        <f>P15*100/'CD Ratio_3(i)'!F15</f>
        <v>41.282752326705975</v>
      </c>
    </row>
    <row r="16" spans="1:17" ht="13.5" customHeight="1" x14ac:dyDescent="0.2">
      <c r="A16" s="151">
        <v>11</v>
      </c>
      <c r="B16" s="152" t="s">
        <v>15</v>
      </c>
      <c r="C16" s="153">
        <v>5</v>
      </c>
      <c r="D16" s="153">
        <v>9.3223000000000003</v>
      </c>
      <c r="E16" s="153">
        <v>1300</v>
      </c>
      <c r="F16" s="153">
        <v>3521.6599999999989</v>
      </c>
      <c r="G16" s="153">
        <v>7804</v>
      </c>
      <c r="H16" s="153">
        <v>70607.509999999995</v>
      </c>
      <c r="I16" s="153">
        <v>10</v>
      </c>
      <c r="J16" s="153">
        <v>9609</v>
      </c>
      <c r="K16" s="153">
        <v>1</v>
      </c>
      <c r="L16" s="153">
        <v>1.29</v>
      </c>
      <c r="M16" s="153">
        <v>10491</v>
      </c>
      <c r="N16" s="153">
        <v>51061.010000000009</v>
      </c>
      <c r="O16" s="152">
        <f>M16+K16+I16+G16+E16+C16+MSMEoutstanding_5!M16+OutstandingAgri_4!K16</f>
        <v>119127</v>
      </c>
      <c r="P16" s="152">
        <f>N16+L16+J16+H16+F16+D16+MSMEoutstanding_5!N16+OutstandingAgri_4!L16</f>
        <v>530740.23545939988</v>
      </c>
      <c r="Q16" s="154">
        <f>P16*100/'CD Ratio_3(i)'!F16</f>
        <v>60.437966037462907</v>
      </c>
    </row>
    <row r="17" spans="1:17" ht="13.5" customHeight="1" x14ac:dyDescent="0.2">
      <c r="A17" s="151">
        <v>12</v>
      </c>
      <c r="B17" s="152" t="s">
        <v>16</v>
      </c>
      <c r="C17" s="153">
        <v>0</v>
      </c>
      <c r="D17" s="153">
        <v>0</v>
      </c>
      <c r="E17" s="153">
        <v>4227</v>
      </c>
      <c r="F17" s="153">
        <v>15079.679999999997</v>
      </c>
      <c r="G17" s="153">
        <v>30066</v>
      </c>
      <c r="H17" s="153">
        <v>92500.799999999988</v>
      </c>
      <c r="I17" s="153">
        <v>47</v>
      </c>
      <c r="J17" s="153">
        <v>438.34000000000003</v>
      </c>
      <c r="K17" s="153">
        <v>0</v>
      </c>
      <c r="L17" s="153">
        <v>0</v>
      </c>
      <c r="M17" s="153">
        <v>1282</v>
      </c>
      <c r="N17" s="153">
        <v>18.04999999999999</v>
      </c>
      <c r="O17" s="152">
        <f>M17+K17+I17+G17+E17+C17+MSMEoutstanding_5!M17+OutstandingAgri_4!K17</f>
        <v>326360</v>
      </c>
      <c r="P17" s="152">
        <f>N17+L17+J17+H17+F17+D17+MSMEoutstanding_5!N17+OutstandingAgri_4!L17</f>
        <v>1350631.01</v>
      </c>
      <c r="Q17" s="154">
        <f>P17*100/'CD Ratio_3(i)'!F17</f>
        <v>60.540099508139349</v>
      </c>
    </row>
    <row r="18" spans="1:17" ht="13.5" customHeight="1" x14ac:dyDescent="0.2">
      <c r="A18" s="150"/>
      <c r="B18" s="155" t="s">
        <v>17</v>
      </c>
      <c r="C18" s="156">
        <f t="shared" ref="C18:N18" si="0">SUM(C6:C17)</f>
        <v>11</v>
      </c>
      <c r="D18" s="156">
        <f t="shared" si="0"/>
        <v>135.14230000000001</v>
      </c>
      <c r="E18" s="156">
        <f t="shared" si="0"/>
        <v>62260</v>
      </c>
      <c r="F18" s="156">
        <f t="shared" si="0"/>
        <v>244981.71</v>
      </c>
      <c r="G18" s="156">
        <f t="shared" si="0"/>
        <v>506678</v>
      </c>
      <c r="H18" s="156">
        <f t="shared" si="0"/>
        <v>2366241.1799999997</v>
      </c>
      <c r="I18" s="156">
        <f t="shared" si="0"/>
        <v>112</v>
      </c>
      <c r="J18" s="156">
        <f t="shared" si="0"/>
        <v>10916.69</v>
      </c>
      <c r="K18" s="156">
        <f t="shared" si="0"/>
        <v>21308</v>
      </c>
      <c r="L18" s="156">
        <f t="shared" si="0"/>
        <v>38536.909999999996</v>
      </c>
      <c r="M18" s="156">
        <f t="shared" si="0"/>
        <v>16421</v>
      </c>
      <c r="N18" s="156">
        <f t="shared" si="0"/>
        <v>58801.700000000012</v>
      </c>
      <c r="O18" s="163">
        <f>M18+K18+I18+G18+E18+C18+MSMEoutstanding_5!M18+OutstandingAgri_4!K18</f>
        <v>4129312</v>
      </c>
      <c r="P18" s="163">
        <f>N18+L18+J18+H18+F18+D18+MSMEoutstanding_5!N18+OutstandingAgri_4!L18</f>
        <v>16571999.685459401</v>
      </c>
      <c r="Q18" s="157">
        <f>P18*100/'CD Ratio_3(i)'!F18</f>
        <v>50.015833323781777</v>
      </c>
    </row>
    <row r="19" spans="1:17" ht="13.5" customHeight="1" x14ac:dyDescent="0.2">
      <c r="A19" s="151">
        <v>13</v>
      </c>
      <c r="B19" s="152" t="s">
        <v>18</v>
      </c>
      <c r="C19" s="153">
        <v>1</v>
      </c>
      <c r="D19" s="153">
        <v>1065.51</v>
      </c>
      <c r="E19" s="153">
        <v>1053</v>
      </c>
      <c r="F19" s="153">
        <v>5226.9300000000021</v>
      </c>
      <c r="G19" s="153">
        <v>5575</v>
      </c>
      <c r="H19" s="153">
        <v>58942.400000000001</v>
      </c>
      <c r="I19" s="153">
        <v>0</v>
      </c>
      <c r="J19" s="153">
        <v>0</v>
      </c>
      <c r="K19" s="153">
        <v>0</v>
      </c>
      <c r="L19" s="153">
        <v>0</v>
      </c>
      <c r="M19" s="153">
        <v>61774</v>
      </c>
      <c r="N19" s="153">
        <v>11375.309999999996</v>
      </c>
      <c r="O19" s="152">
        <f>M19+K19+I19+G19+E19+C19+MSMEoutstanding_5!M19+OutstandingAgri_4!K19</f>
        <v>194640</v>
      </c>
      <c r="P19" s="152">
        <f>N19+L19+J19+H19+F19+D19+MSMEoutstanding_5!N19+OutstandingAgri_4!L19</f>
        <v>1435810.52</v>
      </c>
      <c r="Q19" s="154">
        <f>P19*100/'CD Ratio_3(i)'!F19</f>
        <v>58.774801772503707</v>
      </c>
    </row>
    <row r="20" spans="1:17" ht="13.5" customHeight="1" x14ac:dyDescent="0.2">
      <c r="A20" s="151">
        <v>14</v>
      </c>
      <c r="B20" s="152" t="s">
        <v>19</v>
      </c>
      <c r="C20" s="153">
        <v>0</v>
      </c>
      <c r="D20" s="153">
        <v>0</v>
      </c>
      <c r="E20" s="153">
        <v>0</v>
      </c>
      <c r="F20" s="153">
        <v>0</v>
      </c>
      <c r="G20" s="153">
        <v>42436</v>
      </c>
      <c r="H20" s="153">
        <v>366571.72000000003</v>
      </c>
      <c r="I20" s="153">
        <v>0</v>
      </c>
      <c r="J20" s="153">
        <v>0</v>
      </c>
      <c r="K20" s="153">
        <v>0</v>
      </c>
      <c r="L20" s="153">
        <v>0</v>
      </c>
      <c r="M20" s="153">
        <v>110304</v>
      </c>
      <c r="N20" s="153">
        <v>22571.81</v>
      </c>
      <c r="O20" s="152">
        <f>M20+K20+I20+G20+E20+C20+MSMEoutstanding_5!M20+OutstandingAgri_4!K20</f>
        <v>364381</v>
      </c>
      <c r="P20" s="152">
        <f>N20+L20+J20+H20+F20+D20+MSMEoutstanding_5!N20+OutstandingAgri_4!L20</f>
        <v>561610.31999999995</v>
      </c>
      <c r="Q20" s="154">
        <f>P20*100/'CD Ratio_3(i)'!F20</f>
        <v>61.798554455377115</v>
      </c>
    </row>
    <row r="21" spans="1:17" ht="13.5" customHeight="1" x14ac:dyDescent="0.2">
      <c r="A21" s="151">
        <v>15</v>
      </c>
      <c r="B21" s="152" t="s">
        <v>20</v>
      </c>
      <c r="C21" s="153">
        <v>0</v>
      </c>
      <c r="D21" s="153">
        <v>0</v>
      </c>
      <c r="E21" s="153">
        <v>0</v>
      </c>
      <c r="F21" s="153">
        <v>0</v>
      </c>
      <c r="G21" s="153">
        <v>4</v>
      </c>
      <c r="H21" s="153">
        <v>9.48</v>
      </c>
      <c r="I21" s="153">
        <v>0</v>
      </c>
      <c r="J21" s="153">
        <v>0</v>
      </c>
      <c r="K21" s="153">
        <v>0</v>
      </c>
      <c r="L21" s="153">
        <v>0</v>
      </c>
      <c r="M21" s="153">
        <v>16</v>
      </c>
      <c r="N21" s="153">
        <v>7.86</v>
      </c>
      <c r="O21" s="152">
        <f>M21+K21+I21+G21+E21+C21+MSMEoutstanding_5!M21+OutstandingAgri_4!K21</f>
        <v>1818</v>
      </c>
      <c r="P21" s="152">
        <f>N21+L21+J21+H21+F21+D21+MSMEoutstanding_5!N21+OutstandingAgri_4!L21</f>
        <v>3380.27</v>
      </c>
      <c r="Q21" s="154">
        <f>P21*100/'CD Ratio_3(i)'!F21</f>
        <v>53.175319812988853</v>
      </c>
    </row>
    <row r="22" spans="1:17" ht="13.5" customHeight="1" x14ac:dyDescent="0.2">
      <c r="A22" s="151">
        <v>16</v>
      </c>
      <c r="B22" s="152" t="s">
        <v>21</v>
      </c>
      <c r="C22" s="153">
        <v>0</v>
      </c>
      <c r="D22" s="153">
        <v>0</v>
      </c>
      <c r="E22" s="153">
        <v>1</v>
      </c>
      <c r="F22" s="153">
        <v>2.93</v>
      </c>
      <c r="G22" s="153">
        <v>19</v>
      </c>
      <c r="H22" s="153">
        <v>220.69</v>
      </c>
      <c r="I22" s="153">
        <v>0</v>
      </c>
      <c r="J22" s="153">
        <v>0</v>
      </c>
      <c r="K22" s="153">
        <v>0</v>
      </c>
      <c r="L22" s="153">
        <v>0</v>
      </c>
      <c r="M22" s="153">
        <v>2</v>
      </c>
      <c r="N22" s="153">
        <v>515.66</v>
      </c>
      <c r="O22" s="152">
        <f>M22+K22+I22+G22+E22+C22+MSMEoutstanding_5!M22+OutstandingAgri_4!K22</f>
        <v>246</v>
      </c>
      <c r="P22" s="152">
        <f>N22+L22+J22+H22+F22+D22+MSMEoutstanding_5!N22+OutstandingAgri_4!L22</f>
        <v>14860.919999999998</v>
      </c>
      <c r="Q22" s="154">
        <v>0</v>
      </c>
    </row>
    <row r="23" spans="1:17" ht="14.25" customHeight="1" x14ac:dyDescent="0.2">
      <c r="A23" s="151">
        <v>17</v>
      </c>
      <c r="B23" s="152" t="s">
        <v>22</v>
      </c>
      <c r="C23" s="153">
        <v>0</v>
      </c>
      <c r="D23" s="153">
        <v>0</v>
      </c>
      <c r="E23" s="153">
        <v>0</v>
      </c>
      <c r="F23" s="153">
        <v>0</v>
      </c>
      <c r="G23" s="153">
        <v>38655</v>
      </c>
      <c r="H23" s="153">
        <v>41843.289999999986</v>
      </c>
      <c r="I23" s="153">
        <v>15</v>
      </c>
      <c r="J23" s="153">
        <v>780.80000000000007</v>
      </c>
      <c r="K23" s="153">
        <v>0</v>
      </c>
      <c r="L23" s="153">
        <v>0</v>
      </c>
      <c r="M23" s="153">
        <v>5534</v>
      </c>
      <c r="N23" s="153">
        <v>553.84</v>
      </c>
      <c r="O23" s="152">
        <f>M23+K23+I23+G23+E23+C23+MSMEoutstanding_5!M23+OutstandingAgri_4!K23</f>
        <v>89690</v>
      </c>
      <c r="P23" s="152">
        <f>N23+L23+J23+H23+F23+D23+MSMEoutstanding_5!N23+OutstandingAgri_4!L23</f>
        <v>158536.32000000001</v>
      </c>
      <c r="Q23" s="154">
        <f>P23*100/'CD Ratio_3(i)'!F23</f>
        <v>60.219980863929507</v>
      </c>
    </row>
    <row r="24" spans="1:17" ht="13.5" customHeight="1" x14ac:dyDescent="0.2">
      <c r="A24" s="151">
        <v>18</v>
      </c>
      <c r="B24" s="152" t="s">
        <v>23</v>
      </c>
      <c r="C24" s="153">
        <v>0</v>
      </c>
      <c r="D24" s="153">
        <v>0</v>
      </c>
      <c r="E24" s="153">
        <v>2</v>
      </c>
      <c r="F24" s="153">
        <v>6.07</v>
      </c>
      <c r="G24" s="153">
        <v>30</v>
      </c>
      <c r="H24" s="153">
        <v>235.88</v>
      </c>
      <c r="I24" s="153">
        <v>0</v>
      </c>
      <c r="J24" s="153">
        <v>0</v>
      </c>
      <c r="K24" s="153">
        <v>2</v>
      </c>
      <c r="L24" s="153">
        <v>5.31</v>
      </c>
      <c r="M24" s="153">
        <v>1</v>
      </c>
      <c r="N24" s="153">
        <v>0.1</v>
      </c>
      <c r="O24" s="152">
        <f>M24+K24+I24+G24+E24+C24+MSMEoutstanding_5!M24+OutstandingAgri_4!K24</f>
        <v>53</v>
      </c>
      <c r="P24" s="152">
        <f>N24+L24+J24+H24+F24+D24+MSMEoutstanding_5!N24+OutstandingAgri_4!L24</f>
        <v>429.75</v>
      </c>
      <c r="Q24" s="154">
        <f>P24*100/'CD Ratio_3(i)'!F24</f>
        <v>42.665250282945813</v>
      </c>
    </row>
    <row r="25" spans="1:17" ht="13.5" customHeight="1" x14ac:dyDescent="0.2">
      <c r="A25" s="151">
        <v>19</v>
      </c>
      <c r="B25" s="152" t="s">
        <v>24</v>
      </c>
      <c r="C25" s="153">
        <v>0</v>
      </c>
      <c r="D25" s="153">
        <v>0</v>
      </c>
      <c r="E25" s="153">
        <v>7</v>
      </c>
      <c r="F25" s="153">
        <v>21.099999999999998</v>
      </c>
      <c r="G25" s="153">
        <v>140</v>
      </c>
      <c r="H25" s="153">
        <v>1378.3500000000001</v>
      </c>
      <c r="I25" s="153">
        <v>0</v>
      </c>
      <c r="J25" s="153">
        <v>0</v>
      </c>
      <c r="K25" s="153">
        <v>0</v>
      </c>
      <c r="L25" s="153">
        <v>0</v>
      </c>
      <c r="M25" s="153">
        <v>14</v>
      </c>
      <c r="N25" s="153">
        <v>1.54</v>
      </c>
      <c r="O25" s="152">
        <f>M25+K25+I25+G25+E25+C25+MSMEoutstanding_5!M25+OutstandingAgri_4!K25</f>
        <v>6340</v>
      </c>
      <c r="P25" s="152">
        <f>N25+L25+J25+H25+F25+D25+MSMEoutstanding_5!N25+OutstandingAgri_4!L25</f>
        <v>42084.280000000006</v>
      </c>
      <c r="Q25" s="154">
        <f>P25*100/'CD Ratio_3(i)'!F25</f>
        <v>41.856517758616491</v>
      </c>
    </row>
    <row r="26" spans="1:17" ht="13.5" customHeight="1" x14ac:dyDescent="0.2">
      <c r="A26" s="151">
        <v>20</v>
      </c>
      <c r="B26" s="152" t="s">
        <v>25</v>
      </c>
      <c r="C26" s="153">
        <v>0</v>
      </c>
      <c r="D26" s="153">
        <v>0</v>
      </c>
      <c r="E26" s="153">
        <v>1084</v>
      </c>
      <c r="F26" s="153">
        <v>2329.9399999999991</v>
      </c>
      <c r="G26" s="153">
        <v>55378</v>
      </c>
      <c r="H26" s="153">
        <v>643249.85000000021</v>
      </c>
      <c r="I26" s="153">
        <v>4</v>
      </c>
      <c r="J26" s="153">
        <v>455.38</v>
      </c>
      <c r="K26" s="153">
        <v>0</v>
      </c>
      <c r="L26" s="153">
        <v>0</v>
      </c>
      <c r="M26" s="153">
        <v>17826</v>
      </c>
      <c r="N26" s="153">
        <v>4064.3400000000006</v>
      </c>
      <c r="O26" s="152">
        <f>M26+K26+I26+G26+E26+C26+MSMEoutstanding_5!M26+OutstandingAgri_4!K26</f>
        <v>513911</v>
      </c>
      <c r="P26" s="152">
        <f>N26+L26+J26+H26+F26+D26+MSMEoutstanding_5!N26+OutstandingAgri_4!L26</f>
        <v>4498601.0300000012</v>
      </c>
      <c r="Q26" s="154">
        <f>P26*100/'CD Ratio_3(i)'!F26</f>
        <v>62.440253403604459</v>
      </c>
    </row>
    <row r="27" spans="1:17" ht="13.5" customHeight="1" x14ac:dyDescent="0.2">
      <c r="A27" s="151">
        <v>21</v>
      </c>
      <c r="B27" s="152" t="s">
        <v>26</v>
      </c>
      <c r="C27" s="153">
        <v>0</v>
      </c>
      <c r="D27" s="153">
        <v>0</v>
      </c>
      <c r="E27" s="153">
        <v>552</v>
      </c>
      <c r="F27" s="153">
        <v>4311.0799999999972</v>
      </c>
      <c r="G27" s="153">
        <v>6967</v>
      </c>
      <c r="H27" s="153">
        <v>66318.259999999995</v>
      </c>
      <c r="I27" s="153">
        <v>0</v>
      </c>
      <c r="J27" s="153">
        <v>0</v>
      </c>
      <c r="K27" s="153">
        <v>0</v>
      </c>
      <c r="L27" s="153">
        <v>0</v>
      </c>
      <c r="M27" s="153">
        <v>756</v>
      </c>
      <c r="N27" s="153">
        <v>270.06999999999994</v>
      </c>
      <c r="O27" s="152">
        <f>M27+K27+I27+G27+E27+C27+MSMEoutstanding_5!M27+OutstandingAgri_4!K27</f>
        <v>180185</v>
      </c>
      <c r="P27" s="152">
        <f>N27+L27+J27+H27+F27+D27+MSMEoutstanding_5!N27+OutstandingAgri_4!L27</f>
        <v>2432750.5699999984</v>
      </c>
      <c r="Q27" s="154">
        <f>P27*100/'CD Ratio_3(i)'!F27</f>
        <v>60.903426712507233</v>
      </c>
    </row>
    <row r="28" spans="1:17" ht="13.5" customHeight="1" x14ac:dyDescent="0.2">
      <c r="A28" s="151">
        <v>22</v>
      </c>
      <c r="B28" s="152" t="s">
        <v>27</v>
      </c>
      <c r="C28" s="153">
        <v>0</v>
      </c>
      <c r="D28" s="153">
        <v>0</v>
      </c>
      <c r="E28" s="153">
        <v>706</v>
      </c>
      <c r="F28" s="153">
        <v>2994.8</v>
      </c>
      <c r="G28" s="153">
        <v>5440</v>
      </c>
      <c r="H28" s="153">
        <v>66782.329999999973</v>
      </c>
      <c r="I28" s="153">
        <v>9</v>
      </c>
      <c r="J28" s="153">
        <v>31.200000000000003</v>
      </c>
      <c r="K28" s="153">
        <v>12</v>
      </c>
      <c r="L28" s="153">
        <v>16.77</v>
      </c>
      <c r="M28" s="153">
        <v>0</v>
      </c>
      <c r="N28" s="153">
        <v>0</v>
      </c>
      <c r="O28" s="152">
        <f>M28+K28+I28+G28+E28+C28+MSMEoutstanding_5!M28+OutstandingAgri_4!K28</f>
        <v>50588</v>
      </c>
      <c r="P28" s="152">
        <f>N28+L28+J28+H28+F28+D28+MSMEoutstanding_5!N28+OutstandingAgri_4!L28</f>
        <v>251600.23999999996</v>
      </c>
      <c r="Q28" s="154">
        <f>P28*100/'CD Ratio_3(i)'!F28</f>
        <v>44.789034857211128</v>
      </c>
    </row>
    <row r="29" spans="1:17" ht="13.5" customHeight="1" x14ac:dyDescent="0.2">
      <c r="A29" s="151">
        <v>23</v>
      </c>
      <c r="B29" s="152" t="s">
        <v>28</v>
      </c>
      <c r="C29" s="153">
        <v>0</v>
      </c>
      <c r="D29" s="153">
        <v>0</v>
      </c>
      <c r="E29" s="153">
        <v>0</v>
      </c>
      <c r="F29" s="153">
        <v>0</v>
      </c>
      <c r="G29" s="153">
        <v>5955</v>
      </c>
      <c r="H29" s="153">
        <v>36895.040000000001</v>
      </c>
      <c r="I29" s="153">
        <v>911</v>
      </c>
      <c r="J29" s="153">
        <v>120.63000000000001</v>
      </c>
      <c r="K29" s="153">
        <v>0</v>
      </c>
      <c r="L29" s="153">
        <v>0</v>
      </c>
      <c r="M29" s="153">
        <v>0</v>
      </c>
      <c r="N29" s="153">
        <v>0</v>
      </c>
      <c r="O29" s="152">
        <f>M29+K29+I29+G29+E29+C29+MSMEoutstanding_5!M29+OutstandingAgri_4!K29</f>
        <v>186395</v>
      </c>
      <c r="P29" s="152">
        <f>N29+L29+J29+H29+F29+D29+MSMEoutstanding_5!N29+OutstandingAgri_4!L29</f>
        <v>472707.41</v>
      </c>
      <c r="Q29" s="154">
        <f>P29*100/'CD Ratio_3(i)'!F29</f>
        <v>48.392434068517581</v>
      </c>
    </row>
    <row r="30" spans="1:17" ht="13.5" customHeight="1" x14ac:dyDescent="0.2">
      <c r="A30" s="151">
        <v>24</v>
      </c>
      <c r="B30" s="152" t="s">
        <v>29</v>
      </c>
      <c r="C30" s="153">
        <v>0</v>
      </c>
      <c r="D30" s="153">
        <v>0</v>
      </c>
      <c r="E30" s="153">
        <v>0</v>
      </c>
      <c r="F30" s="153">
        <v>0</v>
      </c>
      <c r="G30" s="153">
        <v>1505</v>
      </c>
      <c r="H30" s="153">
        <v>13050.460000000001</v>
      </c>
      <c r="I30" s="153">
        <v>10</v>
      </c>
      <c r="J30" s="153">
        <v>2.95</v>
      </c>
      <c r="K30" s="153">
        <v>0</v>
      </c>
      <c r="L30" s="153">
        <v>0</v>
      </c>
      <c r="M30" s="153">
        <v>13479</v>
      </c>
      <c r="N30" s="153">
        <v>2535.19</v>
      </c>
      <c r="O30" s="152">
        <f>M30+K30+I30+G30+E30+C30+MSMEoutstanding_5!M30+OutstandingAgri_4!K30</f>
        <v>664602</v>
      </c>
      <c r="P30" s="152">
        <f>N30+L30+J30+H30+F30+D30+MSMEoutstanding_5!N30+OutstandingAgri_4!L30</f>
        <v>699317.05</v>
      </c>
      <c r="Q30" s="154">
        <f>P30*100/'CD Ratio_3(i)'!F30</f>
        <v>67.111179179255188</v>
      </c>
    </row>
    <row r="31" spans="1:17" ht="13.5" customHeight="1" x14ac:dyDescent="0.2">
      <c r="A31" s="151">
        <v>25</v>
      </c>
      <c r="B31" s="152" t="s">
        <v>30</v>
      </c>
      <c r="C31" s="153">
        <v>0</v>
      </c>
      <c r="D31" s="153">
        <v>0</v>
      </c>
      <c r="E31" s="153">
        <v>11</v>
      </c>
      <c r="F31" s="153">
        <v>45.22</v>
      </c>
      <c r="G31" s="153">
        <v>64</v>
      </c>
      <c r="H31" s="153">
        <v>756.05</v>
      </c>
      <c r="I31" s="153">
        <v>0</v>
      </c>
      <c r="J31" s="153">
        <v>0</v>
      </c>
      <c r="K31" s="153">
        <v>2</v>
      </c>
      <c r="L31" s="153">
        <v>3.28</v>
      </c>
      <c r="M31" s="153">
        <v>24</v>
      </c>
      <c r="N31" s="153">
        <v>6.01</v>
      </c>
      <c r="O31" s="152">
        <f>M31+K31+I31+G31+E31+C31+MSMEoutstanding_5!M31+OutstandingAgri_4!K31</f>
        <v>305</v>
      </c>
      <c r="P31" s="152">
        <f>N31+L31+J31+H31+F31+D31+MSMEoutstanding_5!N31+OutstandingAgri_4!L31</f>
        <v>2588.29</v>
      </c>
      <c r="Q31" s="154">
        <f>P31*100/'CD Ratio_3(i)'!F31</f>
        <v>50.193829643233222</v>
      </c>
    </row>
    <row r="32" spans="1:17" ht="13.5" customHeight="1" x14ac:dyDescent="0.2">
      <c r="A32" s="151">
        <v>26</v>
      </c>
      <c r="B32" s="152" t="s">
        <v>31</v>
      </c>
      <c r="C32" s="153">
        <v>0</v>
      </c>
      <c r="D32" s="153">
        <v>0</v>
      </c>
      <c r="E32" s="153">
        <v>6</v>
      </c>
      <c r="F32" s="153">
        <v>20.490000000000002</v>
      </c>
      <c r="G32" s="153">
        <v>225</v>
      </c>
      <c r="H32" s="153">
        <v>2561.71</v>
      </c>
      <c r="I32" s="153">
        <v>0</v>
      </c>
      <c r="J32" s="153">
        <v>0</v>
      </c>
      <c r="K32" s="153">
        <v>0</v>
      </c>
      <c r="L32" s="153">
        <v>0</v>
      </c>
      <c r="M32" s="153">
        <v>14</v>
      </c>
      <c r="N32" s="153">
        <v>462.28</v>
      </c>
      <c r="O32" s="152">
        <f>M32+K32+I32+G32+E32+C32+MSMEoutstanding_5!M32+OutstandingAgri_4!K32</f>
        <v>818</v>
      </c>
      <c r="P32" s="152">
        <f>N32+L32+J32+H32+F32+D32+MSMEoutstanding_5!N32+OutstandingAgri_4!L32</f>
        <v>12677.34</v>
      </c>
      <c r="Q32" s="154">
        <f>P32*100/'CD Ratio_3(i)'!F32</f>
        <v>46.59818824398608</v>
      </c>
    </row>
    <row r="33" spans="1:17" ht="13.5" customHeight="1" x14ac:dyDescent="0.2">
      <c r="A33" s="151">
        <v>27</v>
      </c>
      <c r="B33" s="152" t="s">
        <v>32</v>
      </c>
      <c r="C33" s="153">
        <v>0</v>
      </c>
      <c r="D33" s="153">
        <v>0</v>
      </c>
      <c r="E33" s="153">
        <v>0</v>
      </c>
      <c r="F33" s="153">
        <v>0</v>
      </c>
      <c r="G33" s="153">
        <v>48</v>
      </c>
      <c r="H33" s="153">
        <v>639.57000000000005</v>
      </c>
      <c r="I33" s="153">
        <v>0</v>
      </c>
      <c r="J33" s="153">
        <v>0</v>
      </c>
      <c r="K33" s="153">
        <v>0</v>
      </c>
      <c r="L33" s="153">
        <v>0</v>
      </c>
      <c r="M33" s="153">
        <v>2</v>
      </c>
      <c r="N33" s="153">
        <v>0.14000000000000001</v>
      </c>
      <c r="O33" s="152">
        <f>M33+K33+I33+G33+E33+C33+MSMEoutstanding_5!M33+OutstandingAgri_4!K33</f>
        <v>204</v>
      </c>
      <c r="P33" s="152">
        <f>N33+L33+J33+H33+F33+D33+MSMEoutstanding_5!N33+OutstandingAgri_4!L33</f>
        <v>12553.509999999998</v>
      </c>
      <c r="Q33" s="154">
        <f>P33*100/'CD Ratio_3(i)'!F33</f>
        <v>53.332543127803405</v>
      </c>
    </row>
    <row r="34" spans="1:17" ht="13.5" customHeight="1" x14ac:dyDescent="0.2">
      <c r="A34" s="151">
        <v>28</v>
      </c>
      <c r="B34" s="152" t="s">
        <v>33</v>
      </c>
      <c r="C34" s="153">
        <v>0</v>
      </c>
      <c r="D34" s="153">
        <v>0</v>
      </c>
      <c r="E34" s="153">
        <v>0</v>
      </c>
      <c r="F34" s="153">
        <v>0</v>
      </c>
      <c r="G34" s="153">
        <v>460</v>
      </c>
      <c r="H34" s="153">
        <v>6936.1000000000013</v>
      </c>
      <c r="I34" s="153">
        <v>0</v>
      </c>
      <c r="J34" s="153">
        <v>0</v>
      </c>
      <c r="K34" s="153">
        <v>0</v>
      </c>
      <c r="L34" s="153">
        <v>0</v>
      </c>
      <c r="M34" s="153">
        <v>3541</v>
      </c>
      <c r="N34" s="153">
        <v>516.46999999999991</v>
      </c>
      <c r="O34" s="152">
        <f>M34+K34+I34+G34+E34+C34+MSMEoutstanding_5!M34+OutstandingAgri_4!K34</f>
        <v>234879</v>
      </c>
      <c r="P34" s="152">
        <f>N34+L34+J34+H34+F34+D34+MSMEoutstanding_5!N34+OutstandingAgri_4!L34</f>
        <v>921096.99</v>
      </c>
      <c r="Q34" s="154">
        <f>P34*100/'CD Ratio_3(i)'!F34</f>
        <v>72.27552322988889</v>
      </c>
    </row>
    <row r="35" spans="1:17" ht="13.5" customHeight="1" x14ac:dyDescent="0.2">
      <c r="A35" s="151">
        <v>29</v>
      </c>
      <c r="B35" s="152" t="s">
        <v>34</v>
      </c>
      <c r="C35" s="153">
        <v>0</v>
      </c>
      <c r="D35" s="153">
        <v>0</v>
      </c>
      <c r="E35" s="153">
        <v>0</v>
      </c>
      <c r="F35" s="153">
        <v>0</v>
      </c>
      <c r="G35" s="153">
        <v>0</v>
      </c>
      <c r="H35" s="153">
        <v>0</v>
      </c>
      <c r="I35" s="153">
        <v>474</v>
      </c>
      <c r="J35" s="153">
        <v>21.48</v>
      </c>
      <c r="K35" s="153">
        <v>0</v>
      </c>
      <c r="L35" s="153">
        <v>0</v>
      </c>
      <c r="M35" s="153">
        <v>4015</v>
      </c>
      <c r="N35" s="153">
        <v>503.57000000000005</v>
      </c>
      <c r="O35" s="152">
        <f>M35+K35+I35+G35+E35+C35+MSMEoutstanding_5!M35+OutstandingAgri_4!K35</f>
        <v>45628</v>
      </c>
      <c r="P35" s="152">
        <f>N35+L35+J35+H35+F35+D35+MSMEoutstanding_5!N35+OutstandingAgri_4!L35</f>
        <v>15548.24</v>
      </c>
      <c r="Q35" s="154">
        <f>P35*100/'CD Ratio_3(i)'!F35</f>
        <v>93.109589516889173</v>
      </c>
    </row>
    <row r="36" spans="1:17" ht="13.5" customHeight="1" x14ac:dyDescent="0.2">
      <c r="A36" s="151">
        <v>30</v>
      </c>
      <c r="B36" s="152" t="s">
        <v>35</v>
      </c>
      <c r="C36" s="153">
        <v>0</v>
      </c>
      <c r="D36" s="153">
        <v>0</v>
      </c>
      <c r="E36" s="153">
        <v>0</v>
      </c>
      <c r="F36" s="153">
        <v>0</v>
      </c>
      <c r="G36" s="153">
        <v>610</v>
      </c>
      <c r="H36" s="153">
        <v>9157.09</v>
      </c>
      <c r="I36" s="153">
        <v>0</v>
      </c>
      <c r="J36" s="153">
        <v>0</v>
      </c>
      <c r="K36" s="153">
        <v>0</v>
      </c>
      <c r="L36" s="153">
        <v>0</v>
      </c>
      <c r="M36" s="153">
        <v>3947</v>
      </c>
      <c r="N36" s="153">
        <v>1044.01</v>
      </c>
      <c r="O36" s="152">
        <f>M36+K36+I36+G36+E36+C36+MSMEoutstanding_5!M36+OutstandingAgri_4!K36</f>
        <v>135930</v>
      </c>
      <c r="P36" s="152">
        <f>N36+L36+J36+H36+F36+D36+MSMEoutstanding_5!N36+OutstandingAgri_4!L36</f>
        <v>104996.85999999999</v>
      </c>
      <c r="Q36" s="154">
        <f>P36*100/'CD Ratio_3(i)'!F36</f>
        <v>83.005433619122982</v>
      </c>
    </row>
    <row r="37" spans="1:17" ht="13.5" customHeight="1" x14ac:dyDescent="0.2">
      <c r="A37" s="151">
        <v>31</v>
      </c>
      <c r="B37" s="152" t="s">
        <v>36</v>
      </c>
      <c r="C37" s="153">
        <v>0</v>
      </c>
      <c r="D37" s="153">
        <v>0</v>
      </c>
      <c r="E37" s="153">
        <v>6</v>
      </c>
      <c r="F37" s="153">
        <v>54.29</v>
      </c>
      <c r="G37" s="153">
        <v>29</v>
      </c>
      <c r="H37" s="153">
        <v>278.76</v>
      </c>
      <c r="I37" s="153">
        <v>1</v>
      </c>
      <c r="J37" s="153">
        <v>35.39</v>
      </c>
      <c r="K37" s="153">
        <v>0</v>
      </c>
      <c r="L37" s="153">
        <v>0</v>
      </c>
      <c r="M37" s="153">
        <v>12</v>
      </c>
      <c r="N37" s="153">
        <v>86.64</v>
      </c>
      <c r="O37" s="152">
        <f>M37+K37+I37+G37+E37+C37+MSMEoutstanding_5!M37+OutstandingAgri_4!K37</f>
        <v>580</v>
      </c>
      <c r="P37" s="152">
        <f>N37+L37+J37+H37+F37+D37+MSMEoutstanding_5!N37+OutstandingAgri_4!L37</f>
        <v>3052.6000000000004</v>
      </c>
      <c r="Q37" s="154">
        <f>P37*100/'CD Ratio_3(i)'!F37</f>
        <v>23.469947918028179</v>
      </c>
    </row>
    <row r="38" spans="1:17" ht="13.5" customHeight="1" x14ac:dyDescent="0.2">
      <c r="A38" s="151">
        <v>32</v>
      </c>
      <c r="B38" s="152" t="s">
        <v>38</v>
      </c>
      <c r="C38" s="153">
        <v>0</v>
      </c>
      <c r="D38" s="153">
        <v>0</v>
      </c>
      <c r="E38" s="153">
        <v>0</v>
      </c>
      <c r="F38" s="153">
        <v>0</v>
      </c>
      <c r="G38" s="153">
        <v>44</v>
      </c>
      <c r="H38" s="153">
        <v>331.46000000000004</v>
      </c>
      <c r="I38" s="153">
        <v>0</v>
      </c>
      <c r="J38" s="153">
        <v>0</v>
      </c>
      <c r="K38" s="153">
        <v>0</v>
      </c>
      <c r="L38" s="153">
        <v>0</v>
      </c>
      <c r="M38" s="153">
        <v>3</v>
      </c>
      <c r="N38" s="153">
        <v>0.28000000000000003</v>
      </c>
      <c r="O38" s="152">
        <f>M38+K38+I38+G38+E38+C38+MSMEoutstanding_5!M38+OutstandingAgri_4!K38</f>
        <v>670</v>
      </c>
      <c r="P38" s="152">
        <f>N38+L38+J38+H38+F38+D38+MSMEoutstanding_5!N38+OutstandingAgri_4!L38</f>
        <v>3234.9299999999994</v>
      </c>
      <c r="Q38" s="154">
        <f>P38*100/'CD Ratio_3(i)'!F38</f>
        <v>55.67836999120486</v>
      </c>
    </row>
    <row r="39" spans="1:17" ht="13.5" customHeight="1" x14ac:dyDescent="0.2">
      <c r="A39" s="151">
        <v>33</v>
      </c>
      <c r="B39" s="152" t="s">
        <v>39</v>
      </c>
      <c r="C39" s="153">
        <v>0</v>
      </c>
      <c r="D39" s="153">
        <v>0</v>
      </c>
      <c r="E39" s="153">
        <v>23</v>
      </c>
      <c r="F39" s="153">
        <v>230.13</v>
      </c>
      <c r="G39" s="153">
        <v>3103</v>
      </c>
      <c r="H39" s="153">
        <v>36805.25</v>
      </c>
      <c r="I39" s="153">
        <v>0</v>
      </c>
      <c r="J39" s="153">
        <v>0</v>
      </c>
      <c r="K39" s="153">
        <v>0</v>
      </c>
      <c r="L39" s="153">
        <v>0</v>
      </c>
      <c r="M39" s="153">
        <v>658</v>
      </c>
      <c r="N39" s="153">
        <v>235.77</v>
      </c>
      <c r="O39" s="152">
        <f>M39+K39+I39+G39+E39+C39+MSMEoutstanding_5!M39+OutstandingAgri_4!K39</f>
        <v>92164</v>
      </c>
      <c r="P39" s="152">
        <f>N39+L39+J39+H39+F39+D39+MSMEoutstanding_5!N39+OutstandingAgri_4!L39</f>
        <v>409370.47</v>
      </c>
      <c r="Q39" s="154">
        <f>P39*100/'CD Ratio_3(i)'!F39</f>
        <v>60.81043368409005</v>
      </c>
    </row>
    <row r="40" spans="1:17" ht="13.5" customHeight="1" x14ac:dyDescent="0.2">
      <c r="A40" s="150"/>
      <c r="B40" s="155" t="s">
        <v>103</v>
      </c>
      <c r="C40" s="156">
        <f t="shared" ref="C40:N40" si="1">SUM(C19:C39)</f>
        <v>1</v>
      </c>
      <c r="D40" s="156">
        <f t="shared" si="1"/>
        <v>1065.51</v>
      </c>
      <c r="E40" s="156">
        <f t="shared" si="1"/>
        <v>3451</v>
      </c>
      <c r="F40" s="156">
        <f t="shared" si="1"/>
        <v>15242.979999999998</v>
      </c>
      <c r="G40" s="156">
        <f t="shared" si="1"/>
        <v>166687</v>
      </c>
      <c r="H40" s="156">
        <f t="shared" si="1"/>
        <v>1352963.7400000005</v>
      </c>
      <c r="I40" s="156">
        <f t="shared" si="1"/>
        <v>1424</v>
      </c>
      <c r="J40" s="156">
        <f t="shared" si="1"/>
        <v>1447.8300000000004</v>
      </c>
      <c r="K40" s="156">
        <f t="shared" si="1"/>
        <v>16</v>
      </c>
      <c r="L40" s="156">
        <f t="shared" si="1"/>
        <v>25.36</v>
      </c>
      <c r="M40" s="156">
        <f t="shared" si="1"/>
        <v>221922</v>
      </c>
      <c r="N40" s="156">
        <f t="shared" si="1"/>
        <v>44750.89</v>
      </c>
      <c r="O40" s="163">
        <f>M40+K40+I40+G40+E40+C40+MSMEoutstanding_5!M40+OutstandingAgri_4!K40</f>
        <v>2764027</v>
      </c>
      <c r="P40" s="163">
        <f>N40+L40+J40+H40+F40+D40+MSMEoutstanding_5!N40+OutstandingAgri_4!L40</f>
        <v>12056807.91</v>
      </c>
      <c r="Q40" s="157">
        <f>P40*100/'CD Ratio_3(i)'!F40</f>
        <v>61.24146478755889</v>
      </c>
    </row>
    <row r="41" spans="1:17" ht="13.5" customHeight="1" x14ac:dyDescent="0.2">
      <c r="A41" s="150"/>
      <c r="B41" s="155" t="s">
        <v>41</v>
      </c>
      <c r="C41" s="156">
        <f t="shared" ref="C41:N41" si="2">C40+C18</f>
        <v>12</v>
      </c>
      <c r="D41" s="156">
        <f t="shared" si="2"/>
        <v>1200.6523</v>
      </c>
      <c r="E41" s="156">
        <f t="shared" si="2"/>
        <v>65711</v>
      </c>
      <c r="F41" s="156">
        <f t="shared" si="2"/>
        <v>260224.69</v>
      </c>
      <c r="G41" s="156">
        <f t="shared" si="2"/>
        <v>673365</v>
      </c>
      <c r="H41" s="156">
        <f t="shared" si="2"/>
        <v>3719204.92</v>
      </c>
      <c r="I41" s="156">
        <f t="shared" si="2"/>
        <v>1536</v>
      </c>
      <c r="J41" s="156">
        <f t="shared" si="2"/>
        <v>12364.52</v>
      </c>
      <c r="K41" s="156">
        <f t="shared" si="2"/>
        <v>21324</v>
      </c>
      <c r="L41" s="156">
        <f t="shared" si="2"/>
        <v>38562.269999999997</v>
      </c>
      <c r="M41" s="156">
        <f t="shared" si="2"/>
        <v>238343</v>
      </c>
      <c r="N41" s="156">
        <f t="shared" si="2"/>
        <v>103552.59000000001</v>
      </c>
      <c r="O41" s="163">
        <f>M41+K41+I41+G41+E41+C41+MSMEoutstanding_5!M41+OutstandingAgri_4!K41</f>
        <v>6893339</v>
      </c>
      <c r="P41" s="163">
        <f>N41+L41+J41+H41+F41+D41+MSMEoutstanding_5!N41+OutstandingAgri_4!L41</f>
        <v>28628807.595459402</v>
      </c>
      <c r="Q41" s="157">
        <f>P41*100/'CD Ratio_3(i)'!F41</f>
        <v>54.199839249983846</v>
      </c>
    </row>
    <row r="42" spans="1:17" ht="13.5" customHeight="1" x14ac:dyDescent="0.2">
      <c r="A42" s="151">
        <v>34</v>
      </c>
      <c r="B42" s="152" t="s">
        <v>43</v>
      </c>
      <c r="C42" s="153">
        <v>0</v>
      </c>
      <c r="D42" s="153">
        <v>0</v>
      </c>
      <c r="E42" s="153">
        <v>1886</v>
      </c>
      <c r="F42" s="153">
        <v>4766.1600000000008</v>
      </c>
      <c r="G42" s="153">
        <v>231522</v>
      </c>
      <c r="H42" s="153">
        <v>199362.10000000003</v>
      </c>
      <c r="I42" s="153">
        <v>35</v>
      </c>
      <c r="J42" s="153">
        <v>1495.7</v>
      </c>
      <c r="K42" s="153">
        <v>481</v>
      </c>
      <c r="L42" s="153">
        <v>711.68999999999983</v>
      </c>
      <c r="M42" s="153">
        <v>84493</v>
      </c>
      <c r="N42" s="153">
        <v>158849.7300000001</v>
      </c>
      <c r="O42" s="152">
        <f>M42+K42+I42+G42+E42+C42+MSMEoutstanding_5!M42+OutstandingAgri_4!K42</f>
        <v>1303427</v>
      </c>
      <c r="P42" s="152">
        <f>N42+L42+J42+H42+F42+D42+MSMEoutstanding_5!N42+OutstandingAgri_4!L42</f>
        <v>1851667.55</v>
      </c>
      <c r="Q42" s="154">
        <f>P42*100/'CD Ratio_3(i)'!F42</f>
        <v>82.87889091142128</v>
      </c>
    </row>
    <row r="43" spans="1:17" ht="13.5" customHeight="1" x14ac:dyDescent="0.2">
      <c r="A43" s="150"/>
      <c r="B43" s="155" t="s">
        <v>44</v>
      </c>
      <c r="C43" s="156">
        <f>C42</f>
        <v>0</v>
      </c>
      <c r="D43" s="156">
        <f>D42</f>
        <v>0</v>
      </c>
      <c r="E43" s="156">
        <f>E42</f>
        <v>1886</v>
      </c>
      <c r="F43" s="156">
        <f t="shared" ref="F43:P43" si="3">F42</f>
        <v>4766.1600000000008</v>
      </c>
      <c r="G43" s="156">
        <f t="shared" si="3"/>
        <v>231522</v>
      </c>
      <c r="H43" s="156">
        <f t="shared" si="3"/>
        <v>199362.10000000003</v>
      </c>
      <c r="I43" s="156">
        <f t="shared" si="3"/>
        <v>35</v>
      </c>
      <c r="J43" s="156">
        <f t="shared" si="3"/>
        <v>1495.7</v>
      </c>
      <c r="K43" s="156">
        <f t="shared" si="3"/>
        <v>481</v>
      </c>
      <c r="L43" s="156">
        <f t="shared" si="3"/>
        <v>711.68999999999983</v>
      </c>
      <c r="M43" s="156">
        <f t="shared" si="3"/>
        <v>84493</v>
      </c>
      <c r="N43" s="156">
        <f t="shared" si="3"/>
        <v>158849.7300000001</v>
      </c>
      <c r="O43" s="156">
        <f t="shared" si="3"/>
        <v>1303427</v>
      </c>
      <c r="P43" s="156">
        <f t="shared" si="3"/>
        <v>1851667.55</v>
      </c>
      <c r="Q43" s="157">
        <f>P43*100/'CD Ratio_3(i)'!F43</f>
        <v>82.87889091142128</v>
      </c>
    </row>
    <row r="44" spans="1:17" ht="13.5" customHeight="1" x14ac:dyDescent="0.2">
      <c r="A44" s="151">
        <v>35</v>
      </c>
      <c r="B44" s="152" t="s">
        <v>45</v>
      </c>
      <c r="C44" s="153">
        <v>0</v>
      </c>
      <c r="D44" s="153">
        <v>0</v>
      </c>
      <c r="E44" s="153">
        <v>62</v>
      </c>
      <c r="F44" s="153">
        <v>114.84</v>
      </c>
      <c r="G44" s="153">
        <v>12212</v>
      </c>
      <c r="H44" s="153">
        <v>17938.250000000004</v>
      </c>
      <c r="I44" s="153">
        <v>0</v>
      </c>
      <c r="J44" s="153">
        <v>0</v>
      </c>
      <c r="K44" s="153">
        <v>14</v>
      </c>
      <c r="L44" s="153">
        <v>26.87</v>
      </c>
      <c r="M44" s="153">
        <v>5614</v>
      </c>
      <c r="N44" s="153">
        <v>272890.98000000004</v>
      </c>
      <c r="O44" s="152">
        <f>M44+K44+I44+G44+E44+C44+MSMEoutstanding_5!M44+OutstandingAgri_4!K44</f>
        <v>4124581</v>
      </c>
      <c r="P44" s="152">
        <f>N44+L44+J44+H44+F44+D44+MSMEoutstanding_5!N44+OutstandingAgri_4!L44</f>
        <v>4829397.2602299992</v>
      </c>
      <c r="Q44" s="154">
        <f>P44*100/'CD Ratio_3(i)'!F44</f>
        <v>97.987256930585531</v>
      </c>
    </row>
    <row r="45" spans="1:17" ht="13.5" customHeight="1" x14ac:dyDescent="0.2">
      <c r="A45" s="150"/>
      <c r="B45" s="155" t="s">
        <v>46</v>
      </c>
      <c r="C45" s="156">
        <f t="shared" ref="C45:N45" si="4">C44</f>
        <v>0</v>
      </c>
      <c r="D45" s="156">
        <f t="shared" si="4"/>
        <v>0</v>
      </c>
      <c r="E45" s="156">
        <f t="shared" si="4"/>
        <v>62</v>
      </c>
      <c r="F45" s="156">
        <f t="shared" si="4"/>
        <v>114.84</v>
      </c>
      <c r="G45" s="156">
        <f t="shared" si="4"/>
        <v>12212</v>
      </c>
      <c r="H45" s="156">
        <f t="shared" si="4"/>
        <v>17938.250000000004</v>
      </c>
      <c r="I45" s="156">
        <f t="shared" si="4"/>
        <v>0</v>
      </c>
      <c r="J45" s="156">
        <f t="shared" si="4"/>
        <v>0</v>
      </c>
      <c r="K45" s="156">
        <f t="shared" si="4"/>
        <v>14</v>
      </c>
      <c r="L45" s="156">
        <f t="shared" si="4"/>
        <v>26.87</v>
      </c>
      <c r="M45" s="156">
        <f t="shared" si="4"/>
        <v>5614</v>
      </c>
      <c r="N45" s="156">
        <f t="shared" si="4"/>
        <v>272890.98000000004</v>
      </c>
      <c r="O45" s="163">
        <f>M45+K45+I45+G45+E45+C45+MSMEoutstanding_5!M45+OutstandingAgri_4!K45</f>
        <v>4124581</v>
      </c>
      <c r="P45" s="163">
        <f>N45+L45+J45+H45+F45+D45+MSMEoutstanding_5!N45+OutstandingAgri_4!L45</f>
        <v>4829397.2602299992</v>
      </c>
      <c r="Q45" s="157">
        <f>P45*100/'CD Ratio_3(i)'!F45</f>
        <v>97.987256930585531</v>
      </c>
    </row>
    <row r="46" spans="1:17" ht="13.5" customHeight="1" x14ac:dyDescent="0.2">
      <c r="A46" s="151">
        <v>36</v>
      </c>
      <c r="B46" s="152" t="s">
        <v>47</v>
      </c>
      <c r="C46" s="153">
        <v>0</v>
      </c>
      <c r="D46" s="153">
        <v>0</v>
      </c>
      <c r="E46" s="153">
        <v>0</v>
      </c>
      <c r="F46" s="153">
        <v>0</v>
      </c>
      <c r="G46" s="153">
        <v>10260</v>
      </c>
      <c r="H46" s="153">
        <v>95196.960000000021</v>
      </c>
      <c r="I46" s="153">
        <v>33</v>
      </c>
      <c r="J46" s="153">
        <v>604.31000000000006</v>
      </c>
      <c r="K46" s="153">
        <v>4</v>
      </c>
      <c r="L46" s="153">
        <v>2361.1</v>
      </c>
      <c r="M46" s="153">
        <v>16143</v>
      </c>
      <c r="N46" s="153">
        <v>3087.9199999999992</v>
      </c>
      <c r="O46" s="152">
        <f>M46+K46+I46+G46+E46+C46+MSMEoutstanding_5!M46+OutstandingAgri_4!K46</f>
        <v>340032</v>
      </c>
      <c r="P46" s="152">
        <f>N46+L46+J46+H46+F46+D46+MSMEoutstanding_5!N46+OutstandingAgri_4!L46</f>
        <v>1124207.8400000001</v>
      </c>
      <c r="Q46" s="154">
        <f>P46*100/'CD Ratio_3(i)'!F46</f>
        <v>73.497345418874829</v>
      </c>
    </row>
    <row r="47" spans="1:17" ht="13.5" customHeight="1" x14ac:dyDescent="0.2">
      <c r="A47" s="151">
        <v>37</v>
      </c>
      <c r="B47" s="152" t="s">
        <v>48</v>
      </c>
      <c r="C47" s="153">
        <v>0</v>
      </c>
      <c r="D47" s="153">
        <v>0</v>
      </c>
      <c r="E47" s="153">
        <v>0</v>
      </c>
      <c r="F47" s="153">
        <v>0</v>
      </c>
      <c r="G47" s="153">
        <v>294</v>
      </c>
      <c r="H47" s="153">
        <v>2280.44</v>
      </c>
      <c r="I47" s="153">
        <v>0</v>
      </c>
      <c r="J47" s="153">
        <v>0</v>
      </c>
      <c r="K47" s="153">
        <v>0</v>
      </c>
      <c r="L47" s="153">
        <v>0</v>
      </c>
      <c r="M47" s="153">
        <v>22285</v>
      </c>
      <c r="N47" s="153">
        <v>7211.1400000000012</v>
      </c>
      <c r="O47" s="152">
        <f>M47+K47+I47+G47+E47+C47+MSMEoutstanding_5!M47+OutstandingAgri_4!K47</f>
        <v>50747</v>
      </c>
      <c r="P47" s="152">
        <f>N47+L47+J47+H47+F47+D47+MSMEoutstanding_5!N47+OutstandingAgri_4!L47</f>
        <v>53126.27</v>
      </c>
      <c r="Q47" s="154">
        <f>P47*100/'CD Ratio_3(i)'!F47</f>
        <v>48.749836319168395</v>
      </c>
    </row>
    <row r="48" spans="1:17" ht="13.5" customHeight="1" x14ac:dyDescent="0.2">
      <c r="A48" s="151">
        <v>38</v>
      </c>
      <c r="B48" s="152" t="s">
        <v>49</v>
      </c>
      <c r="C48" s="153">
        <v>0</v>
      </c>
      <c r="D48" s="153">
        <v>0</v>
      </c>
      <c r="E48" s="153">
        <v>82</v>
      </c>
      <c r="F48" s="153">
        <v>14.61</v>
      </c>
      <c r="G48" s="153">
        <v>290</v>
      </c>
      <c r="H48" s="153">
        <v>4853.9699999999993</v>
      </c>
      <c r="I48" s="153">
        <v>0</v>
      </c>
      <c r="J48" s="153">
        <v>0</v>
      </c>
      <c r="K48" s="153">
        <v>0</v>
      </c>
      <c r="L48" s="153">
        <v>0</v>
      </c>
      <c r="M48" s="153">
        <v>71993</v>
      </c>
      <c r="N48" s="153">
        <v>25971.679999999997</v>
      </c>
      <c r="O48" s="152">
        <f>M48+K48+I48+G48+E48+C48+MSMEoutstanding_5!M48+OutstandingAgri_4!K48</f>
        <v>211915</v>
      </c>
      <c r="P48" s="152">
        <f>N48+L48+J48+H48+F48+D48+MSMEoutstanding_5!N48+OutstandingAgri_4!L48</f>
        <v>95204.930000000008</v>
      </c>
      <c r="Q48" s="154">
        <f>P48*100/'CD Ratio_3(i)'!F48</f>
        <v>90.141586921057282</v>
      </c>
    </row>
    <row r="49" spans="1:17" ht="13.5" customHeight="1" x14ac:dyDescent="0.2">
      <c r="A49" s="151">
        <v>39</v>
      </c>
      <c r="B49" s="152" t="s">
        <v>51</v>
      </c>
      <c r="C49" s="153">
        <v>0</v>
      </c>
      <c r="D49" s="153">
        <v>0</v>
      </c>
      <c r="E49" s="153">
        <v>0</v>
      </c>
      <c r="F49" s="153">
        <v>0</v>
      </c>
      <c r="G49" s="153">
        <v>15033</v>
      </c>
      <c r="H49" s="153">
        <v>57496</v>
      </c>
      <c r="I49" s="153">
        <v>0</v>
      </c>
      <c r="J49" s="153">
        <v>0</v>
      </c>
      <c r="K49" s="153">
        <v>0</v>
      </c>
      <c r="L49" s="153">
        <v>0</v>
      </c>
      <c r="M49" s="153">
        <v>57389</v>
      </c>
      <c r="N49" s="153">
        <v>25212.449999999993</v>
      </c>
      <c r="O49" s="152">
        <f>M49+K49+I49+G49+E49+C49+MSMEoutstanding_5!M49+OutstandingAgri_4!K49</f>
        <v>308831</v>
      </c>
      <c r="P49" s="152">
        <f>N49+L49+J49+H49+F49+D49+MSMEoutstanding_5!N49+OutstandingAgri_4!L49</f>
        <v>202703.97000000003</v>
      </c>
      <c r="Q49" s="154">
        <f>P49*100/'CD Ratio_3(i)'!F49</f>
        <v>88.617042502821548</v>
      </c>
    </row>
    <row r="50" spans="1:17" ht="13.5" customHeight="1" x14ac:dyDescent="0.2">
      <c r="A50" s="151">
        <v>40</v>
      </c>
      <c r="B50" s="160" t="s">
        <v>1007</v>
      </c>
      <c r="C50" s="153">
        <v>0</v>
      </c>
      <c r="D50" s="153">
        <v>0</v>
      </c>
      <c r="E50" s="153">
        <v>1</v>
      </c>
      <c r="F50" s="153">
        <v>14.14</v>
      </c>
      <c r="G50" s="153">
        <v>155</v>
      </c>
      <c r="H50" s="153">
        <v>1374.2600000000002</v>
      </c>
      <c r="I50" s="153">
        <v>0</v>
      </c>
      <c r="J50" s="153">
        <v>0</v>
      </c>
      <c r="K50" s="153">
        <v>0</v>
      </c>
      <c r="L50" s="153">
        <v>0</v>
      </c>
      <c r="M50" s="153">
        <v>10293</v>
      </c>
      <c r="N50" s="153">
        <v>1436.8899999999999</v>
      </c>
      <c r="O50" s="152">
        <f>M50+K50+I50+G50+E50+C50+MSMEoutstanding_5!M50+OutstandingAgri_4!K50</f>
        <v>55393</v>
      </c>
      <c r="P50" s="152">
        <f>N50+L50+J50+H50+F50+D50+MSMEoutstanding_5!N50+OutstandingAgri_4!L50</f>
        <v>33818.54</v>
      </c>
      <c r="Q50" s="154">
        <f>P50*100/'CD Ratio_3(i)'!F50</f>
        <v>85.259975999112584</v>
      </c>
    </row>
    <row r="51" spans="1:17" ht="13.5" customHeight="1" x14ac:dyDescent="0.2">
      <c r="A51" s="151">
        <v>41</v>
      </c>
      <c r="B51" s="152" t="s">
        <v>52</v>
      </c>
      <c r="C51" s="153">
        <v>0</v>
      </c>
      <c r="D51" s="153">
        <v>0</v>
      </c>
      <c r="E51" s="153">
        <v>0</v>
      </c>
      <c r="F51" s="153">
        <v>0</v>
      </c>
      <c r="G51" s="153">
        <v>30</v>
      </c>
      <c r="H51" s="153">
        <v>180.94</v>
      </c>
      <c r="I51" s="153">
        <v>0</v>
      </c>
      <c r="J51" s="153">
        <v>0</v>
      </c>
      <c r="K51" s="153">
        <v>0</v>
      </c>
      <c r="L51" s="153">
        <v>0</v>
      </c>
      <c r="M51" s="153">
        <v>15414</v>
      </c>
      <c r="N51" s="153">
        <v>4558.25</v>
      </c>
      <c r="O51" s="152">
        <f>M51+K51+I51+G51+E51+C51+MSMEoutstanding_5!M51+OutstandingAgri_4!K51</f>
        <v>115863</v>
      </c>
      <c r="P51" s="152">
        <f>N51+L51+J51+H51+F51+D51+MSMEoutstanding_5!N51+OutstandingAgri_4!L51</f>
        <v>52405.439999999995</v>
      </c>
      <c r="Q51" s="154">
        <f>P51*100/'CD Ratio_3(i)'!F51</f>
        <v>73.97492199914258</v>
      </c>
    </row>
    <row r="52" spans="1:17" ht="13.5" customHeight="1" x14ac:dyDescent="0.2">
      <c r="A52" s="151">
        <v>42</v>
      </c>
      <c r="B52" s="152" t="s">
        <v>53</v>
      </c>
      <c r="C52" s="153">
        <v>0</v>
      </c>
      <c r="D52" s="153">
        <v>0</v>
      </c>
      <c r="E52" s="153">
        <v>0</v>
      </c>
      <c r="F52" s="153">
        <v>0</v>
      </c>
      <c r="G52" s="153">
        <v>11156</v>
      </c>
      <c r="H52" s="153">
        <v>19617.079999999998</v>
      </c>
      <c r="I52" s="153">
        <v>0</v>
      </c>
      <c r="J52" s="153">
        <v>0</v>
      </c>
      <c r="K52" s="153">
        <v>0</v>
      </c>
      <c r="L52" s="153">
        <v>0</v>
      </c>
      <c r="M52" s="153">
        <v>7067</v>
      </c>
      <c r="N52" s="153">
        <v>2947.22</v>
      </c>
      <c r="O52" s="152">
        <f>M52+K52+I52+G52+E52+C52+MSMEoutstanding_5!M52+OutstandingAgri_4!K52</f>
        <v>59724</v>
      </c>
      <c r="P52" s="152">
        <f>N52+L52+J52+H52+F52+D52+MSMEoutstanding_5!N52+OutstandingAgri_4!L52</f>
        <v>43860.9</v>
      </c>
      <c r="Q52" s="154">
        <f>P52*100/'CD Ratio_3(i)'!F52</f>
        <v>71.466128666698481</v>
      </c>
    </row>
    <row r="53" spans="1:17" ht="13.5" customHeight="1" x14ac:dyDescent="0.2">
      <c r="A53" s="151">
        <v>43</v>
      </c>
      <c r="B53" s="152" t="s">
        <v>54</v>
      </c>
      <c r="C53" s="153">
        <v>0</v>
      </c>
      <c r="D53" s="153">
        <v>0</v>
      </c>
      <c r="E53" s="153">
        <v>0</v>
      </c>
      <c r="F53" s="153">
        <v>0</v>
      </c>
      <c r="G53" s="153">
        <v>34</v>
      </c>
      <c r="H53" s="153">
        <v>449.17</v>
      </c>
      <c r="I53" s="153">
        <v>48</v>
      </c>
      <c r="J53" s="153">
        <v>15.470000000000002</v>
      </c>
      <c r="K53" s="153">
        <v>0</v>
      </c>
      <c r="L53" s="153">
        <v>0</v>
      </c>
      <c r="M53" s="153">
        <v>47552</v>
      </c>
      <c r="N53" s="153">
        <v>12235.97</v>
      </c>
      <c r="O53" s="152">
        <f>M53+K53+I53+G53+E53+C53+MSMEoutstanding_5!M53+OutstandingAgri_4!K53</f>
        <v>94757</v>
      </c>
      <c r="P53" s="152">
        <f>N53+L53+J53+H53+F53+D53+MSMEoutstanding_5!N53+OutstandingAgri_4!L53</f>
        <v>34134.83</v>
      </c>
      <c r="Q53" s="154">
        <f>P53*100/'CD Ratio_3(i)'!F53</f>
        <v>75.226236291556162</v>
      </c>
    </row>
    <row r="54" spans="1:17" ht="13.5" customHeight="1" x14ac:dyDescent="0.2">
      <c r="A54" s="150"/>
      <c r="B54" s="155" t="s">
        <v>55</v>
      </c>
      <c r="C54" s="156">
        <f>SUM(C46:C53)</f>
        <v>0</v>
      </c>
      <c r="D54" s="156">
        <f t="shared" ref="D54:N54" si="5">SUM(D46:D53)</f>
        <v>0</v>
      </c>
      <c r="E54" s="156">
        <f t="shared" si="5"/>
        <v>83</v>
      </c>
      <c r="F54" s="156">
        <f t="shared" si="5"/>
        <v>28.75</v>
      </c>
      <c r="G54" s="156">
        <f t="shared" si="5"/>
        <v>37252</v>
      </c>
      <c r="H54" s="156">
        <f t="shared" si="5"/>
        <v>181448.82000000004</v>
      </c>
      <c r="I54" s="156">
        <f t="shared" si="5"/>
        <v>81</v>
      </c>
      <c r="J54" s="156">
        <f t="shared" si="5"/>
        <v>619.78000000000009</v>
      </c>
      <c r="K54" s="156">
        <f t="shared" si="5"/>
        <v>4</v>
      </c>
      <c r="L54" s="156">
        <f t="shared" si="5"/>
        <v>2361.1</v>
      </c>
      <c r="M54" s="156">
        <f t="shared" si="5"/>
        <v>248136</v>
      </c>
      <c r="N54" s="156">
        <f t="shared" si="5"/>
        <v>82661.51999999999</v>
      </c>
      <c r="O54" s="152">
        <f>M54+K54+I54+G54+E54+C54+MSMEoutstanding_5!M54+OutstandingAgri_4!K54</f>
        <v>1237262</v>
      </c>
      <c r="P54" s="163">
        <f>N54+L54+J54+H54+F54+D54+MSMEoutstanding_5!N54+OutstandingAgri_4!L54</f>
        <v>1639462.72</v>
      </c>
      <c r="Q54" s="157">
        <f>P54*100/'CD Ratio_3(i)'!F54</f>
        <v>74.855081695347138</v>
      </c>
    </row>
    <row r="55" spans="1:17" ht="13.5" customHeight="1" x14ac:dyDescent="0.2">
      <c r="A55" s="155"/>
      <c r="B55" s="155" t="s">
        <v>5</v>
      </c>
      <c r="C55" s="156">
        <f t="shared" ref="C55:I55" si="6">C54+C45+C43+C41</f>
        <v>12</v>
      </c>
      <c r="D55" s="156">
        <f t="shared" si="6"/>
        <v>1200.6523</v>
      </c>
      <c r="E55" s="156">
        <f t="shared" si="6"/>
        <v>67742</v>
      </c>
      <c r="F55" s="156">
        <f t="shared" si="6"/>
        <v>265134.44</v>
      </c>
      <c r="G55" s="156">
        <f t="shared" si="6"/>
        <v>954351</v>
      </c>
      <c r="H55" s="156">
        <f t="shared" si="6"/>
        <v>4117954.09</v>
      </c>
      <c r="I55" s="156">
        <f t="shared" si="6"/>
        <v>1652</v>
      </c>
      <c r="J55" s="156">
        <f t="shared" ref="J55:O55" si="7">J54+J45+J43+J41</f>
        <v>14480</v>
      </c>
      <c r="K55" s="156">
        <f t="shared" si="7"/>
        <v>21823</v>
      </c>
      <c r="L55" s="156">
        <f t="shared" si="7"/>
        <v>41661.929999999993</v>
      </c>
      <c r="M55" s="156">
        <f t="shared" si="7"/>
        <v>576586</v>
      </c>
      <c r="N55" s="156">
        <f t="shared" si="7"/>
        <v>617954.82000000007</v>
      </c>
      <c r="O55" s="156">
        <f t="shared" si="7"/>
        <v>13558609</v>
      </c>
      <c r="P55" s="264">
        <f>P54+P45+P43+P41</f>
        <v>36949335.125689402</v>
      </c>
      <c r="Q55" s="157">
        <f>P55*100/'CD Ratio_3(i)'!F57</f>
        <v>59.429109407650671</v>
      </c>
    </row>
    <row r="56" spans="1:17" ht="13.5" customHeight="1" x14ac:dyDescent="0.2">
      <c r="A56" s="98"/>
      <c r="B56" s="98"/>
      <c r="C56" s="137"/>
      <c r="D56" s="137"/>
      <c r="E56" s="137"/>
      <c r="F56" s="137"/>
      <c r="G56" s="137"/>
      <c r="H56" s="137"/>
      <c r="I56" s="135" t="s">
        <v>1077</v>
      </c>
      <c r="J56" s="137"/>
      <c r="K56" s="137"/>
      <c r="L56" s="137"/>
      <c r="M56" s="137"/>
      <c r="N56" s="137"/>
      <c r="O56" s="137"/>
      <c r="P56" s="137"/>
      <c r="Q56" s="144"/>
    </row>
    <row r="57" spans="1:17" ht="13.5" customHeight="1" x14ac:dyDescent="0.2">
      <c r="A57" s="98"/>
      <c r="B57" s="98"/>
      <c r="C57" s="137"/>
      <c r="D57" s="137"/>
      <c r="E57" s="137"/>
      <c r="F57" s="137"/>
      <c r="G57" s="137"/>
      <c r="H57" s="137"/>
      <c r="I57" s="137"/>
      <c r="J57" s="137"/>
      <c r="K57" s="137"/>
      <c r="L57" s="137"/>
      <c r="M57" s="137"/>
      <c r="N57" s="137"/>
      <c r="O57" s="137"/>
      <c r="P57" s="137"/>
      <c r="Q57" s="144"/>
    </row>
    <row r="58" spans="1:17" ht="13.5" customHeight="1" x14ac:dyDescent="0.2">
      <c r="A58" s="98"/>
      <c r="B58" s="98"/>
      <c r="C58" s="137"/>
      <c r="D58" s="137"/>
      <c r="E58" s="137"/>
      <c r="F58" s="137"/>
      <c r="G58" s="137"/>
      <c r="H58" s="137"/>
      <c r="I58" s="137"/>
      <c r="J58" s="137"/>
      <c r="K58" s="137"/>
      <c r="L58" s="137"/>
      <c r="M58" s="137"/>
      <c r="N58" s="137"/>
      <c r="O58" s="137"/>
      <c r="P58" s="137"/>
      <c r="Q58" s="144"/>
    </row>
    <row r="59" spans="1:17" ht="13.5" customHeight="1" x14ac:dyDescent="0.2">
      <c r="A59" s="98"/>
      <c r="B59" s="98"/>
      <c r="C59" s="137"/>
      <c r="D59" s="144">
        <f>D15/D55*100</f>
        <v>10.479303625204398</v>
      </c>
      <c r="E59" s="137"/>
      <c r="F59" s="137"/>
      <c r="G59" s="137"/>
      <c r="H59" s="137"/>
      <c r="I59" s="137"/>
      <c r="J59" s="137"/>
      <c r="K59" s="137"/>
      <c r="L59" s="137"/>
      <c r="M59" s="137"/>
      <c r="N59" s="137"/>
      <c r="O59" s="137"/>
      <c r="P59" s="137"/>
      <c r="Q59" s="144"/>
    </row>
    <row r="60" spans="1:17" ht="13.5" customHeight="1" x14ac:dyDescent="0.2">
      <c r="A60" s="98"/>
      <c r="B60" s="98"/>
      <c r="C60" s="137"/>
      <c r="D60" s="137"/>
      <c r="E60" s="137"/>
      <c r="F60" s="137"/>
      <c r="G60" s="137"/>
      <c r="H60" s="137"/>
      <c r="I60" s="137"/>
      <c r="J60" s="137"/>
      <c r="K60" s="137"/>
      <c r="L60" s="137"/>
      <c r="M60" s="137"/>
      <c r="N60" s="137"/>
      <c r="O60" s="137"/>
      <c r="P60" s="137"/>
      <c r="Q60" s="144"/>
    </row>
    <row r="61" spans="1:17" ht="13.5" customHeight="1" x14ac:dyDescent="0.2">
      <c r="A61" s="98"/>
      <c r="B61" s="98"/>
      <c r="C61" s="137"/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44"/>
    </row>
    <row r="62" spans="1:17" ht="13.5" customHeight="1" x14ac:dyDescent="0.2">
      <c r="A62" s="98"/>
      <c r="B62" s="98"/>
      <c r="C62" s="137"/>
      <c r="D62" s="137"/>
      <c r="E62" s="137"/>
      <c r="F62" s="137"/>
      <c r="G62" s="137"/>
      <c r="H62" s="137"/>
      <c r="I62" s="137"/>
      <c r="J62" s="137"/>
      <c r="K62" s="137"/>
      <c r="L62" s="137"/>
      <c r="M62" s="137"/>
      <c r="N62" s="137"/>
      <c r="O62" s="137"/>
      <c r="P62" s="137"/>
      <c r="Q62" s="144"/>
    </row>
    <row r="63" spans="1:17" ht="13.5" customHeight="1" x14ac:dyDescent="0.2">
      <c r="A63" s="98"/>
      <c r="B63" s="98"/>
      <c r="C63" s="137"/>
      <c r="D63" s="137"/>
      <c r="E63" s="137"/>
      <c r="F63" s="137"/>
      <c r="G63" s="137"/>
      <c r="H63" s="137"/>
      <c r="I63" s="137"/>
      <c r="J63" s="137"/>
      <c r="K63" s="137"/>
      <c r="L63" s="137"/>
      <c r="M63" s="137"/>
      <c r="N63" s="137"/>
      <c r="O63" s="137"/>
      <c r="P63" s="137"/>
      <c r="Q63" s="144"/>
    </row>
    <row r="64" spans="1:17" ht="13.5" customHeight="1" x14ac:dyDescent="0.2">
      <c r="A64" s="98"/>
      <c r="B64" s="98"/>
      <c r="C64" s="137"/>
      <c r="D64" s="137"/>
      <c r="E64" s="137"/>
      <c r="F64" s="137"/>
      <c r="G64" s="137"/>
      <c r="H64" s="137"/>
      <c r="I64" s="137"/>
      <c r="J64" s="137"/>
      <c r="K64" s="137"/>
      <c r="L64" s="137"/>
      <c r="M64" s="137"/>
      <c r="N64" s="137"/>
      <c r="O64" s="137"/>
      <c r="P64" s="137"/>
      <c r="Q64" s="144"/>
    </row>
    <row r="65" spans="1:17" ht="13.5" customHeight="1" x14ac:dyDescent="0.2">
      <c r="A65" s="98"/>
      <c r="B65" s="98"/>
      <c r="C65" s="137"/>
      <c r="D65" s="137"/>
      <c r="E65" s="137"/>
      <c r="F65" s="137"/>
      <c r="G65" s="137"/>
      <c r="H65" s="137"/>
      <c r="I65" s="137"/>
      <c r="J65" s="137"/>
      <c r="K65" s="137"/>
      <c r="L65" s="137"/>
      <c r="M65" s="137"/>
      <c r="N65" s="137"/>
      <c r="O65" s="137"/>
      <c r="P65" s="137"/>
      <c r="Q65" s="144"/>
    </row>
    <row r="66" spans="1:17" ht="13.5" customHeight="1" x14ac:dyDescent="0.2">
      <c r="A66" s="98"/>
      <c r="B66" s="98"/>
      <c r="C66" s="137"/>
      <c r="D66" s="137"/>
      <c r="E66" s="137"/>
      <c r="F66" s="137"/>
      <c r="G66" s="137"/>
      <c r="H66" s="137"/>
      <c r="I66" s="137"/>
      <c r="J66" s="137"/>
      <c r="K66" s="137"/>
      <c r="L66" s="137"/>
      <c r="M66" s="137"/>
      <c r="N66" s="137"/>
      <c r="O66" s="137"/>
      <c r="P66" s="137"/>
      <c r="Q66" s="144"/>
    </row>
    <row r="67" spans="1:17" ht="13.5" customHeight="1" x14ac:dyDescent="0.2">
      <c r="A67" s="98"/>
      <c r="B67" s="98"/>
      <c r="C67" s="137"/>
      <c r="D67" s="137"/>
      <c r="E67" s="137"/>
      <c r="F67" s="137"/>
      <c r="G67" s="137"/>
      <c r="H67" s="137"/>
      <c r="I67" s="137"/>
      <c r="J67" s="137"/>
      <c r="K67" s="137"/>
      <c r="L67" s="137"/>
      <c r="M67" s="137"/>
      <c r="N67" s="137"/>
      <c r="O67" s="137"/>
      <c r="P67" s="137"/>
      <c r="Q67" s="144"/>
    </row>
    <row r="68" spans="1:17" ht="13.5" customHeight="1" x14ac:dyDescent="0.2">
      <c r="A68" s="98"/>
      <c r="B68" s="98"/>
      <c r="C68" s="137"/>
      <c r="D68" s="137"/>
      <c r="E68" s="137"/>
      <c r="F68" s="137"/>
      <c r="G68" s="137"/>
      <c r="H68" s="137"/>
      <c r="I68" s="137"/>
      <c r="J68" s="137"/>
      <c r="K68" s="137"/>
      <c r="L68" s="137"/>
      <c r="M68" s="137"/>
      <c r="N68" s="137"/>
      <c r="O68" s="137"/>
      <c r="P68" s="137"/>
      <c r="Q68" s="144"/>
    </row>
    <row r="69" spans="1:17" ht="13.5" customHeight="1" x14ac:dyDescent="0.2">
      <c r="A69" s="98"/>
      <c r="B69" s="98"/>
      <c r="C69" s="137"/>
      <c r="D69" s="137"/>
      <c r="E69" s="137"/>
      <c r="F69" s="137"/>
      <c r="G69" s="137"/>
      <c r="H69" s="137"/>
      <c r="I69" s="137"/>
      <c r="J69" s="137"/>
      <c r="K69" s="137"/>
      <c r="L69" s="137"/>
      <c r="M69" s="137"/>
      <c r="N69" s="137"/>
      <c r="O69" s="137"/>
      <c r="P69" s="137"/>
      <c r="Q69" s="144"/>
    </row>
    <row r="70" spans="1:17" ht="13.5" customHeight="1" x14ac:dyDescent="0.2">
      <c r="A70" s="98"/>
      <c r="B70" s="98"/>
      <c r="C70" s="137"/>
      <c r="D70" s="137"/>
      <c r="E70" s="137"/>
      <c r="F70" s="137"/>
      <c r="G70" s="137"/>
      <c r="H70" s="137"/>
      <c r="I70" s="137"/>
      <c r="J70" s="137"/>
      <c r="K70" s="137"/>
      <c r="L70" s="137"/>
      <c r="M70" s="137"/>
      <c r="N70" s="137"/>
      <c r="O70" s="137"/>
      <c r="P70" s="137"/>
      <c r="Q70" s="144"/>
    </row>
    <row r="71" spans="1:17" ht="13.5" customHeight="1" x14ac:dyDescent="0.2">
      <c r="A71" s="98"/>
      <c r="B71" s="98"/>
      <c r="C71" s="137"/>
      <c r="D71" s="137"/>
      <c r="E71" s="137"/>
      <c r="F71" s="137"/>
      <c r="G71" s="137"/>
      <c r="H71" s="137"/>
      <c r="I71" s="137"/>
      <c r="J71" s="137"/>
      <c r="K71" s="137"/>
      <c r="L71" s="137"/>
      <c r="M71" s="137"/>
      <c r="N71" s="137"/>
      <c r="O71" s="137"/>
      <c r="P71" s="137"/>
      <c r="Q71" s="144"/>
    </row>
    <row r="72" spans="1:17" ht="13.5" customHeight="1" x14ac:dyDescent="0.2">
      <c r="A72" s="98"/>
      <c r="B72" s="98"/>
      <c r="C72" s="137"/>
      <c r="D72" s="137"/>
      <c r="E72" s="137"/>
      <c r="F72" s="137"/>
      <c r="G72" s="137"/>
      <c r="H72" s="137"/>
      <c r="I72" s="137"/>
      <c r="J72" s="137"/>
      <c r="K72" s="137"/>
      <c r="L72" s="137"/>
      <c r="M72" s="137"/>
      <c r="N72" s="137"/>
      <c r="O72" s="137"/>
      <c r="P72" s="137"/>
      <c r="Q72" s="144"/>
    </row>
    <row r="73" spans="1:17" ht="13.5" customHeight="1" x14ac:dyDescent="0.2">
      <c r="A73" s="98"/>
      <c r="B73" s="98"/>
      <c r="C73" s="137"/>
      <c r="D73" s="137"/>
      <c r="E73" s="137"/>
      <c r="F73" s="137"/>
      <c r="G73" s="137"/>
      <c r="H73" s="137"/>
      <c r="I73" s="137"/>
      <c r="J73" s="137"/>
      <c r="K73" s="137"/>
      <c r="L73" s="137"/>
      <c r="M73" s="137"/>
      <c r="N73" s="137"/>
      <c r="O73" s="137"/>
      <c r="P73" s="137"/>
      <c r="Q73" s="144"/>
    </row>
    <row r="74" spans="1:17" ht="13.5" customHeight="1" x14ac:dyDescent="0.2">
      <c r="A74" s="98"/>
      <c r="B74" s="98"/>
      <c r="C74" s="137"/>
      <c r="D74" s="137"/>
      <c r="E74" s="137"/>
      <c r="F74" s="137"/>
      <c r="G74" s="137"/>
      <c r="H74" s="137"/>
      <c r="I74" s="137"/>
      <c r="J74" s="137"/>
      <c r="K74" s="137"/>
      <c r="L74" s="137"/>
      <c r="M74" s="137"/>
      <c r="N74" s="137"/>
      <c r="O74" s="137"/>
      <c r="P74" s="137"/>
      <c r="Q74" s="144"/>
    </row>
    <row r="75" spans="1:17" ht="13.5" customHeight="1" x14ac:dyDescent="0.2">
      <c r="A75" s="98"/>
      <c r="B75" s="98"/>
      <c r="C75" s="137"/>
      <c r="D75" s="137"/>
      <c r="E75" s="137"/>
      <c r="F75" s="137"/>
      <c r="G75" s="137"/>
      <c r="H75" s="137"/>
      <c r="I75" s="137"/>
      <c r="J75" s="137"/>
      <c r="K75" s="137"/>
      <c r="L75" s="137"/>
      <c r="M75" s="137"/>
      <c r="N75" s="137"/>
      <c r="O75" s="137"/>
      <c r="P75" s="137"/>
      <c r="Q75" s="144"/>
    </row>
    <row r="76" spans="1:17" ht="13.5" customHeight="1" x14ac:dyDescent="0.2">
      <c r="A76" s="98"/>
      <c r="B76" s="98"/>
      <c r="C76" s="137"/>
      <c r="D76" s="137"/>
      <c r="E76" s="137"/>
      <c r="F76" s="137"/>
      <c r="G76" s="137"/>
      <c r="H76" s="137"/>
      <c r="I76" s="137"/>
      <c r="J76" s="137"/>
      <c r="K76" s="137"/>
      <c r="L76" s="137"/>
      <c r="M76" s="137"/>
      <c r="N76" s="137"/>
      <c r="O76" s="137"/>
      <c r="P76" s="137"/>
      <c r="Q76" s="144"/>
    </row>
    <row r="77" spans="1:17" ht="13.5" customHeight="1" x14ac:dyDescent="0.2">
      <c r="A77" s="98"/>
      <c r="B77" s="98"/>
      <c r="C77" s="137"/>
      <c r="D77" s="137"/>
      <c r="E77" s="137"/>
      <c r="F77" s="137"/>
      <c r="G77" s="137"/>
      <c r="H77" s="137"/>
      <c r="I77" s="137"/>
      <c r="J77" s="137"/>
      <c r="K77" s="137"/>
      <c r="L77" s="137"/>
      <c r="M77" s="137"/>
      <c r="N77" s="137"/>
      <c r="O77" s="137"/>
      <c r="P77" s="137"/>
      <c r="Q77" s="144"/>
    </row>
    <row r="78" spans="1:17" ht="13.5" customHeight="1" x14ac:dyDescent="0.2">
      <c r="A78" s="98"/>
      <c r="B78" s="98"/>
      <c r="C78" s="137"/>
      <c r="D78" s="137"/>
      <c r="E78" s="137"/>
      <c r="F78" s="137"/>
      <c r="G78" s="137"/>
      <c r="H78" s="137"/>
      <c r="I78" s="137"/>
      <c r="J78" s="137"/>
      <c r="K78" s="137"/>
      <c r="L78" s="137"/>
      <c r="M78" s="137"/>
      <c r="N78" s="137"/>
      <c r="O78" s="137"/>
      <c r="P78" s="137"/>
      <c r="Q78" s="144"/>
    </row>
    <row r="79" spans="1:17" ht="13.5" customHeight="1" x14ac:dyDescent="0.2">
      <c r="A79" s="98"/>
      <c r="B79" s="98"/>
      <c r="C79" s="137"/>
      <c r="D79" s="137"/>
      <c r="E79" s="137"/>
      <c r="F79" s="137"/>
      <c r="G79" s="137"/>
      <c r="H79" s="137"/>
      <c r="I79" s="137"/>
      <c r="J79" s="137"/>
      <c r="K79" s="137"/>
      <c r="L79" s="137"/>
      <c r="M79" s="137"/>
      <c r="N79" s="137"/>
      <c r="O79" s="137"/>
      <c r="P79" s="137"/>
      <c r="Q79" s="144"/>
    </row>
    <row r="80" spans="1:17" ht="13.5" customHeight="1" x14ac:dyDescent="0.2">
      <c r="A80" s="98"/>
      <c r="B80" s="98"/>
      <c r="C80" s="137"/>
      <c r="D80" s="137"/>
      <c r="E80" s="137"/>
      <c r="F80" s="137"/>
      <c r="G80" s="137"/>
      <c r="H80" s="137"/>
      <c r="I80" s="137"/>
      <c r="J80" s="137"/>
      <c r="K80" s="137"/>
      <c r="L80" s="137"/>
      <c r="M80" s="137"/>
      <c r="N80" s="137"/>
      <c r="O80" s="137"/>
      <c r="P80" s="137"/>
      <c r="Q80" s="144"/>
    </row>
  </sheetData>
  <mergeCells count="12">
    <mergeCell ref="A1:Q1"/>
    <mergeCell ref="Q3:Q5"/>
    <mergeCell ref="O4:P4"/>
    <mergeCell ref="C3:P3"/>
    <mergeCell ref="C4:D4"/>
    <mergeCell ref="A3:A5"/>
    <mergeCell ref="B3:B5"/>
    <mergeCell ref="M4:N4"/>
    <mergeCell ref="K4:L4"/>
    <mergeCell ref="E4:F4"/>
    <mergeCell ref="G4:H4"/>
    <mergeCell ref="I4:J4"/>
  </mergeCells>
  <conditionalFormatting sqref="Q6:Q55">
    <cfRule type="cellIs" dxfId="4" priority="2" operator="greaterThan">
      <formula>100</formula>
    </cfRule>
  </conditionalFormatting>
  <pageMargins left="0.74803149606299213" right="0" top="0.98425196850393704" bottom="0" header="0" footer="0"/>
  <pageSetup paperSize="9" scale="6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91"/>
  <sheetViews>
    <sheetView view="pageBreakPreview" zoomScale="60" zoomScaleNormal="85" workbookViewId="0">
      <pane xSplit="2" ySplit="5" topLeftCell="C40" activePane="bottomRight" state="frozen"/>
      <selection pane="topRight" activeCell="C1" sqref="C1"/>
      <selection pane="bottomLeft" activeCell="A6" sqref="A6"/>
      <selection pane="bottomRight" activeCell="I56" sqref="I56"/>
    </sheetView>
  </sheetViews>
  <sheetFormatPr defaultColWidth="14.28515625" defaultRowHeight="15" customHeight="1" x14ac:dyDescent="0.2"/>
  <cols>
    <col min="1" max="1" width="4.42578125" style="350" customWidth="1"/>
    <col min="2" max="2" width="24.5703125" style="350" customWidth="1"/>
    <col min="3" max="3" width="12" style="350" customWidth="1"/>
    <col min="4" max="4" width="10.5703125" style="350" customWidth="1"/>
    <col min="5" max="5" width="9.140625" style="350" customWidth="1"/>
    <col min="6" max="6" width="8.140625" style="350" customWidth="1"/>
    <col min="7" max="7" width="8.85546875" style="350" customWidth="1"/>
    <col min="8" max="8" width="9.85546875" style="350" customWidth="1"/>
    <col min="9" max="9" width="8.7109375" style="350" customWidth="1"/>
    <col min="10" max="10" width="7.85546875" style="350" customWidth="1"/>
    <col min="11" max="11" width="7" style="350" customWidth="1"/>
    <col min="12" max="12" width="7.85546875" style="350" customWidth="1"/>
    <col min="13" max="13" width="7.42578125" style="350" customWidth="1"/>
    <col min="14" max="14" width="7.140625" style="350" customWidth="1"/>
    <col min="15" max="15" width="8.140625" style="350" customWidth="1"/>
    <col min="16" max="16" width="8.5703125" style="350" customWidth="1"/>
    <col min="17" max="17" width="9.85546875" style="350" customWidth="1"/>
    <col min="18" max="18" width="9.5703125" style="350" customWidth="1"/>
    <col min="19" max="19" width="7.85546875" style="350" customWidth="1"/>
    <col min="20" max="16384" width="14.28515625" style="350"/>
  </cols>
  <sheetData>
    <row r="1" spans="1:19" ht="6" customHeight="1" x14ac:dyDescent="0.2">
      <c r="A1" s="460"/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1"/>
      <c r="P1" s="461"/>
      <c r="Q1" s="461"/>
      <c r="R1" s="461"/>
      <c r="S1" s="461"/>
    </row>
    <row r="2" spans="1:19" ht="13.5" customHeight="1" x14ac:dyDescent="0.2">
      <c r="A2" s="98"/>
      <c r="B2" s="99" t="s">
        <v>73</v>
      </c>
      <c r="C2" s="137" t="s">
        <v>93</v>
      </c>
      <c r="D2" s="137"/>
      <c r="E2" s="137"/>
      <c r="F2" s="137"/>
      <c r="G2" s="137"/>
      <c r="H2" s="137"/>
      <c r="I2" s="137"/>
      <c r="J2" s="137"/>
      <c r="K2" s="137"/>
      <c r="L2" s="138" t="s">
        <v>104</v>
      </c>
      <c r="M2" s="137"/>
      <c r="N2" s="137"/>
      <c r="O2" s="137"/>
      <c r="P2" s="137"/>
      <c r="Q2" s="137"/>
      <c r="R2" s="137"/>
      <c r="S2" s="144"/>
    </row>
    <row r="3" spans="1:19" ht="13.5" customHeight="1" x14ac:dyDescent="0.2">
      <c r="A3" s="459" t="s">
        <v>0</v>
      </c>
      <c r="B3" s="459" t="s">
        <v>76</v>
      </c>
      <c r="C3" s="457" t="s">
        <v>1051</v>
      </c>
      <c r="D3" s="458"/>
      <c r="E3" s="458"/>
      <c r="F3" s="458"/>
      <c r="G3" s="458"/>
      <c r="H3" s="458"/>
      <c r="I3" s="458"/>
      <c r="J3" s="458"/>
      <c r="K3" s="458"/>
      <c r="L3" s="458"/>
      <c r="M3" s="458"/>
      <c r="N3" s="458"/>
      <c r="O3" s="458"/>
      <c r="P3" s="458"/>
      <c r="Q3" s="458"/>
      <c r="R3" s="458"/>
      <c r="S3" s="456"/>
    </row>
    <row r="4" spans="1:19" ht="84.75" customHeight="1" x14ac:dyDescent="0.2">
      <c r="A4" s="453"/>
      <c r="B4" s="453"/>
      <c r="C4" s="455" t="s">
        <v>105</v>
      </c>
      <c r="D4" s="456"/>
      <c r="E4" s="455" t="s">
        <v>106</v>
      </c>
      <c r="F4" s="462"/>
      <c r="G4" s="455" t="s">
        <v>107</v>
      </c>
      <c r="H4" s="456"/>
      <c r="I4" s="455" t="s">
        <v>108</v>
      </c>
      <c r="J4" s="456"/>
      <c r="K4" s="455" t="s">
        <v>109</v>
      </c>
      <c r="L4" s="456"/>
      <c r="M4" s="455" t="s">
        <v>110</v>
      </c>
      <c r="N4" s="462"/>
      <c r="O4" s="455" t="s">
        <v>111</v>
      </c>
      <c r="P4" s="456"/>
      <c r="Q4" s="455" t="s">
        <v>112</v>
      </c>
      <c r="R4" s="456"/>
      <c r="S4" s="234" t="s">
        <v>996</v>
      </c>
    </row>
    <row r="5" spans="1:19" ht="13.5" customHeight="1" x14ac:dyDescent="0.2">
      <c r="A5" s="454"/>
      <c r="B5" s="454"/>
      <c r="C5" s="150" t="s">
        <v>91</v>
      </c>
      <c r="D5" s="150" t="s">
        <v>92</v>
      </c>
      <c r="E5" s="150" t="s">
        <v>91</v>
      </c>
      <c r="F5" s="150" t="s">
        <v>92</v>
      </c>
      <c r="G5" s="150" t="s">
        <v>91</v>
      </c>
      <c r="H5" s="150" t="s">
        <v>92</v>
      </c>
      <c r="I5" s="150" t="s">
        <v>91</v>
      </c>
      <c r="J5" s="150" t="s">
        <v>92</v>
      </c>
      <c r="K5" s="150" t="s">
        <v>91</v>
      </c>
      <c r="L5" s="150" t="s">
        <v>92</v>
      </c>
      <c r="M5" s="150" t="s">
        <v>91</v>
      </c>
      <c r="N5" s="150" t="s">
        <v>92</v>
      </c>
      <c r="O5" s="150" t="s">
        <v>91</v>
      </c>
      <c r="P5" s="150" t="s">
        <v>92</v>
      </c>
      <c r="Q5" s="150" t="s">
        <v>91</v>
      </c>
      <c r="R5" s="150" t="s">
        <v>92</v>
      </c>
      <c r="S5" s="150" t="s">
        <v>83</v>
      </c>
    </row>
    <row r="6" spans="1:19" ht="15" customHeight="1" x14ac:dyDescent="0.2">
      <c r="A6" s="151">
        <v>1</v>
      </c>
      <c r="B6" s="152" t="s">
        <v>6</v>
      </c>
      <c r="C6" s="152">
        <v>129203</v>
      </c>
      <c r="D6" s="152">
        <v>302579.35000000003</v>
      </c>
      <c r="E6" s="152">
        <f>SCST_OS_22!C6+SCST_OS_22!E6</f>
        <v>46266</v>
      </c>
      <c r="F6" s="152">
        <f>SCST_OS_22!D6+SCST_OS_22!F6</f>
        <v>115239.78</v>
      </c>
      <c r="G6" s="152">
        <v>2477</v>
      </c>
      <c r="H6" s="152">
        <v>7131.2099999999973</v>
      </c>
      <c r="I6" s="152">
        <f>Minority_OS_20!O6</f>
        <v>7833</v>
      </c>
      <c r="J6" s="152">
        <f>Minority_OS_20!P6</f>
        <v>32684.57</v>
      </c>
      <c r="K6" s="152">
        <v>5282</v>
      </c>
      <c r="L6" s="152">
        <v>162.97999999999999</v>
      </c>
      <c r="M6" s="152">
        <v>44</v>
      </c>
      <c r="N6" s="152">
        <v>121.72999999999999</v>
      </c>
      <c r="O6" s="152">
        <v>0</v>
      </c>
      <c r="P6" s="152">
        <v>0</v>
      </c>
      <c r="Q6" s="152">
        <f>C6+E6+G6+I6+K6+O6</f>
        <v>191061</v>
      </c>
      <c r="R6" s="152">
        <f>D6+F6+H6+J6+L6+P6</f>
        <v>457797.89</v>
      </c>
      <c r="S6" s="154">
        <f>R6*100/'CD Ratio_3(i)'!F6</f>
        <v>19.574859709651925</v>
      </c>
    </row>
    <row r="7" spans="1:19" ht="13.5" customHeight="1" x14ac:dyDescent="0.2">
      <c r="A7" s="151">
        <v>2</v>
      </c>
      <c r="B7" s="152" t="s">
        <v>7</v>
      </c>
      <c r="C7" s="152">
        <v>448613</v>
      </c>
      <c r="D7" s="152">
        <v>889047.10999999964</v>
      </c>
      <c r="E7" s="152">
        <f>SCST_OS_22!C7+SCST_OS_22!E7</f>
        <v>121072</v>
      </c>
      <c r="F7" s="152">
        <f>SCST_OS_22!D7+SCST_OS_22!F7</f>
        <v>251475.88999999996</v>
      </c>
      <c r="G7" s="152">
        <v>678</v>
      </c>
      <c r="H7" s="152">
        <v>1985.68</v>
      </c>
      <c r="I7" s="152">
        <f>Minority_OS_20!O7</f>
        <v>41982</v>
      </c>
      <c r="J7" s="152">
        <f>Minority_OS_20!P7</f>
        <v>139172.24000000008</v>
      </c>
      <c r="K7" s="152">
        <v>830</v>
      </c>
      <c r="L7" s="152">
        <v>21.869999999999994</v>
      </c>
      <c r="M7" s="152">
        <v>194</v>
      </c>
      <c r="N7" s="152">
        <v>1424.6300000000003</v>
      </c>
      <c r="O7" s="152">
        <v>8186</v>
      </c>
      <c r="P7" s="152">
        <v>8405.24</v>
      </c>
      <c r="Q7" s="152">
        <f t="shared" ref="Q7:Q18" si="0">C7+E7+G7+I7+K7+O7</f>
        <v>621361</v>
      </c>
      <c r="R7" s="152">
        <f t="shared" ref="R7:R18" si="1">D7+F7+H7+J7+L7+P7</f>
        <v>1290108.0299999996</v>
      </c>
      <c r="S7" s="154">
        <f>R7*100/'CD Ratio_3(i)'!F7</f>
        <v>32.696767897850584</v>
      </c>
    </row>
    <row r="8" spans="1:19" ht="13.5" customHeight="1" x14ac:dyDescent="0.2">
      <c r="A8" s="151">
        <v>3</v>
      </c>
      <c r="B8" s="152" t="s">
        <v>8</v>
      </c>
      <c r="C8" s="152">
        <v>34014</v>
      </c>
      <c r="D8" s="152">
        <v>69212.38</v>
      </c>
      <c r="E8" s="152">
        <f>SCST_OS_22!C8+SCST_OS_22!E8</f>
        <v>5403</v>
      </c>
      <c r="F8" s="152">
        <f>SCST_OS_22!D8+SCST_OS_22!F8</f>
        <v>11080.430000000002</v>
      </c>
      <c r="G8" s="152">
        <v>28</v>
      </c>
      <c r="H8" s="152">
        <v>28.610000000000007</v>
      </c>
      <c r="I8" s="152">
        <f>Minority_OS_20!O8</f>
        <v>6786</v>
      </c>
      <c r="J8" s="152">
        <f>Minority_OS_20!P8</f>
        <v>49564.28</v>
      </c>
      <c r="K8" s="152">
        <v>0</v>
      </c>
      <c r="L8" s="152">
        <v>0</v>
      </c>
      <c r="M8" s="152">
        <v>0</v>
      </c>
      <c r="N8" s="152">
        <v>0</v>
      </c>
      <c r="O8" s="152">
        <v>1828</v>
      </c>
      <c r="P8" s="152">
        <v>1820.7000000000003</v>
      </c>
      <c r="Q8" s="152">
        <f t="shared" si="0"/>
        <v>48059</v>
      </c>
      <c r="R8" s="152">
        <f t="shared" si="1"/>
        <v>131706.40000000002</v>
      </c>
      <c r="S8" s="154">
        <f>R8*100/'CD Ratio_3(i)'!F8</f>
        <v>14.397360319241631</v>
      </c>
    </row>
    <row r="9" spans="1:19" ht="13.5" customHeight="1" x14ac:dyDescent="0.2">
      <c r="A9" s="151">
        <v>4</v>
      </c>
      <c r="B9" s="152" t="s">
        <v>9</v>
      </c>
      <c r="C9" s="152">
        <v>121134</v>
      </c>
      <c r="D9" s="152">
        <v>269195.70000000007</v>
      </c>
      <c r="E9" s="152">
        <f>SCST_OS_22!C9+SCST_OS_22!E9</f>
        <v>36837</v>
      </c>
      <c r="F9" s="152">
        <f>SCST_OS_22!D9+SCST_OS_22!F9</f>
        <v>91036.86000000003</v>
      </c>
      <c r="G9" s="152">
        <v>2036</v>
      </c>
      <c r="H9" s="152">
        <v>4446.2</v>
      </c>
      <c r="I9" s="152">
        <f>Minority_OS_20!O9</f>
        <v>30133</v>
      </c>
      <c r="J9" s="152">
        <f>Minority_OS_20!P9</f>
        <v>118300.35</v>
      </c>
      <c r="K9" s="152">
        <v>36934</v>
      </c>
      <c r="L9" s="152">
        <v>4.669999999999999</v>
      </c>
      <c r="M9" s="152">
        <v>1291</v>
      </c>
      <c r="N9" s="152">
        <v>118.57999999999998</v>
      </c>
      <c r="O9" s="152">
        <v>4421</v>
      </c>
      <c r="P9" s="152">
        <v>29420.459999999992</v>
      </c>
      <c r="Q9" s="152">
        <f t="shared" si="0"/>
        <v>231495</v>
      </c>
      <c r="R9" s="152">
        <f t="shared" si="1"/>
        <v>512404.24000000011</v>
      </c>
      <c r="S9" s="154">
        <f>R9*100/'CD Ratio_3(i)'!F9</f>
        <v>20.786068574912033</v>
      </c>
    </row>
    <row r="10" spans="1:19" ht="13.5" customHeight="1" x14ac:dyDescent="0.2">
      <c r="A10" s="151">
        <v>5</v>
      </c>
      <c r="B10" s="152" t="s">
        <v>10</v>
      </c>
      <c r="C10" s="152">
        <v>281882</v>
      </c>
      <c r="D10" s="152">
        <v>571280.41999999981</v>
      </c>
      <c r="E10" s="152">
        <f>SCST_OS_22!C10+SCST_OS_22!E10</f>
        <v>105286</v>
      </c>
      <c r="F10" s="152">
        <f>SCST_OS_22!D10+SCST_OS_22!F10</f>
        <v>211268.81999999998</v>
      </c>
      <c r="G10" s="152">
        <v>21261</v>
      </c>
      <c r="H10" s="152">
        <v>68436.00999999998</v>
      </c>
      <c r="I10" s="152">
        <f>Minority_OS_20!O10</f>
        <v>9413</v>
      </c>
      <c r="J10" s="152">
        <f>Minority_OS_20!P10</f>
        <v>53663.37999999999</v>
      </c>
      <c r="K10" s="152">
        <v>1</v>
      </c>
      <c r="L10" s="152">
        <v>0.02</v>
      </c>
      <c r="M10" s="152">
        <v>0</v>
      </c>
      <c r="N10" s="152">
        <v>0</v>
      </c>
      <c r="O10" s="152">
        <v>5451</v>
      </c>
      <c r="P10" s="152">
        <v>12900.720000000003</v>
      </c>
      <c r="Q10" s="152">
        <f t="shared" si="0"/>
        <v>423294</v>
      </c>
      <c r="R10" s="152">
        <f t="shared" si="1"/>
        <v>917549.36999999976</v>
      </c>
      <c r="S10" s="154">
        <f>R10*100/'CD Ratio_3(i)'!F10</f>
        <v>34.977564233945884</v>
      </c>
    </row>
    <row r="11" spans="1:19" ht="13.5" customHeight="1" x14ac:dyDescent="0.2">
      <c r="A11" s="151">
        <v>6</v>
      </c>
      <c r="B11" s="152" t="s">
        <v>11</v>
      </c>
      <c r="C11" s="152">
        <v>81552</v>
      </c>
      <c r="D11" s="152">
        <v>154369.11000000002</v>
      </c>
      <c r="E11" s="152">
        <f>SCST_OS_22!C11+SCST_OS_22!E11</f>
        <v>26302</v>
      </c>
      <c r="F11" s="152">
        <f>SCST_OS_22!D11+SCST_OS_22!F11</f>
        <v>51529.929999999993</v>
      </c>
      <c r="G11" s="152">
        <v>29</v>
      </c>
      <c r="H11" s="152">
        <v>64.3</v>
      </c>
      <c r="I11" s="152">
        <f>Minority_OS_20!O11</f>
        <v>9333</v>
      </c>
      <c r="J11" s="152">
        <f>Minority_OS_20!P11</f>
        <v>32123.069999999989</v>
      </c>
      <c r="K11" s="152">
        <v>32</v>
      </c>
      <c r="L11" s="152">
        <v>0.35000000000000003</v>
      </c>
      <c r="M11" s="152">
        <v>0</v>
      </c>
      <c r="N11" s="152">
        <v>0</v>
      </c>
      <c r="O11" s="152">
        <v>13265</v>
      </c>
      <c r="P11" s="152">
        <v>2822.3000000000006</v>
      </c>
      <c r="Q11" s="152">
        <f t="shared" si="0"/>
        <v>130513</v>
      </c>
      <c r="R11" s="152">
        <f t="shared" si="1"/>
        <v>240909.05999999997</v>
      </c>
      <c r="S11" s="154">
        <f>R11*100/'CD Ratio_3(i)'!F11</f>
        <v>18.442558974869296</v>
      </c>
    </row>
    <row r="12" spans="1:19" ht="13.5" customHeight="1" x14ac:dyDescent="0.2">
      <c r="A12" s="151">
        <v>7</v>
      </c>
      <c r="B12" s="152" t="s">
        <v>12</v>
      </c>
      <c r="C12" s="152">
        <v>6285</v>
      </c>
      <c r="D12" s="152">
        <v>15646.700000000003</v>
      </c>
      <c r="E12" s="152">
        <f>SCST_OS_22!C12+SCST_OS_22!E12</f>
        <v>322</v>
      </c>
      <c r="F12" s="152">
        <f>SCST_OS_22!D12+SCST_OS_22!F12</f>
        <v>1531.27</v>
      </c>
      <c r="G12" s="152">
        <v>204</v>
      </c>
      <c r="H12" s="152">
        <v>393.51000000000005</v>
      </c>
      <c r="I12" s="152">
        <f>Minority_OS_20!O12</f>
        <v>533</v>
      </c>
      <c r="J12" s="152">
        <f>Minority_OS_20!P12</f>
        <v>2083.88</v>
      </c>
      <c r="K12" s="152">
        <v>0</v>
      </c>
      <c r="L12" s="152">
        <v>0</v>
      </c>
      <c r="M12" s="152">
        <v>7</v>
      </c>
      <c r="N12" s="152">
        <v>0.67</v>
      </c>
      <c r="O12" s="152">
        <v>11303</v>
      </c>
      <c r="P12" s="152">
        <v>17442.889999999996</v>
      </c>
      <c r="Q12" s="152">
        <f t="shared" si="0"/>
        <v>18647</v>
      </c>
      <c r="R12" s="152">
        <f t="shared" si="1"/>
        <v>37098.25</v>
      </c>
      <c r="S12" s="154">
        <f>R12*100/'CD Ratio_3(i)'!F12</f>
        <v>8.3178136759065051</v>
      </c>
    </row>
    <row r="13" spans="1:19" ht="13.5" customHeight="1" x14ac:dyDescent="0.2">
      <c r="A13" s="151">
        <v>8</v>
      </c>
      <c r="B13" s="160" t="s">
        <v>967</v>
      </c>
      <c r="C13" s="152">
        <v>6381</v>
      </c>
      <c r="D13" s="152">
        <v>13219.429999999998</v>
      </c>
      <c r="E13" s="152">
        <f>SCST_OS_22!C13+SCST_OS_22!E13</f>
        <v>1593</v>
      </c>
      <c r="F13" s="152">
        <f>SCST_OS_22!D13+SCST_OS_22!F13</f>
        <v>3904.7499999999991</v>
      </c>
      <c r="G13" s="152">
        <v>174</v>
      </c>
      <c r="H13" s="152">
        <v>173.23000000000005</v>
      </c>
      <c r="I13" s="152">
        <f>Minority_OS_20!O13</f>
        <v>982</v>
      </c>
      <c r="J13" s="152">
        <f>Minority_OS_20!P13</f>
        <v>5350.8200000000006</v>
      </c>
      <c r="K13" s="152">
        <v>46</v>
      </c>
      <c r="L13" s="152">
        <v>1.3400000000000003</v>
      </c>
      <c r="M13" s="152">
        <v>8</v>
      </c>
      <c r="N13" s="152">
        <v>0.4</v>
      </c>
      <c r="O13" s="152">
        <v>0</v>
      </c>
      <c r="P13" s="152">
        <v>0</v>
      </c>
      <c r="Q13" s="152">
        <f t="shared" si="0"/>
        <v>9176</v>
      </c>
      <c r="R13" s="152">
        <f t="shared" si="1"/>
        <v>22649.569999999996</v>
      </c>
      <c r="S13" s="154">
        <f>R13*100/'CD Ratio_3(i)'!F13</f>
        <v>16.161072367801875</v>
      </c>
    </row>
    <row r="14" spans="1:19" ht="13.5" customHeight="1" x14ac:dyDescent="0.2">
      <c r="A14" s="151">
        <v>9</v>
      </c>
      <c r="B14" s="152" t="s">
        <v>13</v>
      </c>
      <c r="C14" s="152">
        <v>234737</v>
      </c>
      <c r="D14" s="152">
        <v>382178.31000000006</v>
      </c>
      <c r="E14" s="152">
        <f>SCST_OS_22!C14+SCST_OS_22!E14</f>
        <v>49493</v>
      </c>
      <c r="F14" s="152">
        <f>SCST_OS_22!D14+SCST_OS_22!F14</f>
        <v>102889.55000000003</v>
      </c>
      <c r="G14" s="152">
        <v>20</v>
      </c>
      <c r="H14" s="152">
        <v>85.11</v>
      </c>
      <c r="I14" s="152">
        <f>Minority_OS_20!O14</f>
        <v>16564</v>
      </c>
      <c r="J14" s="152">
        <f>Minority_OS_20!P14</f>
        <v>54633.799999999988</v>
      </c>
      <c r="K14" s="152">
        <v>4</v>
      </c>
      <c r="L14" s="152">
        <v>0.02</v>
      </c>
      <c r="M14" s="152">
        <v>0</v>
      </c>
      <c r="N14" s="152">
        <v>0</v>
      </c>
      <c r="O14" s="152">
        <v>21952</v>
      </c>
      <c r="P14" s="152">
        <v>117372.34000000005</v>
      </c>
      <c r="Q14" s="152">
        <f t="shared" si="0"/>
        <v>322770</v>
      </c>
      <c r="R14" s="152">
        <f t="shared" si="1"/>
        <v>657159.13000000012</v>
      </c>
      <c r="S14" s="154">
        <f>R14*100/'CD Ratio_3(i)'!F14</f>
        <v>17.229223882448927</v>
      </c>
    </row>
    <row r="15" spans="1:19" ht="13.5" customHeight="1" x14ac:dyDescent="0.2">
      <c r="A15" s="151">
        <v>10</v>
      </c>
      <c r="B15" s="152" t="s">
        <v>14</v>
      </c>
      <c r="C15" s="152">
        <v>366844</v>
      </c>
      <c r="D15" s="152">
        <v>737055.22999999986</v>
      </c>
      <c r="E15" s="152">
        <f>SCST_OS_22!C15+SCST_OS_22!E15</f>
        <v>333364</v>
      </c>
      <c r="F15" s="152">
        <f>SCST_OS_22!D15+SCST_OS_22!F15</f>
        <v>1086022.6500000001</v>
      </c>
      <c r="G15" s="152">
        <v>2668</v>
      </c>
      <c r="H15" s="152">
        <v>4553.6599999999962</v>
      </c>
      <c r="I15" s="152">
        <f>Minority_OS_20!O15</f>
        <v>84625</v>
      </c>
      <c r="J15" s="152">
        <f>Minority_OS_20!P15</f>
        <v>314894.93000000017</v>
      </c>
      <c r="K15" s="152">
        <v>296</v>
      </c>
      <c r="L15" s="152">
        <v>4.9699999999999953</v>
      </c>
      <c r="M15" s="152">
        <v>2</v>
      </c>
      <c r="N15" s="152">
        <v>0.32</v>
      </c>
      <c r="O15" s="152">
        <v>55771</v>
      </c>
      <c r="P15" s="152">
        <v>74477.989999999991</v>
      </c>
      <c r="Q15" s="152">
        <f t="shared" si="0"/>
        <v>843568</v>
      </c>
      <c r="R15" s="152">
        <f t="shared" si="1"/>
        <v>2217009.4299999997</v>
      </c>
      <c r="S15" s="154">
        <f>R15*100/'CD Ratio_3(i)'!F15</f>
        <v>18.428721472329581</v>
      </c>
    </row>
    <row r="16" spans="1:19" ht="13.5" customHeight="1" x14ac:dyDescent="0.2">
      <c r="A16" s="151">
        <v>11</v>
      </c>
      <c r="B16" s="152" t="s">
        <v>15</v>
      </c>
      <c r="C16" s="152">
        <v>59131</v>
      </c>
      <c r="D16" s="152">
        <v>98856.25999999998</v>
      </c>
      <c r="E16" s="152">
        <f>SCST_OS_22!C16+SCST_OS_22!E16</f>
        <v>14842</v>
      </c>
      <c r="F16" s="152">
        <f>SCST_OS_22!D16+SCST_OS_22!F16</f>
        <v>33395.960000000014</v>
      </c>
      <c r="G16" s="152">
        <v>151</v>
      </c>
      <c r="H16" s="152">
        <v>73.200000000000017</v>
      </c>
      <c r="I16" s="152">
        <f>Minority_OS_20!O16</f>
        <v>6932</v>
      </c>
      <c r="J16" s="152">
        <f>Minority_OS_20!P16</f>
        <v>22044.559999999998</v>
      </c>
      <c r="K16" s="152">
        <v>0</v>
      </c>
      <c r="L16" s="152">
        <v>0</v>
      </c>
      <c r="M16" s="152">
        <v>102</v>
      </c>
      <c r="N16" s="152">
        <v>11.280000000000001</v>
      </c>
      <c r="O16" s="152">
        <v>3312</v>
      </c>
      <c r="P16" s="152">
        <v>2631.1899999999996</v>
      </c>
      <c r="Q16" s="152">
        <f t="shared" si="0"/>
        <v>84368</v>
      </c>
      <c r="R16" s="152">
        <f t="shared" si="1"/>
        <v>157001.17000000001</v>
      </c>
      <c r="S16" s="154">
        <f>R16*100/'CD Ratio_3(i)'!F16</f>
        <v>17.878485078653529</v>
      </c>
    </row>
    <row r="17" spans="1:19" ht="13.5" customHeight="1" x14ac:dyDescent="0.2">
      <c r="A17" s="151">
        <v>12</v>
      </c>
      <c r="B17" s="152" t="s">
        <v>16</v>
      </c>
      <c r="C17" s="152">
        <v>188953</v>
      </c>
      <c r="D17" s="152">
        <v>440824.05999999994</v>
      </c>
      <c r="E17" s="152">
        <f>SCST_OS_22!C17+SCST_OS_22!E17</f>
        <v>65536</v>
      </c>
      <c r="F17" s="152">
        <f>SCST_OS_22!D17+SCST_OS_22!F17</f>
        <v>147969.57000000007</v>
      </c>
      <c r="G17" s="152">
        <v>5728</v>
      </c>
      <c r="H17" s="152">
        <v>10856.619999999999</v>
      </c>
      <c r="I17" s="152">
        <f>Minority_OS_20!O17</f>
        <v>21372</v>
      </c>
      <c r="J17" s="152">
        <f>Minority_OS_20!P17</f>
        <v>75191.760000000009</v>
      </c>
      <c r="K17" s="152">
        <v>10137</v>
      </c>
      <c r="L17" s="152">
        <v>21.78</v>
      </c>
      <c r="M17" s="152">
        <v>107</v>
      </c>
      <c r="N17" s="152">
        <v>56.580000000000013</v>
      </c>
      <c r="O17" s="152">
        <v>13284</v>
      </c>
      <c r="P17" s="152">
        <v>8054.2899999999981</v>
      </c>
      <c r="Q17" s="152">
        <f t="shared" si="0"/>
        <v>305010</v>
      </c>
      <c r="R17" s="152">
        <f t="shared" si="1"/>
        <v>682918.08000000007</v>
      </c>
      <c r="S17" s="154">
        <f>R17*100/'CD Ratio_3(i)'!F17</f>
        <v>30.61082428361205</v>
      </c>
    </row>
    <row r="18" spans="1:19" s="253" customFormat="1" ht="13.5" customHeight="1" x14ac:dyDescent="0.2">
      <c r="A18" s="158"/>
      <c r="B18" s="163" t="s">
        <v>17</v>
      </c>
      <c r="C18" s="163">
        <f t="shared" ref="C18:P18" si="2">SUM(C6:C17)</f>
        <v>1958729</v>
      </c>
      <c r="D18" s="163">
        <f t="shared" si="2"/>
        <v>3943464.06</v>
      </c>
      <c r="E18" s="163">
        <f>SCST_OS_22!C18+SCST_OS_22!E18</f>
        <v>806316</v>
      </c>
      <c r="F18" s="163">
        <f>SCST_OS_22!D18+SCST_OS_22!F18</f>
        <v>2107345.4600000004</v>
      </c>
      <c r="G18" s="163">
        <f t="shared" si="2"/>
        <v>35454</v>
      </c>
      <c r="H18" s="163">
        <f t="shared" si="2"/>
        <v>98227.339999999953</v>
      </c>
      <c r="I18" s="152">
        <f>Minority_OS_20!O18</f>
        <v>236488</v>
      </c>
      <c r="J18" s="152">
        <f>Minority_OS_20!P18</f>
        <v>899707.64000000036</v>
      </c>
      <c r="K18" s="163">
        <f t="shared" si="2"/>
        <v>53562</v>
      </c>
      <c r="L18" s="163">
        <f t="shared" si="2"/>
        <v>218</v>
      </c>
      <c r="M18" s="163">
        <f t="shared" si="2"/>
        <v>1755</v>
      </c>
      <c r="N18" s="163">
        <f t="shared" si="2"/>
        <v>1734.1900000000003</v>
      </c>
      <c r="O18" s="163">
        <f t="shared" si="2"/>
        <v>138773</v>
      </c>
      <c r="P18" s="163">
        <f t="shared" si="2"/>
        <v>275348.12</v>
      </c>
      <c r="Q18" s="163">
        <f t="shared" si="0"/>
        <v>3229322</v>
      </c>
      <c r="R18" s="163">
        <f t="shared" si="1"/>
        <v>7324310.620000001</v>
      </c>
      <c r="S18" s="279">
        <f>R18*100/'CD Ratio_3(i)'!F18</f>
        <v>22.105449320213982</v>
      </c>
    </row>
    <row r="19" spans="1:19" ht="13.5" customHeight="1" x14ac:dyDescent="0.2">
      <c r="A19" s="151">
        <v>13</v>
      </c>
      <c r="B19" s="152" t="s">
        <v>18</v>
      </c>
      <c r="C19" s="152">
        <v>72152</v>
      </c>
      <c r="D19" s="152">
        <v>137939.41999999998</v>
      </c>
      <c r="E19" s="152">
        <f>SCST_OS_22!C19+SCST_OS_22!E19</f>
        <v>6216</v>
      </c>
      <c r="F19" s="152">
        <f>SCST_OS_22!D19+SCST_OS_22!F19</f>
        <v>20177.039999999994</v>
      </c>
      <c r="G19" s="152">
        <v>0</v>
      </c>
      <c r="H19" s="152">
        <v>0</v>
      </c>
      <c r="I19" s="152">
        <f>Minority_OS_20!O19</f>
        <v>13544</v>
      </c>
      <c r="J19" s="152">
        <f>Minority_OS_20!P19</f>
        <v>76999.83</v>
      </c>
      <c r="K19" s="152">
        <v>0</v>
      </c>
      <c r="L19" s="152">
        <v>0</v>
      </c>
      <c r="M19" s="152">
        <v>0</v>
      </c>
      <c r="N19" s="152">
        <v>0</v>
      </c>
      <c r="O19" s="152">
        <v>9</v>
      </c>
      <c r="P19" s="152">
        <v>51.27</v>
      </c>
      <c r="Q19" s="152">
        <f t="shared" ref="Q19:Q55" si="3">C19+E19+G19+I19+K19+O19</f>
        <v>91921</v>
      </c>
      <c r="R19" s="152">
        <f t="shared" ref="R19:R55" si="4">D19+F19+H19+J19+L19+P19</f>
        <v>235167.55999999997</v>
      </c>
      <c r="S19" s="154">
        <f>R19*100/'CD Ratio_3(i)'!F19</f>
        <v>9.6265673846179709</v>
      </c>
    </row>
    <row r="20" spans="1:19" ht="13.5" customHeight="1" x14ac:dyDescent="0.2">
      <c r="A20" s="151">
        <v>14</v>
      </c>
      <c r="B20" s="152" t="s">
        <v>19</v>
      </c>
      <c r="C20" s="152">
        <v>76692</v>
      </c>
      <c r="D20" s="152">
        <v>38299.180000000008</v>
      </c>
      <c r="E20" s="152">
        <f>SCST_OS_22!C20+SCST_OS_22!E20</f>
        <v>8727</v>
      </c>
      <c r="F20" s="152">
        <f>SCST_OS_22!D20+SCST_OS_22!F20</f>
        <v>4330.6000000000004</v>
      </c>
      <c r="G20" s="152">
        <v>0</v>
      </c>
      <c r="H20" s="152">
        <v>0</v>
      </c>
      <c r="I20" s="152">
        <f>Minority_OS_20!O20</f>
        <v>77595</v>
      </c>
      <c r="J20" s="152">
        <f>Minority_OS_20!P20</f>
        <v>53740.800000000003</v>
      </c>
      <c r="K20" s="152">
        <v>0</v>
      </c>
      <c r="L20" s="152">
        <v>0</v>
      </c>
      <c r="M20" s="152">
        <v>0</v>
      </c>
      <c r="N20" s="152">
        <v>0</v>
      </c>
      <c r="O20" s="152">
        <v>0</v>
      </c>
      <c r="P20" s="152">
        <v>0</v>
      </c>
      <c r="Q20" s="152">
        <f t="shared" si="3"/>
        <v>163014</v>
      </c>
      <c r="R20" s="152">
        <f t="shared" si="4"/>
        <v>96370.580000000016</v>
      </c>
      <c r="S20" s="154">
        <f>R20*100/'CD Ratio_3(i)'!F20</f>
        <v>10.604439277444685</v>
      </c>
    </row>
    <row r="21" spans="1:19" ht="13.5" customHeight="1" x14ac:dyDescent="0.2">
      <c r="A21" s="151">
        <v>15</v>
      </c>
      <c r="B21" s="152" t="s">
        <v>20</v>
      </c>
      <c r="C21" s="152">
        <v>1144</v>
      </c>
      <c r="D21" s="152">
        <v>316.08000000000004</v>
      </c>
      <c r="E21" s="152">
        <f>SCST_OS_22!C21+SCST_OS_22!E21</f>
        <v>58</v>
      </c>
      <c r="F21" s="152">
        <f>SCST_OS_22!D21+SCST_OS_22!F21</f>
        <v>163.55000000000001</v>
      </c>
      <c r="G21" s="152">
        <v>0</v>
      </c>
      <c r="H21" s="152">
        <v>0</v>
      </c>
      <c r="I21" s="152">
        <f>Minority_OS_20!O21</f>
        <v>144</v>
      </c>
      <c r="J21" s="152">
        <f>Minority_OS_20!P21</f>
        <v>445.18</v>
      </c>
      <c r="K21" s="152">
        <v>0</v>
      </c>
      <c r="L21" s="152">
        <v>0</v>
      </c>
      <c r="M21" s="152">
        <v>0</v>
      </c>
      <c r="N21" s="152">
        <v>0</v>
      </c>
      <c r="O21" s="152">
        <v>0</v>
      </c>
      <c r="P21" s="152">
        <v>0</v>
      </c>
      <c r="Q21" s="152">
        <f t="shared" si="3"/>
        <v>1346</v>
      </c>
      <c r="R21" s="152">
        <f t="shared" si="4"/>
        <v>924.81000000000006</v>
      </c>
      <c r="S21" s="154">
        <f>R21*100/'CD Ratio_3(i)'!F21</f>
        <v>14.548266119644353</v>
      </c>
    </row>
    <row r="22" spans="1:19" ht="13.5" customHeight="1" x14ac:dyDescent="0.2">
      <c r="A22" s="151">
        <v>16</v>
      </c>
      <c r="B22" s="152" t="s">
        <v>21</v>
      </c>
      <c r="C22" s="152">
        <v>65</v>
      </c>
      <c r="D22" s="152">
        <v>52.32</v>
      </c>
      <c r="E22" s="152">
        <f>SCST_OS_22!C22+SCST_OS_22!E22</f>
        <v>0</v>
      </c>
      <c r="F22" s="152">
        <f>SCST_OS_22!D22+SCST_OS_22!F22</f>
        <v>0</v>
      </c>
      <c r="G22" s="152">
        <v>0</v>
      </c>
      <c r="H22" s="152">
        <v>0</v>
      </c>
      <c r="I22" s="152">
        <f>Minority_OS_20!O22</f>
        <v>0</v>
      </c>
      <c r="J22" s="152">
        <f>Minority_OS_20!P22</f>
        <v>0</v>
      </c>
      <c r="K22" s="152">
        <v>0</v>
      </c>
      <c r="L22" s="152">
        <v>0</v>
      </c>
      <c r="M22" s="152">
        <v>0</v>
      </c>
      <c r="N22" s="152">
        <v>0</v>
      </c>
      <c r="O22" s="152">
        <v>0</v>
      </c>
      <c r="P22" s="152">
        <v>0</v>
      </c>
      <c r="Q22" s="152">
        <f t="shared" si="3"/>
        <v>65</v>
      </c>
      <c r="R22" s="152">
        <f t="shared" si="4"/>
        <v>52.32</v>
      </c>
      <c r="S22" s="154">
        <v>0</v>
      </c>
    </row>
    <row r="23" spans="1:19" ht="13.5" customHeight="1" x14ac:dyDescent="0.2">
      <c r="A23" s="151">
        <v>17</v>
      </c>
      <c r="B23" s="152" t="s">
        <v>22</v>
      </c>
      <c r="C23" s="152">
        <v>55648</v>
      </c>
      <c r="D23" s="152">
        <v>44621.45</v>
      </c>
      <c r="E23" s="152">
        <f>SCST_OS_22!C23+SCST_OS_22!E23</f>
        <v>17</v>
      </c>
      <c r="F23" s="152">
        <f>SCST_OS_22!D23+SCST_OS_22!F23</f>
        <v>90.49</v>
      </c>
      <c r="G23" s="152">
        <v>521</v>
      </c>
      <c r="H23" s="152">
        <v>225.31</v>
      </c>
      <c r="I23" s="152">
        <f>Minority_OS_20!O23</f>
        <v>6407</v>
      </c>
      <c r="J23" s="152">
        <f>Minority_OS_20!P23</f>
        <v>7216.75</v>
      </c>
      <c r="K23" s="152">
        <v>0</v>
      </c>
      <c r="L23" s="152">
        <v>0</v>
      </c>
      <c r="M23" s="152">
        <v>0</v>
      </c>
      <c r="N23" s="152">
        <v>0</v>
      </c>
      <c r="O23" s="152">
        <v>3289</v>
      </c>
      <c r="P23" s="152">
        <v>301.47999999999996</v>
      </c>
      <c r="Q23" s="152">
        <f t="shared" si="3"/>
        <v>65882</v>
      </c>
      <c r="R23" s="152">
        <f t="shared" si="4"/>
        <v>52455.479999999996</v>
      </c>
      <c r="S23" s="154">
        <f>R23*100/'CD Ratio_3(i)'!F23</f>
        <v>19.925200747741822</v>
      </c>
    </row>
    <row r="24" spans="1:19" ht="13.5" customHeight="1" x14ac:dyDescent="0.2">
      <c r="A24" s="151">
        <v>18</v>
      </c>
      <c r="B24" s="152" t="s">
        <v>23</v>
      </c>
      <c r="C24" s="152">
        <v>0</v>
      </c>
      <c r="D24" s="152">
        <v>0</v>
      </c>
      <c r="E24" s="152">
        <f>SCST_OS_22!C24+SCST_OS_22!E24</f>
        <v>0</v>
      </c>
      <c r="F24" s="152">
        <f>SCST_OS_22!D24+SCST_OS_22!F24</f>
        <v>0</v>
      </c>
      <c r="G24" s="152">
        <v>0</v>
      </c>
      <c r="H24" s="152">
        <v>0</v>
      </c>
      <c r="I24" s="152">
        <f>Minority_OS_20!O24</f>
        <v>1</v>
      </c>
      <c r="J24" s="152">
        <f>Minority_OS_20!P24</f>
        <v>11.04</v>
      </c>
      <c r="K24" s="152">
        <v>0</v>
      </c>
      <c r="L24" s="152">
        <v>0</v>
      </c>
      <c r="M24" s="152">
        <v>0</v>
      </c>
      <c r="N24" s="152">
        <v>0</v>
      </c>
      <c r="O24" s="152">
        <v>0</v>
      </c>
      <c r="P24" s="152">
        <v>0</v>
      </c>
      <c r="Q24" s="152">
        <f t="shared" si="3"/>
        <v>1</v>
      </c>
      <c r="R24" s="152">
        <f t="shared" si="4"/>
        <v>11.04</v>
      </c>
      <c r="S24" s="154">
        <f>R24*100/'CD Ratio_3(i)'!F24</f>
        <v>1.0960427297817843</v>
      </c>
    </row>
    <row r="25" spans="1:19" ht="13.5" customHeight="1" x14ac:dyDescent="0.2">
      <c r="A25" s="151">
        <v>19</v>
      </c>
      <c r="B25" s="152" t="s">
        <v>24</v>
      </c>
      <c r="C25" s="152">
        <v>4024</v>
      </c>
      <c r="D25" s="152">
        <v>13070.239999999998</v>
      </c>
      <c r="E25" s="152">
        <f>SCST_OS_22!C25+SCST_OS_22!E25</f>
        <v>401</v>
      </c>
      <c r="F25" s="152">
        <f>SCST_OS_22!D25+SCST_OS_22!F25</f>
        <v>1039.7199999999998</v>
      </c>
      <c r="G25" s="152">
        <v>6039</v>
      </c>
      <c r="H25" s="152">
        <v>10979.53</v>
      </c>
      <c r="I25" s="152">
        <f>Minority_OS_20!O25</f>
        <v>1085</v>
      </c>
      <c r="J25" s="152">
        <f>Minority_OS_20!P25</f>
        <v>5093.8900000000003</v>
      </c>
      <c r="K25" s="152">
        <v>0</v>
      </c>
      <c r="L25" s="152">
        <v>0</v>
      </c>
      <c r="M25" s="152">
        <v>0</v>
      </c>
      <c r="N25" s="152">
        <v>0</v>
      </c>
      <c r="O25" s="152">
        <v>53</v>
      </c>
      <c r="P25" s="152">
        <v>23.939999999999998</v>
      </c>
      <c r="Q25" s="152">
        <f t="shared" si="3"/>
        <v>11602</v>
      </c>
      <c r="R25" s="152">
        <f t="shared" si="4"/>
        <v>30207.319999999996</v>
      </c>
      <c r="S25" s="154">
        <f>R25*100/'CD Ratio_3(i)'!F25</f>
        <v>30.043836463881782</v>
      </c>
    </row>
    <row r="26" spans="1:19" ht="13.5" customHeight="1" x14ac:dyDescent="0.2">
      <c r="A26" s="151">
        <v>20</v>
      </c>
      <c r="B26" s="152" t="s">
        <v>25</v>
      </c>
      <c r="C26" s="152">
        <v>203848</v>
      </c>
      <c r="D26" s="152">
        <v>334797.72000000009</v>
      </c>
      <c r="E26" s="152">
        <f>SCST_OS_22!C26+SCST_OS_22!E26</f>
        <v>5425</v>
      </c>
      <c r="F26" s="152">
        <f>SCST_OS_22!D26+SCST_OS_22!F26</f>
        <v>39146.69</v>
      </c>
      <c r="G26" s="152">
        <v>59</v>
      </c>
      <c r="H26" s="152">
        <v>116.92999999999999</v>
      </c>
      <c r="I26" s="152">
        <f>Minority_OS_20!O26</f>
        <v>23402</v>
      </c>
      <c r="J26" s="152">
        <f>Minority_OS_20!P26</f>
        <v>306175.93999999994</v>
      </c>
      <c r="K26" s="152">
        <v>0</v>
      </c>
      <c r="L26" s="152">
        <v>0</v>
      </c>
      <c r="M26" s="152">
        <v>0</v>
      </c>
      <c r="N26" s="152">
        <v>0</v>
      </c>
      <c r="O26" s="152">
        <v>114</v>
      </c>
      <c r="P26" s="152">
        <v>87.500000000000014</v>
      </c>
      <c r="Q26" s="152">
        <f t="shared" si="3"/>
        <v>232848</v>
      </c>
      <c r="R26" s="152">
        <f t="shared" si="4"/>
        <v>680324.78</v>
      </c>
      <c r="S26" s="154">
        <f>R26*100/'CD Ratio_3(i)'!F26</f>
        <v>9.4428582078441039</v>
      </c>
    </row>
    <row r="27" spans="1:19" ht="13.5" customHeight="1" x14ac:dyDescent="0.2">
      <c r="A27" s="151">
        <v>21</v>
      </c>
      <c r="B27" s="152" t="s">
        <v>26</v>
      </c>
      <c r="C27" s="152">
        <v>31830</v>
      </c>
      <c r="D27" s="152">
        <v>77584.450000000026</v>
      </c>
      <c r="E27" s="152">
        <f>SCST_OS_22!C27+SCST_OS_22!E27</f>
        <v>18978</v>
      </c>
      <c r="F27" s="152">
        <f>SCST_OS_22!D27+SCST_OS_22!F27</f>
        <v>73321.199999999968</v>
      </c>
      <c r="G27" s="152">
        <v>6</v>
      </c>
      <c r="H27" s="152">
        <v>32.730000000000004</v>
      </c>
      <c r="I27" s="152">
        <f>Minority_OS_20!O27</f>
        <v>17662</v>
      </c>
      <c r="J27" s="152">
        <f>Minority_OS_20!P27</f>
        <v>262259.63</v>
      </c>
      <c r="K27" s="152">
        <v>0</v>
      </c>
      <c r="L27" s="152">
        <v>0</v>
      </c>
      <c r="M27" s="152">
        <v>0</v>
      </c>
      <c r="N27" s="152">
        <v>0</v>
      </c>
      <c r="O27" s="152">
        <v>16</v>
      </c>
      <c r="P27" s="152">
        <v>14.41</v>
      </c>
      <c r="Q27" s="152">
        <f t="shared" si="3"/>
        <v>68492</v>
      </c>
      <c r="R27" s="152">
        <f t="shared" si="4"/>
        <v>413212.42</v>
      </c>
      <c r="S27" s="154">
        <f>R27*100/'CD Ratio_3(i)'!F27</f>
        <v>10.344690758069692</v>
      </c>
    </row>
    <row r="28" spans="1:19" ht="13.5" customHeight="1" x14ac:dyDescent="0.2">
      <c r="A28" s="151">
        <v>22</v>
      </c>
      <c r="B28" s="152" t="s">
        <v>27</v>
      </c>
      <c r="C28" s="152">
        <v>26097</v>
      </c>
      <c r="D28" s="152">
        <v>38249.07</v>
      </c>
      <c r="E28" s="152">
        <f>SCST_OS_22!C28+SCST_OS_22!E28</f>
        <v>7412</v>
      </c>
      <c r="F28" s="152">
        <f>SCST_OS_22!D28+SCST_OS_22!F28</f>
        <v>18700.520000000004</v>
      </c>
      <c r="G28" s="152">
        <v>0</v>
      </c>
      <c r="H28" s="152">
        <v>0</v>
      </c>
      <c r="I28" s="152">
        <f>Minority_OS_20!O28</f>
        <v>4980</v>
      </c>
      <c r="J28" s="152">
        <f>Minority_OS_20!P28</f>
        <v>26125.31</v>
      </c>
      <c r="K28" s="152">
        <v>0</v>
      </c>
      <c r="L28" s="152">
        <v>0</v>
      </c>
      <c r="M28" s="152">
        <v>0</v>
      </c>
      <c r="N28" s="152">
        <v>0</v>
      </c>
      <c r="O28" s="152">
        <v>791</v>
      </c>
      <c r="P28" s="152">
        <v>2465.2600000000007</v>
      </c>
      <c r="Q28" s="152">
        <f t="shared" si="3"/>
        <v>39280</v>
      </c>
      <c r="R28" s="152">
        <f t="shared" si="4"/>
        <v>85540.160000000003</v>
      </c>
      <c r="S28" s="154">
        <f>R28*100/'CD Ratio_3(i)'!F28</f>
        <v>15.22757374131049</v>
      </c>
    </row>
    <row r="29" spans="1:19" ht="13.5" customHeight="1" x14ac:dyDescent="0.2">
      <c r="A29" s="151">
        <v>23</v>
      </c>
      <c r="B29" s="152" t="s">
        <v>28</v>
      </c>
      <c r="C29" s="152">
        <v>24171</v>
      </c>
      <c r="D29" s="152">
        <v>7029.0999999999995</v>
      </c>
      <c r="E29" s="152">
        <f>SCST_OS_22!C29+SCST_OS_22!E29</f>
        <v>62450</v>
      </c>
      <c r="F29" s="152">
        <f>SCST_OS_22!D29+SCST_OS_22!F29</f>
        <v>28760.800000000003</v>
      </c>
      <c r="G29" s="152">
        <v>0</v>
      </c>
      <c r="H29" s="152">
        <v>0</v>
      </c>
      <c r="I29" s="152">
        <f>Minority_OS_20!O29</f>
        <v>6177</v>
      </c>
      <c r="J29" s="152">
        <f>Minority_OS_20!P29</f>
        <v>1862.9099999999999</v>
      </c>
      <c r="K29" s="152">
        <v>0</v>
      </c>
      <c r="L29" s="152">
        <v>0</v>
      </c>
      <c r="M29" s="152">
        <v>0</v>
      </c>
      <c r="N29" s="152">
        <v>0</v>
      </c>
      <c r="O29" s="152">
        <v>0</v>
      </c>
      <c r="P29" s="152">
        <v>0</v>
      </c>
      <c r="Q29" s="152">
        <f t="shared" si="3"/>
        <v>92798</v>
      </c>
      <c r="R29" s="152">
        <f t="shared" si="4"/>
        <v>37652.81</v>
      </c>
      <c r="S29" s="154">
        <f>R29*100/'CD Ratio_3(i)'!F29</f>
        <v>3.8546278033158385</v>
      </c>
    </row>
    <row r="30" spans="1:19" ht="13.5" customHeight="1" x14ac:dyDescent="0.2">
      <c r="A30" s="151">
        <v>24</v>
      </c>
      <c r="B30" s="152" t="s">
        <v>29</v>
      </c>
      <c r="C30" s="152">
        <v>546526</v>
      </c>
      <c r="D30" s="152">
        <v>241144.59</v>
      </c>
      <c r="E30" s="152">
        <f>SCST_OS_22!C30+SCST_OS_22!E30</f>
        <v>328695</v>
      </c>
      <c r="F30" s="152">
        <f>SCST_OS_22!D30+SCST_OS_22!F30</f>
        <v>90236.6</v>
      </c>
      <c r="G30" s="152">
        <v>0</v>
      </c>
      <c r="H30" s="152">
        <v>0</v>
      </c>
      <c r="I30" s="152">
        <f>Minority_OS_20!O30</f>
        <v>910945</v>
      </c>
      <c r="J30" s="152">
        <f>Minority_OS_20!P30</f>
        <v>7.9500000000000011</v>
      </c>
      <c r="K30" s="152">
        <v>0</v>
      </c>
      <c r="L30" s="152">
        <v>0</v>
      </c>
      <c r="M30" s="152">
        <v>0</v>
      </c>
      <c r="N30" s="152">
        <v>0</v>
      </c>
      <c r="O30" s="152">
        <v>41608</v>
      </c>
      <c r="P30" s="152">
        <v>115302.51999999999</v>
      </c>
      <c r="Q30" s="152">
        <f t="shared" si="3"/>
        <v>1827774</v>
      </c>
      <c r="R30" s="152">
        <f t="shared" si="4"/>
        <v>446691.66000000003</v>
      </c>
      <c r="S30" s="154">
        <f>R30*100/'CD Ratio_3(i)'!F30</f>
        <v>42.867543458491305</v>
      </c>
    </row>
    <row r="31" spans="1:19" ht="13.5" customHeight="1" x14ac:dyDescent="0.2">
      <c r="A31" s="151">
        <v>25</v>
      </c>
      <c r="B31" s="152" t="s">
        <v>30</v>
      </c>
      <c r="C31" s="152">
        <v>0</v>
      </c>
      <c r="D31" s="152">
        <v>0</v>
      </c>
      <c r="E31" s="152">
        <f>SCST_OS_22!C31+SCST_OS_22!E31</f>
        <v>20</v>
      </c>
      <c r="F31" s="152">
        <f>SCST_OS_22!D31+SCST_OS_22!F31</f>
        <v>97.65</v>
      </c>
      <c r="G31" s="152">
        <v>0</v>
      </c>
      <c r="H31" s="152">
        <v>0</v>
      </c>
      <c r="I31" s="152">
        <f>Minority_OS_20!O31</f>
        <v>279</v>
      </c>
      <c r="J31" s="152">
        <f>Minority_OS_20!P31</f>
        <v>1804.48</v>
      </c>
      <c r="K31" s="152">
        <v>2</v>
      </c>
      <c r="L31" s="152">
        <v>0.05</v>
      </c>
      <c r="M31" s="152">
        <v>21</v>
      </c>
      <c r="N31" s="152">
        <v>1.7899999999999998</v>
      </c>
      <c r="O31" s="152">
        <v>0</v>
      </c>
      <c r="P31" s="152">
        <v>0</v>
      </c>
      <c r="Q31" s="152">
        <f t="shared" si="3"/>
        <v>301</v>
      </c>
      <c r="R31" s="152">
        <f t="shared" si="4"/>
        <v>1902.18</v>
      </c>
      <c r="S31" s="154">
        <f>R31*100/'CD Ratio_3(i)'!F31</f>
        <v>36.888331242158095</v>
      </c>
    </row>
    <row r="32" spans="1:19" ht="13.5" customHeight="1" x14ac:dyDescent="0.2">
      <c r="A32" s="151">
        <v>26</v>
      </c>
      <c r="B32" s="152" t="s">
        <v>31</v>
      </c>
      <c r="C32" s="152">
        <v>172</v>
      </c>
      <c r="D32" s="152">
        <v>271.39</v>
      </c>
      <c r="E32" s="152">
        <f>SCST_OS_22!C32+SCST_OS_22!E32</f>
        <v>33</v>
      </c>
      <c r="F32" s="152">
        <f>SCST_OS_22!D32+SCST_OS_22!F32</f>
        <v>300.49</v>
      </c>
      <c r="G32" s="152">
        <v>1</v>
      </c>
      <c r="H32" s="152">
        <v>0</v>
      </c>
      <c r="I32" s="152">
        <f>Minority_OS_20!O32</f>
        <v>77</v>
      </c>
      <c r="J32" s="152">
        <f>Minority_OS_20!P32</f>
        <v>900.92</v>
      </c>
      <c r="K32" s="152">
        <v>0</v>
      </c>
      <c r="L32" s="152">
        <v>0</v>
      </c>
      <c r="M32" s="152">
        <v>0</v>
      </c>
      <c r="N32" s="152">
        <v>0</v>
      </c>
      <c r="O32" s="152">
        <v>6</v>
      </c>
      <c r="P32" s="152">
        <v>18.3</v>
      </c>
      <c r="Q32" s="152">
        <f t="shared" si="3"/>
        <v>289</v>
      </c>
      <c r="R32" s="152">
        <f t="shared" si="4"/>
        <v>1491.1</v>
      </c>
      <c r="S32" s="154">
        <f>R32*100/'CD Ratio_3(i)'!F32</f>
        <v>5.4808468093943716</v>
      </c>
    </row>
    <row r="33" spans="1:19" ht="13.5" customHeight="1" x14ac:dyDescent="0.2">
      <c r="A33" s="151">
        <v>27</v>
      </c>
      <c r="B33" s="152" t="s">
        <v>32</v>
      </c>
      <c r="C33" s="152">
        <v>0</v>
      </c>
      <c r="D33" s="152">
        <v>0</v>
      </c>
      <c r="E33" s="152">
        <f>SCST_OS_22!C33+SCST_OS_22!E33</f>
        <v>50</v>
      </c>
      <c r="F33" s="152">
        <f>SCST_OS_22!D33+SCST_OS_22!F33</f>
        <v>732.87</v>
      </c>
      <c r="G33" s="152">
        <v>0</v>
      </c>
      <c r="H33" s="152">
        <v>0</v>
      </c>
      <c r="I33" s="152">
        <f>Minority_OS_20!O33</f>
        <v>35</v>
      </c>
      <c r="J33" s="152">
        <f>Minority_OS_20!P33</f>
        <v>311.32000000000005</v>
      </c>
      <c r="K33" s="152">
        <v>0</v>
      </c>
      <c r="L33" s="152">
        <v>0</v>
      </c>
      <c r="M33" s="152">
        <v>0</v>
      </c>
      <c r="N33" s="152">
        <v>0</v>
      </c>
      <c r="O33" s="152">
        <v>0</v>
      </c>
      <c r="P33" s="152">
        <v>0</v>
      </c>
      <c r="Q33" s="152">
        <f t="shared" si="3"/>
        <v>85</v>
      </c>
      <c r="R33" s="152">
        <f t="shared" si="4"/>
        <v>1044.19</v>
      </c>
      <c r="S33" s="154">
        <f>R33*100/'CD Ratio_3(i)'!F33</f>
        <v>4.4361543670751091</v>
      </c>
    </row>
    <row r="34" spans="1:19" ht="13.5" customHeight="1" x14ac:dyDescent="0.2">
      <c r="A34" s="151">
        <v>28</v>
      </c>
      <c r="B34" s="152" t="s">
        <v>33</v>
      </c>
      <c r="C34" s="152">
        <v>160269</v>
      </c>
      <c r="D34" s="152">
        <v>132400.85000000003</v>
      </c>
      <c r="E34" s="152">
        <f>SCST_OS_22!C34+SCST_OS_22!E34</f>
        <v>110616</v>
      </c>
      <c r="F34" s="152">
        <f>SCST_OS_22!D34+SCST_OS_22!F34</f>
        <v>100677.50000000001</v>
      </c>
      <c r="G34" s="152">
        <v>0</v>
      </c>
      <c r="H34" s="152">
        <v>0</v>
      </c>
      <c r="I34" s="152">
        <f>Minority_OS_20!O34</f>
        <v>6109</v>
      </c>
      <c r="J34" s="152">
        <f>Minority_OS_20!P34</f>
        <v>50277.29</v>
      </c>
      <c r="K34" s="152">
        <v>0</v>
      </c>
      <c r="L34" s="152">
        <v>0</v>
      </c>
      <c r="M34" s="152">
        <v>0</v>
      </c>
      <c r="N34" s="152">
        <v>0</v>
      </c>
      <c r="O34" s="152">
        <v>82943</v>
      </c>
      <c r="P34" s="152">
        <v>125768.49999999999</v>
      </c>
      <c r="Q34" s="152">
        <f t="shared" si="3"/>
        <v>359937</v>
      </c>
      <c r="R34" s="152">
        <f t="shared" si="4"/>
        <v>409124.14</v>
      </c>
      <c r="S34" s="154">
        <f>R34*100/'CD Ratio_3(i)'!F34</f>
        <v>32.102657597956451</v>
      </c>
    </row>
    <row r="35" spans="1:19" ht="13.5" customHeight="1" x14ac:dyDescent="0.2">
      <c r="A35" s="151">
        <v>29</v>
      </c>
      <c r="B35" s="152" t="s">
        <v>34</v>
      </c>
      <c r="C35" s="152">
        <v>0</v>
      </c>
      <c r="D35" s="152">
        <v>0</v>
      </c>
      <c r="E35" s="152">
        <f>SCST_OS_22!C35+SCST_OS_22!E35</f>
        <v>0</v>
      </c>
      <c r="F35" s="152">
        <f>SCST_OS_22!D35+SCST_OS_22!F35</f>
        <v>0</v>
      </c>
      <c r="G35" s="152">
        <v>0</v>
      </c>
      <c r="H35" s="152">
        <v>0</v>
      </c>
      <c r="I35" s="152">
        <f>Minority_OS_20!O35</f>
        <v>0</v>
      </c>
      <c r="J35" s="152">
        <f>Minority_OS_20!P35</f>
        <v>0</v>
      </c>
      <c r="K35" s="152">
        <v>0</v>
      </c>
      <c r="L35" s="152">
        <v>0</v>
      </c>
      <c r="M35" s="152">
        <v>0</v>
      </c>
      <c r="N35" s="152">
        <v>0</v>
      </c>
      <c r="O35" s="152">
        <v>0</v>
      </c>
      <c r="P35" s="152">
        <v>0</v>
      </c>
      <c r="Q35" s="152">
        <f t="shared" si="3"/>
        <v>0</v>
      </c>
      <c r="R35" s="152">
        <f t="shared" si="4"/>
        <v>0</v>
      </c>
      <c r="S35" s="154">
        <f>R35*100/'CD Ratio_3(i)'!F35</f>
        <v>0</v>
      </c>
    </row>
    <row r="36" spans="1:19" ht="13.5" customHeight="1" x14ac:dyDescent="0.2">
      <c r="A36" s="151">
        <v>30</v>
      </c>
      <c r="B36" s="152" t="s">
        <v>35</v>
      </c>
      <c r="C36" s="152">
        <v>115525</v>
      </c>
      <c r="D36" s="152">
        <v>48618.249999999985</v>
      </c>
      <c r="E36" s="152">
        <f>SCST_OS_22!C36+SCST_OS_22!E36</f>
        <v>49902</v>
      </c>
      <c r="F36" s="152">
        <f>SCST_OS_22!D36+SCST_OS_22!F36</f>
        <v>18676.21</v>
      </c>
      <c r="G36" s="152">
        <v>0</v>
      </c>
      <c r="H36" s="152">
        <v>0</v>
      </c>
      <c r="I36" s="152">
        <f>Minority_OS_20!O36</f>
        <v>10177</v>
      </c>
      <c r="J36" s="152">
        <f>Minority_OS_20!P36</f>
        <v>3778.38</v>
      </c>
      <c r="K36" s="152">
        <v>0</v>
      </c>
      <c r="L36" s="152">
        <v>0</v>
      </c>
      <c r="M36" s="152">
        <v>0</v>
      </c>
      <c r="N36" s="152">
        <v>0</v>
      </c>
      <c r="O36" s="152">
        <v>0</v>
      </c>
      <c r="P36" s="152">
        <v>0</v>
      </c>
      <c r="Q36" s="152">
        <f t="shared" si="3"/>
        <v>175604</v>
      </c>
      <c r="R36" s="152">
        <f t="shared" si="4"/>
        <v>71072.84</v>
      </c>
      <c r="S36" s="154">
        <f>R36*100/'CD Ratio_3(i)'!F36</f>
        <v>56.186745991666321</v>
      </c>
    </row>
    <row r="37" spans="1:19" ht="13.5" customHeight="1" x14ac:dyDescent="0.2">
      <c r="A37" s="151">
        <v>31</v>
      </c>
      <c r="B37" s="152" t="s">
        <v>36</v>
      </c>
      <c r="C37" s="152">
        <v>483</v>
      </c>
      <c r="D37" s="152">
        <v>1394.71</v>
      </c>
      <c r="E37" s="152">
        <f>SCST_OS_22!C37+SCST_OS_22!E37</f>
        <v>4</v>
      </c>
      <c r="F37" s="152">
        <f>SCST_OS_22!D37+SCST_OS_22!F37</f>
        <v>3.71</v>
      </c>
      <c r="G37" s="152">
        <v>0</v>
      </c>
      <c r="H37" s="152">
        <v>0</v>
      </c>
      <c r="I37" s="152">
        <f>Minority_OS_20!O37</f>
        <v>60</v>
      </c>
      <c r="J37" s="152">
        <f>Minority_OS_20!P37</f>
        <v>276.59000000000003</v>
      </c>
      <c r="K37" s="152">
        <v>0</v>
      </c>
      <c r="L37" s="152">
        <v>0</v>
      </c>
      <c r="M37" s="152">
        <v>0</v>
      </c>
      <c r="N37" s="152">
        <v>0</v>
      </c>
      <c r="O37" s="152">
        <v>0</v>
      </c>
      <c r="P37" s="152">
        <v>0</v>
      </c>
      <c r="Q37" s="152">
        <f t="shared" si="3"/>
        <v>547</v>
      </c>
      <c r="R37" s="152">
        <f t="shared" si="4"/>
        <v>1675.0100000000002</v>
      </c>
      <c r="S37" s="154">
        <f>R37*100/'CD Ratio_3(i)'!F37</f>
        <v>12.878332392772187</v>
      </c>
    </row>
    <row r="38" spans="1:19" ht="13.5" customHeight="1" x14ac:dyDescent="0.2">
      <c r="A38" s="151">
        <v>32</v>
      </c>
      <c r="B38" s="152" t="s">
        <v>38</v>
      </c>
      <c r="C38" s="152">
        <v>350</v>
      </c>
      <c r="D38" s="152">
        <v>803.04</v>
      </c>
      <c r="E38" s="152">
        <f>SCST_OS_22!C38+SCST_OS_22!E38</f>
        <v>24</v>
      </c>
      <c r="F38" s="152">
        <f>SCST_OS_22!D38+SCST_OS_22!F38</f>
        <v>35.96</v>
      </c>
      <c r="G38" s="152">
        <v>0</v>
      </c>
      <c r="H38" s="152">
        <v>0</v>
      </c>
      <c r="I38" s="152">
        <f>Minority_OS_20!O38</f>
        <v>46</v>
      </c>
      <c r="J38" s="152">
        <f>Minority_OS_20!P38</f>
        <v>335.16</v>
      </c>
      <c r="K38" s="152">
        <v>0</v>
      </c>
      <c r="L38" s="152">
        <v>0</v>
      </c>
      <c r="M38" s="152">
        <v>1</v>
      </c>
      <c r="N38" s="152">
        <v>7.0000000000000007E-2</v>
      </c>
      <c r="O38" s="152">
        <v>2</v>
      </c>
      <c r="P38" s="152">
        <v>0.3</v>
      </c>
      <c r="Q38" s="152">
        <f t="shared" si="3"/>
        <v>422</v>
      </c>
      <c r="R38" s="152">
        <f t="shared" si="4"/>
        <v>1174.46</v>
      </c>
      <c r="S38" s="154">
        <f>R38*100/'CD Ratio_3(i)'!F38</f>
        <v>20.214353454285092</v>
      </c>
    </row>
    <row r="39" spans="1:19" ht="13.5" customHeight="1" x14ac:dyDescent="0.2">
      <c r="A39" s="151">
        <v>33</v>
      </c>
      <c r="B39" s="152" t="s">
        <v>39</v>
      </c>
      <c r="C39" s="152">
        <v>72854</v>
      </c>
      <c r="D39" s="152">
        <v>48024.830000000024</v>
      </c>
      <c r="E39" s="152">
        <f>SCST_OS_22!C39+SCST_OS_22!E39</f>
        <v>36091</v>
      </c>
      <c r="F39" s="152">
        <f>SCST_OS_22!D39+SCST_OS_22!F39</f>
        <v>21097.219999999994</v>
      </c>
      <c r="G39" s="152">
        <v>0</v>
      </c>
      <c r="H39" s="152">
        <v>0</v>
      </c>
      <c r="I39" s="152">
        <f>Minority_OS_20!O39</f>
        <v>4121</v>
      </c>
      <c r="J39" s="152">
        <f>Minority_OS_20!P39</f>
        <v>25370.189999999995</v>
      </c>
      <c r="K39" s="152">
        <v>0</v>
      </c>
      <c r="L39" s="152">
        <v>0</v>
      </c>
      <c r="M39" s="152">
        <v>0</v>
      </c>
      <c r="N39" s="152">
        <v>0</v>
      </c>
      <c r="O39" s="152">
        <v>0</v>
      </c>
      <c r="P39" s="152">
        <v>0</v>
      </c>
      <c r="Q39" s="152">
        <f t="shared" si="3"/>
        <v>113066</v>
      </c>
      <c r="R39" s="152">
        <f t="shared" si="4"/>
        <v>94492.24000000002</v>
      </c>
      <c r="S39" s="154">
        <f>R39*100/'CD Ratio_3(i)'!F39</f>
        <v>14.036464560282333</v>
      </c>
    </row>
    <row r="40" spans="1:19" s="253" customFormat="1" ht="13.5" customHeight="1" x14ac:dyDescent="0.2">
      <c r="A40" s="158"/>
      <c r="B40" s="163" t="s">
        <v>103</v>
      </c>
      <c r="C40" s="163">
        <f>SUM(C19:C39)</f>
        <v>1391850</v>
      </c>
      <c r="D40" s="163">
        <f>SUM(D19:D39)</f>
        <v>1164616.6900000002</v>
      </c>
      <c r="E40" s="152">
        <f>SCST_OS_22!C40+SCST_OS_22!E40</f>
        <v>635119</v>
      </c>
      <c r="F40" s="152">
        <f>SCST_OS_22!D40+SCST_OS_22!F40</f>
        <v>417588.81999999995</v>
      </c>
      <c r="G40" s="163">
        <f>SUM(G19:G39)</f>
        <v>6626</v>
      </c>
      <c r="H40" s="163">
        <f>SUM(H19:H39)</f>
        <v>11354.5</v>
      </c>
      <c r="I40" s="152">
        <f>Minority_OS_20!O40</f>
        <v>1082846</v>
      </c>
      <c r="J40" s="152">
        <f>Minority_OS_20!P40</f>
        <v>822993.55999999994</v>
      </c>
      <c r="K40" s="163">
        <f t="shared" ref="K40:P40" si="5">SUM(K19:K39)</f>
        <v>2</v>
      </c>
      <c r="L40" s="163">
        <f t="shared" si="5"/>
        <v>0.05</v>
      </c>
      <c r="M40" s="163">
        <f t="shared" si="5"/>
        <v>22</v>
      </c>
      <c r="N40" s="163">
        <f t="shared" si="5"/>
        <v>1.8599999999999999</v>
      </c>
      <c r="O40" s="163">
        <f t="shared" si="5"/>
        <v>128831</v>
      </c>
      <c r="P40" s="163">
        <f t="shared" si="5"/>
        <v>244033.47999999998</v>
      </c>
      <c r="Q40" s="163">
        <f t="shared" si="3"/>
        <v>3245274</v>
      </c>
      <c r="R40" s="163">
        <f t="shared" si="4"/>
        <v>2660587.1</v>
      </c>
      <c r="S40" s="279">
        <f>R40*100/'CD Ratio_3(i)'!F40</f>
        <v>13.51421142438052</v>
      </c>
    </row>
    <row r="41" spans="1:19" s="253" customFormat="1" ht="13.5" customHeight="1" x14ac:dyDescent="0.2">
      <c r="A41" s="158"/>
      <c r="B41" s="163" t="s">
        <v>41</v>
      </c>
      <c r="C41" s="163">
        <f>C40+C18</f>
        <v>3350579</v>
      </c>
      <c r="D41" s="163">
        <f>D40+D18</f>
        <v>5108080.75</v>
      </c>
      <c r="E41" s="163">
        <f>SCST_OS_22!C41+SCST_OS_22!E41</f>
        <v>1441435</v>
      </c>
      <c r="F41" s="163">
        <f>SCST_OS_22!D41+SCST_OS_22!F41</f>
        <v>2524934.2800000003</v>
      </c>
      <c r="G41" s="163">
        <f>G40+G18</f>
        <v>42080</v>
      </c>
      <c r="H41" s="163">
        <f>H40+H18</f>
        <v>109581.83999999995</v>
      </c>
      <c r="I41" s="152">
        <f>Minority_OS_20!O41</f>
        <v>1319334</v>
      </c>
      <c r="J41" s="152">
        <f>Minority_OS_20!P41</f>
        <v>1722701.2000000002</v>
      </c>
      <c r="K41" s="163">
        <f t="shared" ref="K41:P41" si="6">K40+K18</f>
        <v>53564</v>
      </c>
      <c r="L41" s="163">
        <f t="shared" si="6"/>
        <v>218.05</v>
      </c>
      <c r="M41" s="163">
        <f t="shared" si="6"/>
        <v>1777</v>
      </c>
      <c r="N41" s="163">
        <f t="shared" si="6"/>
        <v>1736.0500000000002</v>
      </c>
      <c r="O41" s="163">
        <f t="shared" si="6"/>
        <v>267604</v>
      </c>
      <c r="P41" s="163">
        <f t="shared" si="6"/>
        <v>519381.6</v>
      </c>
      <c r="Q41" s="163">
        <f t="shared" si="3"/>
        <v>6474596</v>
      </c>
      <c r="R41" s="163">
        <f t="shared" si="4"/>
        <v>9984897.7200000007</v>
      </c>
      <c r="S41" s="279">
        <f>R41*100/'CD Ratio_3(i)'!F41</f>
        <v>18.903331881603155</v>
      </c>
    </row>
    <row r="42" spans="1:19" ht="13.5" customHeight="1" x14ac:dyDescent="0.2">
      <c r="A42" s="151">
        <v>34</v>
      </c>
      <c r="B42" s="152" t="s">
        <v>43</v>
      </c>
      <c r="C42" s="152">
        <v>529488</v>
      </c>
      <c r="D42" s="152">
        <v>615822.55999999994</v>
      </c>
      <c r="E42" s="152">
        <f>SCST_OS_22!C42+SCST_OS_22!E42</f>
        <v>181862</v>
      </c>
      <c r="F42" s="152">
        <f>SCST_OS_22!D42+SCST_OS_22!F42</f>
        <v>193300.59000000008</v>
      </c>
      <c r="G42" s="152">
        <v>1542</v>
      </c>
      <c r="H42" s="152">
        <v>2521.2299999999996</v>
      </c>
      <c r="I42" s="152">
        <f>Minority_OS_20!O42</f>
        <v>38475</v>
      </c>
      <c r="J42" s="381">
        <f>Minority_OS_20!P42</f>
        <v>65829.84</v>
      </c>
      <c r="K42" s="385">
        <v>190</v>
      </c>
      <c r="L42" s="385">
        <v>271.68</v>
      </c>
      <c r="M42" s="385">
        <v>0</v>
      </c>
      <c r="N42" s="385">
        <v>0</v>
      </c>
      <c r="O42" s="385">
        <v>346118</v>
      </c>
      <c r="P42" s="382">
        <v>361907.20999999979</v>
      </c>
      <c r="Q42" s="152">
        <f t="shared" si="3"/>
        <v>1097675</v>
      </c>
      <c r="R42" s="152">
        <f t="shared" si="4"/>
        <v>1239653.1099999999</v>
      </c>
      <c r="S42" s="154">
        <f>R42*100/'CD Ratio_3(i)'!F42</f>
        <v>55.485702534288144</v>
      </c>
    </row>
    <row r="43" spans="1:19" s="253" customFormat="1" ht="13.5" customHeight="1" x14ac:dyDescent="0.2">
      <c r="A43" s="158"/>
      <c r="B43" s="163" t="s">
        <v>44</v>
      </c>
      <c r="C43" s="163">
        <f>C42</f>
        <v>529488</v>
      </c>
      <c r="D43" s="163">
        <f>D42</f>
        <v>615822.55999999994</v>
      </c>
      <c r="E43" s="163">
        <f>SCST_OS_22!C43+SCST_OS_22!E43</f>
        <v>181862</v>
      </c>
      <c r="F43" s="163">
        <f>F42</f>
        <v>193300.59000000008</v>
      </c>
      <c r="G43" s="163">
        <f t="shared" ref="G43:P43" si="7">G42</f>
        <v>1542</v>
      </c>
      <c r="H43" s="163">
        <f t="shared" si="7"/>
        <v>2521.2299999999996</v>
      </c>
      <c r="I43" s="163">
        <f t="shared" si="7"/>
        <v>38475</v>
      </c>
      <c r="J43" s="163">
        <f t="shared" si="7"/>
        <v>65829.84</v>
      </c>
      <c r="K43" s="163">
        <f t="shared" si="7"/>
        <v>190</v>
      </c>
      <c r="L43" s="163">
        <f t="shared" si="7"/>
        <v>271.68</v>
      </c>
      <c r="M43" s="163">
        <f t="shared" si="7"/>
        <v>0</v>
      </c>
      <c r="N43" s="163">
        <f t="shared" si="7"/>
        <v>0</v>
      </c>
      <c r="O43" s="163">
        <f t="shared" si="7"/>
        <v>346118</v>
      </c>
      <c r="P43" s="163">
        <f t="shared" si="7"/>
        <v>361907.20999999979</v>
      </c>
      <c r="Q43" s="163">
        <f>Q42</f>
        <v>1097675</v>
      </c>
      <c r="R43" s="163">
        <f t="shared" ref="R43" si="8">R42</f>
        <v>1239653.1099999999</v>
      </c>
      <c r="S43" s="279">
        <f>R43*100/'CD Ratio_3(i)'!F43</f>
        <v>55.485702534288144</v>
      </c>
    </row>
    <row r="44" spans="1:19" ht="13.5" customHeight="1" x14ac:dyDescent="0.2">
      <c r="A44" s="151">
        <v>35</v>
      </c>
      <c r="B44" s="152" t="s">
        <v>45</v>
      </c>
      <c r="C44" s="152">
        <v>1967558</v>
      </c>
      <c r="D44" s="152">
        <v>1546560.9100000001</v>
      </c>
      <c r="E44" s="152">
        <f>SCST_OS_22!C44+SCST_OS_22!E44</f>
        <v>2805443</v>
      </c>
      <c r="F44" s="152">
        <f>SCST_OS_22!D44+SCST_OS_22!F44</f>
        <v>267266.71999999997</v>
      </c>
      <c r="G44" s="152">
        <v>646</v>
      </c>
      <c r="H44" s="152">
        <v>566.31000000000006</v>
      </c>
      <c r="I44" s="152">
        <f>Minority_OS_20!O44</f>
        <v>199443</v>
      </c>
      <c r="J44" s="152">
        <f>Minority_OS_20!P44</f>
        <v>28193.289999999997</v>
      </c>
      <c r="K44" s="385"/>
      <c r="L44" s="385"/>
      <c r="M44" s="385"/>
      <c r="N44" s="385"/>
      <c r="O44" s="385">
        <v>114</v>
      </c>
      <c r="P44" s="382">
        <v>439.73</v>
      </c>
      <c r="Q44" s="152">
        <f t="shared" si="3"/>
        <v>4973204</v>
      </c>
      <c r="R44" s="152">
        <f t="shared" si="4"/>
        <v>1843026.9600000002</v>
      </c>
      <c r="S44" s="154">
        <f>R44*100/'CD Ratio_3(i)'!F44</f>
        <v>37.394553922224922</v>
      </c>
    </row>
    <row r="45" spans="1:19" s="253" customFormat="1" ht="13.5" customHeight="1" x14ac:dyDescent="0.2">
      <c r="A45" s="158"/>
      <c r="B45" s="163" t="s">
        <v>46</v>
      </c>
      <c r="C45" s="163">
        <f t="shared" ref="C45:P45" si="9">C44</f>
        <v>1967558</v>
      </c>
      <c r="D45" s="163">
        <f t="shared" si="9"/>
        <v>1546560.9100000001</v>
      </c>
      <c r="E45" s="163">
        <f>SCST_OS_22!C45+SCST_OS_22!E45</f>
        <v>2805443</v>
      </c>
      <c r="F45" s="163">
        <f>SCST_OS_22!D45+SCST_OS_22!F45</f>
        <v>267266.71999999997</v>
      </c>
      <c r="G45" s="163">
        <f t="shared" si="9"/>
        <v>646</v>
      </c>
      <c r="H45" s="163">
        <f t="shared" si="9"/>
        <v>566.31000000000006</v>
      </c>
      <c r="I45" s="152">
        <f>Minority_OS_20!O45</f>
        <v>199443</v>
      </c>
      <c r="J45" s="381">
        <f>Minority_OS_20!P45</f>
        <v>28193.289999999997</v>
      </c>
      <c r="K45" s="386">
        <f t="shared" si="9"/>
        <v>0</v>
      </c>
      <c r="L45" s="386">
        <f t="shared" si="9"/>
        <v>0</v>
      </c>
      <c r="M45" s="386">
        <f t="shared" si="9"/>
        <v>0</v>
      </c>
      <c r="N45" s="386">
        <f t="shared" si="9"/>
        <v>0</v>
      </c>
      <c r="O45" s="386">
        <f t="shared" si="9"/>
        <v>114</v>
      </c>
      <c r="P45" s="383">
        <f t="shared" si="9"/>
        <v>439.73</v>
      </c>
      <c r="Q45" s="163">
        <f t="shared" si="3"/>
        <v>4973204</v>
      </c>
      <c r="R45" s="163">
        <f t="shared" si="4"/>
        <v>1843026.9600000002</v>
      </c>
      <c r="S45" s="279">
        <f>R45*100/'CD Ratio_3(i)'!F45</f>
        <v>37.394553922224922</v>
      </c>
    </row>
    <row r="46" spans="1:19" ht="13.5" customHeight="1" x14ac:dyDescent="0.2">
      <c r="A46" s="151">
        <v>36</v>
      </c>
      <c r="B46" s="152" t="s">
        <v>47</v>
      </c>
      <c r="C46" s="152">
        <v>181800</v>
      </c>
      <c r="D46" s="152">
        <v>120880.25000000001</v>
      </c>
      <c r="E46" s="152">
        <f>SCST_OS_22!C46+SCST_OS_22!E46</f>
        <v>20865</v>
      </c>
      <c r="F46" s="152">
        <f>SCST_OS_22!D46+SCST_OS_22!F46</f>
        <v>49844.780000000013</v>
      </c>
      <c r="G46" s="152">
        <v>0</v>
      </c>
      <c r="H46" s="152">
        <v>0</v>
      </c>
      <c r="I46" s="152">
        <f>Minority_OS_20!O46</f>
        <v>17677</v>
      </c>
      <c r="J46" s="381">
        <f>Minority_OS_20!P46</f>
        <v>134947.58000000002</v>
      </c>
      <c r="K46" s="385">
        <v>0</v>
      </c>
      <c r="L46" s="385">
        <v>0</v>
      </c>
      <c r="M46" s="385">
        <v>0</v>
      </c>
      <c r="N46" s="385">
        <v>0</v>
      </c>
      <c r="O46" s="385">
        <v>0</v>
      </c>
      <c r="P46" s="382">
        <v>0</v>
      </c>
      <c r="Q46" s="152">
        <f t="shared" si="3"/>
        <v>220342</v>
      </c>
      <c r="R46" s="152">
        <f t="shared" si="4"/>
        <v>305672.61000000004</v>
      </c>
      <c r="S46" s="154">
        <f>R46*100/'CD Ratio_3(i)'!F46</f>
        <v>19.98396079701687</v>
      </c>
    </row>
    <row r="47" spans="1:19" ht="13.5" customHeight="1" x14ac:dyDescent="0.2">
      <c r="A47" s="151">
        <v>37</v>
      </c>
      <c r="B47" s="152" t="s">
        <v>48</v>
      </c>
      <c r="C47" s="152">
        <v>8565</v>
      </c>
      <c r="D47" s="152">
        <v>2406.1499999999996</v>
      </c>
      <c r="E47" s="152">
        <f>SCST_OS_22!C47+SCST_OS_22!E47</f>
        <v>11582</v>
      </c>
      <c r="F47" s="152">
        <f>SCST_OS_22!D47+SCST_OS_22!F47</f>
        <v>3992.9300000000003</v>
      </c>
      <c r="G47" s="152">
        <v>0</v>
      </c>
      <c r="H47" s="152">
        <v>0</v>
      </c>
      <c r="I47" s="152">
        <f>Minority_OS_20!O47</f>
        <v>4880</v>
      </c>
      <c r="J47" s="152">
        <f>Minority_OS_20!P47</f>
        <v>2591.6999999999994</v>
      </c>
      <c r="K47" s="384">
        <v>0</v>
      </c>
      <c r="L47" s="384">
        <v>0</v>
      </c>
      <c r="M47" s="384">
        <v>0</v>
      </c>
      <c r="N47" s="384">
        <v>0</v>
      </c>
      <c r="O47" s="384">
        <v>0</v>
      </c>
      <c r="P47" s="152">
        <v>0</v>
      </c>
      <c r="Q47" s="152">
        <f t="shared" si="3"/>
        <v>25027</v>
      </c>
      <c r="R47" s="152">
        <f t="shared" si="4"/>
        <v>8990.7799999999988</v>
      </c>
      <c r="S47" s="154">
        <f>R47*100/'CD Ratio_3(i)'!F47</f>
        <v>8.2501378956522409</v>
      </c>
    </row>
    <row r="48" spans="1:19" ht="13.5" customHeight="1" x14ac:dyDescent="0.2">
      <c r="A48" s="151">
        <v>38</v>
      </c>
      <c r="B48" s="152" t="s">
        <v>49</v>
      </c>
      <c r="C48" s="152">
        <v>104611</v>
      </c>
      <c r="D48" s="152">
        <v>52854.68</v>
      </c>
      <c r="E48" s="152">
        <f>SCST_OS_22!C48+SCST_OS_22!E48</f>
        <v>72592</v>
      </c>
      <c r="F48" s="152">
        <f>SCST_OS_22!D48+SCST_OS_22!F48</f>
        <v>17029.609999999993</v>
      </c>
      <c r="G48" s="152">
        <v>0</v>
      </c>
      <c r="H48" s="152">
        <v>0</v>
      </c>
      <c r="I48" s="152">
        <f>Minority_OS_20!O48</f>
        <v>10510</v>
      </c>
      <c r="J48" s="152">
        <f>Minority_OS_20!P48</f>
        <v>5782.98</v>
      </c>
      <c r="K48" s="152">
        <v>0</v>
      </c>
      <c r="L48" s="152">
        <v>0</v>
      </c>
      <c r="M48" s="152">
        <v>0</v>
      </c>
      <c r="N48" s="152">
        <v>0</v>
      </c>
      <c r="O48" s="152">
        <v>71993</v>
      </c>
      <c r="P48" s="152">
        <v>25971.68</v>
      </c>
      <c r="Q48" s="152">
        <f t="shared" si="3"/>
        <v>259706</v>
      </c>
      <c r="R48" s="152">
        <f t="shared" si="4"/>
        <v>101638.94999999998</v>
      </c>
      <c r="S48" s="154">
        <f>R48*100/'CD Ratio_3(i)'!F48</f>
        <v>96.233422428754409</v>
      </c>
    </row>
    <row r="49" spans="1:19" ht="13.5" customHeight="1" x14ac:dyDescent="0.2">
      <c r="A49" s="151">
        <v>39</v>
      </c>
      <c r="B49" s="152" t="s">
        <v>51</v>
      </c>
      <c r="C49" s="152">
        <v>129202</v>
      </c>
      <c r="D49" s="152">
        <v>37178.329999999994</v>
      </c>
      <c r="E49" s="152">
        <f>SCST_OS_22!C49+SCST_OS_22!E49</f>
        <v>138770</v>
      </c>
      <c r="F49" s="152">
        <f>SCST_OS_22!D49+SCST_OS_22!F49</f>
        <v>57639.430000000008</v>
      </c>
      <c r="G49" s="152">
        <v>0</v>
      </c>
      <c r="H49" s="152">
        <v>0</v>
      </c>
      <c r="I49" s="152">
        <f>Minority_OS_20!O49</f>
        <v>32248</v>
      </c>
      <c r="J49" s="152">
        <f>Minority_OS_20!P49</f>
        <v>16707.88</v>
      </c>
      <c r="K49" s="152">
        <v>0</v>
      </c>
      <c r="L49" s="152">
        <v>0</v>
      </c>
      <c r="M49" s="152">
        <v>0</v>
      </c>
      <c r="N49" s="152">
        <v>0</v>
      </c>
      <c r="O49" s="152">
        <v>32757</v>
      </c>
      <c r="P49" s="152">
        <v>10040.710000000005</v>
      </c>
      <c r="Q49" s="152">
        <f t="shared" si="3"/>
        <v>332977</v>
      </c>
      <c r="R49" s="152">
        <f t="shared" si="4"/>
        <v>121566.35000000002</v>
      </c>
      <c r="S49" s="154">
        <f>R49*100/'CD Ratio_3(i)'!F49</f>
        <v>53.145729730221269</v>
      </c>
    </row>
    <row r="50" spans="1:19" ht="13.5" customHeight="1" x14ac:dyDescent="0.2">
      <c r="A50" s="151">
        <v>40</v>
      </c>
      <c r="B50" s="160" t="s">
        <v>1007</v>
      </c>
      <c r="C50" s="152">
        <v>42710</v>
      </c>
      <c r="D50" s="152">
        <v>13610.529999999999</v>
      </c>
      <c r="E50" s="152">
        <f>SCST_OS_22!C50+SCST_OS_22!E50</f>
        <v>834</v>
      </c>
      <c r="F50" s="152">
        <f>SCST_OS_22!D50+SCST_OS_22!F50</f>
        <v>1852.29</v>
      </c>
      <c r="G50" s="152">
        <v>129</v>
      </c>
      <c r="H50" s="152">
        <v>57.129999999999995</v>
      </c>
      <c r="I50" s="152">
        <f>Minority_OS_20!O50</f>
        <v>1845</v>
      </c>
      <c r="J50" s="152">
        <f>Minority_OS_20!P50</f>
        <v>2379.15</v>
      </c>
      <c r="K50" s="152">
        <v>0</v>
      </c>
      <c r="L50" s="152">
        <v>0</v>
      </c>
      <c r="M50" s="152">
        <v>0</v>
      </c>
      <c r="N50" s="152">
        <v>0</v>
      </c>
      <c r="O50" s="152">
        <v>0</v>
      </c>
      <c r="P50" s="152">
        <v>0</v>
      </c>
      <c r="Q50" s="152">
        <f t="shared" si="3"/>
        <v>45518</v>
      </c>
      <c r="R50" s="152">
        <f t="shared" si="4"/>
        <v>17899.099999999999</v>
      </c>
      <c r="S50" s="154">
        <f>R50*100/'CD Ratio_3(i)'!F50</f>
        <v>45.12545001663927</v>
      </c>
    </row>
    <row r="51" spans="1:19" ht="13.5" customHeight="1" x14ac:dyDescent="0.2">
      <c r="A51" s="151">
        <v>41</v>
      </c>
      <c r="B51" s="152" t="s">
        <v>52</v>
      </c>
      <c r="C51" s="152">
        <v>67365</v>
      </c>
      <c r="D51" s="152">
        <v>22916.940000000002</v>
      </c>
      <c r="E51" s="152">
        <f>SCST_OS_22!C51+SCST_OS_22!E51</f>
        <v>36126</v>
      </c>
      <c r="F51" s="152">
        <f>SCST_OS_22!D51+SCST_OS_22!F51</f>
        <v>12295.939999999999</v>
      </c>
      <c r="G51" s="152">
        <v>0</v>
      </c>
      <c r="H51" s="152">
        <v>0</v>
      </c>
      <c r="I51" s="152">
        <f>Minority_OS_20!O51</f>
        <v>14266</v>
      </c>
      <c r="J51" s="152">
        <f>Minority_OS_20!P51</f>
        <v>5087.5499999999993</v>
      </c>
      <c r="K51" s="152">
        <v>0</v>
      </c>
      <c r="L51" s="152">
        <v>0</v>
      </c>
      <c r="M51" s="152">
        <v>0</v>
      </c>
      <c r="N51" s="152">
        <v>0</v>
      </c>
      <c r="O51" s="152">
        <v>2228</v>
      </c>
      <c r="P51" s="152">
        <v>1937.1700000000005</v>
      </c>
      <c r="Q51" s="152">
        <f t="shared" si="3"/>
        <v>119985</v>
      </c>
      <c r="R51" s="152">
        <f t="shared" si="4"/>
        <v>42237.600000000006</v>
      </c>
      <c r="S51" s="154">
        <f>R51*100/'CD Ratio_3(i)'!F51</f>
        <v>59.622114906982667</v>
      </c>
    </row>
    <row r="52" spans="1:19" ht="13.5" customHeight="1" x14ac:dyDescent="0.2">
      <c r="A52" s="151">
        <v>42</v>
      </c>
      <c r="B52" s="152" t="s">
        <v>53</v>
      </c>
      <c r="C52" s="152">
        <v>24048</v>
      </c>
      <c r="D52" s="152">
        <v>8605.5400000000009</v>
      </c>
      <c r="E52" s="152">
        <f>SCST_OS_22!C52+SCST_OS_22!E52</f>
        <v>33087</v>
      </c>
      <c r="F52" s="152">
        <f>SCST_OS_22!D52+SCST_OS_22!F52</f>
        <v>16554.53</v>
      </c>
      <c r="G52" s="152">
        <v>0</v>
      </c>
      <c r="H52" s="152">
        <v>0</v>
      </c>
      <c r="I52" s="152">
        <f>Minority_OS_20!O52</f>
        <v>6456</v>
      </c>
      <c r="J52" s="152">
        <f>Minority_OS_20!P52</f>
        <v>2753.1500000000005</v>
      </c>
      <c r="K52" s="152">
        <v>0</v>
      </c>
      <c r="L52" s="152">
        <v>0</v>
      </c>
      <c r="M52" s="152">
        <v>0</v>
      </c>
      <c r="N52" s="152">
        <v>0</v>
      </c>
      <c r="O52" s="152">
        <v>0</v>
      </c>
      <c r="P52" s="152">
        <v>0</v>
      </c>
      <c r="Q52" s="152">
        <f t="shared" si="3"/>
        <v>63591</v>
      </c>
      <c r="R52" s="152">
        <f t="shared" si="4"/>
        <v>27913.22</v>
      </c>
      <c r="S52" s="154">
        <f>R52*100/'CD Ratio_3(i)'!F52</f>
        <v>45.481277676059122</v>
      </c>
    </row>
    <row r="53" spans="1:19" ht="13.5" customHeight="1" x14ac:dyDescent="0.2">
      <c r="A53" s="151">
        <v>43</v>
      </c>
      <c r="B53" s="152" t="s">
        <v>54</v>
      </c>
      <c r="C53" s="152">
        <v>45774</v>
      </c>
      <c r="D53" s="152">
        <v>11925.45</v>
      </c>
      <c r="E53" s="152">
        <f>SCST_OS_22!C53+SCST_OS_22!E53</f>
        <v>37063</v>
      </c>
      <c r="F53" s="152">
        <f>SCST_OS_22!D53+SCST_OS_22!F53</f>
        <v>11492.599999999999</v>
      </c>
      <c r="G53" s="152">
        <v>0</v>
      </c>
      <c r="H53" s="152">
        <v>0</v>
      </c>
      <c r="I53" s="152">
        <f>Minority_OS_20!O53</f>
        <v>4746</v>
      </c>
      <c r="J53" s="152">
        <f>Minority_OS_20!P53</f>
        <v>2782.6699999999996</v>
      </c>
      <c r="K53" s="152">
        <v>0</v>
      </c>
      <c r="L53" s="152">
        <v>0</v>
      </c>
      <c r="M53" s="152">
        <v>0</v>
      </c>
      <c r="N53" s="152">
        <v>0</v>
      </c>
      <c r="O53" s="152">
        <v>0</v>
      </c>
      <c r="P53" s="152">
        <v>0</v>
      </c>
      <c r="Q53" s="152">
        <f t="shared" si="3"/>
        <v>87583</v>
      </c>
      <c r="R53" s="152">
        <f t="shared" si="4"/>
        <v>26200.719999999998</v>
      </c>
      <c r="S53" s="154">
        <f>R53*100/'CD Ratio_3(i)'!F53</f>
        <v>57.74106839638285</v>
      </c>
    </row>
    <row r="54" spans="1:19" s="253" customFormat="1" ht="13.5" customHeight="1" x14ac:dyDescent="0.2">
      <c r="A54" s="158"/>
      <c r="B54" s="163" t="s">
        <v>55</v>
      </c>
      <c r="C54" s="163">
        <f>SUM(C46:C53)</f>
        <v>604075</v>
      </c>
      <c r="D54" s="163">
        <f t="shared" ref="D54:P54" si="10">SUM(D46:D53)</f>
        <v>270377.87</v>
      </c>
      <c r="E54" s="152">
        <f>SCST_OS_22!C54+SCST_OS_22!E54</f>
        <v>350919</v>
      </c>
      <c r="F54" s="152">
        <f>SCST_OS_22!D54+SCST_OS_22!F54</f>
        <v>170702.11</v>
      </c>
      <c r="G54" s="163">
        <f t="shared" si="10"/>
        <v>129</v>
      </c>
      <c r="H54" s="163">
        <f t="shared" si="10"/>
        <v>57.129999999999995</v>
      </c>
      <c r="I54" s="152">
        <f>Minority_OS_20!O54</f>
        <v>92628</v>
      </c>
      <c r="J54" s="152">
        <f>Minority_OS_20!P54</f>
        <v>173032.66000000003</v>
      </c>
      <c r="K54" s="163">
        <f t="shared" si="10"/>
        <v>0</v>
      </c>
      <c r="L54" s="163">
        <f t="shared" si="10"/>
        <v>0</v>
      </c>
      <c r="M54" s="163">
        <f t="shared" si="10"/>
        <v>0</v>
      </c>
      <c r="N54" s="163">
        <f t="shared" si="10"/>
        <v>0</v>
      </c>
      <c r="O54" s="163">
        <f t="shared" si="10"/>
        <v>106978</v>
      </c>
      <c r="P54" s="163">
        <f t="shared" si="10"/>
        <v>37949.560000000005</v>
      </c>
      <c r="Q54" s="163">
        <f t="shared" si="3"/>
        <v>1154729</v>
      </c>
      <c r="R54" s="163">
        <f t="shared" si="4"/>
        <v>652119.33000000007</v>
      </c>
      <c r="S54" s="279">
        <f>R54*100/'CD Ratio_3(i)'!F54</f>
        <v>29.774660397441085</v>
      </c>
    </row>
    <row r="55" spans="1:19" s="253" customFormat="1" ht="13.5" customHeight="1" x14ac:dyDescent="0.2">
      <c r="A55" s="163"/>
      <c r="B55" s="163" t="s">
        <v>5</v>
      </c>
      <c r="C55" s="163">
        <f>C54+C45+C43+C41</f>
        <v>6451700</v>
      </c>
      <c r="D55" s="163">
        <f>D54+D45+D43+D41</f>
        <v>7540842.0899999999</v>
      </c>
      <c r="E55" s="163">
        <f>SCST_OS_22!C55+SCST_OS_22!E55</f>
        <v>4779659</v>
      </c>
      <c r="F55" s="163">
        <f>SCST_OS_22!D55+SCST_OS_22!F55</f>
        <v>3156203.7</v>
      </c>
      <c r="G55" s="163">
        <f>G54+G45+G43+G41</f>
        <v>44397</v>
      </c>
      <c r="H55" s="163">
        <f>H54+H45+H43+H41</f>
        <v>112726.50999999995</v>
      </c>
      <c r="I55" s="163">
        <f>Minority_OS_20!O55</f>
        <v>1649880</v>
      </c>
      <c r="J55" s="163">
        <f>Minority_OS_20!P55</f>
        <v>1989756.9900000002</v>
      </c>
      <c r="K55" s="163">
        <f t="shared" ref="K55:P55" si="11">K54+K45+K43+K41</f>
        <v>53754</v>
      </c>
      <c r="L55" s="163">
        <f t="shared" si="11"/>
        <v>489.73</v>
      </c>
      <c r="M55" s="163">
        <f t="shared" si="11"/>
        <v>1777</v>
      </c>
      <c r="N55" s="163">
        <f t="shared" si="11"/>
        <v>1736.0500000000002</v>
      </c>
      <c r="O55" s="163">
        <f t="shared" si="11"/>
        <v>720814</v>
      </c>
      <c r="P55" s="163">
        <f t="shared" si="11"/>
        <v>919678.09999999974</v>
      </c>
      <c r="Q55" s="163">
        <f t="shared" si="3"/>
        <v>13700204</v>
      </c>
      <c r="R55" s="163">
        <f t="shared" si="4"/>
        <v>13719697.119999999</v>
      </c>
      <c r="S55" s="279">
        <f>R55*100/'CD Ratio_3(i)'!F57</f>
        <v>22.066686136861765</v>
      </c>
    </row>
    <row r="56" spans="1:19" ht="13.5" customHeight="1" x14ac:dyDescent="0.2">
      <c r="A56" s="98"/>
      <c r="B56" s="98"/>
      <c r="C56" s="135"/>
      <c r="D56" s="135"/>
      <c r="E56" s="135"/>
      <c r="F56" s="135"/>
      <c r="G56" s="135"/>
      <c r="H56" s="135"/>
      <c r="I56" s="135" t="s">
        <v>1078</v>
      </c>
      <c r="J56" s="135"/>
      <c r="K56" s="135"/>
      <c r="L56" s="135"/>
      <c r="M56" s="135"/>
      <c r="N56" s="135"/>
      <c r="O56" s="135"/>
      <c r="P56" s="135"/>
      <c r="Q56" s="135"/>
      <c r="R56" s="135"/>
      <c r="S56" s="353"/>
    </row>
    <row r="57" spans="1:19" ht="13.5" customHeight="1" x14ac:dyDescent="0.2">
      <c r="A57" s="98"/>
      <c r="B57" s="98"/>
      <c r="C57" s="137"/>
      <c r="D57" s="137"/>
      <c r="E57" s="137"/>
      <c r="F57" s="137"/>
      <c r="G57" s="137"/>
      <c r="H57" s="137"/>
      <c r="I57" s="137"/>
      <c r="J57" s="137"/>
      <c r="K57" s="137"/>
      <c r="L57" s="137"/>
      <c r="M57" s="137"/>
      <c r="N57" s="137"/>
      <c r="O57" s="137"/>
      <c r="P57" s="137"/>
      <c r="Q57" s="137"/>
      <c r="R57" s="137"/>
      <c r="S57" s="144"/>
    </row>
    <row r="58" spans="1:19" ht="13.5" customHeight="1" x14ac:dyDescent="0.2">
      <c r="A58" s="98"/>
      <c r="B58" s="98"/>
      <c r="C58" s="137"/>
      <c r="D58" s="137"/>
      <c r="E58" s="137"/>
      <c r="F58" s="137"/>
      <c r="G58" s="137"/>
      <c r="H58" s="144"/>
      <c r="I58" s="137"/>
      <c r="J58" s="137"/>
      <c r="K58" s="137"/>
      <c r="L58" s="137"/>
      <c r="M58" s="137"/>
      <c r="N58" s="137"/>
      <c r="O58" s="137"/>
      <c r="P58" s="137"/>
      <c r="Q58" s="137"/>
      <c r="R58" s="137"/>
      <c r="S58" s="144"/>
    </row>
    <row r="59" spans="1:19" ht="13.5" customHeight="1" x14ac:dyDescent="0.2">
      <c r="A59" s="98"/>
      <c r="B59" s="98"/>
      <c r="C59" s="137"/>
      <c r="D59" s="137"/>
      <c r="E59" s="137"/>
      <c r="F59" s="137"/>
      <c r="G59" s="137"/>
      <c r="H59" s="137"/>
      <c r="I59" s="137"/>
      <c r="J59" s="137"/>
      <c r="K59" s="137"/>
      <c r="L59" s="137"/>
      <c r="M59" s="137"/>
      <c r="N59" s="137"/>
      <c r="O59" s="137"/>
      <c r="P59" s="137"/>
      <c r="Q59" s="137"/>
      <c r="R59" s="137"/>
      <c r="S59" s="144"/>
    </row>
    <row r="60" spans="1:19" ht="13.5" customHeight="1" x14ac:dyDescent="0.2">
      <c r="A60" s="98"/>
      <c r="B60" s="98"/>
      <c r="C60" s="137"/>
      <c r="D60" s="137"/>
      <c r="E60" s="137"/>
      <c r="F60" s="137"/>
      <c r="G60" s="137"/>
      <c r="H60" s="137"/>
      <c r="I60" s="137"/>
      <c r="J60" s="137"/>
      <c r="K60" s="137"/>
      <c r="L60" s="137"/>
      <c r="M60" s="137"/>
      <c r="N60" s="137"/>
      <c r="O60" s="137"/>
      <c r="P60" s="137"/>
      <c r="Q60" s="137"/>
      <c r="R60" s="137"/>
      <c r="S60" s="144"/>
    </row>
    <row r="61" spans="1:19" ht="13.5" customHeight="1" x14ac:dyDescent="0.2">
      <c r="A61" s="98"/>
      <c r="B61" s="98"/>
      <c r="C61" s="137"/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44"/>
    </row>
    <row r="62" spans="1:19" ht="13.5" customHeight="1" x14ac:dyDescent="0.2">
      <c r="A62" s="98"/>
      <c r="B62" s="98"/>
      <c r="C62" s="137"/>
      <c r="D62" s="137"/>
      <c r="E62" s="137"/>
      <c r="F62" s="137"/>
      <c r="G62" s="137"/>
      <c r="H62" s="137"/>
      <c r="I62" s="137"/>
      <c r="J62" s="137"/>
      <c r="K62" s="137"/>
      <c r="L62" s="137"/>
      <c r="M62" s="137"/>
      <c r="N62" s="137"/>
      <c r="O62" s="137"/>
      <c r="P62" s="137"/>
      <c r="Q62" s="137"/>
      <c r="R62" s="137"/>
      <c r="S62" s="144"/>
    </row>
    <row r="63" spans="1:19" ht="13.5" customHeight="1" x14ac:dyDescent="0.2">
      <c r="A63" s="98"/>
      <c r="B63" s="98"/>
      <c r="C63" s="137"/>
      <c r="D63" s="137"/>
      <c r="E63" s="137"/>
      <c r="F63" s="137"/>
      <c r="G63" s="137"/>
      <c r="H63" s="137"/>
      <c r="I63" s="137"/>
      <c r="J63" s="137"/>
      <c r="K63" s="137"/>
      <c r="L63" s="137"/>
      <c r="M63" s="137"/>
      <c r="N63" s="137"/>
      <c r="O63" s="137"/>
      <c r="P63" s="137"/>
      <c r="Q63" s="137"/>
      <c r="R63" s="137"/>
      <c r="S63" s="144"/>
    </row>
    <row r="64" spans="1:19" ht="13.5" customHeight="1" x14ac:dyDescent="0.2">
      <c r="A64" s="98"/>
      <c r="B64" s="98"/>
      <c r="C64" s="137"/>
      <c r="D64" s="137"/>
      <c r="E64" s="137"/>
      <c r="F64" s="137"/>
      <c r="G64" s="137"/>
      <c r="H64" s="137"/>
      <c r="I64" s="137"/>
      <c r="J64" s="137"/>
      <c r="K64" s="137"/>
      <c r="L64" s="137"/>
      <c r="M64" s="137"/>
      <c r="N64" s="137"/>
      <c r="O64" s="137"/>
      <c r="P64" s="137"/>
      <c r="Q64" s="137"/>
      <c r="R64" s="137"/>
      <c r="S64" s="144"/>
    </row>
    <row r="65" spans="1:19" ht="13.5" customHeight="1" x14ac:dyDescent="0.2">
      <c r="A65" s="98"/>
      <c r="B65" s="98"/>
      <c r="C65" s="137"/>
      <c r="D65" s="137"/>
      <c r="E65" s="137"/>
      <c r="F65" s="137"/>
      <c r="G65" s="137"/>
      <c r="H65" s="137"/>
      <c r="I65" s="137"/>
      <c r="J65" s="137"/>
      <c r="K65" s="137"/>
      <c r="L65" s="137"/>
      <c r="M65" s="137"/>
      <c r="N65" s="137"/>
      <c r="O65" s="137"/>
      <c r="P65" s="137"/>
      <c r="Q65" s="137"/>
      <c r="R65" s="137"/>
      <c r="S65" s="144"/>
    </row>
    <row r="66" spans="1:19" ht="13.5" customHeight="1" x14ac:dyDescent="0.2">
      <c r="A66" s="98"/>
      <c r="B66" s="98"/>
      <c r="C66" s="137"/>
      <c r="D66" s="137"/>
      <c r="E66" s="137"/>
      <c r="F66" s="137"/>
      <c r="G66" s="137"/>
      <c r="H66" s="137"/>
      <c r="I66" s="137"/>
      <c r="J66" s="137"/>
      <c r="K66" s="137"/>
      <c r="L66" s="137"/>
      <c r="M66" s="137"/>
      <c r="N66" s="137"/>
      <c r="O66" s="137"/>
      <c r="P66" s="137"/>
      <c r="Q66" s="137"/>
      <c r="R66" s="137"/>
      <c r="S66" s="144"/>
    </row>
    <row r="67" spans="1:19" ht="13.5" customHeight="1" x14ac:dyDescent="0.2">
      <c r="A67" s="98"/>
      <c r="B67" s="98"/>
      <c r="C67" s="137"/>
      <c r="D67" s="137"/>
      <c r="E67" s="137"/>
      <c r="F67" s="137"/>
      <c r="G67" s="137"/>
      <c r="H67" s="137"/>
      <c r="I67" s="137"/>
      <c r="J67" s="137"/>
      <c r="K67" s="137"/>
      <c r="L67" s="137"/>
      <c r="M67" s="137"/>
      <c r="N67" s="137"/>
      <c r="O67" s="137"/>
      <c r="P67" s="137"/>
      <c r="Q67" s="137"/>
      <c r="R67" s="137"/>
      <c r="S67" s="144"/>
    </row>
    <row r="68" spans="1:19" ht="13.5" customHeight="1" x14ac:dyDescent="0.2">
      <c r="A68" s="98"/>
      <c r="B68" s="98"/>
      <c r="C68" s="137"/>
      <c r="D68" s="137"/>
      <c r="E68" s="137"/>
      <c r="F68" s="137"/>
      <c r="G68" s="137"/>
      <c r="H68" s="137"/>
      <c r="I68" s="137"/>
      <c r="J68" s="137"/>
      <c r="K68" s="137"/>
      <c r="L68" s="137"/>
      <c r="M68" s="137"/>
      <c r="N68" s="137"/>
      <c r="O68" s="137"/>
      <c r="P68" s="137"/>
      <c r="Q68" s="137"/>
      <c r="R68" s="137"/>
      <c r="S68" s="144"/>
    </row>
    <row r="69" spans="1:19" ht="13.5" customHeight="1" x14ac:dyDescent="0.2">
      <c r="A69" s="98"/>
      <c r="B69" s="98"/>
      <c r="C69" s="137"/>
      <c r="D69" s="137"/>
      <c r="E69" s="137"/>
      <c r="F69" s="137"/>
      <c r="G69" s="137"/>
      <c r="H69" s="137"/>
      <c r="I69" s="137"/>
      <c r="J69" s="137"/>
      <c r="K69" s="137"/>
      <c r="L69" s="137"/>
      <c r="M69" s="137"/>
      <c r="N69" s="137"/>
      <c r="O69" s="137"/>
      <c r="P69" s="137"/>
      <c r="Q69" s="137"/>
      <c r="R69" s="137"/>
      <c r="S69" s="144"/>
    </row>
    <row r="70" spans="1:19" ht="13.5" customHeight="1" x14ac:dyDescent="0.2">
      <c r="A70" s="98"/>
      <c r="B70" s="98"/>
      <c r="C70" s="137"/>
      <c r="D70" s="137"/>
      <c r="E70" s="137"/>
      <c r="F70" s="137"/>
      <c r="G70" s="137"/>
      <c r="H70" s="137"/>
      <c r="I70" s="137"/>
      <c r="J70" s="137"/>
      <c r="K70" s="137"/>
      <c r="L70" s="137"/>
      <c r="M70" s="137"/>
      <c r="N70" s="137"/>
      <c r="O70" s="137"/>
      <c r="P70" s="137"/>
      <c r="Q70" s="137"/>
      <c r="R70" s="137"/>
      <c r="S70" s="144"/>
    </row>
    <row r="71" spans="1:19" ht="13.5" customHeight="1" x14ac:dyDescent="0.2">
      <c r="A71" s="98"/>
      <c r="B71" s="98"/>
      <c r="C71" s="137"/>
      <c r="D71" s="137"/>
      <c r="E71" s="137"/>
      <c r="F71" s="137"/>
      <c r="G71" s="137"/>
      <c r="H71" s="137"/>
      <c r="I71" s="137"/>
      <c r="J71" s="137"/>
      <c r="K71" s="137"/>
      <c r="L71" s="137"/>
      <c r="M71" s="137"/>
      <c r="N71" s="137"/>
      <c r="O71" s="137"/>
      <c r="P71" s="137"/>
      <c r="Q71" s="137"/>
      <c r="R71" s="137"/>
      <c r="S71" s="144"/>
    </row>
    <row r="72" spans="1:19" ht="13.5" customHeight="1" x14ac:dyDescent="0.2">
      <c r="A72" s="98"/>
      <c r="B72" s="98"/>
      <c r="C72" s="137"/>
      <c r="D72" s="137"/>
      <c r="E72" s="137"/>
      <c r="F72" s="137"/>
      <c r="G72" s="137"/>
      <c r="H72" s="137"/>
      <c r="I72" s="137"/>
      <c r="J72" s="137"/>
      <c r="K72" s="137"/>
      <c r="L72" s="137"/>
      <c r="M72" s="137"/>
      <c r="N72" s="137"/>
      <c r="O72" s="137"/>
      <c r="P72" s="137"/>
      <c r="Q72" s="137"/>
      <c r="R72" s="137"/>
      <c r="S72" s="144"/>
    </row>
    <row r="73" spans="1:19" ht="13.5" customHeight="1" x14ac:dyDescent="0.2">
      <c r="A73" s="98"/>
      <c r="B73" s="98"/>
      <c r="C73" s="137"/>
      <c r="D73" s="137"/>
      <c r="E73" s="137"/>
      <c r="F73" s="137"/>
      <c r="G73" s="137"/>
      <c r="H73" s="137"/>
      <c r="I73" s="137"/>
      <c r="J73" s="137"/>
      <c r="K73" s="137"/>
      <c r="L73" s="137"/>
      <c r="M73" s="137"/>
      <c r="N73" s="137"/>
      <c r="O73" s="137"/>
      <c r="P73" s="137"/>
      <c r="Q73" s="137"/>
      <c r="R73" s="137"/>
      <c r="S73" s="144"/>
    </row>
    <row r="74" spans="1:19" ht="13.5" customHeight="1" x14ac:dyDescent="0.2">
      <c r="A74" s="98"/>
      <c r="B74" s="98"/>
      <c r="C74" s="137"/>
      <c r="D74" s="137"/>
      <c r="E74" s="137"/>
      <c r="F74" s="137"/>
      <c r="G74" s="137"/>
      <c r="H74" s="137"/>
      <c r="I74" s="137"/>
      <c r="J74" s="137"/>
      <c r="K74" s="137"/>
      <c r="L74" s="137"/>
      <c r="M74" s="137"/>
      <c r="N74" s="137"/>
      <c r="O74" s="137"/>
      <c r="P74" s="137"/>
      <c r="Q74" s="137"/>
      <c r="R74" s="137"/>
      <c r="S74" s="144"/>
    </row>
    <row r="75" spans="1:19" ht="13.5" customHeight="1" x14ac:dyDescent="0.2">
      <c r="A75" s="98"/>
      <c r="B75" s="98"/>
      <c r="C75" s="137"/>
      <c r="D75" s="137"/>
      <c r="E75" s="137"/>
      <c r="F75" s="137"/>
      <c r="G75" s="137"/>
      <c r="H75" s="137"/>
      <c r="I75" s="137"/>
      <c r="J75" s="137"/>
      <c r="K75" s="137"/>
      <c r="L75" s="137"/>
      <c r="M75" s="137"/>
      <c r="N75" s="137"/>
      <c r="O75" s="137"/>
      <c r="P75" s="137"/>
      <c r="Q75" s="137"/>
      <c r="R75" s="137"/>
      <c r="S75" s="144"/>
    </row>
    <row r="76" spans="1:19" ht="13.5" customHeight="1" x14ac:dyDescent="0.2">
      <c r="A76" s="98"/>
      <c r="B76" s="98"/>
      <c r="C76" s="137"/>
      <c r="D76" s="137"/>
      <c r="E76" s="137"/>
      <c r="F76" s="137"/>
      <c r="G76" s="137"/>
      <c r="H76" s="137"/>
      <c r="I76" s="137"/>
      <c r="J76" s="137"/>
      <c r="K76" s="137"/>
      <c r="L76" s="137"/>
      <c r="M76" s="137"/>
      <c r="N76" s="137"/>
      <c r="O76" s="137"/>
      <c r="P76" s="137"/>
      <c r="Q76" s="137"/>
      <c r="R76" s="137"/>
      <c r="S76" s="144"/>
    </row>
    <row r="77" spans="1:19" ht="13.5" customHeight="1" x14ac:dyDescent="0.2">
      <c r="A77" s="98"/>
      <c r="B77" s="98"/>
      <c r="C77" s="137"/>
      <c r="D77" s="137"/>
      <c r="E77" s="137"/>
      <c r="F77" s="137"/>
      <c r="G77" s="137"/>
      <c r="H77" s="137"/>
      <c r="I77" s="137"/>
      <c r="J77" s="137"/>
      <c r="K77" s="137"/>
      <c r="L77" s="137"/>
      <c r="M77" s="137"/>
      <c r="N77" s="137"/>
      <c r="O77" s="137"/>
      <c r="P77" s="137"/>
      <c r="Q77" s="137"/>
      <c r="R77" s="137"/>
      <c r="S77" s="144"/>
    </row>
    <row r="78" spans="1:19" ht="13.5" customHeight="1" x14ac:dyDescent="0.2">
      <c r="A78" s="98"/>
      <c r="B78" s="98"/>
      <c r="C78" s="137"/>
      <c r="D78" s="137"/>
      <c r="E78" s="137"/>
      <c r="F78" s="137"/>
      <c r="G78" s="137"/>
      <c r="H78" s="137"/>
      <c r="I78" s="137"/>
      <c r="J78" s="137"/>
      <c r="K78" s="137"/>
      <c r="L78" s="137"/>
      <c r="M78" s="137"/>
      <c r="N78" s="137"/>
      <c r="O78" s="137"/>
      <c r="P78" s="137"/>
      <c r="Q78" s="137"/>
      <c r="R78" s="137"/>
      <c r="S78" s="144"/>
    </row>
    <row r="79" spans="1:19" ht="13.5" customHeight="1" x14ac:dyDescent="0.2">
      <c r="A79" s="98"/>
      <c r="B79" s="98"/>
      <c r="C79" s="137"/>
      <c r="D79" s="137"/>
      <c r="E79" s="137"/>
      <c r="F79" s="137"/>
      <c r="G79" s="137"/>
      <c r="H79" s="137"/>
      <c r="I79" s="137"/>
      <c r="J79" s="137"/>
      <c r="K79" s="137"/>
      <c r="L79" s="137"/>
      <c r="M79" s="137"/>
      <c r="N79" s="137"/>
      <c r="O79" s="137"/>
      <c r="P79" s="137"/>
      <c r="Q79" s="137"/>
      <c r="R79" s="137"/>
      <c r="S79" s="144"/>
    </row>
    <row r="80" spans="1:19" ht="13.5" customHeight="1" x14ac:dyDescent="0.2">
      <c r="A80" s="98"/>
      <c r="B80" s="98"/>
      <c r="C80" s="137"/>
      <c r="D80" s="137"/>
      <c r="E80" s="137"/>
      <c r="F80" s="137"/>
      <c r="G80" s="137"/>
      <c r="H80" s="137"/>
      <c r="I80" s="137"/>
      <c r="J80" s="137"/>
      <c r="K80" s="137"/>
      <c r="L80" s="137"/>
      <c r="M80" s="137"/>
      <c r="N80" s="137"/>
      <c r="O80" s="137"/>
      <c r="P80" s="137"/>
      <c r="Q80" s="137"/>
      <c r="R80" s="137"/>
      <c r="S80" s="144"/>
    </row>
    <row r="81" spans="1:19" ht="13.5" customHeight="1" x14ac:dyDescent="0.2">
      <c r="A81" s="98"/>
      <c r="B81" s="98"/>
      <c r="C81" s="137"/>
      <c r="D81" s="137"/>
      <c r="E81" s="137"/>
      <c r="F81" s="137"/>
      <c r="G81" s="137"/>
      <c r="H81" s="137"/>
      <c r="I81" s="137"/>
      <c r="J81" s="137"/>
      <c r="K81" s="137"/>
      <c r="L81" s="137"/>
      <c r="M81" s="137"/>
      <c r="N81" s="137"/>
      <c r="O81" s="137"/>
      <c r="P81" s="137"/>
      <c r="Q81" s="137"/>
      <c r="R81" s="137"/>
      <c r="S81" s="144"/>
    </row>
    <row r="82" spans="1:19" ht="13.5" customHeight="1" x14ac:dyDescent="0.2">
      <c r="A82" s="98"/>
      <c r="B82" s="98"/>
      <c r="C82" s="137"/>
      <c r="D82" s="137"/>
      <c r="E82" s="137"/>
      <c r="F82" s="137"/>
      <c r="G82" s="137"/>
      <c r="H82" s="137"/>
      <c r="I82" s="137"/>
      <c r="J82" s="137"/>
      <c r="K82" s="137"/>
      <c r="L82" s="137"/>
      <c r="M82" s="137"/>
      <c r="N82" s="137"/>
      <c r="O82" s="137"/>
      <c r="P82" s="137"/>
      <c r="Q82" s="137"/>
      <c r="R82" s="137"/>
      <c r="S82" s="144"/>
    </row>
    <row r="83" spans="1:19" ht="13.5" customHeight="1" x14ac:dyDescent="0.2">
      <c r="A83" s="98"/>
      <c r="B83" s="98"/>
      <c r="C83" s="137"/>
      <c r="D83" s="137"/>
      <c r="E83" s="137"/>
      <c r="F83" s="137"/>
      <c r="G83" s="137"/>
      <c r="H83" s="137"/>
      <c r="I83" s="137"/>
      <c r="J83" s="137"/>
      <c r="K83" s="137"/>
      <c r="L83" s="137"/>
      <c r="M83" s="137"/>
      <c r="N83" s="137"/>
      <c r="O83" s="137"/>
      <c r="P83" s="137"/>
      <c r="Q83" s="137"/>
      <c r="R83" s="137"/>
      <c r="S83" s="144"/>
    </row>
    <row r="84" spans="1:19" ht="13.5" customHeight="1" x14ac:dyDescent="0.2">
      <c r="A84" s="98"/>
      <c r="B84" s="98"/>
      <c r="C84" s="137"/>
      <c r="D84" s="137"/>
      <c r="E84" s="137"/>
      <c r="F84" s="137"/>
      <c r="G84" s="137"/>
      <c r="H84" s="137"/>
      <c r="I84" s="137"/>
      <c r="J84" s="137"/>
      <c r="K84" s="137"/>
      <c r="L84" s="137"/>
      <c r="M84" s="137"/>
      <c r="N84" s="137"/>
      <c r="O84" s="137"/>
      <c r="P84" s="137"/>
      <c r="Q84" s="137"/>
      <c r="R84" s="137"/>
      <c r="S84" s="144"/>
    </row>
    <row r="85" spans="1:19" ht="13.5" customHeight="1" x14ac:dyDescent="0.2">
      <c r="A85" s="98"/>
      <c r="B85" s="98"/>
      <c r="C85" s="137"/>
      <c r="D85" s="137"/>
      <c r="E85" s="137"/>
      <c r="F85" s="137"/>
      <c r="G85" s="137"/>
      <c r="H85" s="137"/>
      <c r="I85" s="137"/>
      <c r="J85" s="137"/>
      <c r="K85" s="137"/>
      <c r="L85" s="137"/>
      <c r="M85" s="137"/>
      <c r="N85" s="137"/>
      <c r="O85" s="137"/>
      <c r="P85" s="137"/>
      <c r="Q85" s="137"/>
      <c r="R85" s="137"/>
      <c r="S85" s="144"/>
    </row>
    <row r="86" spans="1:19" ht="13.5" customHeight="1" x14ac:dyDescent="0.2">
      <c r="A86" s="98"/>
      <c r="B86" s="98"/>
      <c r="C86" s="137"/>
      <c r="D86" s="137"/>
      <c r="E86" s="137"/>
      <c r="F86" s="137"/>
      <c r="G86" s="137"/>
      <c r="H86" s="137"/>
      <c r="I86" s="137"/>
      <c r="J86" s="137"/>
      <c r="K86" s="137"/>
      <c r="L86" s="137"/>
      <c r="M86" s="137"/>
      <c r="N86" s="137"/>
      <c r="O86" s="137"/>
      <c r="P86" s="137"/>
      <c r="Q86" s="137"/>
      <c r="R86" s="137"/>
      <c r="S86" s="144"/>
    </row>
    <row r="87" spans="1:19" ht="13.5" customHeight="1" x14ac:dyDescent="0.2">
      <c r="A87" s="98"/>
      <c r="B87" s="98"/>
      <c r="C87" s="137"/>
      <c r="D87" s="137"/>
      <c r="E87" s="137"/>
      <c r="F87" s="137"/>
      <c r="G87" s="137"/>
      <c r="H87" s="137"/>
      <c r="I87" s="137"/>
      <c r="J87" s="137"/>
      <c r="K87" s="137"/>
      <c r="L87" s="137"/>
      <c r="M87" s="137"/>
      <c r="N87" s="137"/>
      <c r="O87" s="137"/>
      <c r="P87" s="137"/>
      <c r="Q87" s="137"/>
      <c r="R87" s="137"/>
      <c r="S87" s="144"/>
    </row>
    <row r="88" spans="1:19" ht="13.5" customHeight="1" x14ac:dyDescent="0.2">
      <c r="A88" s="98"/>
      <c r="B88" s="98"/>
      <c r="C88" s="137"/>
      <c r="D88" s="137"/>
      <c r="E88" s="137"/>
      <c r="F88" s="137"/>
      <c r="G88" s="137"/>
      <c r="H88" s="137"/>
      <c r="I88" s="137"/>
      <c r="J88" s="137"/>
      <c r="K88" s="137"/>
      <c r="L88" s="137"/>
      <c r="M88" s="137"/>
      <c r="N88" s="137"/>
      <c r="O88" s="137"/>
      <c r="P88" s="137"/>
      <c r="Q88" s="137"/>
      <c r="R88" s="137"/>
      <c r="S88" s="144"/>
    </row>
    <row r="89" spans="1:19" ht="13.5" customHeight="1" x14ac:dyDescent="0.2">
      <c r="A89" s="98"/>
      <c r="B89" s="98"/>
      <c r="C89" s="137"/>
      <c r="D89" s="137"/>
      <c r="E89" s="137"/>
      <c r="F89" s="137"/>
      <c r="G89" s="137"/>
      <c r="H89" s="137"/>
      <c r="I89" s="137"/>
      <c r="J89" s="137"/>
      <c r="K89" s="137"/>
      <c r="L89" s="137"/>
      <c r="M89" s="137"/>
      <c r="N89" s="137"/>
      <c r="O89" s="137"/>
      <c r="P89" s="137"/>
      <c r="Q89" s="137"/>
      <c r="R89" s="137"/>
      <c r="S89" s="144"/>
    </row>
    <row r="90" spans="1:19" ht="13.5" customHeight="1" x14ac:dyDescent="0.2">
      <c r="A90" s="98"/>
      <c r="B90" s="98"/>
      <c r="C90" s="137"/>
      <c r="D90" s="137"/>
      <c r="E90" s="137"/>
      <c r="F90" s="137"/>
      <c r="G90" s="137"/>
      <c r="H90" s="137"/>
      <c r="I90" s="137"/>
      <c r="J90" s="137"/>
      <c r="K90" s="137"/>
      <c r="L90" s="137"/>
      <c r="M90" s="137"/>
      <c r="N90" s="137"/>
      <c r="O90" s="137"/>
      <c r="P90" s="137"/>
      <c r="Q90" s="137"/>
      <c r="R90" s="137"/>
      <c r="S90" s="144"/>
    </row>
    <row r="91" spans="1:19" ht="13.5" customHeight="1" x14ac:dyDescent="0.2">
      <c r="A91" s="98"/>
      <c r="B91" s="98"/>
      <c r="C91" s="137"/>
      <c r="D91" s="137"/>
      <c r="E91" s="137"/>
      <c r="F91" s="137"/>
      <c r="G91" s="137"/>
      <c r="H91" s="137"/>
      <c r="I91" s="137"/>
      <c r="J91" s="137"/>
      <c r="K91" s="137"/>
      <c r="L91" s="137"/>
      <c r="M91" s="137"/>
      <c r="N91" s="137"/>
      <c r="O91" s="137"/>
      <c r="P91" s="137"/>
      <c r="Q91" s="137"/>
      <c r="R91" s="137"/>
      <c r="S91" s="144"/>
    </row>
  </sheetData>
  <mergeCells count="12">
    <mergeCell ref="A1:S1"/>
    <mergeCell ref="A3:A5"/>
    <mergeCell ref="B3:B5"/>
    <mergeCell ref="C4:D4"/>
    <mergeCell ref="E4:F4"/>
    <mergeCell ref="O4:P4"/>
    <mergeCell ref="Q4:R4"/>
    <mergeCell ref="G4:H4"/>
    <mergeCell ref="I4:J4"/>
    <mergeCell ref="K4:L4"/>
    <mergeCell ref="M4:N4"/>
    <mergeCell ref="C3:S3"/>
  </mergeCells>
  <printOptions horizontalCentered="1"/>
  <pageMargins left="0" right="0" top="0" bottom="0" header="0" footer="0"/>
  <pageSetup paperSize="9" scale="6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87"/>
  <sheetViews>
    <sheetView view="pageBreakPreview" zoomScaleNormal="100" zoomScaleSheetLayoutView="100" workbookViewId="0">
      <pane xSplit="2" ySplit="5" topLeftCell="C42" activePane="bottomRight" state="frozen"/>
      <selection pane="topRight" activeCell="C1" sqref="C1"/>
      <selection pane="bottomLeft" activeCell="A6" sqref="A6"/>
      <selection pane="bottomRight" activeCell="H56" sqref="H56"/>
    </sheetView>
  </sheetViews>
  <sheetFormatPr defaultColWidth="14.28515625" defaultRowHeight="15" customHeight="1" x14ac:dyDescent="0.2"/>
  <cols>
    <col min="1" max="1" width="4.42578125" style="83" customWidth="1"/>
    <col min="2" max="2" width="23.140625" style="83" customWidth="1"/>
    <col min="3" max="3" width="7.42578125" style="83" customWidth="1"/>
    <col min="4" max="4" width="7.140625" style="83" customWidth="1"/>
    <col min="5" max="5" width="7.42578125" style="83" customWidth="1"/>
    <col min="6" max="6" width="8" style="83" customWidth="1"/>
    <col min="7" max="7" width="7.85546875" style="83" customWidth="1"/>
    <col min="8" max="8" width="9" style="83" customWidth="1"/>
    <col min="9" max="10" width="8.5703125" style="83" customWidth="1"/>
    <col min="11" max="11" width="8.42578125" style="83" customWidth="1"/>
    <col min="12" max="12" width="9.85546875" style="83" customWidth="1"/>
    <col min="13" max="13" width="9" style="83" customWidth="1"/>
    <col min="14" max="14" width="9.85546875" style="83" customWidth="1"/>
    <col min="15" max="16384" width="14.28515625" style="83"/>
  </cols>
  <sheetData>
    <row r="1" spans="1:14" ht="13.5" customHeight="1" x14ac:dyDescent="0.2">
      <c r="A1" s="460" t="s">
        <v>1064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</row>
    <row r="2" spans="1:14" ht="13.5" customHeight="1" x14ac:dyDescent="0.2">
      <c r="A2" s="467" t="s">
        <v>0</v>
      </c>
      <c r="B2" s="467" t="s">
        <v>76</v>
      </c>
      <c r="C2" s="457" t="s">
        <v>964</v>
      </c>
      <c r="D2" s="470"/>
      <c r="E2" s="470"/>
      <c r="F2" s="470"/>
      <c r="G2" s="470"/>
      <c r="H2" s="470"/>
      <c r="I2" s="470"/>
      <c r="J2" s="470"/>
      <c r="K2" s="470"/>
      <c r="L2" s="470"/>
      <c r="M2" s="470"/>
      <c r="N2" s="471"/>
    </row>
    <row r="3" spans="1:14" ht="13.5" customHeight="1" x14ac:dyDescent="0.2">
      <c r="A3" s="468"/>
      <c r="B3" s="468"/>
      <c r="C3" s="463" t="s">
        <v>113</v>
      </c>
      <c r="D3" s="464"/>
      <c r="E3" s="463" t="s">
        <v>97</v>
      </c>
      <c r="F3" s="464"/>
      <c r="G3" s="463" t="s">
        <v>98</v>
      </c>
      <c r="H3" s="464"/>
      <c r="I3" s="463" t="s">
        <v>114</v>
      </c>
      <c r="J3" s="464"/>
      <c r="K3" s="463" t="s">
        <v>101</v>
      </c>
      <c r="L3" s="464"/>
      <c r="M3" s="463" t="s">
        <v>115</v>
      </c>
      <c r="N3" s="464"/>
    </row>
    <row r="4" spans="1:14" ht="13.5" customHeight="1" x14ac:dyDescent="0.2">
      <c r="A4" s="468"/>
      <c r="B4" s="468"/>
      <c r="C4" s="465"/>
      <c r="D4" s="466"/>
      <c r="E4" s="465"/>
      <c r="F4" s="466"/>
      <c r="G4" s="465"/>
      <c r="H4" s="466"/>
      <c r="I4" s="465"/>
      <c r="J4" s="466"/>
      <c r="K4" s="465"/>
      <c r="L4" s="466"/>
      <c r="M4" s="465"/>
      <c r="N4" s="466"/>
    </row>
    <row r="5" spans="1:14" ht="13.5" customHeight="1" x14ac:dyDescent="0.2">
      <c r="A5" s="469"/>
      <c r="B5" s="469"/>
      <c r="C5" s="158" t="s">
        <v>91</v>
      </c>
      <c r="D5" s="158" t="s">
        <v>92</v>
      </c>
      <c r="E5" s="158" t="s">
        <v>91</v>
      </c>
      <c r="F5" s="158" t="s">
        <v>92</v>
      </c>
      <c r="G5" s="158" t="s">
        <v>91</v>
      </c>
      <c r="H5" s="158" t="s">
        <v>92</v>
      </c>
      <c r="I5" s="158" t="s">
        <v>91</v>
      </c>
      <c r="J5" s="158" t="s">
        <v>92</v>
      </c>
      <c r="K5" s="158" t="s">
        <v>91</v>
      </c>
      <c r="L5" s="158" t="s">
        <v>92</v>
      </c>
      <c r="M5" s="158" t="s">
        <v>91</v>
      </c>
      <c r="N5" s="158" t="s">
        <v>92</v>
      </c>
    </row>
    <row r="6" spans="1:14" ht="13.5" customHeight="1" x14ac:dyDescent="0.2">
      <c r="A6" s="159">
        <v>1</v>
      </c>
      <c r="B6" s="160" t="s">
        <v>6</v>
      </c>
      <c r="C6" s="160">
        <v>702</v>
      </c>
      <c r="D6" s="160">
        <v>7614.1100000000015</v>
      </c>
      <c r="E6" s="160">
        <v>570</v>
      </c>
      <c r="F6" s="160">
        <v>16353.260000000002</v>
      </c>
      <c r="G6" s="160">
        <v>11672</v>
      </c>
      <c r="H6" s="160">
        <v>281673.85000000015</v>
      </c>
      <c r="I6" s="160">
        <v>54329</v>
      </c>
      <c r="J6" s="160">
        <v>107681.80000000002</v>
      </c>
      <c r="K6" s="160">
        <v>51463</v>
      </c>
      <c r="L6" s="160">
        <v>586140.96000000008</v>
      </c>
      <c r="M6" s="160">
        <f t="shared" ref="M6:N21" si="0">C6+E6+G6+I6+K6</f>
        <v>118736</v>
      </c>
      <c r="N6" s="160">
        <f t="shared" si="0"/>
        <v>999463.98000000021</v>
      </c>
    </row>
    <row r="7" spans="1:14" ht="13.5" customHeight="1" x14ac:dyDescent="0.2">
      <c r="A7" s="159">
        <v>2</v>
      </c>
      <c r="B7" s="160" t="s">
        <v>7</v>
      </c>
      <c r="C7" s="160">
        <v>0</v>
      </c>
      <c r="D7" s="160">
        <v>0</v>
      </c>
      <c r="E7" s="160">
        <v>166</v>
      </c>
      <c r="F7" s="160">
        <v>3822.6499999999987</v>
      </c>
      <c r="G7" s="160">
        <v>1752</v>
      </c>
      <c r="H7" s="160">
        <v>88951.230000000025</v>
      </c>
      <c r="I7" s="160">
        <v>35575</v>
      </c>
      <c r="J7" s="160">
        <v>136427.05000000002</v>
      </c>
      <c r="K7" s="160">
        <v>106823</v>
      </c>
      <c r="L7" s="160">
        <f>11+1112117.92</f>
        <v>1112128.92</v>
      </c>
      <c r="M7" s="160">
        <f t="shared" si="0"/>
        <v>144316</v>
      </c>
      <c r="N7" s="160">
        <f t="shared" si="0"/>
        <v>1341329.8500000001</v>
      </c>
    </row>
    <row r="8" spans="1:14" ht="13.5" customHeight="1" x14ac:dyDescent="0.2">
      <c r="A8" s="159">
        <v>3</v>
      </c>
      <c r="B8" s="160" t="s">
        <v>8</v>
      </c>
      <c r="C8" s="160">
        <v>0</v>
      </c>
      <c r="D8" s="160">
        <v>0</v>
      </c>
      <c r="E8" s="160">
        <v>142</v>
      </c>
      <c r="F8" s="160">
        <v>4919</v>
      </c>
      <c r="G8" s="160">
        <v>2838</v>
      </c>
      <c r="H8" s="160">
        <v>93946.84</v>
      </c>
      <c r="I8" s="160">
        <v>39051</v>
      </c>
      <c r="J8" s="160">
        <v>180577</v>
      </c>
      <c r="K8" s="160">
        <v>119</v>
      </c>
      <c r="L8" s="160">
        <f>6+38032</f>
        <v>38038</v>
      </c>
      <c r="M8" s="160">
        <f t="shared" si="0"/>
        <v>42150</v>
      </c>
      <c r="N8" s="160">
        <f t="shared" si="0"/>
        <v>317480.83999999997</v>
      </c>
    </row>
    <row r="9" spans="1:14" ht="13.5" customHeight="1" x14ac:dyDescent="0.2">
      <c r="A9" s="159">
        <v>4</v>
      </c>
      <c r="B9" s="160" t="s">
        <v>9</v>
      </c>
      <c r="C9" s="160">
        <v>145</v>
      </c>
      <c r="D9" s="160">
        <v>24850.91</v>
      </c>
      <c r="E9" s="160">
        <v>325</v>
      </c>
      <c r="F9" s="160">
        <v>7829.58</v>
      </c>
      <c r="G9" s="160">
        <v>4287</v>
      </c>
      <c r="H9" s="160">
        <v>113945.03999999995</v>
      </c>
      <c r="I9" s="160">
        <v>49671</v>
      </c>
      <c r="J9" s="160">
        <v>123195.29000000001</v>
      </c>
      <c r="K9" s="160">
        <v>29085</v>
      </c>
      <c r="L9" s="160">
        <v>1155802.52</v>
      </c>
      <c r="M9" s="160">
        <f t="shared" si="0"/>
        <v>83513</v>
      </c>
      <c r="N9" s="160">
        <f t="shared" si="0"/>
        <v>1425623.3399999999</v>
      </c>
    </row>
    <row r="10" spans="1:14" ht="13.5" customHeight="1" x14ac:dyDescent="0.2">
      <c r="A10" s="159">
        <v>5</v>
      </c>
      <c r="B10" s="160" t="s">
        <v>10</v>
      </c>
      <c r="C10" s="160">
        <v>0</v>
      </c>
      <c r="D10" s="160">
        <v>0</v>
      </c>
      <c r="E10" s="160">
        <v>77</v>
      </c>
      <c r="F10" s="160">
        <v>1401.5700000000002</v>
      </c>
      <c r="G10" s="160">
        <v>489</v>
      </c>
      <c r="H10" s="160">
        <v>8512.4900000000016</v>
      </c>
      <c r="I10" s="160">
        <v>60551</v>
      </c>
      <c r="J10" s="160">
        <v>424432.53000000014</v>
      </c>
      <c r="K10" s="160">
        <v>28296</v>
      </c>
      <c r="L10" s="160">
        <v>339416.64999999997</v>
      </c>
      <c r="M10" s="160">
        <f t="shared" si="0"/>
        <v>89413</v>
      </c>
      <c r="N10" s="160">
        <f t="shared" si="0"/>
        <v>773763.24000000011</v>
      </c>
    </row>
    <row r="11" spans="1:14" ht="13.5" customHeight="1" x14ac:dyDescent="0.2">
      <c r="A11" s="161">
        <v>6</v>
      </c>
      <c r="B11" s="162" t="s">
        <v>11</v>
      </c>
      <c r="C11" s="162">
        <v>11</v>
      </c>
      <c r="D11" s="162">
        <v>674.74</v>
      </c>
      <c r="E11" s="162">
        <v>128</v>
      </c>
      <c r="F11" s="162">
        <v>3498.03</v>
      </c>
      <c r="G11" s="162">
        <v>7788</v>
      </c>
      <c r="H11" s="162">
        <v>91993.720000000016</v>
      </c>
      <c r="I11" s="162">
        <v>31575</v>
      </c>
      <c r="J11" s="162">
        <v>135614.15000000008</v>
      </c>
      <c r="K11" s="162">
        <v>2893</v>
      </c>
      <c r="L11" s="162">
        <v>507769.2999999997</v>
      </c>
      <c r="M11" s="160">
        <f t="shared" si="0"/>
        <v>42395</v>
      </c>
      <c r="N11" s="160">
        <f t="shared" si="0"/>
        <v>739549.93999999983</v>
      </c>
    </row>
    <row r="12" spans="1:14" ht="13.5" customHeight="1" x14ac:dyDescent="0.2">
      <c r="A12" s="159">
        <v>7</v>
      </c>
      <c r="B12" s="160" t="s">
        <v>12</v>
      </c>
      <c r="C12" s="160">
        <v>67</v>
      </c>
      <c r="D12" s="160">
        <v>468.26</v>
      </c>
      <c r="E12" s="160">
        <v>17</v>
      </c>
      <c r="F12" s="160">
        <v>315.70000000000005</v>
      </c>
      <c r="G12" s="160">
        <v>441</v>
      </c>
      <c r="H12" s="160">
        <v>17361.300000000003</v>
      </c>
      <c r="I12" s="160">
        <v>1022</v>
      </c>
      <c r="J12" s="160">
        <v>3365.94</v>
      </c>
      <c r="K12" s="160">
        <v>16146</v>
      </c>
      <c r="L12" s="160">
        <f>-2961+312520.21</f>
        <v>309559.21000000002</v>
      </c>
      <c r="M12" s="160">
        <f t="shared" si="0"/>
        <v>17693</v>
      </c>
      <c r="N12" s="160">
        <f t="shared" si="0"/>
        <v>331070.41000000003</v>
      </c>
    </row>
    <row r="13" spans="1:14" ht="13.5" customHeight="1" x14ac:dyDescent="0.2">
      <c r="A13" s="159">
        <v>8</v>
      </c>
      <c r="B13" s="160" t="s">
        <v>967</v>
      </c>
      <c r="C13" s="160">
        <v>0</v>
      </c>
      <c r="D13" s="160">
        <v>0</v>
      </c>
      <c r="E13" s="160">
        <v>25</v>
      </c>
      <c r="F13" s="160">
        <v>484.56</v>
      </c>
      <c r="G13" s="160">
        <v>300</v>
      </c>
      <c r="H13" s="160">
        <v>6889</v>
      </c>
      <c r="I13" s="160">
        <v>395</v>
      </c>
      <c r="J13" s="160">
        <v>673.46000000000015</v>
      </c>
      <c r="K13" s="160">
        <v>4678</v>
      </c>
      <c r="L13" s="160">
        <f>1+26897</f>
        <v>26898</v>
      </c>
      <c r="M13" s="160">
        <f t="shared" si="0"/>
        <v>5398</v>
      </c>
      <c r="N13" s="160">
        <f t="shared" si="0"/>
        <v>34945.020000000004</v>
      </c>
    </row>
    <row r="14" spans="1:14" ht="13.5" customHeight="1" x14ac:dyDescent="0.2">
      <c r="A14" s="159">
        <v>9</v>
      </c>
      <c r="B14" s="160" t="s">
        <v>13</v>
      </c>
      <c r="C14" s="160">
        <v>236</v>
      </c>
      <c r="D14" s="160">
        <v>235501.13</v>
      </c>
      <c r="E14" s="160">
        <v>431</v>
      </c>
      <c r="F14" s="160">
        <v>13376.699999999997</v>
      </c>
      <c r="G14" s="160">
        <v>7948</v>
      </c>
      <c r="H14" s="160">
        <v>205740.47000000003</v>
      </c>
      <c r="I14" s="160">
        <v>16315</v>
      </c>
      <c r="J14" s="160">
        <v>54672.160000000011</v>
      </c>
      <c r="K14" s="160">
        <v>50676</v>
      </c>
      <c r="L14" s="160">
        <f>5+1797436.48</f>
        <v>1797441.48</v>
      </c>
      <c r="M14" s="160">
        <f t="shared" si="0"/>
        <v>75606</v>
      </c>
      <c r="N14" s="160">
        <f t="shared" si="0"/>
        <v>2306731.94</v>
      </c>
    </row>
    <row r="15" spans="1:14" ht="13.5" customHeight="1" x14ac:dyDescent="0.2">
      <c r="A15" s="159">
        <v>10</v>
      </c>
      <c r="B15" s="160" t="s">
        <v>14</v>
      </c>
      <c r="C15" s="160">
        <v>435</v>
      </c>
      <c r="D15" s="160">
        <v>5592.3900000000012</v>
      </c>
      <c r="E15" s="160">
        <v>3147</v>
      </c>
      <c r="F15" s="160">
        <v>62967.420000000013</v>
      </c>
      <c r="G15" s="160">
        <v>116416</v>
      </c>
      <c r="H15" s="160">
        <v>1440338.5800000003</v>
      </c>
      <c r="I15" s="160">
        <v>86679</v>
      </c>
      <c r="J15" s="160">
        <v>126829.71999999997</v>
      </c>
      <c r="K15" s="160">
        <v>912657</v>
      </c>
      <c r="L15" s="160">
        <v>5428065.8900000006</v>
      </c>
      <c r="M15" s="160">
        <f t="shared" si="0"/>
        <v>1119334</v>
      </c>
      <c r="N15" s="160">
        <f t="shared" si="0"/>
        <v>7063794.0000000009</v>
      </c>
    </row>
    <row r="16" spans="1:14" ht="13.5" customHeight="1" x14ac:dyDescent="0.2">
      <c r="A16" s="159">
        <v>11</v>
      </c>
      <c r="B16" s="160" t="s">
        <v>15</v>
      </c>
      <c r="C16" s="160">
        <v>0</v>
      </c>
      <c r="D16" s="160">
        <v>0</v>
      </c>
      <c r="E16" s="160">
        <v>18</v>
      </c>
      <c r="F16" s="160">
        <v>326.69</v>
      </c>
      <c r="G16" s="160">
        <v>2505</v>
      </c>
      <c r="H16" s="160">
        <v>87626.069999999992</v>
      </c>
      <c r="I16" s="160">
        <v>658</v>
      </c>
      <c r="J16" s="160">
        <v>691.31999999999971</v>
      </c>
      <c r="K16" s="160">
        <v>13870</v>
      </c>
      <c r="L16" s="160">
        <v>258772.72999999989</v>
      </c>
      <c r="M16" s="160">
        <f t="shared" si="0"/>
        <v>17051</v>
      </c>
      <c r="N16" s="160">
        <f t="shared" si="0"/>
        <v>347416.80999999988</v>
      </c>
    </row>
    <row r="17" spans="1:14" ht="13.5" customHeight="1" x14ac:dyDescent="0.2">
      <c r="A17" s="159">
        <v>12</v>
      </c>
      <c r="B17" s="160" t="s">
        <v>16</v>
      </c>
      <c r="C17" s="160">
        <v>104</v>
      </c>
      <c r="D17" s="160">
        <v>28873.510000000013</v>
      </c>
      <c r="E17" s="160">
        <v>947</v>
      </c>
      <c r="F17" s="160">
        <v>22360.680000000004</v>
      </c>
      <c r="G17" s="160">
        <v>9689</v>
      </c>
      <c r="H17" s="160">
        <v>152191.07000000007</v>
      </c>
      <c r="I17" s="160">
        <v>50722</v>
      </c>
      <c r="J17" s="160">
        <v>276506.33999999991</v>
      </c>
      <c r="K17" s="160">
        <v>52834</v>
      </c>
      <c r="L17" s="160">
        <v>400407</v>
      </c>
      <c r="M17" s="160">
        <f t="shared" si="0"/>
        <v>114296</v>
      </c>
      <c r="N17" s="160">
        <f t="shared" si="0"/>
        <v>880338.6</v>
      </c>
    </row>
    <row r="18" spans="1:14" ht="13.5" customHeight="1" x14ac:dyDescent="0.2">
      <c r="A18" s="158"/>
      <c r="B18" s="163" t="s">
        <v>17</v>
      </c>
      <c r="C18" s="163">
        <f t="shared" ref="C18:N18" si="1">SUM(C6:C17)</f>
        <v>1700</v>
      </c>
      <c r="D18" s="163">
        <f t="shared" si="1"/>
        <v>303575.05000000005</v>
      </c>
      <c r="E18" s="163">
        <f t="shared" si="1"/>
        <v>5993</v>
      </c>
      <c r="F18" s="163">
        <f t="shared" si="1"/>
        <v>137655.84</v>
      </c>
      <c r="G18" s="163">
        <f t="shared" si="1"/>
        <v>166125</v>
      </c>
      <c r="H18" s="163">
        <f t="shared" si="1"/>
        <v>2589169.66</v>
      </c>
      <c r="I18" s="163">
        <f t="shared" si="1"/>
        <v>426543</v>
      </c>
      <c r="J18" s="163">
        <f t="shared" si="1"/>
        <v>1570666.76</v>
      </c>
      <c r="K18" s="163">
        <f t="shared" si="1"/>
        <v>1269540</v>
      </c>
      <c r="L18" s="163">
        <f t="shared" si="1"/>
        <v>11960440.66</v>
      </c>
      <c r="M18" s="163">
        <f t="shared" si="1"/>
        <v>1869901</v>
      </c>
      <c r="N18" s="163">
        <f t="shared" si="1"/>
        <v>16561507.969999999</v>
      </c>
    </row>
    <row r="19" spans="1:14" ht="13.5" customHeight="1" x14ac:dyDescent="0.2">
      <c r="A19" s="159">
        <v>13</v>
      </c>
      <c r="B19" s="160" t="s">
        <v>18</v>
      </c>
      <c r="C19" s="160">
        <v>4</v>
      </c>
      <c r="D19" s="160">
        <v>20.95</v>
      </c>
      <c r="E19" s="160">
        <v>347</v>
      </c>
      <c r="F19" s="160">
        <v>10377.619999999999</v>
      </c>
      <c r="G19" s="160">
        <v>4913</v>
      </c>
      <c r="H19" s="160">
        <v>158885.26000000004</v>
      </c>
      <c r="I19" s="160">
        <v>301581</v>
      </c>
      <c r="J19" s="160">
        <v>158447.49999999997</v>
      </c>
      <c r="K19" s="160">
        <v>135769</v>
      </c>
      <c r="L19" s="160">
        <v>679359.65000000014</v>
      </c>
      <c r="M19" s="160">
        <f t="shared" si="0"/>
        <v>442614</v>
      </c>
      <c r="N19" s="160">
        <f t="shared" si="0"/>
        <v>1007090.9800000002</v>
      </c>
    </row>
    <row r="20" spans="1:14" ht="13.5" customHeight="1" x14ac:dyDescent="0.2">
      <c r="A20" s="159">
        <v>14</v>
      </c>
      <c r="B20" s="160" t="s">
        <v>19</v>
      </c>
      <c r="C20" s="160">
        <v>0</v>
      </c>
      <c r="D20" s="160">
        <v>0</v>
      </c>
      <c r="E20" s="160">
        <v>0</v>
      </c>
      <c r="F20" s="160">
        <v>0</v>
      </c>
      <c r="G20" s="160">
        <v>6725</v>
      </c>
      <c r="H20" s="160">
        <v>109564.29</v>
      </c>
      <c r="I20" s="160">
        <v>11334</v>
      </c>
      <c r="J20" s="160">
        <v>115343.45999999999</v>
      </c>
      <c r="K20" s="160">
        <v>118240</v>
      </c>
      <c r="L20" s="160">
        <f>122257.54</f>
        <v>122257.54</v>
      </c>
      <c r="M20" s="160">
        <f t="shared" si="0"/>
        <v>136299</v>
      </c>
      <c r="N20" s="160">
        <f t="shared" si="0"/>
        <v>347165.29</v>
      </c>
    </row>
    <row r="21" spans="1:14" ht="13.5" customHeight="1" x14ac:dyDescent="0.2">
      <c r="A21" s="159">
        <v>15</v>
      </c>
      <c r="B21" s="160" t="s">
        <v>20</v>
      </c>
      <c r="C21" s="160">
        <v>10</v>
      </c>
      <c r="D21" s="160">
        <v>17.7</v>
      </c>
      <c r="E21" s="160">
        <v>0</v>
      </c>
      <c r="F21" s="160">
        <v>0</v>
      </c>
      <c r="G21" s="160">
        <v>0</v>
      </c>
      <c r="H21" s="160">
        <v>0</v>
      </c>
      <c r="I21" s="160">
        <v>548</v>
      </c>
      <c r="J21" s="160">
        <v>1129.4000000000001</v>
      </c>
      <c r="K21" s="160">
        <v>67</v>
      </c>
      <c r="L21" s="160">
        <f>1121+708.17</f>
        <v>1829.17</v>
      </c>
      <c r="M21" s="160">
        <f t="shared" si="0"/>
        <v>625</v>
      </c>
      <c r="N21" s="160">
        <f t="shared" si="0"/>
        <v>2976.2700000000004</v>
      </c>
    </row>
    <row r="22" spans="1:14" ht="13.5" customHeight="1" x14ac:dyDescent="0.2">
      <c r="A22" s="159">
        <v>16</v>
      </c>
      <c r="B22" s="160" t="s">
        <v>21</v>
      </c>
      <c r="C22" s="160">
        <v>0</v>
      </c>
      <c r="D22" s="160">
        <v>0</v>
      </c>
      <c r="E22" s="160">
        <v>4</v>
      </c>
      <c r="F22" s="160">
        <v>158.26</v>
      </c>
      <c r="G22" s="160">
        <v>21</v>
      </c>
      <c r="H22" s="160">
        <v>941.38</v>
      </c>
      <c r="I22" s="160">
        <v>279</v>
      </c>
      <c r="J22" s="160">
        <v>2185.83</v>
      </c>
      <c r="K22" s="160">
        <v>62</v>
      </c>
      <c r="L22" s="160">
        <v>1126.1400000000001</v>
      </c>
      <c r="M22" s="160">
        <f t="shared" ref="M22:N54" si="2">C22+E22+G22+I22+K22</f>
        <v>366</v>
      </c>
      <c r="N22" s="160">
        <f t="shared" si="2"/>
        <v>4411.6099999999997</v>
      </c>
    </row>
    <row r="23" spans="1:14" ht="13.5" customHeight="1" x14ac:dyDescent="0.2">
      <c r="A23" s="159">
        <v>17</v>
      </c>
      <c r="B23" s="160" t="s">
        <v>22</v>
      </c>
      <c r="C23" s="160">
        <v>341</v>
      </c>
      <c r="D23" s="160">
        <v>869.44</v>
      </c>
      <c r="E23" s="160">
        <v>49</v>
      </c>
      <c r="F23" s="160">
        <v>304.78000000000003</v>
      </c>
      <c r="G23" s="160">
        <v>1115</v>
      </c>
      <c r="H23" s="160">
        <v>25537.45</v>
      </c>
      <c r="I23" s="160">
        <v>2</v>
      </c>
      <c r="J23" s="160">
        <v>0</v>
      </c>
      <c r="K23" s="160">
        <v>4770</v>
      </c>
      <c r="L23" s="160">
        <f>48464+29549.83</f>
        <v>78013.83</v>
      </c>
      <c r="M23" s="160">
        <f t="shared" si="2"/>
        <v>6277</v>
      </c>
      <c r="N23" s="160">
        <f t="shared" si="2"/>
        <v>104725.5</v>
      </c>
    </row>
    <row r="24" spans="1:14" ht="13.5" customHeight="1" x14ac:dyDescent="0.2">
      <c r="A24" s="159">
        <v>18</v>
      </c>
      <c r="B24" s="160" t="s">
        <v>23</v>
      </c>
      <c r="C24" s="160">
        <v>0</v>
      </c>
      <c r="D24" s="160">
        <v>0</v>
      </c>
      <c r="E24" s="160">
        <v>0</v>
      </c>
      <c r="F24" s="160">
        <v>0</v>
      </c>
      <c r="G24" s="160">
        <v>4</v>
      </c>
      <c r="H24" s="160">
        <v>22.05</v>
      </c>
      <c r="I24" s="160">
        <v>7</v>
      </c>
      <c r="J24" s="160">
        <v>9.4499999999999993</v>
      </c>
      <c r="K24" s="160">
        <v>189</v>
      </c>
      <c r="L24" s="160">
        <v>546</v>
      </c>
      <c r="M24" s="160">
        <f t="shared" si="2"/>
        <v>200</v>
      </c>
      <c r="N24" s="160">
        <f t="shared" si="2"/>
        <v>577.5</v>
      </c>
    </row>
    <row r="25" spans="1:14" ht="13.5" customHeight="1" x14ac:dyDescent="0.2">
      <c r="A25" s="159">
        <v>19</v>
      </c>
      <c r="B25" s="160" t="s">
        <v>24</v>
      </c>
      <c r="C25" s="160">
        <v>0</v>
      </c>
      <c r="D25" s="160">
        <v>0</v>
      </c>
      <c r="E25" s="160">
        <v>6</v>
      </c>
      <c r="F25" s="160">
        <v>90.61</v>
      </c>
      <c r="G25" s="160">
        <v>103</v>
      </c>
      <c r="H25" s="160">
        <v>3750.9500000000003</v>
      </c>
      <c r="I25" s="160">
        <v>613</v>
      </c>
      <c r="J25" s="160">
        <v>859.89</v>
      </c>
      <c r="K25" s="160">
        <v>6977</v>
      </c>
      <c r="L25" s="160">
        <f>3859+49899.38</f>
        <v>53758.38</v>
      </c>
      <c r="M25" s="160">
        <f t="shared" si="2"/>
        <v>7699</v>
      </c>
      <c r="N25" s="160">
        <f t="shared" si="2"/>
        <v>58459.83</v>
      </c>
    </row>
    <row r="26" spans="1:14" ht="13.5" customHeight="1" x14ac:dyDescent="0.2">
      <c r="A26" s="159">
        <v>20</v>
      </c>
      <c r="B26" s="160" t="s">
        <v>25</v>
      </c>
      <c r="C26" s="160">
        <v>10866</v>
      </c>
      <c r="D26" s="160">
        <v>123416.50999999994</v>
      </c>
      <c r="E26" s="160">
        <v>58</v>
      </c>
      <c r="F26" s="160">
        <v>255.86</v>
      </c>
      <c r="G26" s="160">
        <v>41798</v>
      </c>
      <c r="H26" s="160">
        <v>731769.81</v>
      </c>
      <c r="I26" s="160">
        <v>127456</v>
      </c>
      <c r="J26" s="160">
        <v>420057.60000000003</v>
      </c>
      <c r="K26" s="160">
        <v>1127799</v>
      </c>
      <c r="L26" s="160">
        <v>1430548.3099999989</v>
      </c>
      <c r="M26" s="160">
        <f t="shared" si="2"/>
        <v>1307977</v>
      </c>
      <c r="N26" s="160">
        <f t="shared" si="2"/>
        <v>2706048.0899999989</v>
      </c>
    </row>
    <row r="27" spans="1:14" ht="13.5" customHeight="1" x14ac:dyDescent="0.2">
      <c r="A27" s="159">
        <v>21</v>
      </c>
      <c r="B27" s="160" t="s">
        <v>26</v>
      </c>
      <c r="C27" s="160">
        <v>0</v>
      </c>
      <c r="D27" s="160">
        <v>0</v>
      </c>
      <c r="E27" s="160">
        <v>777</v>
      </c>
      <c r="F27" s="160">
        <v>24529.12000000001</v>
      </c>
      <c r="G27" s="160">
        <v>18029</v>
      </c>
      <c r="H27" s="160">
        <v>413175.98999999987</v>
      </c>
      <c r="I27" s="160">
        <v>51321</v>
      </c>
      <c r="J27" s="160">
        <v>229204.40000000002</v>
      </c>
      <c r="K27" s="160">
        <v>377899</v>
      </c>
      <c r="L27" s="160">
        <v>894779.8600000001</v>
      </c>
      <c r="M27" s="160">
        <f t="shared" si="2"/>
        <v>448026</v>
      </c>
      <c r="N27" s="160">
        <f t="shared" si="2"/>
        <v>1561689.37</v>
      </c>
    </row>
    <row r="28" spans="1:14" ht="13.5" customHeight="1" x14ac:dyDescent="0.2">
      <c r="A28" s="159">
        <v>22</v>
      </c>
      <c r="B28" s="160" t="s">
        <v>27</v>
      </c>
      <c r="C28" s="160">
        <v>0</v>
      </c>
      <c r="D28" s="160">
        <v>0</v>
      </c>
      <c r="E28" s="160">
        <v>72</v>
      </c>
      <c r="F28" s="160">
        <v>2367.73</v>
      </c>
      <c r="G28" s="160">
        <v>2541</v>
      </c>
      <c r="H28" s="160">
        <v>78649.990000000005</v>
      </c>
      <c r="I28" s="160">
        <v>1328</v>
      </c>
      <c r="J28" s="160">
        <v>25476.569999999992</v>
      </c>
      <c r="K28" s="160">
        <v>28273</v>
      </c>
      <c r="L28" s="160">
        <f>-667+204317.97</f>
        <v>203650.97</v>
      </c>
      <c r="M28" s="160">
        <f t="shared" si="2"/>
        <v>32214</v>
      </c>
      <c r="N28" s="160">
        <f t="shared" si="2"/>
        <v>310145.26</v>
      </c>
    </row>
    <row r="29" spans="1:14" ht="13.5" customHeight="1" x14ac:dyDescent="0.2">
      <c r="A29" s="159">
        <v>23</v>
      </c>
      <c r="B29" s="160" t="s">
        <v>28</v>
      </c>
      <c r="C29" s="160">
        <v>89</v>
      </c>
      <c r="D29" s="160">
        <v>1108.0899999999999</v>
      </c>
      <c r="E29" s="160">
        <v>418</v>
      </c>
      <c r="F29" s="160">
        <v>13623.050000000001</v>
      </c>
      <c r="G29" s="160">
        <v>3721</v>
      </c>
      <c r="H29" s="160">
        <v>60030.390000000014</v>
      </c>
      <c r="I29" s="160">
        <v>83256</v>
      </c>
      <c r="J29" s="160">
        <v>80822.579999999987</v>
      </c>
      <c r="K29" s="160">
        <v>450013</v>
      </c>
      <c r="L29" s="160">
        <v>348529.32000000018</v>
      </c>
      <c r="M29" s="160">
        <f t="shared" si="2"/>
        <v>537497</v>
      </c>
      <c r="N29" s="160">
        <f t="shared" si="2"/>
        <v>504113.43000000017</v>
      </c>
    </row>
    <row r="30" spans="1:14" ht="13.5" customHeight="1" x14ac:dyDescent="0.2">
      <c r="A30" s="159">
        <v>24</v>
      </c>
      <c r="B30" s="160" t="s">
        <v>29</v>
      </c>
      <c r="C30" s="160">
        <v>0</v>
      </c>
      <c r="D30" s="160">
        <v>0</v>
      </c>
      <c r="E30" s="160">
        <v>0</v>
      </c>
      <c r="F30" s="160">
        <v>0</v>
      </c>
      <c r="G30" s="160">
        <v>685</v>
      </c>
      <c r="H30" s="160">
        <v>12663.54</v>
      </c>
      <c r="I30" s="160">
        <v>0</v>
      </c>
      <c r="J30" s="160">
        <v>0</v>
      </c>
      <c r="K30" s="160">
        <v>182083</v>
      </c>
      <c r="L30" s="160">
        <f>-1160+331207.26</f>
        <v>330047.26</v>
      </c>
      <c r="M30" s="160">
        <f t="shared" si="2"/>
        <v>182768</v>
      </c>
      <c r="N30" s="160">
        <f t="shared" si="2"/>
        <v>342710.8</v>
      </c>
    </row>
    <row r="31" spans="1:14" ht="13.5" customHeight="1" x14ac:dyDescent="0.2">
      <c r="A31" s="159">
        <v>25</v>
      </c>
      <c r="B31" s="160" t="s">
        <v>30</v>
      </c>
      <c r="C31" s="160">
        <v>0</v>
      </c>
      <c r="D31" s="160">
        <v>0</v>
      </c>
      <c r="E31" s="160">
        <v>0</v>
      </c>
      <c r="F31" s="160">
        <v>0</v>
      </c>
      <c r="G31" s="160">
        <v>27</v>
      </c>
      <c r="H31" s="160">
        <v>401.04</v>
      </c>
      <c r="I31" s="160">
        <v>246</v>
      </c>
      <c r="J31" s="160">
        <v>1243.0999999999999</v>
      </c>
      <c r="K31" s="160">
        <v>262</v>
      </c>
      <c r="L31" s="160">
        <v>924.16</v>
      </c>
      <c r="M31" s="160">
        <f t="shared" si="2"/>
        <v>535</v>
      </c>
      <c r="N31" s="160">
        <f t="shared" si="2"/>
        <v>2568.2999999999997</v>
      </c>
    </row>
    <row r="32" spans="1:14" ht="13.5" customHeight="1" x14ac:dyDescent="0.2">
      <c r="A32" s="159">
        <v>26</v>
      </c>
      <c r="B32" s="160" t="s">
        <v>31</v>
      </c>
      <c r="C32" s="160">
        <v>0</v>
      </c>
      <c r="D32" s="160">
        <v>0</v>
      </c>
      <c r="E32" s="160">
        <v>4</v>
      </c>
      <c r="F32" s="160">
        <v>125</v>
      </c>
      <c r="G32" s="160">
        <v>76</v>
      </c>
      <c r="H32" s="160">
        <v>2743.9</v>
      </c>
      <c r="I32" s="160">
        <v>308</v>
      </c>
      <c r="J32" s="160">
        <v>6385.51</v>
      </c>
      <c r="K32" s="160">
        <v>390</v>
      </c>
      <c r="L32" s="160">
        <f>1937+3337</f>
        <v>5274</v>
      </c>
      <c r="M32" s="160">
        <f t="shared" si="2"/>
        <v>778</v>
      </c>
      <c r="N32" s="160">
        <f t="shared" si="2"/>
        <v>14528.41</v>
      </c>
    </row>
    <row r="33" spans="1:14" ht="13.5" customHeight="1" x14ac:dyDescent="0.2">
      <c r="A33" s="159">
        <v>27</v>
      </c>
      <c r="B33" s="160" t="s">
        <v>32</v>
      </c>
      <c r="C33" s="160">
        <v>0</v>
      </c>
      <c r="D33" s="160">
        <v>0</v>
      </c>
      <c r="E33" s="160">
        <v>0</v>
      </c>
      <c r="F33" s="160">
        <v>0</v>
      </c>
      <c r="G33" s="160">
        <v>56</v>
      </c>
      <c r="H33" s="160">
        <v>1680.48</v>
      </c>
      <c r="I33" s="160">
        <v>451</v>
      </c>
      <c r="J33" s="160">
        <v>3979.1000000000004</v>
      </c>
      <c r="K33" s="160">
        <v>114</v>
      </c>
      <c r="L33" s="160">
        <f>66+5258.89</f>
        <v>5324.89</v>
      </c>
      <c r="M33" s="160">
        <f t="shared" si="2"/>
        <v>621</v>
      </c>
      <c r="N33" s="160">
        <f t="shared" si="2"/>
        <v>10984.470000000001</v>
      </c>
    </row>
    <row r="34" spans="1:14" ht="13.5" customHeight="1" x14ac:dyDescent="0.2">
      <c r="A34" s="159">
        <v>28</v>
      </c>
      <c r="B34" s="160" t="s">
        <v>33</v>
      </c>
      <c r="C34" s="160">
        <v>0</v>
      </c>
      <c r="D34" s="160">
        <v>0</v>
      </c>
      <c r="E34" s="160">
        <v>0</v>
      </c>
      <c r="F34" s="160">
        <v>0</v>
      </c>
      <c r="G34" s="160">
        <v>0</v>
      </c>
      <c r="H34" s="160">
        <v>0</v>
      </c>
      <c r="I34" s="160">
        <v>0</v>
      </c>
      <c r="J34" s="160">
        <v>0</v>
      </c>
      <c r="K34" s="160">
        <v>74386</v>
      </c>
      <c r="L34" s="160">
        <v>353327.52999999997</v>
      </c>
      <c r="M34" s="160">
        <f t="shared" si="2"/>
        <v>74386</v>
      </c>
      <c r="N34" s="160">
        <f t="shared" si="2"/>
        <v>353327.52999999997</v>
      </c>
    </row>
    <row r="35" spans="1:14" ht="13.5" customHeight="1" x14ac:dyDescent="0.2">
      <c r="A35" s="159">
        <v>29</v>
      </c>
      <c r="B35" s="160" t="s">
        <v>34</v>
      </c>
      <c r="C35" s="160">
        <v>0</v>
      </c>
      <c r="D35" s="160">
        <v>0</v>
      </c>
      <c r="E35" s="160">
        <v>0</v>
      </c>
      <c r="F35" s="160">
        <v>0</v>
      </c>
      <c r="G35" s="160">
        <v>2</v>
      </c>
      <c r="H35" s="160">
        <v>36.520000000000003</v>
      </c>
      <c r="I35" s="160">
        <v>0</v>
      </c>
      <c r="J35" s="160">
        <v>0</v>
      </c>
      <c r="K35" s="160">
        <v>91</v>
      </c>
      <c r="L35" s="160">
        <v>1114.1000000000001</v>
      </c>
      <c r="M35" s="160">
        <f t="shared" si="2"/>
        <v>93</v>
      </c>
      <c r="N35" s="160">
        <f t="shared" si="2"/>
        <v>1150.6200000000001</v>
      </c>
    </row>
    <row r="36" spans="1:14" ht="13.5" customHeight="1" x14ac:dyDescent="0.2">
      <c r="A36" s="159">
        <v>30</v>
      </c>
      <c r="B36" s="160" t="s">
        <v>35</v>
      </c>
      <c r="C36" s="160">
        <v>2</v>
      </c>
      <c r="D36" s="160">
        <v>15.510000000000002</v>
      </c>
      <c r="E36" s="160">
        <v>1</v>
      </c>
      <c r="F36" s="160">
        <v>28.26</v>
      </c>
      <c r="G36" s="160">
        <v>189</v>
      </c>
      <c r="H36" s="160">
        <v>8929.7099999999991</v>
      </c>
      <c r="I36" s="160">
        <v>319</v>
      </c>
      <c r="J36" s="160">
        <v>143.75</v>
      </c>
      <c r="K36" s="160">
        <v>5994</v>
      </c>
      <c r="L36" s="160">
        <v>12379.84</v>
      </c>
      <c r="M36" s="160">
        <f t="shared" si="2"/>
        <v>6505</v>
      </c>
      <c r="N36" s="160">
        <f t="shared" si="2"/>
        <v>21497.07</v>
      </c>
    </row>
    <row r="37" spans="1:14" ht="13.5" customHeight="1" x14ac:dyDescent="0.2">
      <c r="A37" s="159">
        <v>31</v>
      </c>
      <c r="B37" s="160" t="s">
        <v>36</v>
      </c>
      <c r="C37" s="160">
        <v>0</v>
      </c>
      <c r="D37" s="160">
        <v>0</v>
      </c>
      <c r="E37" s="160">
        <v>0</v>
      </c>
      <c r="F37" s="160">
        <v>0</v>
      </c>
      <c r="G37" s="160">
        <v>9</v>
      </c>
      <c r="H37" s="160">
        <v>430.21</v>
      </c>
      <c r="I37" s="160">
        <v>984</v>
      </c>
      <c r="J37" s="160">
        <v>2173.1999999999998</v>
      </c>
      <c r="K37" s="160">
        <v>152</v>
      </c>
      <c r="L37" s="160">
        <v>7350.3700000000008</v>
      </c>
      <c r="M37" s="160">
        <f t="shared" si="2"/>
        <v>1145</v>
      </c>
      <c r="N37" s="160">
        <f t="shared" si="2"/>
        <v>9953.7800000000007</v>
      </c>
    </row>
    <row r="38" spans="1:14" ht="13.5" customHeight="1" x14ac:dyDescent="0.2">
      <c r="A38" s="159">
        <v>32</v>
      </c>
      <c r="B38" s="160" t="s">
        <v>38</v>
      </c>
      <c r="C38" s="160">
        <v>0</v>
      </c>
      <c r="D38" s="160">
        <v>0</v>
      </c>
      <c r="E38" s="160">
        <v>0</v>
      </c>
      <c r="F38" s="160">
        <v>0</v>
      </c>
      <c r="G38" s="160">
        <v>10</v>
      </c>
      <c r="H38" s="160">
        <v>295.45999999999998</v>
      </c>
      <c r="I38" s="160">
        <v>245</v>
      </c>
      <c r="J38" s="160">
        <v>488</v>
      </c>
      <c r="K38" s="160">
        <v>15</v>
      </c>
      <c r="L38" s="160">
        <f>118+1673.7</f>
        <v>1791.7</v>
      </c>
      <c r="M38" s="160">
        <f t="shared" si="2"/>
        <v>270</v>
      </c>
      <c r="N38" s="160">
        <f t="shared" si="2"/>
        <v>2575.16</v>
      </c>
    </row>
    <row r="39" spans="1:14" ht="13.5" customHeight="1" x14ac:dyDescent="0.2">
      <c r="A39" s="159">
        <v>33</v>
      </c>
      <c r="B39" s="160" t="s">
        <v>39</v>
      </c>
      <c r="C39" s="160">
        <v>0</v>
      </c>
      <c r="D39" s="160">
        <v>0</v>
      </c>
      <c r="E39" s="160">
        <v>54</v>
      </c>
      <c r="F39" s="160">
        <v>1691.22</v>
      </c>
      <c r="G39" s="160">
        <v>3064</v>
      </c>
      <c r="H39" s="160">
        <v>96541.709999999992</v>
      </c>
      <c r="I39" s="160">
        <v>5867</v>
      </c>
      <c r="J39" s="160">
        <v>18104.850000000002</v>
      </c>
      <c r="K39" s="160">
        <v>58001</v>
      </c>
      <c r="L39" s="160">
        <v>147483</v>
      </c>
      <c r="M39" s="160">
        <f t="shared" si="2"/>
        <v>66986</v>
      </c>
      <c r="N39" s="160">
        <f t="shared" si="2"/>
        <v>263820.78000000003</v>
      </c>
    </row>
    <row r="40" spans="1:14" ht="13.5" customHeight="1" x14ac:dyDescent="0.2">
      <c r="A40" s="158"/>
      <c r="B40" s="163" t="s">
        <v>103</v>
      </c>
      <c r="C40" s="163">
        <f t="shared" ref="C40:L40" si="3">SUM(C19:C39)</f>
        <v>11312</v>
      </c>
      <c r="D40" s="163">
        <f t="shared" si="3"/>
        <v>125448.19999999992</v>
      </c>
      <c r="E40" s="163">
        <f t="shared" si="3"/>
        <v>1790</v>
      </c>
      <c r="F40" s="163">
        <f t="shared" si="3"/>
        <v>53551.510000000024</v>
      </c>
      <c r="G40" s="163">
        <f t="shared" si="3"/>
        <v>83088</v>
      </c>
      <c r="H40" s="163">
        <f t="shared" si="3"/>
        <v>1706050.13</v>
      </c>
      <c r="I40" s="163">
        <f t="shared" si="3"/>
        <v>586145</v>
      </c>
      <c r="J40" s="163">
        <f t="shared" si="3"/>
        <v>1066054.19</v>
      </c>
      <c r="K40" s="163">
        <f t="shared" si="3"/>
        <v>2571546</v>
      </c>
      <c r="L40" s="163">
        <f t="shared" si="3"/>
        <v>4679416.0199999996</v>
      </c>
      <c r="M40" s="163">
        <f t="shared" si="2"/>
        <v>3253881</v>
      </c>
      <c r="N40" s="163">
        <f t="shared" si="2"/>
        <v>7630520.0499999989</v>
      </c>
    </row>
    <row r="41" spans="1:14" ht="24.95" customHeight="1" x14ac:dyDescent="0.2">
      <c r="A41" s="158"/>
      <c r="B41" s="164" t="s">
        <v>41</v>
      </c>
      <c r="C41" s="163">
        <f t="shared" ref="C41:L41" si="4">C40+C18</f>
        <v>13012</v>
      </c>
      <c r="D41" s="163">
        <f t="shared" si="4"/>
        <v>429023.25</v>
      </c>
      <c r="E41" s="163">
        <f t="shared" si="4"/>
        <v>7783</v>
      </c>
      <c r="F41" s="163">
        <f t="shared" si="4"/>
        <v>191207.35000000003</v>
      </c>
      <c r="G41" s="163">
        <f t="shared" si="4"/>
        <v>249213</v>
      </c>
      <c r="H41" s="163">
        <f t="shared" si="4"/>
        <v>4295219.79</v>
      </c>
      <c r="I41" s="163">
        <f t="shared" si="4"/>
        <v>1012688</v>
      </c>
      <c r="J41" s="163">
        <f t="shared" si="4"/>
        <v>2636720.9500000002</v>
      </c>
      <c r="K41" s="163">
        <f t="shared" si="4"/>
        <v>3841086</v>
      </c>
      <c r="L41" s="163">
        <f t="shared" si="4"/>
        <v>16639856.68</v>
      </c>
      <c r="M41" s="163">
        <f t="shared" si="2"/>
        <v>5123782</v>
      </c>
      <c r="N41" s="163">
        <f t="shared" si="2"/>
        <v>24192028.02</v>
      </c>
    </row>
    <row r="42" spans="1:14" ht="13.5" customHeight="1" x14ac:dyDescent="0.2">
      <c r="A42" s="159">
        <v>34</v>
      </c>
      <c r="B42" s="160" t="s">
        <v>43</v>
      </c>
      <c r="C42" s="160">
        <v>0</v>
      </c>
      <c r="D42" s="160">
        <v>0</v>
      </c>
      <c r="E42" s="160">
        <v>23</v>
      </c>
      <c r="F42" s="160">
        <v>657.0200000000001</v>
      </c>
      <c r="G42" s="160">
        <v>292</v>
      </c>
      <c r="H42" s="160">
        <v>10657.65</v>
      </c>
      <c r="I42" s="160">
        <v>10558</v>
      </c>
      <c r="J42" s="160">
        <v>28998.14999999998</v>
      </c>
      <c r="K42" s="160">
        <v>98526</v>
      </c>
      <c r="L42" s="160">
        <v>342204.46000000025</v>
      </c>
      <c r="M42" s="160">
        <f t="shared" si="2"/>
        <v>109399</v>
      </c>
      <c r="N42" s="160">
        <f t="shared" si="2"/>
        <v>382517.28000000026</v>
      </c>
    </row>
    <row r="43" spans="1:14" ht="13.5" customHeight="1" x14ac:dyDescent="0.2">
      <c r="A43" s="158"/>
      <c r="B43" s="163" t="s">
        <v>44</v>
      </c>
      <c r="C43" s="163">
        <f>C42</f>
        <v>0</v>
      </c>
      <c r="D43" s="163">
        <f t="shared" ref="D43:N43" si="5">D42</f>
        <v>0</v>
      </c>
      <c r="E43" s="163">
        <f t="shared" si="5"/>
        <v>23</v>
      </c>
      <c r="F43" s="163">
        <f t="shared" si="5"/>
        <v>657.0200000000001</v>
      </c>
      <c r="G43" s="163">
        <f t="shared" si="5"/>
        <v>292</v>
      </c>
      <c r="H43" s="163">
        <f t="shared" si="5"/>
        <v>10657.65</v>
      </c>
      <c r="I43" s="163">
        <f t="shared" si="5"/>
        <v>10558</v>
      </c>
      <c r="J43" s="163">
        <f t="shared" si="5"/>
        <v>28998.14999999998</v>
      </c>
      <c r="K43" s="163">
        <f t="shared" si="5"/>
        <v>98526</v>
      </c>
      <c r="L43" s="163">
        <f t="shared" si="5"/>
        <v>342204.46000000025</v>
      </c>
      <c r="M43" s="163">
        <f t="shared" si="5"/>
        <v>109399</v>
      </c>
      <c r="N43" s="163">
        <f t="shared" si="5"/>
        <v>382517.28000000026</v>
      </c>
    </row>
    <row r="44" spans="1:14" ht="13.5" customHeight="1" x14ac:dyDescent="0.2">
      <c r="A44" s="159">
        <v>35</v>
      </c>
      <c r="B44" s="160" t="s">
        <v>45</v>
      </c>
      <c r="C44" s="160">
        <v>0</v>
      </c>
      <c r="D44" s="160">
        <v>0</v>
      </c>
      <c r="E44" s="160">
        <v>0</v>
      </c>
      <c r="F44" s="160">
        <v>0</v>
      </c>
      <c r="G44" s="160">
        <v>0</v>
      </c>
      <c r="H44" s="160">
        <v>0</v>
      </c>
      <c r="I44" s="160">
        <v>21164</v>
      </c>
      <c r="J44" s="160">
        <v>33709.26</v>
      </c>
      <c r="K44" s="160">
        <v>25368</v>
      </c>
      <c r="L44" s="160">
        <v>65490.74</v>
      </c>
      <c r="M44" s="160">
        <f t="shared" si="2"/>
        <v>46532</v>
      </c>
      <c r="N44" s="160">
        <f t="shared" si="2"/>
        <v>99200</v>
      </c>
    </row>
    <row r="45" spans="1:14" ht="13.5" customHeight="1" x14ac:dyDescent="0.2">
      <c r="A45" s="158"/>
      <c r="B45" s="163" t="s">
        <v>46</v>
      </c>
      <c r="C45" s="163">
        <f t="shared" ref="C45:L45" si="6">C44</f>
        <v>0</v>
      </c>
      <c r="D45" s="163">
        <f t="shared" si="6"/>
        <v>0</v>
      </c>
      <c r="E45" s="163">
        <f t="shared" si="6"/>
        <v>0</v>
      </c>
      <c r="F45" s="163">
        <f t="shared" si="6"/>
        <v>0</v>
      </c>
      <c r="G45" s="163">
        <f t="shared" si="6"/>
        <v>0</v>
      </c>
      <c r="H45" s="163">
        <f t="shared" si="6"/>
        <v>0</v>
      </c>
      <c r="I45" s="163">
        <f t="shared" si="6"/>
        <v>21164</v>
      </c>
      <c r="J45" s="163">
        <f t="shared" si="6"/>
        <v>33709.26</v>
      </c>
      <c r="K45" s="163">
        <f t="shared" si="6"/>
        <v>25368</v>
      </c>
      <c r="L45" s="163">
        <f t="shared" si="6"/>
        <v>65490.74</v>
      </c>
      <c r="M45" s="163">
        <f t="shared" si="2"/>
        <v>46532</v>
      </c>
      <c r="N45" s="163">
        <f t="shared" si="2"/>
        <v>99200</v>
      </c>
    </row>
    <row r="46" spans="1:14" ht="13.5" customHeight="1" x14ac:dyDescent="0.2">
      <c r="A46" s="159">
        <v>36</v>
      </c>
      <c r="B46" s="160" t="s">
        <v>47</v>
      </c>
      <c r="C46" s="160">
        <v>0</v>
      </c>
      <c r="D46" s="160">
        <v>0</v>
      </c>
      <c r="E46" s="160">
        <v>0</v>
      </c>
      <c r="F46" s="160">
        <v>0</v>
      </c>
      <c r="G46" s="160">
        <v>4158</v>
      </c>
      <c r="H46" s="160">
        <v>59301.890000000014</v>
      </c>
      <c r="I46" s="160">
        <v>2275</v>
      </c>
      <c r="J46" s="160">
        <v>1486.03</v>
      </c>
      <c r="K46" s="160">
        <v>112857</v>
      </c>
      <c r="L46" s="160">
        <f>4+344589.64</f>
        <v>344593.64</v>
      </c>
      <c r="M46" s="160">
        <f t="shared" si="2"/>
        <v>119290</v>
      </c>
      <c r="N46" s="160">
        <f t="shared" si="2"/>
        <v>405381.56000000006</v>
      </c>
    </row>
    <row r="47" spans="1:14" ht="13.5" customHeight="1" x14ac:dyDescent="0.2">
      <c r="A47" s="159">
        <v>37</v>
      </c>
      <c r="B47" s="160" t="s">
        <v>48</v>
      </c>
      <c r="C47" s="160">
        <v>0</v>
      </c>
      <c r="D47" s="160">
        <v>0</v>
      </c>
      <c r="E47" s="160">
        <v>0</v>
      </c>
      <c r="F47" s="160">
        <v>0</v>
      </c>
      <c r="G47" s="160">
        <v>133</v>
      </c>
      <c r="H47" s="160">
        <v>1880.8500000000001</v>
      </c>
      <c r="I47" s="160">
        <v>0</v>
      </c>
      <c r="J47" s="160">
        <v>0</v>
      </c>
      <c r="K47" s="160">
        <v>13607</v>
      </c>
      <c r="L47" s="160">
        <f>53970.2</f>
        <v>53970.2</v>
      </c>
      <c r="M47" s="160">
        <f t="shared" si="2"/>
        <v>13740</v>
      </c>
      <c r="N47" s="160">
        <f t="shared" si="2"/>
        <v>55851.049999999996</v>
      </c>
    </row>
    <row r="48" spans="1:14" ht="13.5" customHeight="1" x14ac:dyDescent="0.2">
      <c r="A48" s="159">
        <v>38</v>
      </c>
      <c r="B48" s="160" t="s">
        <v>49</v>
      </c>
      <c r="C48" s="160">
        <v>0</v>
      </c>
      <c r="D48" s="160">
        <v>0</v>
      </c>
      <c r="E48" s="160">
        <v>0</v>
      </c>
      <c r="F48" s="160">
        <v>0</v>
      </c>
      <c r="G48" s="160">
        <v>0</v>
      </c>
      <c r="H48" s="160">
        <v>0</v>
      </c>
      <c r="I48" s="160">
        <v>0</v>
      </c>
      <c r="J48" s="160">
        <v>0</v>
      </c>
      <c r="K48" s="160">
        <v>6807</v>
      </c>
      <c r="L48" s="160">
        <v>10412.149999999998</v>
      </c>
      <c r="M48" s="160">
        <f t="shared" si="2"/>
        <v>6807</v>
      </c>
      <c r="N48" s="160">
        <f t="shared" si="2"/>
        <v>10412.149999999998</v>
      </c>
    </row>
    <row r="49" spans="1:14" ht="13.5" customHeight="1" x14ac:dyDescent="0.2">
      <c r="A49" s="159">
        <v>39</v>
      </c>
      <c r="B49" s="160" t="s">
        <v>51</v>
      </c>
      <c r="C49" s="160">
        <v>0</v>
      </c>
      <c r="D49" s="160">
        <v>0</v>
      </c>
      <c r="E49" s="160">
        <v>0</v>
      </c>
      <c r="F49" s="160">
        <v>0</v>
      </c>
      <c r="G49" s="160">
        <v>437</v>
      </c>
      <c r="H49" s="160">
        <v>6150.8500000000013</v>
      </c>
      <c r="I49" s="160">
        <v>0</v>
      </c>
      <c r="J49" s="160">
        <v>0</v>
      </c>
      <c r="K49" s="160">
        <v>21163</v>
      </c>
      <c r="L49" s="160">
        <v>19886.669999999998</v>
      </c>
      <c r="M49" s="160">
        <f t="shared" si="2"/>
        <v>21600</v>
      </c>
      <c r="N49" s="160">
        <f t="shared" si="2"/>
        <v>26037.52</v>
      </c>
    </row>
    <row r="50" spans="1:14" ht="13.5" customHeight="1" x14ac:dyDescent="0.2">
      <c r="A50" s="159">
        <v>40</v>
      </c>
      <c r="B50" s="160" t="s">
        <v>1007</v>
      </c>
      <c r="C50" s="160">
        <v>0</v>
      </c>
      <c r="D50" s="160">
        <v>0</v>
      </c>
      <c r="E50" s="160">
        <v>1</v>
      </c>
      <c r="F50" s="160">
        <v>22.84</v>
      </c>
      <c r="G50" s="160">
        <v>69</v>
      </c>
      <c r="H50" s="160">
        <v>1205.3800000000001</v>
      </c>
      <c r="I50" s="160">
        <v>205</v>
      </c>
      <c r="J50" s="160">
        <v>1720.73</v>
      </c>
      <c r="K50" s="160">
        <v>846</v>
      </c>
      <c r="L50" s="160">
        <v>2897.72</v>
      </c>
      <c r="M50" s="160">
        <f t="shared" si="2"/>
        <v>1121</v>
      </c>
      <c r="N50" s="160">
        <f t="shared" si="2"/>
        <v>5846.67</v>
      </c>
    </row>
    <row r="51" spans="1:14" ht="13.5" customHeight="1" x14ac:dyDescent="0.2">
      <c r="A51" s="159">
        <v>41</v>
      </c>
      <c r="B51" s="160" t="s">
        <v>52</v>
      </c>
      <c r="C51" s="160">
        <v>0</v>
      </c>
      <c r="D51" s="160">
        <v>0</v>
      </c>
      <c r="E51" s="160">
        <v>0</v>
      </c>
      <c r="F51" s="160">
        <v>0</v>
      </c>
      <c r="G51" s="160">
        <v>758</v>
      </c>
      <c r="H51" s="160">
        <v>4951.24</v>
      </c>
      <c r="I51" s="160">
        <v>2920</v>
      </c>
      <c r="J51" s="160">
        <v>2105.58</v>
      </c>
      <c r="K51" s="160">
        <v>7128</v>
      </c>
      <c r="L51" s="160">
        <f>-50+11430.22</f>
        <v>11380.22</v>
      </c>
      <c r="M51" s="160">
        <f t="shared" si="2"/>
        <v>10806</v>
      </c>
      <c r="N51" s="160">
        <f t="shared" si="2"/>
        <v>18437.04</v>
      </c>
    </row>
    <row r="52" spans="1:14" ht="13.5" customHeight="1" x14ac:dyDescent="0.2">
      <c r="A52" s="159">
        <v>42</v>
      </c>
      <c r="B52" s="160" t="s">
        <v>53</v>
      </c>
      <c r="C52" s="160">
        <v>0</v>
      </c>
      <c r="D52" s="160">
        <v>0</v>
      </c>
      <c r="E52" s="160">
        <v>0</v>
      </c>
      <c r="F52" s="160">
        <v>0</v>
      </c>
      <c r="G52" s="160">
        <v>1115</v>
      </c>
      <c r="H52" s="160">
        <v>13897.789999999999</v>
      </c>
      <c r="I52" s="160">
        <v>26</v>
      </c>
      <c r="J52" s="160">
        <v>31.07</v>
      </c>
      <c r="K52" s="160">
        <v>2009</v>
      </c>
      <c r="L52" s="160">
        <f>191+3392.42</f>
        <v>3583.42</v>
      </c>
      <c r="M52" s="160">
        <f t="shared" si="2"/>
        <v>3150</v>
      </c>
      <c r="N52" s="160">
        <f t="shared" si="2"/>
        <v>17512.28</v>
      </c>
    </row>
    <row r="53" spans="1:14" ht="13.5" customHeight="1" x14ac:dyDescent="0.2">
      <c r="A53" s="159">
        <v>43</v>
      </c>
      <c r="B53" s="160" t="s">
        <v>54</v>
      </c>
      <c r="C53" s="160">
        <v>0</v>
      </c>
      <c r="D53" s="160">
        <v>0</v>
      </c>
      <c r="E53" s="160">
        <v>0</v>
      </c>
      <c r="F53" s="160">
        <v>0</v>
      </c>
      <c r="G53" s="160">
        <v>0</v>
      </c>
      <c r="H53" s="160">
        <v>0</v>
      </c>
      <c r="I53" s="160">
        <v>0</v>
      </c>
      <c r="J53" s="160">
        <v>0</v>
      </c>
      <c r="K53" s="160">
        <v>13994</v>
      </c>
      <c r="L53" s="160">
        <v>11241.369999999999</v>
      </c>
      <c r="M53" s="160">
        <f t="shared" si="2"/>
        <v>13994</v>
      </c>
      <c r="N53" s="160">
        <f t="shared" si="2"/>
        <v>11241.369999999999</v>
      </c>
    </row>
    <row r="54" spans="1:14" ht="13.5" customHeight="1" x14ac:dyDescent="0.2">
      <c r="A54" s="158"/>
      <c r="B54" s="163" t="s">
        <v>55</v>
      </c>
      <c r="C54" s="163">
        <f>SUM(C46:C53)</f>
        <v>0</v>
      </c>
      <c r="D54" s="163">
        <f>SUM(D46:D53)</f>
        <v>0</v>
      </c>
      <c r="E54" s="163">
        <f>SUM(E46:E53)</f>
        <v>1</v>
      </c>
      <c r="F54" s="163">
        <f t="shared" ref="F54:L54" si="7">SUM(F46:F53)</f>
        <v>22.84</v>
      </c>
      <c r="G54" s="163">
        <f t="shared" si="7"/>
        <v>6670</v>
      </c>
      <c r="H54" s="163">
        <f t="shared" si="7"/>
        <v>87388.000000000015</v>
      </c>
      <c r="I54" s="163">
        <f t="shared" si="7"/>
        <v>5426</v>
      </c>
      <c r="J54" s="163">
        <f t="shared" si="7"/>
        <v>5343.41</v>
      </c>
      <c r="K54" s="163">
        <f t="shared" si="7"/>
        <v>178411</v>
      </c>
      <c r="L54" s="163">
        <f t="shared" si="7"/>
        <v>457965.38999999996</v>
      </c>
      <c r="M54" s="163">
        <f t="shared" si="2"/>
        <v>190508</v>
      </c>
      <c r="N54" s="163">
        <f t="shared" si="2"/>
        <v>550719.64</v>
      </c>
    </row>
    <row r="55" spans="1:14" ht="13.5" customHeight="1" x14ac:dyDescent="0.2">
      <c r="A55" s="163"/>
      <c r="B55" s="163" t="s">
        <v>5</v>
      </c>
      <c r="C55" s="163">
        <f t="shared" ref="C55:N55" si="8">C54+C45+C43+C41</f>
        <v>13012</v>
      </c>
      <c r="D55" s="163">
        <f t="shared" si="8"/>
        <v>429023.25</v>
      </c>
      <c r="E55" s="163">
        <f t="shared" si="8"/>
        <v>7807</v>
      </c>
      <c r="F55" s="163">
        <f t="shared" si="8"/>
        <v>191887.21000000002</v>
      </c>
      <c r="G55" s="163">
        <f t="shared" si="8"/>
        <v>256175</v>
      </c>
      <c r="H55" s="163">
        <f t="shared" si="8"/>
        <v>4393265.4400000004</v>
      </c>
      <c r="I55" s="163">
        <f t="shared" si="8"/>
        <v>1049836</v>
      </c>
      <c r="J55" s="163">
        <f t="shared" si="8"/>
        <v>2704771.77</v>
      </c>
      <c r="K55" s="163">
        <f t="shared" si="8"/>
        <v>4143391</v>
      </c>
      <c r="L55" s="163">
        <f t="shared" si="8"/>
        <v>17505517.27</v>
      </c>
      <c r="M55" s="163">
        <f t="shared" si="8"/>
        <v>5470221</v>
      </c>
      <c r="N55" s="163">
        <f t="shared" si="8"/>
        <v>25224464.940000001</v>
      </c>
    </row>
    <row r="56" spans="1:14" ht="13.5" customHeight="1" x14ac:dyDescent="0.2">
      <c r="A56" s="134"/>
      <c r="B56" s="134"/>
      <c r="C56" s="134"/>
      <c r="D56" s="134"/>
      <c r="E56" s="134"/>
      <c r="F56" s="134"/>
      <c r="G56" s="134"/>
      <c r="H56" s="135" t="s">
        <v>1079</v>
      </c>
      <c r="I56" s="134"/>
      <c r="J56" s="134"/>
      <c r="K56" s="134"/>
      <c r="L56" s="134"/>
      <c r="M56" s="134"/>
      <c r="N56" s="135"/>
    </row>
    <row r="57" spans="1:14" ht="13.5" customHeight="1" x14ac:dyDescent="0.2">
      <c r="A57" s="134"/>
      <c r="B57" s="13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</row>
    <row r="58" spans="1:14" ht="13.5" customHeight="1" x14ac:dyDescent="0.2">
      <c r="A58" s="134"/>
      <c r="B58" s="13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</row>
    <row r="59" spans="1:14" ht="13.5" customHeight="1" x14ac:dyDescent="0.2">
      <c r="A59" s="134"/>
      <c r="B59" s="13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</row>
    <row r="60" spans="1:14" ht="13.5" customHeight="1" x14ac:dyDescent="0.2">
      <c r="A60" s="134"/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</row>
    <row r="61" spans="1:14" ht="13.5" customHeight="1" x14ac:dyDescent="0.2">
      <c r="A61" s="134"/>
      <c r="B61" s="134"/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</row>
    <row r="62" spans="1:14" ht="13.5" customHeight="1" x14ac:dyDescent="0.2">
      <c r="A62" s="134"/>
      <c r="B62" s="134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</row>
    <row r="63" spans="1:14" ht="13.5" customHeight="1" x14ac:dyDescent="0.2">
      <c r="A63" s="134"/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</row>
    <row r="64" spans="1:14" ht="13.5" customHeight="1" x14ac:dyDescent="0.2">
      <c r="A64" s="134"/>
      <c r="B64" s="134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</row>
    <row r="65" spans="1:14" ht="13.5" customHeight="1" x14ac:dyDescent="0.2">
      <c r="A65" s="134"/>
      <c r="B65" s="134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</row>
    <row r="66" spans="1:14" ht="13.5" customHeight="1" x14ac:dyDescent="0.2">
      <c r="A66" s="134"/>
      <c r="B66" s="134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</row>
    <row r="67" spans="1:14" ht="13.5" customHeight="1" x14ac:dyDescent="0.2">
      <c r="A67" s="134"/>
      <c r="B67" s="134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</row>
    <row r="68" spans="1:14" ht="13.5" customHeight="1" x14ac:dyDescent="0.2">
      <c r="A68" s="134"/>
      <c r="B68" s="134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</row>
    <row r="69" spans="1:14" ht="13.5" customHeight="1" x14ac:dyDescent="0.2">
      <c r="A69" s="134"/>
      <c r="B69" s="13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</row>
    <row r="70" spans="1:14" ht="13.5" customHeight="1" x14ac:dyDescent="0.2">
      <c r="A70" s="134"/>
      <c r="B70" s="134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</row>
    <row r="71" spans="1:14" ht="13.5" customHeight="1" x14ac:dyDescent="0.2">
      <c r="A71" s="134"/>
      <c r="B71" s="134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</row>
    <row r="72" spans="1:14" ht="13.5" customHeight="1" x14ac:dyDescent="0.2">
      <c r="A72" s="134"/>
      <c r="B72" s="134"/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</row>
    <row r="73" spans="1:14" ht="13.5" customHeight="1" x14ac:dyDescent="0.2">
      <c r="A73" s="134"/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</row>
    <row r="74" spans="1:14" ht="13.5" customHeight="1" x14ac:dyDescent="0.2">
      <c r="A74" s="134"/>
      <c r="B74" s="134"/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</row>
    <row r="75" spans="1:14" ht="13.5" customHeight="1" x14ac:dyDescent="0.2">
      <c r="A75" s="134"/>
      <c r="B75" s="134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</row>
    <row r="76" spans="1:14" ht="13.5" customHeight="1" x14ac:dyDescent="0.2">
      <c r="A76" s="134"/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</row>
    <row r="77" spans="1:14" ht="13.5" customHeight="1" x14ac:dyDescent="0.2">
      <c r="A77" s="134"/>
      <c r="B77" s="13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</row>
    <row r="78" spans="1:14" ht="13.5" customHeight="1" x14ac:dyDescent="0.2">
      <c r="A78" s="134"/>
      <c r="B78" s="134"/>
      <c r="C78" s="134"/>
      <c r="D78" s="134"/>
      <c r="E78" s="134"/>
      <c r="F78" s="134"/>
      <c r="G78" s="134"/>
      <c r="H78" s="134"/>
      <c r="I78" s="134"/>
      <c r="J78" s="134"/>
      <c r="K78" s="134"/>
      <c r="L78" s="134"/>
      <c r="M78" s="134"/>
      <c r="N78" s="134"/>
    </row>
    <row r="79" spans="1:14" ht="13.5" customHeight="1" x14ac:dyDescent="0.2">
      <c r="A79" s="134"/>
      <c r="B79" s="134"/>
      <c r="C79" s="134"/>
      <c r="D79" s="134"/>
      <c r="E79" s="134"/>
      <c r="F79" s="134"/>
      <c r="G79" s="134"/>
      <c r="H79" s="134"/>
      <c r="I79" s="134"/>
      <c r="J79" s="134"/>
      <c r="K79" s="134"/>
      <c r="L79" s="134"/>
      <c r="M79" s="134"/>
      <c r="N79" s="134"/>
    </row>
    <row r="80" spans="1:14" ht="13.5" customHeight="1" x14ac:dyDescent="0.2">
      <c r="A80" s="134"/>
      <c r="B80" s="134"/>
      <c r="C80" s="134"/>
      <c r="D80" s="134"/>
      <c r="E80" s="134"/>
      <c r="F80" s="134"/>
      <c r="G80" s="134"/>
      <c r="H80" s="134"/>
      <c r="I80" s="134"/>
      <c r="J80" s="134"/>
      <c r="K80" s="134"/>
      <c r="L80" s="134"/>
      <c r="M80" s="134"/>
      <c r="N80" s="134"/>
    </row>
    <row r="81" spans="1:14" ht="13.5" customHeight="1" x14ac:dyDescent="0.2">
      <c r="A81" s="134"/>
      <c r="B81" s="134"/>
      <c r="C81" s="134"/>
      <c r="D81" s="134"/>
      <c r="E81" s="134"/>
      <c r="F81" s="134"/>
      <c r="G81" s="134"/>
      <c r="H81" s="134"/>
      <c r="I81" s="134"/>
      <c r="J81" s="134"/>
      <c r="K81" s="134"/>
      <c r="L81" s="134"/>
      <c r="M81" s="134"/>
      <c r="N81" s="134"/>
    </row>
    <row r="82" spans="1:14" ht="13.5" customHeight="1" x14ac:dyDescent="0.2">
      <c r="A82" s="134"/>
      <c r="B82" s="134"/>
      <c r="C82" s="134"/>
      <c r="D82" s="134"/>
      <c r="E82" s="134"/>
      <c r="F82" s="134"/>
      <c r="G82" s="134"/>
      <c r="H82" s="134"/>
      <c r="I82" s="134"/>
      <c r="J82" s="134"/>
      <c r="K82" s="134"/>
      <c r="L82" s="134"/>
      <c r="M82" s="134"/>
      <c r="N82" s="134"/>
    </row>
    <row r="83" spans="1:14" ht="13.5" customHeight="1" x14ac:dyDescent="0.2">
      <c r="A83" s="134"/>
      <c r="B83" s="134"/>
      <c r="C83" s="134"/>
      <c r="D83" s="134"/>
      <c r="E83" s="134"/>
      <c r="F83" s="134"/>
      <c r="G83" s="134"/>
      <c r="H83" s="134"/>
      <c r="I83" s="134"/>
      <c r="J83" s="134"/>
      <c r="K83" s="134"/>
      <c r="L83" s="134"/>
      <c r="M83" s="134"/>
      <c r="N83" s="134"/>
    </row>
    <row r="84" spans="1:14" ht="13.5" customHeight="1" x14ac:dyDescent="0.2">
      <c r="A84" s="134"/>
      <c r="B84" s="134"/>
      <c r="C84" s="134"/>
      <c r="D84" s="134"/>
      <c r="E84" s="134"/>
      <c r="F84" s="134"/>
      <c r="G84" s="134"/>
      <c r="H84" s="134"/>
      <c r="I84" s="134"/>
      <c r="J84" s="134"/>
      <c r="K84" s="134"/>
      <c r="L84" s="134"/>
      <c r="M84" s="134"/>
      <c r="N84" s="134"/>
    </row>
    <row r="85" spans="1:14" ht="13.5" customHeight="1" x14ac:dyDescent="0.2">
      <c r="A85" s="134"/>
      <c r="B85" s="134"/>
      <c r="C85" s="134"/>
      <c r="D85" s="134"/>
      <c r="E85" s="134"/>
      <c r="F85" s="134"/>
      <c r="G85" s="134"/>
      <c r="H85" s="134"/>
      <c r="I85" s="134"/>
      <c r="J85" s="134"/>
      <c r="K85" s="134"/>
      <c r="L85" s="134"/>
      <c r="M85" s="134"/>
      <c r="N85" s="134"/>
    </row>
    <row r="86" spans="1:14" ht="13.5" customHeight="1" x14ac:dyDescent="0.2">
      <c r="A86" s="134"/>
      <c r="B86" s="134"/>
      <c r="C86" s="134"/>
      <c r="D86" s="134"/>
      <c r="E86" s="134"/>
      <c r="F86" s="134"/>
      <c r="G86" s="134"/>
      <c r="H86" s="134"/>
      <c r="I86" s="134"/>
      <c r="J86" s="134"/>
      <c r="K86" s="134"/>
      <c r="L86" s="134"/>
      <c r="M86" s="134"/>
      <c r="N86" s="134"/>
    </row>
    <row r="87" spans="1:14" ht="13.5" customHeight="1" x14ac:dyDescent="0.2">
      <c r="A87" s="134"/>
      <c r="B87" s="134"/>
      <c r="C87" s="134"/>
      <c r="D87" s="134"/>
      <c r="E87" s="134"/>
      <c r="F87" s="134"/>
      <c r="G87" s="134"/>
      <c r="H87" s="134"/>
      <c r="I87" s="134"/>
      <c r="J87" s="134"/>
      <c r="K87" s="134"/>
      <c r="L87" s="134"/>
      <c r="M87" s="134"/>
      <c r="N87" s="134"/>
    </row>
  </sheetData>
  <mergeCells count="10">
    <mergeCell ref="E3:F4"/>
    <mergeCell ref="G3:H4"/>
    <mergeCell ref="I3:J4"/>
    <mergeCell ref="K3:L4"/>
    <mergeCell ref="A1:N1"/>
    <mergeCell ref="A2:A5"/>
    <mergeCell ref="B2:B5"/>
    <mergeCell ref="C2:N2"/>
    <mergeCell ref="C3:D4"/>
    <mergeCell ref="M3:N4"/>
  </mergeCells>
  <pageMargins left="0.94488188976377963" right="0.19685039370078741" top="0.98425196850393704" bottom="0" header="0" footer="0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35</vt:i4>
      </vt:variant>
      <vt:variant>
        <vt:lpstr>Named Ranges</vt:lpstr>
      </vt:variant>
      <vt:variant>
        <vt:i4>25</vt:i4>
      </vt:variant>
    </vt:vector>
  </HeadingPairs>
  <TitlesOfParts>
    <vt:vector size="60" baseType="lpstr">
      <vt:lpstr>Branch ATM_1</vt:lpstr>
      <vt:lpstr>CD Ratio_2</vt:lpstr>
      <vt:lpstr>CD Ratio_3(i)</vt:lpstr>
      <vt:lpstr>CD Ratio_3(ii)Dist</vt:lpstr>
      <vt:lpstr>OutstandingAgri_4</vt:lpstr>
      <vt:lpstr>MSMEoutstanding_5</vt:lpstr>
      <vt:lpstr>Pri Sec_outstanding_6</vt:lpstr>
      <vt:lpstr>Weaker Sec_7</vt:lpstr>
      <vt:lpstr>NPS_OS_8</vt:lpstr>
      <vt:lpstr>ACP_Agri_9(i)</vt:lpstr>
      <vt:lpstr>ACP_Agri_9(ii)</vt:lpstr>
      <vt:lpstr>ACP_MSME_10</vt:lpstr>
      <vt:lpstr>ACP_PS_11(i)</vt:lpstr>
      <vt:lpstr>ACP_PS_11(ii)</vt:lpstr>
      <vt:lpstr>ACP_NPS_12</vt:lpstr>
      <vt:lpstr>NPA_13</vt:lpstr>
      <vt:lpstr>NPA_PS_14</vt:lpstr>
      <vt:lpstr>NPA_NPS_15</vt:lpstr>
      <vt:lpstr>NPA_Govt. Sch16</vt:lpstr>
      <vt:lpstr>KCC_17</vt:lpstr>
      <vt:lpstr>Education Loan_18</vt:lpstr>
      <vt:lpstr>SHGs_19</vt:lpstr>
      <vt:lpstr>Restructured Acs_33</vt:lpstr>
      <vt:lpstr>Minority_OS_20</vt:lpstr>
      <vt:lpstr>SCST_OS_22</vt:lpstr>
      <vt:lpstr>SCST_Disb_23</vt:lpstr>
      <vt:lpstr>Women_24</vt:lpstr>
      <vt:lpstr>PMJDY_25</vt:lpstr>
      <vt:lpstr>RSETIs_26</vt:lpstr>
      <vt:lpstr>MUDRA_27</vt:lpstr>
      <vt:lpstr>SUI_28_Dist.</vt:lpstr>
      <vt:lpstr>PMAY_29</vt:lpstr>
      <vt:lpstr>Aadh_Auh_31</vt:lpstr>
      <vt:lpstr>Aadhaar Auth_31</vt:lpstr>
      <vt:lpstr>Sheet1</vt:lpstr>
      <vt:lpstr>'ACP_Agri_9(i)'!Print_Area</vt:lpstr>
      <vt:lpstr>'ACP_Agri_9(ii)'!Print_Area</vt:lpstr>
      <vt:lpstr>ACP_MSME_10!Print_Area</vt:lpstr>
      <vt:lpstr>ACP_NPS_12!Print_Area</vt:lpstr>
      <vt:lpstr>'ACP_PS_11(i)'!Print_Area</vt:lpstr>
      <vt:lpstr>'ACP_PS_11(ii)'!Print_Area</vt:lpstr>
      <vt:lpstr>'Branch ATM_1'!Print_Area</vt:lpstr>
      <vt:lpstr>'CD Ratio_2'!Print_Area</vt:lpstr>
      <vt:lpstr>'CD Ratio_3(i)'!Print_Area</vt:lpstr>
      <vt:lpstr>'CD Ratio_3(ii)Dist'!Print_Area</vt:lpstr>
      <vt:lpstr>'Education Loan_18'!Print_Area</vt:lpstr>
      <vt:lpstr>KCC_17!Print_Area</vt:lpstr>
      <vt:lpstr>Minority_OS_20!Print_Area</vt:lpstr>
      <vt:lpstr>MSMEoutstanding_5!Print_Area</vt:lpstr>
      <vt:lpstr>NPA_13!Print_Area</vt:lpstr>
      <vt:lpstr>'NPA_Govt. Sch16'!Print_Area</vt:lpstr>
      <vt:lpstr>NPA_NPS_15!Print_Area</vt:lpstr>
      <vt:lpstr>NPA_PS_14!Print_Area</vt:lpstr>
      <vt:lpstr>NPS_OS_8!Print_Area</vt:lpstr>
      <vt:lpstr>OutstandingAgri_4!Print_Area</vt:lpstr>
      <vt:lpstr>'Pri Sec_outstanding_6'!Print_Area</vt:lpstr>
      <vt:lpstr>SCST_Disb_23!Print_Area</vt:lpstr>
      <vt:lpstr>SCST_OS_22!Print_Area</vt:lpstr>
      <vt:lpstr>'Weaker Sec_7'!Print_Area</vt:lpstr>
      <vt:lpstr>Women_24!Print_Area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SHUBHAM MISHRA</dc:creator>
  <cp:lastModifiedBy>SHUBAM MISHRA</cp:lastModifiedBy>
  <cp:lastPrinted>2025-12-06T08:21:05Z</cp:lastPrinted>
  <dcterms:created xsi:type="dcterms:W3CDTF">2015-10-29T06:25:08Z</dcterms:created>
  <dcterms:modified xsi:type="dcterms:W3CDTF">2025-12-06T13:22:32Z</dcterms:modified>
</cp:coreProperties>
</file>